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rodek\Desktop\MA DPU Spreadsheet\"/>
    </mc:Choice>
  </mc:AlternateContent>
  <xr:revisionPtr revIDLastSave="0" documentId="8_{65BEC2D7-82FE-4B13-B31D-032493689EE1}" xr6:coauthVersionLast="41" xr6:coauthVersionMax="41" xr10:uidLastSave="{00000000-0000-0000-0000-000000000000}"/>
  <bookViews>
    <workbookView xWindow="-30828" yWindow="-10200" windowWidth="30936" windowHeight="16896" tabRatio="843" activeTab="1" xr2:uid="{54AB9236-4E3F-4110-AF48-BDD6ADAC8624}"/>
  </bookViews>
  <sheets>
    <sheet name="Glossary" sheetId="16" r:id="rId1"/>
    <sheet name="MECO" sheetId="11" r:id="rId2"/>
    <sheet name="NANT" sheetId="13" r:id="rId3"/>
    <sheet name="BOSTON" sheetId="14" r:id="rId4"/>
    <sheet name="COLONIAL" sheetId="15" r:id="rId5"/>
    <sheet name="CRS WK pvt" sheetId="21" state="hidden" r:id="rId6"/>
    <sheet name="CSS WK pvt" sheetId="18" state="hidden" r:id="rId7"/>
    <sheet name="CRS ESCO pvt" sheetId="26" state="hidden" r:id="rId8"/>
    <sheet name="CSS ESCO pvt" sheetId="27" state="hidden" r:id="rId9"/>
    <sheet name="MAE USE pvt" sheetId="25" state="hidden" r:id="rId10"/>
    <sheet name="MAE ESCO pvt" sheetId="23" state="hidden" r:id="rId11"/>
    <sheet name="CSS HIST pivot" sheetId="7" state="hidden" r:id="rId12"/>
    <sheet name="CRIS HIST pivot" sheetId="9" state="hidden" r:id="rId13"/>
  </sheets>
  <calcPr calcId="191029"/>
  <pivotCaches>
    <pivotCache cacheId="29" r:id="rId14"/>
    <pivotCache cacheId="30" r:id="rId15"/>
    <pivotCache cacheId="31" r:id="rId16"/>
    <pivotCache cacheId="32" r:id="rId17"/>
    <pivotCache cacheId="42" r:id="rId18"/>
    <pivotCache cacheId="48" r:id="rId19"/>
    <pivotCache cacheId="112" r:id="rId20"/>
    <pivotCache cacheId="142" r:id="rId2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B215" i="11" l="1"/>
  <c r="AB214" i="11"/>
  <c r="AB213" i="11"/>
  <c r="AB212" i="11"/>
  <c r="AB211" i="11"/>
  <c r="AB210" i="11"/>
  <c r="AB209" i="11"/>
  <c r="AB208" i="11"/>
  <c r="AB207" i="11"/>
  <c r="AB206" i="11"/>
  <c r="AS173" i="11"/>
  <c r="AS176" i="11"/>
  <c r="AS180" i="11"/>
  <c r="AS179" i="11"/>
  <c r="AS181" i="11"/>
  <c r="AT178" i="11"/>
  <c r="AS152" i="11"/>
  <c r="AS151" i="11"/>
  <c r="AS150" i="11"/>
  <c r="AS149" i="11"/>
  <c r="AS148" i="11"/>
  <c r="AS145" i="11"/>
  <c r="AS144" i="11"/>
  <c r="AS143" i="11"/>
  <c r="AS142" i="11"/>
  <c r="AS141" i="11"/>
  <c r="AT153" i="11"/>
  <c r="AT146" i="11"/>
  <c r="AS138" i="11"/>
  <c r="AS137" i="11"/>
  <c r="AS136" i="11"/>
  <c r="AS133" i="11"/>
  <c r="AS130" i="11"/>
  <c r="AS127" i="11"/>
  <c r="AS126" i="11"/>
  <c r="AS125" i="11"/>
  <c r="AS124" i="11"/>
  <c r="AS123" i="11"/>
  <c r="AS120" i="11"/>
  <c r="AS119" i="11"/>
  <c r="AS118" i="11"/>
  <c r="AS117" i="11"/>
  <c r="AS116" i="11"/>
  <c r="AS113" i="11"/>
  <c r="AS112" i="11"/>
  <c r="AS111" i="11"/>
  <c r="AS110" i="11"/>
  <c r="AS109" i="11"/>
  <c r="AB215" i="13"/>
  <c r="AB214" i="13"/>
  <c r="AB213" i="13"/>
  <c r="AB212" i="13"/>
  <c r="AB211" i="13"/>
  <c r="AB210" i="13"/>
  <c r="AB209" i="13"/>
  <c r="AB208" i="13"/>
  <c r="AB207" i="13"/>
  <c r="AB206" i="13"/>
  <c r="AS138" i="13"/>
  <c r="AS137" i="13"/>
  <c r="AS136" i="13"/>
  <c r="AS133" i="13"/>
  <c r="AS173" i="13"/>
  <c r="AS176" i="13"/>
  <c r="AS179" i="13"/>
  <c r="AS180" i="13"/>
  <c r="AS181" i="13"/>
  <c r="AS152" i="13"/>
  <c r="AS151" i="13"/>
  <c r="AS150" i="13"/>
  <c r="AS149" i="13"/>
  <c r="AS148" i="13"/>
  <c r="AS145" i="13"/>
  <c r="AS144" i="13"/>
  <c r="AS143" i="13"/>
  <c r="AS142" i="13"/>
  <c r="AS141" i="13"/>
  <c r="AT153" i="13"/>
  <c r="AT146" i="13"/>
  <c r="AS130" i="13"/>
  <c r="G101" i="27"/>
  <c r="F101" i="27"/>
  <c r="G100" i="27"/>
  <c r="F100" i="27"/>
  <c r="G99" i="27"/>
  <c r="F99" i="27"/>
  <c r="G98" i="27"/>
  <c r="F98" i="27"/>
  <c r="G97" i="27"/>
  <c r="F97" i="27"/>
  <c r="G96" i="27"/>
  <c r="F96" i="27"/>
  <c r="G95" i="27"/>
  <c r="F95" i="27"/>
  <c r="G94" i="27"/>
  <c r="F94" i="27"/>
  <c r="AS127" i="13"/>
  <c r="AS126" i="13"/>
  <c r="AS125" i="13"/>
  <c r="AS124" i="13"/>
  <c r="AS123" i="13"/>
  <c r="AS120" i="13"/>
  <c r="AS119" i="13"/>
  <c r="AS118" i="13"/>
  <c r="AS117" i="13"/>
  <c r="AS116" i="13"/>
  <c r="AS113" i="13"/>
  <c r="AS112" i="13"/>
  <c r="AS111" i="13"/>
  <c r="AS110" i="13"/>
  <c r="AS109" i="13"/>
  <c r="AS181" i="15"/>
  <c r="AS180" i="15"/>
  <c r="AS179" i="15"/>
  <c r="AS176" i="15"/>
  <c r="AS173" i="15"/>
  <c r="AS152" i="15"/>
  <c r="AS151" i="15"/>
  <c r="AS150" i="15"/>
  <c r="AS149" i="15"/>
  <c r="AS148" i="15"/>
  <c r="AS145" i="15"/>
  <c r="AS144" i="15"/>
  <c r="AS143" i="15"/>
  <c r="AS142" i="15"/>
  <c r="AS141" i="15"/>
  <c r="AT153" i="15"/>
  <c r="AT146" i="15"/>
  <c r="AS128" i="15"/>
  <c r="AS121" i="15"/>
  <c r="AS114" i="15"/>
  <c r="AS127" i="15"/>
  <c r="AS126" i="15"/>
  <c r="AS125" i="15"/>
  <c r="AS124" i="15"/>
  <c r="AS123" i="15"/>
  <c r="AS120" i="15"/>
  <c r="AS119" i="15"/>
  <c r="AS118" i="15"/>
  <c r="AS117" i="15"/>
  <c r="AS116" i="15"/>
  <c r="AS113" i="15"/>
  <c r="AS112" i="15"/>
  <c r="AS111" i="15"/>
  <c r="AS110" i="15"/>
  <c r="AS109" i="15"/>
  <c r="AT128" i="15"/>
  <c r="AT121" i="15"/>
  <c r="AT114" i="15"/>
  <c r="AS181" i="14"/>
  <c r="AS180" i="14"/>
  <c r="AS179" i="14"/>
  <c r="AS176" i="14"/>
  <c r="AS173" i="14"/>
  <c r="AT178" i="14"/>
  <c r="AS152" i="14"/>
  <c r="AS151" i="14"/>
  <c r="AS150" i="14"/>
  <c r="AS149" i="14"/>
  <c r="AS148" i="14"/>
  <c r="AS145" i="14"/>
  <c r="AS144" i="14"/>
  <c r="AS143" i="14"/>
  <c r="AS142" i="14"/>
  <c r="AS141" i="14"/>
  <c r="AT153" i="14"/>
  <c r="AT146" i="14"/>
  <c r="AS127" i="14"/>
  <c r="AS126" i="14"/>
  <c r="AS125" i="14"/>
  <c r="AS124" i="14"/>
  <c r="AS123" i="14"/>
  <c r="AS120" i="14"/>
  <c r="AS119" i="14"/>
  <c r="AS118" i="14"/>
  <c r="AS117" i="14"/>
  <c r="AS116" i="14"/>
  <c r="AS113" i="14"/>
  <c r="AS112" i="14"/>
  <c r="AS111" i="14"/>
  <c r="AS110" i="14"/>
  <c r="AS109" i="14"/>
  <c r="AT128" i="14"/>
  <c r="AT121" i="14"/>
  <c r="AT114" i="14"/>
  <c r="AS114" i="14"/>
  <c r="AS121" i="14"/>
  <c r="AS128" i="14"/>
  <c r="AS146" i="14"/>
  <c r="AS153" i="14"/>
  <c r="AB160" i="15"/>
  <c r="AB159" i="15"/>
  <c r="AB158" i="15"/>
  <c r="AB157" i="15"/>
  <c r="AB156" i="15"/>
  <c r="AB155" i="15"/>
  <c r="AA160" i="15"/>
  <c r="AA159" i="15"/>
  <c r="AA158" i="15"/>
  <c r="AA157" i="15"/>
  <c r="AA156" i="15"/>
  <c r="AA155" i="15"/>
  <c r="G110" i="26" l="1"/>
  <c r="F110" i="26"/>
  <c r="G109" i="26"/>
  <c r="F109" i="26"/>
  <c r="G108" i="26"/>
  <c r="F108" i="26"/>
  <c r="G107" i="26"/>
  <c r="F107" i="26"/>
  <c r="G106" i="26"/>
  <c r="F106" i="26"/>
  <c r="G105" i="26"/>
  <c r="F105" i="26"/>
  <c r="G104" i="26"/>
  <c r="F104" i="26"/>
  <c r="G103" i="26"/>
  <c r="F103" i="26"/>
  <c r="G102" i="26"/>
  <c r="F102" i="26"/>
  <c r="G101" i="26"/>
  <c r="F101" i="26"/>
  <c r="G100" i="26"/>
  <c r="F100" i="26"/>
  <c r="G99" i="26"/>
  <c r="F99" i="26"/>
  <c r="G98" i="26"/>
  <c r="F98" i="26"/>
  <c r="G97" i="26"/>
  <c r="F97" i="26"/>
  <c r="G96" i="26"/>
  <c r="F96" i="26"/>
  <c r="G95" i="26"/>
  <c r="F95" i="26"/>
  <c r="AB215" i="15"/>
  <c r="AB214" i="15"/>
  <c r="AB213" i="15"/>
  <c r="AB212" i="15"/>
  <c r="AB211" i="15"/>
  <c r="AB210" i="15"/>
  <c r="AB209" i="15"/>
  <c r="AB208" i="15"/>
  <c r="AB207" i="15"/>
  <c r="AB206" i="15"/>
  <c r="AS132" i="15"/>
  <c r="AQ10" i="15" l="1"/>
  <c r="AQ215" i="11"/>
  <c r="AQ214" i="11"/>
  <c r="AQ213" i="11"/>
  <c r="AQ212" i="11"/>
  <c r="AQ209" i="11"/>
  <c r="AQ206" i="11"/>
  <c r="AQ204" i="11"/>
  <c r="AQ203" i="11"/>
  <c r="AQ202" i="11"/>
  <c r="AQ201" i="11"/>
  <c r="AQ198" i="11"/>
  <c r="AQ195" i="11"/>
  <c r="AQ192" i="11"/>
  <c r="AQ191" i="11"/>
  <c r="AQ190" i="11"/>
  <c r="AQ193" i="11" s="1"/>
  <c r="AQ187" i="11"/>
  <c r="AQ184" i="11"/>
  <c r="AQ181" i="11"/>
  <c r="AQ180" i="11"/>
  <c r="AQ179" i="11"/>
  <c r="AQ176" i="11"/>
  <c r="AQ173" i="11"/>
  <c r="AQ182" i="11" s="1"/>
  <c r="AQ170" i="11"/>
  <c r="AQ169" i="11"/>
  <c r="AQ168" i="11"/>
  <c r="AQ165" i="11"/>
  <c r="AQ162" i="11"/>
  <c r="AQ159" i="11"/>
  <c r="AQ158" i="11"/>
  <c r="AQ157" i="11"/>
  <c r="AQ160" i="11" s="1"/>
  <c r="AQ156" i="11"/>
  <c r="AQ155" i="11"/>
  <c r="AQ152" i="11"/>
  <c r="AQ151" i="11"/>
  <c r="AQ150" i="11"/>
  <c r="AQ153" i="11" s="1"/>
  <c r="AQ149" i="11"/>
  <c r="AQ148" i="11"/>
  <c r="AQ145" i="11"/>
  <c r="AQ144" i="11"/>
  <c r="AQ143" i="11"/>
  <c r="AQ142" i="11"/>
  <c r="AQ141" i="11"/>
  <c r="AQ138" i="11"/>
  <c r="AQ137" i="11"/>
  <c r="AQ136" i="11"/>
  <c r="AQ133" i="11"/>
  <c r="AQ130" i="11"/>
  <c r="AQ127" i="11"/>
  <c r="AQ128" i="11" s="1"/>
  <c r="AQ126" i="11"/>
  <c r="AQ125" i="11"/>
  <c r="AQ124" i="11"/>
  <c r="AQ123" i="11"/>
  <c r="AQ120" i="11"/>
  <c r="AQ121" i="11" s="1"/>
  <c r="AQ119" i="11"/>
  <c r="AQ118" i="11"/>
  <c r="AQ117" i="11"/>
  <c r="AQ116" i="11"/>
  <c r="AQ113" i="11"/>
  <c r="AQ112" i="11"/>
  <c r="AQ111" i="11"/>
  <c r="AQ110" i="11"/>
  <c r="AQ109" i="11"/>
  <c r="AQ106" i="11"/>
  <c r="AQ105" i="11"/>
  <c r="AQ104" i="11"/>
  <c r="AQ101" i="11"/>
  <c r="AQ98" i="11"/>
  <c r="AQ95" i="11"/>
  <c r="AQ94" i="11"/>
  <c r="AQ93" i="11"/>
  <c r="AQ90" i="11"/>
  <c r="AQ87" i="11"/>
  <c r="AQ96" i="11" s="1"/>
  <c r="AQ84" i="11"/>
  <c r="AQ83" i="11"/>
  <c r="AQ82" i="11"/>
  <c r="AQ79" i="11"/>
  <c r="AQ76" i="11"/>
  <c r="AQ73" i="11"/>
  <c r="AQ72" i="11"/>
  <c r="AQ71" i="11"/>
  <c r="AQ68" i="11"/>
  <c r="AQ65" i="11"/>
  <c r="AQ74" i="11" s="1"/>
  <c r="AQ62" i="11"/>
  <c r="AQ61" i="11"/>
  <c r="AQ63" i="11" s="1"/>
  <c r="AQ60" i="11"/>
  <c r="AQ57" i="11"/>
  <c r="AQ54" i="11"/>
  <c r="AQ51" i="11"/>
  <c r="AQ50" i="11"/>
  <c r="AQ49" i="11"/>
  <c r="AQ46" i="11"/>
  <c r="AQ52" i="11" s="1"/>
  <c r="AQ43" i="11"/>
  <c r="AQ40" i="11"/>
  <c r="AQ39" i="11"/>
  <c r="AQ38" i="11"/>
  <c r="AQ35" i="11"/>
  <c r="AQ32" i="11"/>
  <c r="AQ41" i="11" s="1"/>
  <c r="AQ29" i="11"/>
  <c r="AQ28" i="11"/>
  <c r="AQ27" i="11"/>
  <c r="AQ24" i="11"/>
  <c r="AQ21" i="11"/>
  <c r="AQ18" i="11"/>
  <c r="AQ17" i="11"/>
  <c r="AQ16" i="11"/>
  <c r="AQ13" i="11"/>
  <c r="AQ19" i="11" s="1"/>
  <c r="AQ10" i="11"/>
  <c r="AQ215" i="13"/>
  <c r="AQ214" i="13"/>
  <c r="AQ213" i="13"/>
  <c r="AQ212" i="13"/>
  <c r="AQ209" i="13"/>
  <c r="AQ206" i="13"/>
  <c r="AQ203" i="13"/>
  <c r="AQ202" i="13"/>
  <c r="AQ201" i="13"/>
  <c r="AQ198" i="13"/>
  <c r="AQ195" i="13"/>
  <c r="AQ192" i="13"/>
  <c r="AQ191" i="13"/>
  <c r="AQ190" i="13"/>
  <c r="AQ187" i="13"/>
  <c r="AQ184" i="13"/>
  <c r="AQ193" i="13" s="1"/>
  <c r="AQ182" i="13"/>
  <c r="AQ181" i="13"/>
  <c r="AQ180" i="13"/>
  <c r="AQ179" i="13"/>
  <c r="AQ176" i="13"/>
  <c r="AQ173" i="13"/>
  <c r="AQ170" i="13"/>
  <c r="AQ169" i="13"/>
  <c r="AQ168" i="13"/>
  <c r="AQ165" i="13"/>
  <c r="AQ162" i="13"/>
  <c r="AQ171" i="13" s="1"/>
  <c r="AQ159" i="13"/>
  <c r="AQ158" i="13"/>
  <c r="AQ157" i="13"/>
  <c r="AQ156" i="13"/>
  <c r="AQ155" i="13"/>
  <c r="AQ160" i="13" s="1"/>
  <c r="AQ152" i="13"/>
  <c r="AQ151" i="13"/>
  <c r="AQ150" i="13"/>
  <c r="AQ149" i="13"/>
  <c r="AQ148" i="13"/>
  <c r="AQ145" i="13"/>
  <c r="AQ144" i="13"/>
  <c r="AQ146" i="13" s="1"/>
  <c r="AQ143" i="13"/>
  <c r="AQ142" i="13"/>
  <c r="AQ141" i="13"/>
  <c r="AQ138" i="13"/>
  <c r="AQ137" i="13"/>
  <c r="AQ136" i="13"/>
  <c r="AQ133" i="13"/>
  <c r="AQ130" i="13"/>
  <c r="AQ139" i="13" s="1"/>
  <c r="AQ127" i="13"/>
  <c r="AQ126" i="13"/>
  <c r="AQ125" i="13"/>
  <c r="AQ124" i="13"/>
  <c r="AQ123" i="13"/>
  <c r="AQ120" i="13"/>
  <c r="AQ119" i="13"/>
  <c r="AQ118" i="13"/>
  <c r="AQ117" i="13"/>
  <c r="AQ116" i="13"/>
  <c r="AQ113" i="13"/>
  <c r="AQ114" i="13" s="1"/>
  <c r="AQ112" i="13"/>
  <c r="AQ111" i="13"/>
  <c r="AQ110" i="13"/>
  <c r="AQ109" i="13"/>
  <c r="AQ106" i="13"/>
  <c r="AQ105" i="13"/>
  <c r="AQ104" i="13"/>
  <c r="AQ107" i="13" s="1"/>
  <c r="AQ101" i="13"/>
  <c r="AQ98" i="13"/>
  <c r="AQ95" i="13"/>
  <c r="AQ94" i="13"/>
  <c r="AQ93" i="13"/>
  <c r="AQ90" i="13"/>
  <c r="AQ87" i="13"/>
  <c r="AQ84" i="13"/>
  <c r="AQ83" i="13"/>
  <c r="AQ82" i="13"/>
  <c r="AQ79" i="13"/>
  <c r="AQ76" i="13"/>
  <c r="AQ73" i="13"/>
  <c r="AQ72" i="13"/>
  <c r="AQ71" i="13"/>
  <c r="AQ68" i="13"/>
  <c r="AQ74" i="13" s="1"/>
  <c r="AQ65" i="13"/>
  <c r="AQ62" i="13"/>
  <c r="AQ61" i="13"/>
  <c r="AQ60" i="13"/>
  <c r="AQ57" i="13"/>
  <c r="AQ54" i="13"/>
  <c r="AQ63" i="13" s="1"/>
  <c r="AQ51" i="13"/>
  <c r="AQ50" i="13"/>
  <c r="AQ49" i="13"/>
  <c r="AQ46" i="13"/>
  <c r="AQ43" i="13"/>
  <c r="AQ40" i="13"/>
  <c r="AQ39" i="13"/>
  <c r="AQ38" i="13"/>
  <c r="AQ35" i="13"/>
  <c r="AQ41" i="13" s="1"/>
  <c r="AQ32" i="13"/>
  <c r="AQ29" i="13"/>
  <c r="AQ28" i="13"/>
  <c r="AQ27" i="13"/>
  <c r="AQ24" i="13"/>
  <c r="AQ21" i="13"/>
  <c r="AQ30" i="13" s="1"/>
  <c r="AQ19" i="13"/>
  <c r="AQ18" i="13"/>
  <c r="AQ17" i="13"/>
  <c r="AQ16" i="13"/>
  <c r="AQ13" i="13"/>
  <c r="AQ10" i="13"/>
  <c r="AQ215" i="14"/>
  <c r="AQ214" i="14"/>
  <c r="AQ213" i="14"/>
  <c r="AQ212" i="14"/>
  <c r="AQ209" i="14"/>
  <c r="AQ206" i="14"/>
  <c r="AQ203" i="14"/>
  <c r="AQ202" i="14"/>
  <c r="AQ201" i="14"/>
  <c r="AQ198" i="14"/>
  <c r="AQ195" i="14"/>
  <c r="AQ204" i="14" s="1"/>
  <c r="AQ192" i="14"/>
  <c r="AQ191" i="14"/>
  <c r="AQ190" i="14"/>
  <c r="AQ187" i="14"/>
  <c r="AQ184" i="14"/>
  <c r="AQ193" i="14" s="1"/>
  <c r="AQ182" i="14"/>
  <c r="AQ181" i="14"/>
  <c r="AQ180" i="14"/>
  <c r="AQ179" i="14"/>
  <c r="AQ176" i="14"/>
  <c r="AQ173" i="14"/>
  <c r="AQ170" i="14"/>
  <c r="AQ169" i="14"/>
  <c r="AQ171" i="14" s="1"/>
  <c r="AQ168" i="14"/>
  <c r="AQ165" i="14"/>
  <c r="AQ162" i="14"/>
  <c r="AQ159" i="14"/>
  <c r="AQ158" i="14"/>
  <c r="AQ157" i="14"/>
  <c r="AQ156" i="14"/>
  <c r="AQ155" i="14"/>
  <c r="AQ160" i="14" s="1"/>
  <c r="AQ152" i="14"/>
  <c r="AQ151" i="14"/>
  <c r="AQ150" i="14"/>
  <c r="AQ149" i="14"/>
  <c r="AQ148" i="14"/>
  <c r="AQ153" i="14" s="1"/>
  <c r="AQ146" i="14"/>
  <c r="AQ145" i="14"/>
  <c r="AQ144" i="14"/>
  <c r="AQ143" i="14"/>
  <c r="AQ142" i="14"/>
  <c r="AQ141" i="14"/>
  <c r="AQ138" i="14"/>
  <c r="AQ137" i="14"/>
  <c r="AQ136" i="14"/>
  <c r="AQ133" i="14"/>
  <c r="AQ139" i="14" s="1"/>
  <c r="AQ130" i="14"/>
  <c r="AQ127" i="14"/>
  <c r="AQ126" i="14"/>
  <c r="AQ125" i="14"/>
  <c r="AQ124" i="14"/>
  <c r="AQ123" i="14"/>
  <c r="AQ128" i="14" s="1"/>
  <c r="AQ120" i="14"/>
  <c r="AQ119" i="14"/>
  <c r="AQ118" i="14"/>
  <c r="AQ117" i="14"/>
  <c r="AQ116" i="14"/>
  <c r="AQ121" i="14" s="1"/>
  <c r="AQ114" i="14"/>
  <c r="AQ113" i="14"/>
  <c r="AQ112" i="14"/>
  <c r="AQ111" i="14"/>
  <c r="AQ110" i="14"/>
  <c r="AQ109" i="14"/>
  <c r="AQ106" i="14"/>
  <c r="AQ105" i="14"/>
  <c r="AQ107" i="14" s="1"/>
  <c r="AQ104" i="14"/>
  <c r="AQ101" i="14"/>
  <c r="AQ98" i="14"/>
  <c r="AQ95" i="14"/>
  <c r="AQ94" i="14"/>
  <c r="AQ93" i="14"/>
  <c r="AQ90" i="14"/>
  <c r="AQ87" i="14"/>
  <c r="AQ96" i="14" s="1"/>
  <c r="AQ84" i="14"/>
  <c r="AQ83" i="14"/>
  <c r="AQ82" i="14"/>
  <c r="AQ79" i="14"/>
  <c r="AQ76" i="14"/>
  <c r="AQ85" i="14" s="1"/>
  <c r="AQ74" i="14"/>
  <c r="AQ73" i="14"/>
  <c r="AQ72" i="14"/>
  <c r="AQ71" i="14"/>
  <c r="AQ68" i="14"/>
  <c r="AQ65" i="14"/>
  <c r="AQ62" i="14"/>
  <c r="AQ61" i="14"/>
  <c r="AQ63" i="14" s="1"/>
  <c r="AQ60" i="14"/>
  <c r="AQ57" i="14"/>
  <c r="AQ54" i="14"/>
  <c r="AQ51" i="14"/>
  <c r="AQ50" i="14"/>
  <c r="AQ49" i="14"/>
  <c r="AQ46" i="14"/>
  <c r="AQ43" i="14"/>
  <c r="AQ52" i="14" s="1"/>
  <c r="AQ40" i="14"/>
  <c r="AQ39" i="14"/>
  <c r="AQ38" i="14"/>
  <c r="AQ35" i="14"/>
  <c r="AQ32" i="14"/>
  <c r="AQ41" i="14" s="1"/>
  <c r="AQ30" i="14"/>
  <c r="AQ29" i="14"/>
  <c r="AQ28" i="14"/>
  <c r="AQ27" i="14"/>
  <c r="AQ24" i="14"/>
  <c r="AQ21" i="14"/>
  <c r="AQ18" i="14"/>
  <c r="AQ17" i="14"/>
  <c r="AQ16" i="14"/>
  <c r="AQ13" i="14"/>
  <c r="AQ10" i="14"/>
  <c r="AQ19" i="14" s="1"/>
  <c r="AQ215" i="15"/>
  <c r="AQ214" i="15"/>
  <c r="AQ213" i="15"/>
  <c r="AQ212" i="15"/>
  <c r="AQ209" i="15"/>
  <c r="AQ206" i="15"/>
  <c r="AQ203" i="15"/>
  <c r="AQ202" i="15"/>
  <c r="AQ201" i="15"/>
  <c r="AQ198" i="15"/>
  <c r="AQ195" i="15"/>
  <c r="AQ192" i="15"/>
  <c r="AQ191" i="15"/>
  <c r="AQ190" i="15"/>
  <c r="AQ187" i="15"/>
  <c r="AQ184" i="15"/>
  <c r="AQ181" i="15"/>
  <c r="AQ180" i="15"/>
  <c r="AQ179" i="15"/>
  <c r="AQ176" i="15"/>
  <c r="AQ173" i="15"/>
  <c r="AQ170" i="15"/>
  <c r="AQ169" i="15"/>
  <c r="AQ168" i="15"/>
  <c r="AQ165" i="15"/>
  <c r="AQ162" i="15"/>
  <c r="AQ159" i="15"/>
  <c r="AQ158" i="15"/>
  <c r="AQ157" i="15"/>
  <c r="AQ156" i="15"/>
  <c r="AQ155" i="15"/>
  <c r="AQ152" i="15"/>
  <c r="AQ151" i="15"/>
  <c r="AQ150" i="15"/>
  <c r="AQ149" i="15"/>
  <c r="AQ148" i="15"/>
  <c r="AQ145" i="15"/>
  <c r="AQ144" i="15"/>
  <c r="AQ143" i="15"/>
  <c r="AQ142" i="15"/>
  <c r="AQ141" i="15"/>
  <c r="AQ138" i="15"/>
  <c r="AQ137" i="15"/>
  <c r="AQ136" i="15"/>
  <c r="AQ133" i="15"/>
  <c r="AQ130" i="15"/>
  <c r="AQ127" i="15"/>
  <c r="AQ126" i="15"/>
  <c r="AQ125" i="15"/>
  <c r="AQ124" i="15"/>
  <c r="AQ123" i="15"/>
  <c r="AQ120" i="15"/>
  <c r="AQ119" i="15"/>
  <c r="AQ118" i="15"/>
  <c r="AQ117" i="15"/>
  <c r="AQ116" i="15"/>
  <c r="AQ113" i="15"/>
  <c r="AQ112" i="15"/>
  <c r="AQ111" i="15"/>
  <c r="AQ110" i="15"/>
  <c r="AQ109" i="15"/>
  <c r="AQ106" i="15"/>
  <c r="AQ105" i="15"/>
  <c r="AQ104" i="15"/>
  <c r="AQ101" i="15"/>
  <c r="AQ107" i="15" s="1"/>
  <c r="AQ98" i="15"/>
  <c r="AQ95" i="15"/>
  <c r="AQ94" i="15"/>
  <c r="AQ93" i="15"/>
  <c r="AQ90" i="15"/>
  <c r="AQ87" i="15"/>
  <c r="AQ84" i="15"/>
  <c r="AQ83" i="15"/>
  <c r="AQ82" i="15"/>
  <c r="AQ79" i="15"/>
  <c r="AQ76" i="15"/>
  <c r="AQ73" i="15"/>
  <c r="AQ72" i="15"/>
  <c r="AQ71" i="15"/>
  <c r="AQ68" i="15"/>
  <c r="AQ65" i="15"/>
  <c r="AQ62" i="15"/>
  <c r="AQ61" i="15"/>
  <c r="AQ60" i="15"/>
  <c r="AQ57" i="15"/>
  <c r="AQ54" i="15"/>
  <c r="AQ51" i="15"/>
  <c r="AQ50" i="15"/>
  <c r="AQ49" i="15"/>
  <c r="AQ46" i="15"/>
  <c r="AQ43" i="15"/>
  <c r="AQ40" i="15"/>
  <c r="AQ39" i="15"/>
  <c r="AQ38" i="15"/>
  <c r="AQ35" i="15"/>
  <c r="AQ32" i="15"/>
  <c r="AQ29" i="15"/>
  <c r="AQ28" i="15"/>
  <c r="AQ27" i="15"/>
  <c r="AQ24" i="15"/>
  <c r="AQ21" i="15"/>
  <c r="AQ30" i="15" s="1"/>
  <c r="AQ18" i="15"/>
  <c r="AQ17" i="15"/>
  <c r="AQ16" i="15"/>
  <c r="AQ13" i="15"/>
  <c r="AS12" i="15"/>
  <c r="AS10" i="15"/>
  <c r="AS13" i="15"/>
  <c r="AQ107" i="11" l="1"/>
  <c r="AQ114" i="11"/>
  <c r="AQ30" i="11"/>
  <c r="AQ146" i="11"/>
  <c r="AQ171" i="11"/>
  <c r="AQ85" i="11"/>
  <c r="AQ139" i="11"/>
  <c r="AQ153" i="13"/>
  <c r="AQ96" i="13"/>
  <c r="AQ52" i="13"/>
  <c r="AQ128" i="13"/>
  <c r="AQ204" i="13"/>
  <c r="AQ85" i="13"/>
  <c r="AQ121" i="13"/>
  <c r="AQ139" i="15"/>
  <c r="AQ114" i="15"/>
  <c r="AQ85" i="15"/>
  <c r="AQ153" i="15"/>
  <c r="AQ146" i="15"/>
  <c r="AQ171" i="15"/>
  <c r="AQ63" i="15"/>
  <c r="AQ96" i="15"/>
  <c r="AQ160" i="15"/>
  <c r="AQ74" i="15"/>
  <c r="AQ52" i="15"/>
  <c r="AQ128" i="15"/>
  <c r="AQ204" i="15"/>
  <c r="AQ41" i="15"/>
  <c r="AQ121" i="15"/>
  <c r="AQ193" i="15"/>
  <c r="AQ182" i="15"/>
  <c r="AQ19" i="15"/>
  <c r="AS11" i="15"/>
  <c r="AS15" i="15"/>
  <c r="AS16" i="15"/>
  <c r="AS17" i="15"/>
  <c r="AS18" i="15"/>
  <c r="AS14" i="15" l="1"/>
  <c r="AS19" i="15"/>
  <c r="AS21" i="15"/>
  <c r="AS23" i="15"/>
  <c r="AS24" i="15"/>
  <c r="AS22" i="15" l="1"/>
  <c r="AS26" i="15"/>
  <c r="AS27" i="15"/>
  <c r="AS28" i="15"/>
  <c r="AS29" i="15"/>
  <c r="AS25" i="15" l="1"/>
  <c r="AS30" i="15"/>
  <c r="AS32" i="15"/>
  <c r="AS34" i="15"/>
  <c r="AS35" i="15"/>
  <c r="AS33" i="15" l="1"/>
  <c r="AS37" i="15"/>
  <c r="AS38" i="15"/>
  <c r="AS39" i="15"/>
  <c r="AS40" i="15"/>
  <c r="AS36" i="15" l="1"/>
  <c r="AS41" i="15"/>
  <c r="AS43" i="15"/>
  <c r="AS45" i="15"/>
  <c r="AS46" i="15"/>
  <c r="AS44" i="15" l="1"/>
  <c r="AS48" i="15"/>
  <c r="AS49" i="15"/>
  <c r="AS50" i="15"/>
  <c r="AS51" i="15"/>
  <c r="AS47" i="15" l="1"/>
  <c r="AS52" i="15"/>
  <c r="AS54" i="15"/>
  <c r="AS56" i="15"/>
  <c r="AS57" i="15"/>
  <c r="AS55" i="15" l="1"/>
  <c r="AS59" i="15"/>
  <c r="AS60" i="15"/>
  <c r="AS61" i="15"/>
  <c r="AS62" i="15"/>
  <c r="AS58" i="15" l="1"/>
  <c r="AS63" i="15"/>
  <c r="AS65" i="15"/>
  <c r="AS67" i="15"/>
  <c r="AS68" i="15"/>
  <c r="AS66" i="15" l="1"/>
  <c r="AS70" i="15"/>
  <c r="AS71" i="15"/>
  <c r="AS72" i="15"/>
  <c r="AS73" i="15"/>
  <c r="AS69" i="15" l="1"/>
  <c r="AS74" i="15"/>
  <c r="AS76" i="15"/>
  <c r="AS78" i="15"/>
  <c r="AS79" i="15"/>
  <c r="AS77" i="15" l="1"/>
  <c r="AS81" i="15"/>
  <c r="AS82" i="15"/>
  <c r="AS83" i="15"/>
  <c r="AS84" i="15"/>
  <c r="AS80" i="15" l="1"/>
  <c r="AS85" i="15"/>
  <c r="AS87" i="15"/>
  <c r="AS89" i="15"/>
  <c r="AS90" i="15"/>
  <c r="AS88" i="15" l="1"/>
  <c r="AS92" i="15"/>
  <c r="AS93" i="15"/>
  <c r="AS94" i="15"/>
  <c r="AS95" i="15"/>
  <c r="AS91" i="15" l="1"/>
  <c r="AS96" i="15"/>
  <c r="AS98" i="15"/>
  <c r="AS100" i="15"/>
  <c r="AS101" i="15"/>
  <c r="AS99" i="15" l="1"/>
  <c r="AS103" i="15"/>
  <c r="AS104" i="15"/>
  <c r="AS105" i="15"/>
  <c r="AS106" i="15"/>
  <c r="AS102" i="15" l="1"/>
  <c r="AS107" i="15"/>
  <c r="AS130" i="15"/>
  <c r="AS131" i="15" s="1"/>
  <c r="AS133" i="15" l="1"/>
  <c r="AS135" i="15"/>
  <c r="AS134" i="15" l="1"/>
  <c r="AS136" i="15"/>
  <c r="AS137" i="15"/>
  <c r="AS138" i="15"/>
  <c r="AS139" i="15"/>
  <c r="AS146" i="15"/>
  <c r="AS153" i="15"/>
  <c r="AS155" i="15"/>
  <c r="AS156" i="15"/>
  <c r="AS157" i="15"/>
  <c r="AS158" i="15"/>
  <c r="AS160" i="15" s="1"/>
  <c r="AS159" i="15"/>
  <c r="AS162" i="15"/>
  <c r="AS164" i="15"/>
  <c r="AS165" i="15"/>
  <c r="AS163" i="15" l="1"/>
  <c r="AS167" i="15"/>
  <c r="AS168" i="15"/>
  <c r="AS169" i="15"/>
  <c r="AS170" i="15"/>
  <c r="AS166" i="15" l="1"/>
  <c r="AS171" i="15"/>
  <c r="AS182" i="15"/>
  <c r="AS184" i="15"/>
  <c r="AS186" i="15"/>
  <c r="AS187" i="15"/>
  <c r="AS185" i="15" l="1"/>
  <c r="AS189" i="15"/>
  <c r="AS190" i="15"/>
  <c r="AS191" i="15"/>
  <c r="AS192" i="15"/>
  <c r="AS188" i="15" l="1"/>
  <c r="AS193" i="15"/>
  <c r="AS195" i="15"/>
  <c r="AS197" i="15"/>
  <c r="AS198" i="15"/>
  <c r="AS196" i="15" l="1"/>
  <c r="AS200" i="15"/>
  <c r="AS201" i="15"/>
  <c r="AS202" i="15"/>
  <c r="AS203" i="15"/>
  <c r="AS199" i="15" l="1"/>
  <c r="AS204" i="15"/>
  <c r="G94" i="26"/>
  <c r="F94" i="26"/>
  <c r="G93" i="26"/>
  <c r="F93" i="26"/>
  <c r="G92" i="26"/>
  <c r="F92" i="26"/>
  <c r="G91" i="26"/>
  <c r="F91" i="26"/>
  <c r="G90" i="26"/>
  <c r="F90" i="26"/>
  <c r="G89" i="26"/>
  <c r="F89" i="26"/>
  <c r="G88" i="26"/>
  <c r="F88" i="26"/>
  <c r="G87" i="26"/>
  <c r="F87" i="26"/>
  <c r="G86" i="26"/>
  <c r="F86" i="26"/>
  <c r="G85" i="26"/>
  <c r="F85" i="26"/>
  <c r="G84" i="26"/>
  <c r="F84" i="26"/>
  <c r="G83" i="26"/>
  <c r="F83" i="26"/>
  <c r="G82" i="26"/>
  <c r="F82" i="26"/>
  <c r="G81" i="26"/>
  <c r="F81" i="26"/>
  <c r="G80" i="26"/>
  <c r="F80" i="26"/>
  <c r="G79" i="26"/>
  <c r="F79" i="26"/>
  <c r="G78" i="26"/>
  <c r="F78" i="26"/>
  <c r="G77" i="26"/>
  <c r="F77" i="26"/>
  <c r="G76" i="26"/>
  <c r="F76" i="26"/>
  <c r="G75" i="26"/>
  <c r="F75" i="26"/>
  <c r="G74" i="26"/>
  <c r="F74" i="26"/>
  <c r="G73" i="26"/>
  <c r="F73" i="26"/>
  <c r="G72" i="26"/>
  <c r="F72" i="26"/>
  <c r="G71" i="26"/>
  <c r="F71" i="26"/>
  <c r="G70" i="26"/>
  <c r="F70" i="26"/>
  <c r="G69" i="26"/>
  <c r="F69" i="26"/>
  <c r="G68" i="26"/>
  <c r="F68" i="26"/>
  <c r="G67" i="26"/>
  <c r="F67" i="26"/>
  <c r="G66" i="26"/>
  <c r="F66" i="26"/>
  <c r="G65" i="26"/>
  <c r="F65" i="26"/>
  <c r="G64" i="26"/>
  <c r="F64" i="26"/>
  <c r="G63" i="26"/>
  <c r="F63" i="26"/>
  <c r="G62" i="26"/>
  <c r="F62" i="26"/>
  <c r="G61" i="26"/>
  <c r="F61" i="26"/>
  <c r="G60" i="26"/>
  <c r="F60" i="26"/>
  <c r="G59" i="26"/>
  <c r="F59" i="26"/>
  <c r="G58" i="26"/>
  <c r="F58" i="26"/>
  <c r="G57" i="26"/>
  <c r="F57" i="26"/>
  <c r="G56" i="26"/>
  <c r="F56" i="26"/>
  <c r="G55" i="26"/>
  <c r="F55" i="26"/>
  <c r="G54" i="26"/>
  <c r="F54" i="26"/>
  <c r="G53" i="26"/>
  <c r="F53" i="26"/>
  <c r="G52" i="26"/>
  <c r="F52" i="26"/>
  <c r="G51" i="26"/>
  <c r="F51" i="26"/>
  <c r="G50" i="26"/>
  <c r="F50" i="26"/>
  <c r="G49" i="26"/>
  <c r="F49" i="26"/>
  <c r="G48" i="26"/>
  <c r="F48" i="26"/>
  <c r="G47" i="26"/>
  <c r="F47" i="26"/>
  <c r="G46" i="26"/>
  <c r="F46" i="26"/>
  <c r="G45" i="26"/>
  <c r="F45" i="26"/>
  <c r="G44" i="26"/>
  <c r="F44" i="26"/>
  <c r="G43" i="26"/>
  <c r="F43" i="26"/>
  <c r="G42" i="26"/>
  <c r="F42" i="26"/>
  <c r="G41" i="26"/>
  <c r="F41" i="26"/>
  <c r="G40" i="26"/>
  <c r="F40" i="26"/>
  <c r="G39" i="26"/>
  <c r="F39" i="26"/>
  <c r="G38" i="26"/>
  <c r="F38" i="26"/>
  <c r="G37" i="26"/>
  <c r="F37" i="26"/>
  <c r="G36" i="26"/>
  <c r="F36" i="26"/>
  <c r="G35" i="26"/>
  <c r="F35" i="26"/>
  <c r="G34" i="26"/>
  <c r="F34" i="26"/>
  <c r="G33" i="26"/>
  <c r="F33" i="26"/>
  <c r="G32" i="26"/>
  <c r="F32" i="26"/>
  <c r="G31" i="26"/>
  <c r="F31" i="26"/>
  <c r="G30" i="26"/>
  <c r="F30" i="26"/>
  <c r="G29" i="26"/>
  <c r="F29" i="26"/>
  <c r="G28" i="26"/>
  <c r="F28" i="26"/>
  <c r="G27" i="26"/>
  <c r="F27" i="26"/>
  <c r="G26" i="26"/>
  <c r="F26" i="26"/>
  <c r="G25" i="26"/>
  <c r="F25" i="26"/>
  <c r="G24" i="26"/>
  <c r="F24" i="26"/>
  <c r="G23" i="26"/>
  <c r="F23" i="26"/>
  <c r="G22" i="26"/>
  <c r="F22" i="26"/>
  <c r="G21" i="26"/>
  <c r="F21" i="26"/>
  <c r="G20" i="26"/>
  <c r="F20" i="26"/>
  <c r="G19" i="26"/>
  <c r="F19" i="26"/>
  <c r="G18" i="26"/>
  <c r="F18" i="26"/>
  <c r="G17" i="26"/>
  <c r="F17" i="26"/>
  <c r="G16" i="26"/>
  <c r="F16" i="26"/>
  <c r="G15" i="26"/>
  <c r="F15" i="26"/>
  <c r="G14" i="26"/>
  <c r="F14" i="26"/>
  <c r="G13" i="26"/>
  <c r="F13" i="26"/>
  <c r="G12" i="26"/>
  <c r="F12" i="26"/>
  <c r="G11" i="26"/>
  <c r="F11" i="26"/>
  <c r="G10" i="26"/>
  <c r="F10" i="26"/>
  <c r="G9" i="26"/>
  <c r="F9" i="26"/>
  <c r="G8" i="26"/>
  <c r="F8" i="26"/>
  <c r="G7" i="26"/>
  <c r="F7" i="26"/>
  <c r="G6" i="26"/>
  <c r="F6" i="26"/>
  <c r="G5" i="26"/>
  <c r="F5" i="26"/>
  <c r="G4" i="26"/>
  <c r="F4" i="26"/>
  <c r="G3" i="26"/>
  <c r="F3" i="26"/>
  <c r="G2" i="26"/>
  <c r="F2" i="26"/>
  <c r="G126" i="21" l="1"/>
  <c r="F126" i="21"/>
  <c r="G125" i="21"/>
  <c r="F125" i="21"/>
  <c r="G124" i="21"/>
  <c r="F124" i="21"/>
  <c r="G123" i="21"/>
  <c r="F123" i="21"/>
  <c r="G122" i="21"/>
  <c r="F122" i="21"/>
  <c r="G121" i="21"/>
  <c r="F121" i="21"/>
  <c r="G120" i="21"/>
  <c r="F120" i="21"/>
  <c r="G119" i="21"/>
  <c r="F119" i="21"/>
  <c r="G118" i="21"/>
  <c r="F118" i="21"/>
  <c r="G117" i="21"/>
  <c r="F117" i="21"/>
  <c r="G116" i="21"/>
  <c r="F116" i="21"/>
  <c r="G115" i="21"/>
  <c r="F115" i="21"/>
  <c r="G114" i="21"/>
  <c r="F114" i="21"/>
  <c r="G113" i="21"/>
  <c r="F113" i="21"/>
  <c r="G112" i="21"/>
  <c r="F112" i="21"/>
  <c r="G111" i="21"/>
  <c r="F111" i="21"/>
  <c r="G110" i="21"/>
  <c r="F110" i="21"/>
  <c r="G109" i="21"/>
  <c r="F109" i="21"/>
  <c r="G108" i="21"/>
  <c r="F108" i="21"/>
  <c r="G107" i="21"/>
  <c r="F107" i="21"/>
  <c r="G106" i="21"/>
  <c r="F106" i="21"/>
  <c r="G105" i="21"/>
  <c r="F105" i="21"/>
  <c r="G104" i="21"/>
  <c r="F104" i="21"/>
  <c r="G103" i="21"/>
  <c r="F103" i="21"/>
  <c r="G102" i="21"/>
  <c r="F102" i="21"/>
  <c r="G101" i="21"/>
  <c r="F101" i="21"/>
  <c r="G100" i="21"/>
  <c r="F100" i="21"/>
  <c r="G99" i="21"/>
  <c r="F99" i="21"/>
  <c r="G98" i="21"/>
  <c r="F98" i="21"/>
  <c r="G97" i="21"/>
  <c r="F97" i="21"/>
  <c r="G96" i="21"/>
  <c r="F96" i="21"/>
  <c r="G95" i="21"/>
  <c r="F95" i="21"/>
  <c r="G94" i="21"/>
  <c r="F94" i="21"/>
  <c r="G93" i="21"/>
  <c r="F93" i="21"/>
  <c r="G92" i="21"/>
  <c r="F92" i="21"/>
  <c r="G91" i="21"/>
  <c r="F91" i="21"/>
  <c r="G90" i="21"/>
  <c r="F90" i="21"/>
  <c r="G89" i="21"/>
  <c r="F89" i="21"/>
  <c r="G88" i="21"/>
  <c r="F88" i="21"/>
  <c r="G87" i="21"/>
  <c r="F87" i="21"/>
  <c r="G86" i="21"/>
  <c r="F86" i="21"/>
  <c r="G85" i="21"/>
  <c r="F85" i="21"/>
  <c r="G84" i="21"/>
  <c r="F84" i="21"/>
  <c r="G83" i="21"/>
  <c r="F83" i="21"/>
  <c r="G82" i="21"/>
  <c r="F82" i="21"/>
  <c r="G81" i="21"/>
  <c r="F81" i="21"/>
  <c r="G80" i="21"/>
  <c r="F80" i="21"/>
  <c r="G79" i="21"/>
  <c r="F79" i="21"/>
  <c r="G78" i="21"/>
  <c r="F78" i="21"/>
  <c r="G77" i="21"/>
  <c r="F77" i="21"/>
  <c r="G76" i="21"/>
  <c r="F76" i="21"/>
  <c r="G75" i="21"/>
  <c r="F75" i="21"/>
  <c r="G74" i="21"/>
  <c r="F74" i="21"/>
  <c r="G73" i="21"/>
  <c r="F73" i="21"/>
  <c r="G72" i="21"/>
  <c r="F72" i="21"/>
  <c r="G71" i="21"/>
  <c r="F71" i="21"/>
  <c r="G70" i="21"/>
  <c r="F70" i="21"/>
  <c r="G69" i="21"/>
  <c r="F69" i="21"/>
  <c r="G68" i="21"/>
  <c r="F68" i="21"/>
  <c r="G67" i="21"/>
  <c r="F67" i="21"/>
  <c r="G66" i="21"/>
  <c r="F66" i="21"/>
  <c r="G65" i="21"/>
  <c r="F65" i="21"/>
  <c r="G64" i="21"/>
  <c r="F64" i="21"/>
  <c r="G63" i="21"/>
  <c r="F63" i="21"/>
  <c r="G62" i="21"/>
  <c r="F62" i="21"/>
  <c r="G61" i="21"/>
  <c r="F61" i="21"/>
  <c r="G60" i="21"/>
  <c r="F60" i="21"/>
  <c r="G59" i="21"/>
  <c r="F59" i="21"/>
  <c r="G58" i="21"/>
  <c r="F58" i="21"/>
  <c r="G57" i="21"/>
  <c r="F57" i="21"/>
  <c r="G56" i="21"/>
  <c r="F56" i="21"/>
  <c r="G55" i="21"/>
  <c r="F55" i="21"/>
  <c r="G54" i="21"/>
  <c r="F54" i="21"/>
  <c r="G53" i="21"/>
  <c r="F53" i="21"/>
  <c r="G52" i="21"/>
  <c r="F52" i="21"/>
  <c r="G51" i="21"/>
  <c r="F51" i="21"/>
  <c r="G50" i="21"/>
  <c r="F50" i="21"/>
  <c r="G49" i="21"/>
  <c r="F49" i="21"/>
  <c r="G48" i="21"/>
  <c r="F48" i="21"/>
  <c r="G47" i="21"/>
  <c r="F47" i="21"/>
  <c r="G46" i="21"/>
  <c r="F46" i="21"/>
  <c r="G45" i="21"/>
  <c r="F45" i="21"/>
  <c r="G44" i="21"/>
  <c r="F44" i="21"/>
  <c r="G43" i="21"/>
  <c r="F43" i="21"/>
  <c r="G42" i="21"/>
  <c r="F42" i="21"/>
  <c r="G41" i="21"/>
  <c r="F41" i="21"/>
  <c r="G40" i="21"/>
  <c r="F40" i="21"/>
  <c r="G39" i="21"/>
  <c r="F39" i="21"/>
  <c r="G38" i="21"/>
  <c r="F38" i="21"/>
  <c r="G37" i="21"/>
  <c r="F37" i="21"/>
  <c r="G36" i="21"/>
  <c r="F36" i="21"/>
  <c r="G35" i="21"/>
  <c r="F35" i="21"/>
  <c r="G34" i="21"/>
  <c r="F34" i="21"/>
  <c r="G33" i="21"/>
  <c r="F33" i="21"/>
  <c r="G32" i="21"/>
  <c r="F32" i="21"/>
  <c r="G31" i="21"/>
  <c r="F31" i="21"/>
  <c r="G30" i="21"/>
  <c r="F30" i="21"/>
  <c r="G29" i="21"/>
  <c r="F29" i="21"/>
  <c r="G28" i="21"/>
  <c r="F28" i="21"/>
  <c r="G27" i="21"/>
  <c r="F27" i="21"/>
  <c r="G26" i="21"/>
  <c r="F26" i="21"/>
  <c r="G25" i="21"/>
  <c r="F25" i="21"/>
  <c r="G24" i="21"/>
  <c r="F24" i="21"/>
  <c r="G23" i="21"/>
  <c r="F23" i="21"/>
  <c r="G22" i="21"/>
  <c r="F22" i="21"/>
  <c r="G21" i="21"/>
  <c r="F21" i="21"/>
  <c r="G20" i="21"/>
  <c r="F20" i="21"/>
  <c r="G19" i="21"/>
  <c r="F19" i="21"/>
  <c r="G18" i="21"/>
  <c r="F18" i="21"/>
  <c r="G17" i="21"/>
  <c r="F17" i="21"/>
  <c r="G16" i="21"/>
  <c r="F16" i="21"/>
  <c r="G15" i="21"/>
  <c r="F15" i="21"/>
  <c r="G14" i="21"/>
  <c r="F14" i="21"/>
  <c r="G13" i="21"/>
  <c r="F13" i="21"/>
  <c r="G12" i="21"/>
  <c r="F12" i="21"/>
  <c r="G11" i="21"/>
  <c r="F11" i="21"/>
  <c r="G10" i="21"/>
  <c r="F10" i="21"/>
  <c r="G9" i="21"/>
  <c r="F9" i="21"/>
  <c r="G8" i="21"/>
  <c r="F8" i="21"/>
  <c r="G7" i="21"/>
  <c r="F7" i="21"/>
  <c r="G6" i="21"/>
  <c r="F6" i="21"/>
  <c r="G5" i="21"/>
  <c r="F5" i="21"/>
  <c r="G4" i="21"/>
  <c r="F4" i="21"/>
  <c r="G3" i="21"/>
  <c r="F3" i="21"/>
  <c r="G2" i="21"/>
  <c r="F2" i="21"/>
  <c r="G137" i="18"/>
  <c r="F137" i="18"/>
  <c r="G136" i="18"/>
  <c r="F136" i="18"/>
  <c r="G135" i="18"/>
  <c r="F135" i="18"/>
  <c r="G134" i="18"/>
  <c r="F134" i="18"/>
  <c r="G133" i="18"/>
  <c r="F133" i="18"/>
  <c r="G132" i="18"/>
  <c r="F132" i="18"/>
  <c r="G131" i="18"/>
  <c r="F131" i="18"/>
  <c r="G130" i="18"/>
  <c r="F130" i="18"/>
  <c r="G129" i="18"/>
  <c r="F129" i="18"/>
  <c r="G128" i="18"/>
  <c r="F128" i="18"/>
  <c r="G127" i="18"/>
  <c r="F127" i="18"/>
  <c r="G126" i="18"/>
  <c r="F126" i="18"/>
  <c r="G125" i="18"/>
  <c r="F125" i="18"/>
  <c r="G124" i="18"/>
  <c r="F124" i="18"/>
  <c r="G123" i="18"/>
  <c r="F123" i="18"/>
  <c r="G122" i="18"/>
  <c r="F122" i="18"/>
  <c r="G121" i="18"/>
  <c r="F121" i="18"/>
  <c r="G120" i="18"/>
  <c r="F120" i="18"/>
  <c r="G119" i="18"/>
  <c r="F119" i="18"/>
  <c r="G118" i="18"/>
  <c r="F118" i="18"/>
  <c r="G117" i="18"/>
  <c r="F117" i="18"/>
  <c r="G116" i="18"/>
  <c r="F116" i="18"/>
  <c r="G115" i="18"/>
  <c r="F115" i="18"/>
  <c r="G114" i="18"/>
  <c r="F114" i="18"/>
  <c r="G113" i="18"/>
  <c r="F113" i="18"/>
  <c r="G112" i="18"/>
  <c r="F112" i="18"/>
  <c r="G111" i="18"/>
  <c r="F111" i="18"/>
  <c r="G110" i="18"/>
  <c r="F110" i="18"/>
  <c r="G109" i="18"/>
  <c r="F109" i="18"/>
  <c r="G108" i="18"/>
  <c r="F108" i="18"/>
  <c r="G107" i="18"/>
  <c r="F107" i="18"/>
  <c r="G106" i="18"/>
  <c r="F106" i="18"/>
  <c r="G105" i="18"/>
  <c r="F105" i="18"/>
  <c r="G104" i="18"/>
  <c r="F104" i="18"/>
  <c r="G103" i="18"/>
  <c r="F103" i="18"/>
  <c r="G102" i="18"/>
  <c r="F102" i="18"/>
  <c r="G101" i="18"/>
  <c r="F101" i="18"/>
  <c r="G100" i="18"/>
  <c r="F100" i="18"/>
  <c r="G99" i="18"/>
  <c r="F99" i="18"/>
  <c r="G98" i="18"/>
  <c r="F98" i="18"/>
  <c r="G97" i="18"/>
  <c r="F97" i="18"/>
  <c r="G96" i="18"/>
  <c r="F96" i="18"/>
  <c r="G95" i="18"/>
  <c r="F95" i="18"/>
  <c r="G94" i="18"/>
  <c r="F94" i="18"/>
  <c r="G93" i="18"/>
  <c r="F93" i="18"/>
  <c r="G92" i="18"/>
  <c r="F92" i="18"/>
  <c r="G91" i="18"/>
  <c r="F91" i="18"/>
  <c r="G90" i="18"/>
  <c r="F90" i="18"/>
  <c r="G89" i="18"/>
  <c r="F89" i="18"/>
  <c r="G88" i="18"/>
  <c r="F88" i="18"/>
  <c r="G87" i="18"/>
  <c r="F87" i="18"/>
  <c r="G86" i="18"/>
  <c r="F86" i="18"/>
  <c r="G85" i="18"/>
  <c r="F85" i="18"/>
  <c r="G84" i="18"/>
  <c r="F84" i="18"/>
  <c r="G83" i="18"/>
  <c r="F83" i="18"/>
  <c r="G82" i="18"/>
  <c r="F82" i="18"/>
  <c r="G81" i="18"/>
  <c r="F81" i="18"/>
  <c r="G80" i="18"/>
  <c r="F80" i="18"/>
  <c r="G79" i="18"/>
  <c r="F79" i="18"/>
  <c r="G78" i="18"/>
  <c r="F78" i="18"/>
  <c r="G77" i="18"/>
  <c r="F77" i="18"/>
  <c r="G76" i="18"/>
  <c r="F76" i="18"/>
  <c r="G75" i="18"/>
  <c r="F75" i="18"/>
  <c r="G74" i="18"/>
  <c r="F74" i="18"/>
  <c r="G73" i="18"/>
  <c r="F73" i="18"/>
  <c r="G72" i="18"/>
  <c r="F72" i="18"/>
  <c r="G71" i="18"/>
  <c r="F71" i="18"/>
  <c r="G70" i="18"/>
  <c r="F70" i="18"/>
  <c r="G69" i="18"/>
  <c r="F69" i="18"/>
  <c r="G68" i="18"/>
  <c r="F68" i="18"/>
  <c r="G67" i="18"/>
  <c r="F67" i="18"/>
  <c r="G66" i="18"/>
  <c r="F66" i="18"/>
  <c r="G65" i="18"/>
  <c r="F65" i="18"/>
  <c r="G64" i="18"/>
  <c r="F64" i="18"/>
  <c r="G63" i="18"/>
  <c r="F63" i="18"/>
  <c r="G62" i="18"/>
  <c r="F62" i="18"/>
  <c r="G61" i="18"/>
  <c r="F61" i="18"/>
  <c r="G60" i="18"/>
  <c r="F60" i="18"/>
  <c r="G59" i="18"/>
  <c r="F59" i="18"/>
  <c r="G58" i="18"/>
  <c r="F58" i="18"/>
  <c r="G57" i="18"/>
  <c r="F57" i="18"/>
  <c r="G56" i="18"/>
  <c r="F56" i="18"/>
  <c r="G55" i="18"/>
  <c r="F55" i="18"/>
  <c r="G54" i="18"/>
  <c r="F54" i="18"/>
  <c r="G53" i="18"/>
  <c r="F53" i="18"/>
  <c r="G52" i="18"/>
  <c r="F52" i="18"/>
  <c r="G51" i="18"/>
  <c r="F51" i="18"/>
  <c r="G50" i="18"/>
  <c r="F50" i="18"/>
  <c r="G49" i="18"/>
  <c r="F49" i="18"/>
  <c r="G48" i="18"/>
  <c r="F48" i="18"/>
  <c r="G47" i="18"/>
  <c r="F47" i="18"/>
  <c r="G46" i="18"/>
  <c r="F46" i="18"/>
  <c r="G45" i="18"/>
  <c r="F45" i="18"/>
  <c r="G44" i="18"/>
  <c r="F44" i="18"/>
  <c r="G43" i="18"/>
  <c r="F43" i="18"/>
  <c r="G42" i="18"/>
  <c r="F42" i="18"/>
  <c r="G41" i="18"/>
  <c r="F41" i="18"/>
  <c r="G40" i="18"/>
  <c r="F40" i="18"/>
  <c r="G39" i="18"/>
  <c r="F39" i="18"/>
  <c r="G38" i="18"/>
  <c r="F38" i="18"/>
  <c r="G37" i="18"/>
  <c r="F37" i="18"/>
  <c r="G36" i="18"/>
  <c r="F36" i="18"/>
  <c r="G35" i="18"/>
  <c r="F35" i="18"/>
  <c r="G34" i="18"/>
  <c r="F34" i="18"/>
  <c r="G33" i="18"/>
  <c r="F33" i="18"/>
  <c r="G32" i="18"/>
  <c r="F32" i="18"/>
  <c r="G31" i="18"/>
  <c r="F31" i="18"/>
  <c r="G30" i="18"/>
  <c r="F30" i="18"/>
  <c r="G29" i="18"/>
  <c r="F29" i="18"/>
  <c r="G28" i="18"/>
  <c r="F28" i="18"/>
  <c r="G27" i="18"/>
  <c r="F27" i="18"/>
  <c r="G26" i="18"/>
  <c r="F26" i="18"/>
  <c r="G25" i="18"/>
  <c r="F25" i="18"/>
  <c r="G24" i="18"/>
  <c r="F24" i="18"/>
  <c r="G23" i="18"/>
  <c r="F23" i="18"/>
  <c r="G22" i="18"/>
  <c r="F22" i="18"/>
  <c r="G21" i="18"/>
  <c r="F21" i="18"/>
  <c r="G20" i="18"/>
  <c r="F20" i="18"/>
  <c r="G19" i="18"/>
  <c r="F19" i="18"/>
  <c r="G18" i="18"/>
  <c r="F18" i="18"/>
  <c r="G17" i="18"/>
  <c r="F17" i="18"/>
  <c r="G16" i="18"/>
  <c r="F16" i="18"/>
  <c r="G15" i="18"/>
  <c r="F15" i="18"/>
  <c r="G14" i="18"/>
  <c r="F14" i="18"/>
  <c r="G13" i="18"/>
  <c r="F13" i="18"/>
  <c r="G12" i="18"/>
  <c r="F12" i="18"/>
  <c r="G11" i="18"/>
  <c r="F11" i="18"/>
  <c r="G10" i="18"/>
  <c r="F10" i="18"/>
  <c r="G9" i="18"/>
  <c r="F9" i="18"/>
  <c r="G8" i="18"/>
  <c r="F8" i="18"/>
  <c r="G7" i="18"/>
  <c r="F7" i="18"/>
  <c r="G6" i="18"/>
  <c r="F6" i="18"/>
  <c r="G5" i="18"/>
  <c r="F5" i="18"/>
  <c r="G4" i="18"/>
  <c r="F4" i="18"/>
  <c r="G3" i="18"/>
  <c r="F3" i="18"/>
  <c r="G2" i="18"/>
  <c r="F2" i="18"/>
  <c r="AP215" i="13"/>
  <c r="AP214" i="13"/>
  <c r="AP213" i="13"/>
  <c r="AP212" i="13"/>
  <c r="AP209" i="13"/>
  <c r="AP206" i="13"/>
  <c r="AP203" i="13"/>
  <c r="AP202" i="13"/>
  <c r="AP204" i="13" s="1"/>
  <c r="AP201" i="13"/>
  <c r="AP198" i="13"/>
  <c r="AP195" i="13"/>
  <c r="AP192" i="13"/>
  <c r="AP191" i="13"/>
  <c r="AP190" i="13"/>
  <c r="AP187" i="13"/>
  <c r="AP193" i="13" s="1"/>
  <c r="AP184" i="13"/>
  <c r="AP181" i="13"/>
  <c r="AP180" i="13"/>
  <c r="AP179" i="13"/>
  <c r="AP176" i="13"/>
  <c r="AP173" i="13"/>
  <c r="AP182" i="13" s="1"/>
  <c r="AP170" i="13"/>
  <c r="AP169" i="13"/>
  <c r="AP168" i="13"/>
  <c r="AP165" i="13"/>
  <c r="AP171" i="13" s="1"/>
  <c r="AP162" i="13"/>
  <c r="AP159" i="13"/>
  <c r="AP158" i="13"/>
  <c r="AP160" i="13" s="1"/>
  <c r="AP157" i="13"/>
  <c r="AP156" i="13"/>
  <c r="AP155" i="13"/>
  <c r="AP152" i="13"/>
  <c r="AP151" i="13"/>
  <c r="AP150" i="13"/>
  <c r="AP153" i="13" s="1"/>
  <c r="AP149" i="13"/>
  <c r="AP148" i="13"/>
  <c r="AP145" i="13"/>
  <c r="AP144" i="13"/>
  <c r="AP143" i="13"/>
  <c r="AP142" i="13"/>
  <c r="AP141" i="13"/>
  <c r="AP146" i="13" s="1"/>
  <c r="AP138" i="13"/>
  <c r="AP137" i="13"/>
  <c r="AP136" i="13"/>
  <c r="AP133" i="13"/>
  <c r="AP139" i="13" s="1"/>
  <c r="AP130" i="13"/>
  <c r="AP127" i="13"/>
  <c r="AP128" i="13" s="1"/>
  <c r="AP126" i="13"/>
  <c r="AP125" i="13"/>
  <c r="AP124" i="13"/>
  <c r="AP123" i="13"/>
  <c r="AP120" i="13"/>
  <c r="AP119" i="13"/>
  <c r="AP118" i="13"/>
  <c r="AP117" i="13"/>
  <c r="AP121" i="13" s="1"/>
  <c r="AP116" i="13"/>
  <c r="AP113" i="13"/>
  <c r="AP114" i="13" s="1"/>
  <c r="AP112" i="13"/>
  <c r="AP111" i="13"/>
  <c r="AP110" i="13"/>
  <c r="AP109" i="13"/>
  <c r="AP106" i="13"/>
  <c r="AP105" i="13"/>
  <c r="AP104" i="13"/>
  <c r="AP101" i="13"/>
  <c r="AP107" i="13" s="1"/>
  <c r="AP98" i="13"/>
  <c r="AP95" i="13"/>
  <c r="AP94" i="13"/>
  <c r="AP93" i="13"/>
  <c r="AP90" i="13"/>
  <c r="AP87" i="13"/>
  <c r="AP96" i="13" s="1"/>
  <c r="AP84" i="13"/>
  <c r="AP83" i="13"/>
  <c r="AP82" i="13"/>
  <c r="AP79" i="13"/>
  <c r="AP85" i="13" s="1"/>
  <c r="AP76" i="13"/>
  <c r="AP73" i="13"/>
  <c r="AP72" i="13"/>
  <c r="AP71" i="13"/>
  <c r="AP68" i="13"/>
  <c r="AP65" i="13"/>
  <c r="AP74" i="13" s="1"/>
  <c r="AP62" i="13"/>
  <c r="AP61" i="13"/>
  <c r="AP60" i="13"/>
  <c r="AP57" i="13"/>
  <c r="AP63" i="13" s="1"/>
  <c r="AP54" i="13"/>
  <c r="AP51" i="13"/>
  <c r="AP50" i="13"/>
  <c r="AP49" i="13"/>
  <c r="AP46" i="13"/>
  <c r="AP43" i="13"/>
  <c r="AP52" i="13" s="1"/>
  <c r="AP40" i="13"/>
  <c r="AP39" i="13"/>
  <c r="AP38" i="13"/>
  <c r="AP35" i="13"/>
  <c r="AP41" i="13" s="1"/>
  <c r="AP32" i="13"/>
  <c r="AP29" i="13"/>
  <c r="AP28" i="13"/>
  <c r="AP27" i="13"/>
  <c r="AP24" i="13"/>
  <c r="AP21" i="13"/>
  <c r="AP30" i="13" s="1"/>
  <c r="AP19" i="13"/>
  <c r="AP18" i="13"/>
  <c r="AP17" i="13"/>
  <c r="AP16" i="13"/>
  <c r="AP13" i="13"/>
  <c r="AP10" i="13"/>
  <c r="AP215" i="14"/>
  <c r="AP214" i="14"/>
  <c r="AP213" i="14"/>
  <c r="AP212" i="14"/>
  <c r="AP209" i="14"/>
  <c r="AP206" i="14"/>
  <c r="AP203" i="14"/>
  <c r="AP202" i="14"/>
  <c r="AP201" i="14"/>
  <c r="AP198" i="14"/>
  <c r="AP204" i="14" s="1"/>
  <c r="AP195" i="14"/>
  <c r="AP192" i="14"/>
  <c r="AP191" i="14"/>
  <c r="AP190" i="14"/>
  <c r="AP187" i="14"/>
  <c r="AP184" i="14"/>
  <c r="AP193" i="14" s="1"/>
  <c r="AP182" i="14"/>
  <c r="AP181" i="14"/>
  <c r="AP180" i="14"/>
  <c r="AP179" i="14"/>
  <c r="AP176" i="14"/>
  <c r="AP173" i="14"/>
  <c r="AP170" i="14"/>
  <c r="AP169" i="14"/>
  <c r="AP168" i="14"/>
  <c r="AP165" i="14"/>
  <c r="AP162" i="14"/>
  <c r="AP171" i="14" s="1"/>
  <c r="AP159" i="14"/>
  <c r="AP158" i="14"/>
  <c r="AP157" i="14"/>
  <c r="AP156" i="14"/>
  <c r="AP160" i="14" s="1"/>
  <c r="AP155" i="14"/>
  <c r="AP152" i="14"/>
  <c r="AP151" i="14"/>
  <c r="AP150" i="14"/>
  <c r="AP149" i="14"/>
  <c r="AP148" i="14"/>
  <c r="AP153" i="14" s="1"/>
  <c r="AP146" i="14"/>
  <c r="AP145" i="14"/>
  <c r="AP144" i="14"/>
  <c r="AP143" i="14"/>
  <c r="AP142" i="14"/>
  <c r="AP141" i="14"/>
  <c r="AP138" i="14"/>
  <c r="AP137" i="14"/>
  <c r="AP136" i="14"/>
  <c r="AP133" i="14"/>
  <c r="AP130" i="14"/>
  <c r="AP139" i="14" s="1"/>
  <c r="AP127" i="14"/>
  <c r="AP126" i="14"/>
  <c r="AP125" i="14"/>
  <c r="AP124" i="14"/>
  <c r="AP128" i="14" s="1"/>
  <c r="AP123" i="14"/>
  <c r="AP120" i="14"/>
  <c r="AP119" i="14"/>
  <c r="AP118" i="14"/>
  <c r="AP117" i="14"/>
  <c r="AP116" i="14"/>
  <c r="AP121" i="14" s="1"/>
  <c r="AP114" i="14"/>
  <c r="AP113" i="14"/>
  <c r="AP112" i="14"/>
  <c r="AP111" i="14"/>
  <c r="AP110" i="14"/>
  <c r="AP109" i="14"/>
  <c r="AP106" i="14"/>
  <c r="AP105" i="14"/>
  <c r="AP104" i="14"/>
  <c r="AP101" i="14"/>
  <c r="AP98" i="14"/>
  <c r="AP107" i="14" s="1"/>
  <c r="AP95" i="14"/>
  <c r="AP94" i="14"/>
  <c r="AP93" i="14"/>
  <c r="AP90" i="14"/>
  <c r="AP96" i="14" s="1"/>
  <c r="AP87" i="14"/>
  <c r="AP84" i="14"/>
  <c r="AP83" i="14"/>
  <c r="AP82" i="14"/>
  <c r="AP79" i="14"/>
  <c r="AP76" i="14"/>
  <c r="AP85" i="14" s="1"/>
  <c r="AP74" i="14"/>
  <c r="AP73" i="14"/>
  <c r="AP72" i="14"/>
  <c r="AP71" i="14"/>
  <c r="AP68" i="14"/>
  <c r="AP65" i="14"/>
  <c r="AP62" i="14"/>
  <c r="AP61" i="14"/>
  <c r="AP60" i="14"/>
  <c r="AP57" i="14"/>
  <c r="AP54" i="14"/>
  <c r="AP63" i="14" s="1"/>
  <c r="AP51" i="14"/>
  <c r="AP50" i="14"/>
  <c r="AP49" i="14"/>
  <c r="AP46" i="14"/>
  <c r="AP52" i="14" s="1"/>
  <c r="AP43" i="14"/>
  <c r="AP40" i="14"/>
  <c r="AP39" i="14"/>
  <c r="AP38" i="14"/>
  <c r="AP35" i="14"/>
  <c r="AP32" i="14"/>
  <c r="AP41" i="14" s="1"/>
  <c r="AP30" i="14"/>
  <c r="AP29" i="14"/>
  <c r="AP28" i="14"/>
  <c r="AP27" i="14"/>
  <c r="AP24" i="14"/>
  <c r="AP21" i="14"/>
  <c r="AP18" i="14"/>
  <c r="AP17" i="14"/>
  <c r="AP16" i="14"/>
  <c r="AP13" i="14"/>
  <c r="AP10" i="14"/>
  <c r="AP19" i="14" s="1"/>
  <c r="AP215" i="15"/>
  <c r="AP214" i="15"/>
  <c r="AP213" i="15"/>
  <c r="AP212" i="15"/>
  <c r="AP209" i="15"/>
  <c r="AP206" i="15"/>
  <c r="AP203" i="15"/>
  <c r="AP202" i="15"/>
  <c r="AP201" i="15"/>
  <c r="AP198" i="15"/>
  <c r="AP195" i="15"/>
  <c r="AP204" i="15" s="1"/>
  <c r="AP193" i="15"/>
  <c r="AP192" i="15"/>
  <c r="AP191" i="15"/>
  <c r="AP190" i="15"/>
  <c r="AP187" i="15"/>
  <c r="AP184" i="15"/>
  <c r="AP181" i="15"/>
  <c r="AP180" i="15"/>
  <c r="AP179" i="15"/>
  <c r="AP176" i="15"/>
  <c r="AP173" i="15"/>
  <c r="AP182" i="15" s="1"/>
  <c r="AP170" i="15"/>
  <c r="AP169" i="15"/>
  <c r="AP168" i="15"/>
  <c r="AP165" i="15"/>
  <c r="AP171" i="15" s="1"/>
  <c r="AP162" i="15"/>
  <c r="AP159" i="15"/>
  <c r="AP158" i="15"/>
  <c r="AP157" i="15"/>
  <c r="AP156" i="15"/>
  <c r="AP155" i="15"/>
  <c r="AP153" i="15"/>
  <c r="AP152" i="15"/>
  <c r="AP151" i="15"/>
  <c r="AP150" i="15"/>
  <c r="AP149" i="15"/>
  <c r="AP148" i="15"/>
  <c r="AP145" i="15"/>
  <c r="AP144" i="15"/>
  <c r="AP143" i="15"/>
  <c r="AP142" i="15"/>
  <c r="AP141" i="15"/>
  <c r="AP146" i="15" s="1"/>
  <c r="AP138" i="15"/>
  <c r="AP137" i="15"/>
  <c r="AP136" i="15"/>
  <c r="AP133" i="15"/>
  <c r="AP139" i="15" s="1"/>
  <c r="AP130" i="15"/>
  <c r="AP127" i="15"/>
  <c r="AP126" i="15"/>
  <c r="AP125" i="15"/>
  <c r="AP124" i="15"/>
  <c r="AP123" i="15"/>
  <c r="AP128" i="15" s="1"/>
  <c r="AP121" i="15"/>
  <c r="AP120" i="15"/>
  <c r="AP119" i="15"/>
  <c r="AP118" i="15"/>
  <c r="AP117" i="15"/>
  <c r="AP116" i="15"/>
  <c r="AP113" i="15"/>
  <c r="AP112" i="15"/>
  <c r="AP111" i="15"/>
  <c r="AP110" i="15"/>
  <c r="AP109" i="15"/>
  <c r="AP114" i="15" s="1"/>
  <c r="AP106" i="15"/>
  <c r="AP105" i="15"/>
  <c r="AP104" i="15"/>
  <c r="AP101" i="15"/>
  <c r="AP107" i="15" s="1"/>
  <c r="AP98" i="15"/>
  <c r="AP95" i="15"/>
  <c r="AP94" i="15"/>
  <c r="AP93" i="15"/>
  <c r="AP90" i="15"/>
  <c r="AP87" i="15"/>
  <c r="AP96" i="15" s="1"/>
  <c r="AP85" i="15"/>
  <c r="AP84" i="15"/>
  <c r="AP83" i="15"/>
  <c r="AP82" i="15"/>
  <c r="AP79" i="15"/>
  <c r="AP76" i="15"/>
  <c r="AP73" i="15"/>
  <c r="AP72" i="15"/>
  <c r="AP71" i="15"/>
  <c r="AP68" i="15"/>
  <c r="AP65" i="15"/>
  <c r="AP74" i="15" s="1"/>
  <c r="AP62" i="15"/>
  <c r="AP61" i="15"/>
  <c r="AP60" i="15"/>
  <c r="AP57" i="15"/>
  <c r="AP63" i="15" s="1"/>
  <c r="AP54" i="15"/>
  <c r="AP51" i="15"/>
  <c r="AP50" i="15"/>
  <c r="AP49" i="15"/>
  <c r="AP46" i="15"/>
  <c r="AP43" i="15"/>
  <c r="AP52" i="15" s="1"/>
  <c r="AP41" i="15"/>
  <c r="AP40" i="15"/>
  <c r="AP39" i="15"/>
  <c r="AP38" i="15"/>
  <c r="AP35" i="15"/>
  <c r="AP32" i="15"/>
  <c r="AP29" i="15"/>
  <c r="AP28" i="15"/>
  <c r="AP27" i="15"/>
  <c r="AP24" i="15"/>
  <c r="AP21" i="15"/>
  <c r="AP30" i="15" s="1"/>
  <c r="AP18" i="15"/>
  <c r="AP17" i="15"/>
  <c r="AP16" i="15"/>
  <c r="AP13" i="15"/>
  <c r="AP19" i="15" s="1"/>
  <c r="AP10" i="15"/>
  <c r="AP215" i="11"/>
  <c r="AP214" i="11"/>
  <c r="AP213" i="11"/>
  <c r="AP212" i="11"/>
  <c r="AP209" i="11"/>
  <c r="AP206" i="11"/>
  <c r="AP203" i="11"/>
  <c r="AP202" i="11"/>
  <c r="AP201" i="11"/>
  <c r="AP198" i="11"/>
  <c r="AP204" i="11" s="1"/>
  <c r="AP195" i="11"/>
  <c r="AP192" i="11"/>
  <c r="AP191" i="11"/>
  <c r="AP190" i="11"/>
  <c r="AP187" i="11"/>
  <c r="AP184" i="11"/>
  <c r="AP193" i="11" s="1"/>
  <c r="AP181" i="11"/>
  <c r="AP180" i="11"/>
  <c r="AP179" i="11"/>
  <c r="AP176" i="11"/>
  <c r="AP182" i="11" s="1"/>
  <c r="AP173" i="11"/>
  <c r="AP170" i="11"/>
  <c r="AP169" i="11"/>
  <c r="AP168" i="11"/>
  <c r="AP165" i="11"/>
  <c r="AP162" i="11"/>
  <c r="AP171" i="11" s="1"/>
  <c r="AP159" i="11"/>
  <c r="AP158" i="11"/>
  <c r="AP157" i="11"/>
  <c r="AP156" i="11"/>
  <c r="AP160" i="11" s="1"/>
  <c r="AP155" i="11"/>
  <c r="AP152" i="11"/>
  <c r="AP151" i="11"/>
  <c r="AP150" i="11"/>
  <c r="AP149" i="11"/>
  <c r="AP148" i="11"/>
  <c r="AP153" i="11" s="1"/>
  <c r="AP145" i="11"/>
  <c r="AP144" i="11"/>
  <c r="AP143" i="11"/>
  <c r="AP142" i="11"/>
  <c r="AP146" i="11" s="1"/>
  <c r="AP141" i="11"/>
  <c r="AP138" i="11"/>
  <c r="AP137" i="11"/>
  <c r="AP136" i="11"/>
  <c r="AP133" i="11"/>
  <c r="AP130" i="11"/>
  <c r="AP139" i="11" s="1"/>
  <c r="AP128" i="11"/>
  <c r="AP127" i="11"/>
  <c r="AP126" i="11"/>
  <c r="AP125" i="11"/>
  <c r="AP124" i="11"/>
  <c r="AP123" i="11"/>
  <c r="AP120" i="11"/>
  <c r="AP121" i="11" s="1"/>
  <c r="AP119" i="11"/>
  <c r="AP118" i="11"/>
  <c r="AP117" i="11"/>
  <c r="AP116" i="11"/>
  <c r="AP113" i="11"/>
  <c r="AP112" i="11"/>
  <c r="AP111" i="11"/>
  <c r="AP110" i="11"/>
  <c r="AP114" i="11" s="1"/>
  <c r="AP109" i="11"/>
  <c r="AP106" i="11"/>
  <c r="AP105" i="11"/>
  <c r="AP104" i="11"/>
  <c r="AP101" i="11"/>
  <c r="AP98" i="11"/>
  <c r="AP107" i="11" s="1"/>
  <c r="AP96" i="11"/>
  <c r="AP95" i="11"/>
  <c r="AP94" i="11"/>
  <c r="AP93" i="11"/>
  <c r="AP90" i="11"/>
  <c r="AP87" i="11"/>
  <c r="AP84" i="11"/>
  <c r="AP83" i="11"/>
  <c r="AP82" i="11"/>
  <c r="AP79" i="11"/>
  <c r="AP76" i="11"/>
  <c r="AP85" i="11" s="1"/>
  <c r="AP73" i="11"/>
  <c r="AP72" i="11"/>
  <c r="AP71" i="11"/>
  <c r="AP68" i="11"/>
  <c r="AP74" i="11" s="1"/>
  <c r="AP65" i="11"/>
  <c r="AP62" i="11"/>
  <c r="AP61" i="11"/>
  <c r="AP60" i="11"/>
  <c r="AP57" i="11"/>
  <c r="AP54" i="11"/>
  <c r="AP63" i="11" s="1"/>
  <c r="AP52" i="11"/>
  <c r="AP51" i="11"/>
  <c r="AP50" i="11"/>
  <c r="AP49" i="11"/>
  <c r="AP46" i="11"/>
  <c r="AP43" i="11"/>
  <c r="AP40" i="11"/>
  <c r="AP39" i="11"/>
  <c r="AP38" i="11"/>
  <c r="AP35" i="11"/>
  <c r="AP32" i="11"/>
  <c r="AP41" i="11" s="1"/>
  <c r="AP29" i="11"/>
  <c r="AP28" i="11"/>
  <c r="AP27" i="11"/>
  <c r="AP24" i="11"/>
  <c r="AP30" i="11" s="1"/>
  <c r="AP21" i="11"/>
  <c r="AP18" i="11"/>
  <c r="AP17" i="11"/>
  <c r="AP16" i="11"/>
  <c r="AP13" i="11"/>
  <c r="AP10" i="11"/>
  <c r="AP19" i="11" s="1"/>
  <c r="AP160" i="15" l="1"/>
  <c r="AA52" i="11"/>
  <c r="Z52" i="11"/>
  <c r="Y52" i="11"/>
  <c r="X52" i="11"/>
  <c r="W52" i="11"/>
  <c r="V52" i="11"/>
  <c r="AA30" i="11"/>
  <c r="Z30" i="11"/>
  <c r="Y30" i="11"/>
  <c r="X30" i="11"/>
  <c r="W30" i="11"/>
  <c r="V30" i="11"/>
  <c r="B8" i="11" l="1"/>
  <c r="AA139" i="14"/>
  <c r="Z139" i="14"/>
  <c r="Y139" i="14"/>
  <c r="AA139" i="15"/>
  <c r="Z139" i="15"/>
  <c r="Y139" i="15"/>
  <c r="AA139" i="13"/>
  <c r="Y139" i="13"/>
  <c r="AA19" i="11"/>
  <c r="Y19" i="11"/>
  <c r="X19" i="11"/>
  <c r="W19" i="11"/>
  <c r="AA41" i="11"/>
  <c r="Y41" i="11"/>
  <c r="X41" i="11"/>
  <c r="W41" i="11"/>
  <c r="AA63" i="11"/>
  <c r="Y63" i="11"/>
  <c r="X63" i="11"/>
  <c r="AA74" i="11"/>
  <c r="Y74" i="11"/>
  <c r="X74" i="11"/>
  <c r="AA85" i="11"/>
  <c r="Y85" i="11"/>
  <c r="X85" i="11"/>
  <c r="AA193" i="11"/>
  <c r="AA204" i="11"/>
  <c r="AA182" i="11"/>
  <c r="Y171" i="11"/>
  <c r="X171" i="11"/>
  <c r="AA171" i="11"/>
  <c r="AA139" i="11"/>
  <c r="Y139" i="11"/>
  <c r="X139" i="11"/>
  <c r="D4" i="15" l="1"/>
  <c r="D4" i="14"/>
  <c r="D4" i="13"/>
  <c r="B8" i="13"/>
  <c r="AA114" i="13"/>
  <c r="AA114" i="11"/>
  <c r="AA120" i="13" l="1"/>
  <c r="AA119" i="13"/>
  <c r="AA118" i="13"/>
  <c r="AA117" i="13"/>
  <c r="AA121" i="13" s="1"/>
  <c r="AA116" i="13"/>
  <c r="Z159" i="15" l="1"/>
  <c r="Y159" i="15"/>
  <c r="X159" i="15"/>
  <c r="Z158" i="15"/>
  <c r="Y158" i="15"/>
  <c r="X158" i="15"/>
  <c r="Z157" i="15"/>
  <c r="Y157" i="15"/>
  <c r="X157" i="15"/>
  <c r="Z156" i="15"/>
  <c r="Y156" i="15"/>
  <c r="X156" i="15"/>
  <c r="Z155" i="15"/>
  <c r="Y155" i="15"/>
  <c r="X155" i="15"/>
  <c r="AA134" i="14"/>
  <c r="AA131" i="14"/>
  <c r="AA131" i="15"/>
  <c r="AA134" i="15"/>
  <c r="AA128" i="15"/>
  <c r="AA114" i="15"/>
  <c r="AA159" i="11"/>
  <c r="Y159" i="11"/>
  <c r="X159" i="11"/>
  <c r="AA158" i="11"/>
  <c r="Y158" i="11"/>
  <c r="X158" i="11"/>
  <c r="AA157" i="11"/>
  <c r="Y157" i="11"/>
  <c r="X157" i="11"/>
  <c r="AA156" i="11"/>
  <c r="Y156" i="11"/>
  <c r="X156" i="11"/>
  <c r="AA155" i="11"/>
  <c r="AA160" i="11" s="1"/>
  <c r="Y155" i="11"/>
  <c r="X155" i="11"/>
  <c r="AA159" i="13"/>
  <c r="Y159" i="13"/>
  <c r="X159" i="13"/>
  <c r="W159" i="13"/>
  <c r="AA158" i="13"/>
  <c r="Y158" i="13"/>
  <c r="X158" i="13"/>
  <c r="W158" i="13"/>
  <c r="AA157" i="13"/>
  <c r="Y157" i="13"/>
  <c r="X157" i="13"/>
  <c r="W157" i="13"/>
  <c r="AA156" i="13"/>
  <c r="AA160" i="13" s="1"/>
  <c r="Y156" i="13"/>
  <c r="X156" i="13"/>
  <c r="W156" i="13"/>
  <c r="AA155" i="13"/>
  <c r="Y155" i="13"/>
  <c r="X155" i="13"/>
  <c r="W155" i="13"/>
  <c r="AA159" i="14"/>
  <c r="Z159" i="14"/>
  <c r="Y159" i="14"/>
  <c r="AA158" i="14"/>
  <c r="Z158" i="14"/>
  <c r="Y158" i="14"/>
  <c r="AA157" i="14"/>
  <c r="Z157" i="14"/>
  <c r="Y157" i="14"/>
  <c r="AA156" i="14"/>
  <c r="Z156" i="14"/>
  <c r="Y156" i="14"/>
  <c r="AA155" i="14"/>
  <c r="Z155" i="14"/>
  <c r="Y155" i="14"/>
  <c r="AA153" i="14"/>
  <c r="AA146" i="14"/>
  <c r="AA130" i="14"/>
  <c r="AA128" i="14"/>
  <c r="AA121" i="14"/>
  <c r="AA114" i="14"/>
  <c r="AA153" i="13"/>
  <c r="AA146" i="13"/>
  <c r="AA132" i="13"/>
  <c r="AA135" i="13"/>
  <c r="AA153" i="11"/>
  <c r="AA146" i="11"/>
  <c r="AA135" i="11"/>
  <c r="AA132" i="11"/>
  <c r="AA118" i="11" s="1"/>
  <c r="AA128" i="11"/>
  <c r="AA120" i="11"/>
  <c r="AA119" i="11"/>
  <c r="AA117" i="11"/>
  <c r="AA116" i="11"/>
  <c r="X160" i="13" l="1"/>
  <c r="X160" i="15"/>
  <c r="Z160" i="14"/>
  <c r="AA160" i="14"/>
  <c r="W160" i="13"/>
  <c r="Y160" i="13"/>
  <c r="Y160" i="15"/>
  <c r="Z160" i="15"/>
  <c r="X160" i="11"/>
  <c r="Y160" i="14"/>
  <c r="Y160" i="11"/>
  <c r="AA121" i="11"/>
  <c r="AA215" i="13"/>
  <c r="AA214" i="13"/>
  <c r="AA213" i="13"/>
  <c r="AA212" i="13"/>
  <c r="AA210" i="13"/>
  <c r="AA209" i="13"/>
  <c r="AA207" i="13"/>
  <c r="AA206" i="13"/>
  <c r="AA215" i="14"/>
  <c r="AA214" i="14"/>
  <c r="AA213" i="14"/>
  <c r="AA212" i="14"/>
  <c r="AA211" i="14"/>
  <c r="AA209" i="14"/>
  <c r="AA208" i="14"/>
  <c r="AA206" i="14"/>
  <c r="AA215" i="15"/>
  <c r="AA214" i="15"/>
  <c r="AA213" i="15"/>
  <c r="AA212" i="15"/>
  <c r="AA211" i="15"/>
  <c r="AA209" i="15"/>
  <c r="AA208" i="15"/>
  <c r="AA206" i="15"/>
  <c r="AA215" i="11"/>
  <c r="AA214" i="11"/>
  <c r="AA213" i="11"/>
  <c r="AA212" i="11"/>
  <c r="AA210" i="11"/>
  <c r="AA209" i="11"/>
  <c r="AA207" i="11"/>
  <c r="AA206" i="11"/>
  <c r="AS186" i="14"/>
  <c r="AS189" i="14"/>
  <c r="AS167" i="14"/>
  <c r="AS164" i="14"/>
  <c r="AS128" i="11" l="1"/>
  <c r="AS121" i="11"/>
  <c r="AS114" i="11"/>
  <c r="AS44" i="11"/>
  <c r="AS88" i="11"/>
  <c r="AS14" i="11"/>
  <c r="AS43" i="11"/>
  <c r="AS168" i="11"/>
  <c r="AS21" i="11"/>
  <c r="AS169" i="11"/>
  <c r="AS190" i="11"/>
  <c r="AS101" i="11"/>
  <c r="AS65" i="11"/>
  <c r="AS203" i="11"/>
  <c r="AS68" i="11"/>
  <c r="AS80" i="11"/>
  <c r="AS22" i="11"/>
  <c r="AS199" i="11"/>
  <c r="AS106" i="11"/>
  <c r="AS104" i="11"/>
  <c r="AS95" i="11"/>
  <c r="AS35" i="11"/>
  <c r="AS13" i="11"/>
  <c r="AS191" i="11"/>
  <c r="AS46" i="11"/>
  <c r="AS201" i="11"/>
  <c r="AS27" i="11"/>
  <c r="AS60" i="11"/>
  <c r="AS187" i="11"/>
  <c r="AS61" i="11"/>
  <c r="AS162" i="11"/>
  <c r="AS198" i="11"/>
  <c r="AS105" i="11"/>
  <c r="AS16" i="11"/>
  <c r="AS32" i="11"/>
  <c r="AS170" i="11"/>
  <c r="AS202" i="11"/>
  <c r="AS196" i="11"/>
  <c r="AS77" i="11"/>
  <c r="AS131" i="11"/>
  <c r="AS29" i="11"/>
  <c r="AS28" i="11"/>
  <c r="AS18" i="11"/>
  <c r="AS98" i="11"/>
  <c r="AS87" i="11"/>
  <c r="AS62" i="11"/>
  <c r="AS54" i="11"/>
  <c r="AS51" i="11"/>
  <c r="AS165" i="11"/>
  <c r="AS184" i="11"/>
  <c r="AS84" i="11"/>
  <c r="AS40" i="11"/>
  <c r="AS39" i="11"/>
  <c r="AS71" i="11"/>
  <c r="AS73" i="11"/>
  <c r="AS72" i="11"/>
  <c r="AS38" i="11"/>
  <c r="AS94" i="11"/>
  <c r="AS83" i="11"/>
  <c r="AS49" i="11"/>
  <c r="AS192" i="11"/>
  <c r="AS10" i="11"/>
  <c r="AS57" i="11"/>
  <c r="AS76" i="11"/>
  <c r="AS188" i="11"/>
  <c r="AS25" i="11"/>
  <c r="AS131" i="13"/>
  <c r="AS99" i="11"/>
  <c r="AS91" i="11"/>
  <c r="AS166" i="11"/>
  <c r="AS134" i="11"/>
  <c r="AS11" i="11"/>
  <c r="AS55" i="11"/>
  <c r="AS47" i="11"/>
  <c r="AS66" i="11"/>
  <c r="AS163" i="11"/>
  <c r="AS50" i="11"/>
  <c r="AS134" i="13"/>
  <c r="AS36" i="11"/>
  <c r="AS58" i="11"/>
  <c r="AS69" i="11"/>
  <c r="AS93" i="11"/>
  <c r="AS195" i="11"/>
  <c r="AS79" i="11"/>
  <c r="AS17" i="11"/>
  <c r="AS24" i="11"/>
  <c r="AS82" i="11"/>
  <c r="AS90" i="11"/>
  <c r="AS102" i="11"/>
  <c r="AS185" i="11"/>
  <c r="AS33" i="11"/>
  <c r="AS204" i="11" l="1"/>
  <c r="AS85" i="11"/>
  <c r="AS19" i="11"/>
  <c r="AS193" i="11"/>
  <c r="AS63" i="11"/>
  <c r="AS96" i="11"/>
  <c r="AS107" i="11"/>
  <c r="AS139" i="11"/>
  <c r="AS41" i="11"/>
  <c r="AS171" i="11"/>
  <c r="AS182" i="11"/>
  <c r="AS74" i="11"/>
  <c r="AS30" i="11"/>
  <c r="AS52" i="11"/>
  <c r="AS70" i="11"/>
  <c r="AS164" i="11"/>
  <c r="AS12" i="11"/>
  <c r="AS100" i="11"/>
  <c r="AS132" i="11"/>
  <c r="AS200" i="11"/>
  <c r="AS15" i="11"/>
  <c r="AS34" i="11"/>
  <c r="AS59" i="11"/>
  <c r="AS67" i="11"/>
  <c r="AS135" i="11"/>
  <c r="AS78" i="11"/>
  <c r="AS23" i="11"/>
  <c r="AS89" i="11"/>
  <c r="AS186" i="11"/>
  <c r="AS37" i="11"/>
  <c r="AS48" i="11"/>
  <c r="AS167" i="11"/>
  <c r="AS26" i="11"/>
  <c r="AS197" i="11"/>
  <c r="AS81" i="11"/>
  <c r="AS45" i="11"/>
  <c r="AS103" i="11"/>
  <c r="AS56" i="11"/>
  <c r="AS92" i="11"/>
  <c r="AS189" i="11"/>
  <c r="AS153" i="11"/>
  <c r="AS146" i="11"/>
  <c r="AS155" i="11"/>
  <c r="AS156" i="11"/>
  <c r="AS159" i="11"/>
  <c r="AS157" i="11"/>
  <c r="AS158" i="11"/>
  <c r="Y185" i="13"/>
  <c r="AS44" i="13"/>
  <c r="AS14" i="13"/>
  <c r="AS199" i="13"/>
  <c r="AS13" i="13"/>
  <c r="AS10" i="13"/>
  <c r="AS166" i="13"/>
  <c r="AS58" i="13"/>
  <c r="AS99" i="13"/>
  <c r="AS17" i="13"/>
  <c r="AS185" i="13"/>
  <c r="AS22" i="13"/>
  <c r="AS91" i="13"/>
  <c r="AS36" i="13"/>
  <c r="AS55" i="13"/>
  <c r="AS47" i="13"/>
  <c r="AS18" i="13"/>
  <c r="AS88" i="13"/>
  <c r="AS196" i="13"/>
  <c r="AS11" i="13"/>
  <c r="AS188" i="13"/>
  <c r="AS16" i="13"/>
  <c r="AS66" i="13"/>
  <c r="AS163" i="13"/>
  <c r="AS69" i="13"/>
  <c r="AS102" i="13"/>
  <c r="AS80" i="13"/>
  <c r="AS25" i="13"/>
  <c r="AS77" i="13"/>
  <c r="AS33" i="13"/>
  <c r="AS19" i="13" l="1"/>
  <c r="AA211" i="11"/>
  <c r="AA208" i="11"/>
  <c r="AS12" i="13"/>
  <c r="AS15" i="13"/>
  <c r="AS160" i="11"/>
  <c r="AS114" i="13"/>
  <c r="AS121" i="13"/>
  <c r="AS128" i="13"/>
  <c r="G93" i="27"/>
  <c r="F93" i="27"/>
  <c r="G92" i="27"/>
  <c r="F92" i="27"/>
  <c r="G91" i="27"/>
  <c r="F91" i="27"/>
  <c r="G90" i="27"/>
  <c r="F90" i="27"/>
  <c r="G89" i="27"/>
  <c r="F89" i="27"/>
  <c r="G88" i="27"/>
  <c r="F88" i="27"/>
  <c r="G87" i="27"/>
  <c r="F87" i="27"/>
  <c r="G86" i="27"/>
  <c r="F86" i="27"/>
  <c r="G85" i="27"/>
  <c r="F85" i="27"/>
  <c r="G84" i="27"/>
  <c r="F84" i="27"/>
  <c r="G83" i="27"/>
  <c r="F83" i="27"/>
  <c r="G82" i="27"/>
  <c r="F82" i="27"/>
  <c r="G81" i="27"/>
  <c r="F81" i="27"/>
  <c r="G80" i="27"/>
  <c r="F80" i="27"/>
  <c r="G79" i="27"/>
  <c r="F79" i="27"/>
  <c r="G78" i="27"/>
  <c r="F78" i="27"/>
  <c r="G77" i="27"/>
  <c r="F77" i="27"/>
  <c r="G76" i="27"/>
  <c r="F76" i="27"/>
  <c r="G75" i="27"/>
  <c r="F75" i="27"/>
  <c r="G74" i="27"/>
  <c r="F74" i="27"/>
  <c r="G73" i="27"/>
  <c r="F73" i="27"/>
  <c r="G72" i="27"/>
  <c r="F72" i="27"/>
  <c r="G71" i="27"/>
  <c r="F71" i="27"/>
  <c r="G70" i="27"/>
  <c r="F70" i="27"/>
  <c r="G69" i="27"/>
  <c r="F69" i="27"/>
  <c r="G68" i="27"/>
  <c r="F68" i="27"/>
  <c r="G67" i="27"/>
  <c r="F67" i="27"/>
  <c r="G66" i="27"/>
  <c r="F66" i="27"/>
  <c r="G65" i="27"/>
  <c r="F65" i="27"/>
  <c r="G64" i="27"/>
  <c r="F64" i="27"/>
  <c r="G63" i="27"/>
  <c r="F63" i="27"/>
  <c r="G62" i="27"/>
  <c r="F62" i="27"/>
  <c r="G61" i="27"/>
  <c r="F61" i="27"/>
  <c r="G60" i="27"/>
  <c r="F60" i="27"/>
  <c r="G59" i="27"/>
  <c r="F59" i="27"/>
  <c r="G58" i="27"/>
  <c r="F58" i="27"/>
  <c r="G57" i="27"/>
  <c r="F57" i="27"/>
  <c r="G56" i="27"/>
  <c r="F56" i="27"/>
  <c r="G55" i="27"/>
  <c r="F55" i="27"/>
  <c r="G54" i="27"/>
  <c r="F54" i="27"/>
  <c r="G53" i="27"/>
  <c r="F53" i="27"/>
  <c r="G52" i="27"/>
  <c r="F52" i="27"/>
  <c r="G51" i="27"/>
  <c r="F51" i="27"/>
  <c r="G50" i="27"/>
  <c r="F50" i="27"/>
  <c r="G49" i="27"/>
  <c r="F49" i="27"/>
  <c r="G48" i="27"/>
  <c r="F48" i="27"/>
  <c r="G47" i="27"/>
  <c r="F47" i="27"/>
  <c r="G46" i="27"/>
  <c r="F46" i="27"/>
  <c r="G45" i="27"/>
  <c r="F45" i="27"/>
  <c r="G44" i="27"/>
  <c r="F44" i="27"/>
  <c r="G43" i="27"/>
  <c r="F43" i="27"/>
  <c r="G42" i="27"/>
  <c r="F42" i="27"/>
  <c r="G41" i="27"/>
  <c r="F41" i="27"/>
  <c r="G40" i="27"/>
  <c r="F40" i="27"/>
  <c r="G39" i="27"/>
  <c r="F39" i="27"/>
  <c r="G38" i="27"/>
  <c r="F38" i="27"/>
  <c r="G37" i="27"/>
  <c r="F37" i="27"/>
  <c r="G36" i="27"/>
  <c r="F36" i="27"/>
  <c r="G35" i="27"/>
  <c r="F35" i="27"/>
  <c r="G34" i="27"/>
  <c r="F34" i="27"/>
  <c r="G33" i="27"/>
  <c r="F33" i="27"/>
  <c r="G32" i="27"/>
  <c r="F32" i="27"/>
  <c r="G31" i="27"/>
  <c r="F31" i="27"/>
  <c r="G30" i="27"/>
  <c r="F30" i="27"/>
  <c r="G29" i="27"/>
  <c r="F29" i="27"/>
  <c r="G28" i="27"/>
  <c r="F28" i="27"/>
  <c r="G27" i="27"/>
  <c r="F27" i="27"/>
  <c r="G26" i="27"/>
  <c r="F26" i="27"/>
  <c r="G25" i="27"/>
  <c r="F25" i="27"/>
  <c r="G24" i="27"/>
  <c r="F24" i="27"/>
  <c r="G23" i="27"/>
  <c r="F23" i="27"/>
  <c r="G22" i="27"/>
  <c r="F22" i="27"/>
  <c r="G21" i="27"/>
  <c r="F21" i="27"/>
  <c r="G20" i="27"/>
  <c r="F20" i="27"/>
  <c r="G19" i="27"/>
  <c r="F19" i="27"/>
  <c r="G18" i="27"/>
  <c r="F18" i="27"/>
  <c r="G17" i="27"/>
  <c r="F17" i="27"/>
  <c r="G16" i="27"/>
  <c r="F16" i="27"/>
  <c r="G15" i="27"/>
  <c r="F15" i="27"/>
  <c r="G14" i="27"/>
  <c r="F14" i="27"/>
  <c r="G13" i="27"/>
  <c r="F13" i="27"/>
  <c r="G12" i="27"/>
  <c r="F12" i="27"/>
  <c r="G11" i="27"/>
  <c r="F11" i="27"/>
  <c r="G10" i="27"/>
  <c r="F10" i="27"/>
  <c r="G9" i="27"/>
  <c r="F9" i="27"/>
  <c r="G8" i="27"/>
  <c r="F8" i="27"/>
  <c r="G7" i="27"/>
  <c r="F7" i="27"/>
  <c r="G6" i="27"/>
  <c r="F6" i="27"/>
  <c r="G5" i="27"/>
  <c r="F5" i="27"/>
  <c r="G4" i="27"/>
  <c r="F4" i="27"/>
  <c r="G3" i="27"/>
  <c r="F3" i="27"/>
  <c r="G2" i="27"/>
  <c r="F2" i="27"/>
  <c r="Z215" i="14"/>
  <c r="Z214" i="14"/>
  <c r="Z213" i="14"/>
  <c r="Z212" i="14"/>
  <c r="Z209" i="14"/>
  <c r="Z206" i="14"/>
  <c r="Z188" i="14"/>
  <c r="Z185" i="14"/>
  <c r="Z166" i="14"/>
  <c r="Z188" i="15"/>
  <c r="Z185" i="15"/>
  <c r="Z167" i="15"/>
  <c r="Z166" i="15" s="1"/>
  <c r="Z164" i="15"/>
  <c r="Z163" i="15" s="1"/>
  <c r="AS15" i="14"/>
  <c r="AS70" i="14"/>
  <c r="AS56" i="14"/>
  <c r="AS37" i="14"/>
  <c r="AS101" i="14"/>
  <c r="AS198" i="14"/>
  <c r="AS13" i="14"/>
  <c r="AS54" i="14"/>
  <c r="AS191" i="14"/>
  <c r="AS43" i="14"/>
  <c r="AS83" i="14"/>
  <c r="AS81" i="14"/>
  <c r="AS93" i="14"/>
  <c r="AS95" i="14"/>
  <c r="AS92" i="14"/>
  <c r="AS187" i="14"/>
  <c r="AS200" i="14"/>
  <c r="AS89" i="14"/>
  <c r="AS59" i="14"/>
  <c r="AS87" i="14"/>
  <c r="AS170" i="14"/>
  <c r="AS39" i="14"/>
  <c r="AS184" i="14"/>
  <c r="AS38" i="14"/>
  <c r="AS49" i="14"/>
  <c r="AS35" i="14"/>
  <c r="AS67" i="14"/>
  <c r="AS202" i="14"/>
  <c r="AS106" i="14"/>
  <c r="AS17" i="14"/>
  <c r="AS45" i="14"/>
  <c r="AS78" i="14"/>
  <c r="AS26" i="14"/>
  <c r="AS169" i="14"/>
  <c r="AS76" i="14"/>
  <c r="AS65" i="14"/>
  <c r="AS71" i="14"/>
  <c r="AS51" i="14"/>
  <c r="AS68" i="14"/>
  <c r="AS135" i="14"/>
  <c r="AS16" i="14"/>
  <c r="AS105" i="14"/>
  <c r="AS162" i="14"/>
  <c r="AS132" i="14"/>
  <c r="AS12" i="14"/>
  <c r="AS57" i="14"/>
  <c r="AS72" i="14"/>
  <c r="AS50" i="14"/>
  <c r="AS94" i="14"/>
  <c r="AS165" i="14"/>
  <c r="AS28" i="14"/>
  <c r="AS62" i="14"/>
  <c r="AS29" i="14"/>
  <c r="AS23" i="14"/>
  <c r="AS168" i="14"/>
  <c r="AS201" i="14"/>
  <c r="AS100" i="14"/>
  <c r="AS34" i="14"/>
  <c r="AS10" i="14"/>
  <c r="AS203" i="14"/>
  <c r="AS82" i="14"/>
  <c r="AS98" i="14"/>
  <c r="AS61" i="14"/>
  <c r="AS40" i="14"/>
  <c r="AS24" i="14"/>
  <c r="AS79" i="14"/>
  <c r="AS197" i="14"/>
  <c r="AS48" i="14"/>
  <c r="AS103" i="14"/>
  <c r="AS27" i="14"/>
  <c r="AS104" i="14"/>
  <c r="AS190" i="14"/>
  <c r="AS18" i="14"/>
  <c r="AS192" i="14"/>
  <c r="AS195" i="14"/>
  <c r="AS73" i="14"/>
  <c r="AS60" i="14"/>
  <c r="AS32" i="14"/>
  <c r="AS21" i="14"/>
  <c r="AS46" i="14"/>
  <c r="AS90" i="14"/>
  <c r="AS84" i="14"/>
  <c r="AS30" i="14" l="1"/>
  <c r="AS41" i="14"/>
  <c r="AS204" i="14"/>
  <c r="AS107" i="14"/>
  <c r="AS19" i="14"/>
  <c r="AS171" i="14"/>
  <c r="AS74" i="14"/>
  <c r="AS85" i="14"/>
  <c r="AS182" i="14"/>
  <c r="AS193" i="14"/>
  <c r="AS96" i="14"/>
  <c r="AS52" i="14"/>
  <c r="AS63" i="14"/>
  <c r="AS196" i="14"/>
  <c r="AS166" i="14"/>
  <c r="AS185" i="14"/>
  <c r="AS199" i="14"/>
  <c r="AS188" i="14"/>
  <c r="AS102" i="14"/>
  <c r="AS25" i="14"/>
  <c r="AS36" i="14"/>
  <c r="AS66" i="14"/>
  <c r="AS11" i="14"/>
  <c r="AS77" i="14"/>
  <c r="AS58" i="14"/>
  <c r="AS91" i="14"/>
  <c r="AS22" i="14"/>
  <c r="AS33" i="14"/>
  <c r="AS55" i="14"/>
  <c r="AS47" i="14"/>
  <c r="AS44" i="14"/>
  <c r="AS88" i="14"/>
  <c r="AS69" i="14"/>
  <c r="AS80" i="14"/>
  <c r="AS99" i="14"/>
  <c r="AS14" i="14"/>
  <c r="Z11" i="15"/>
  <c r="Z22" i="15"/>
  <c r="Z33" i="15"/>
  <c r="Z44" i="15"/>
  <c r="Z55" i="15"/>
  <c r="Z66" i="15"/>
  <c r="Z77" i="15"/>
  <c r="Z88" i="15"/>
  <c r="Z99" i="15"/>
  <c r="Z36" i="15"/>
  <c r="Z47" i="15"/>
  <c r="Z58" i="15"/>
  <c r="Z69" i="15"/>
  <c r="Z80" i="15"/>
  <c r="Z91" i="15"/>
  <c r="Z102" i="15"/>
  <c r="Z131" i="15"/>
  <c r="Z134" i="15"/>
  <c r="Z11" i="14"/>
  <c r="Z44" i="14"/>
  <c r="Z196" i="14"/>
  <c r="Z22" i="14"/>
  <c r="Z33" i="14"/>
  <c r="Z55" i="14"/>
  <c r="Z66" i="14"/>
  <c r="Z77" i="14"/>
  <c r="Z88" i="14"/>
  <c r="Z99" i="14"/>
  <c r="Z199" i="14"/>
  <c r="Z14" i="14"/>
  <c r="Z25" i="14"/>
  <c r="Z36" i="14"/>
  <c r="Z47" i="14"/>
  <c r="Z58" i="14"/>
  <c r="Z69" i="14"/>
  <c r="Z80" i="14"/>
  <c r="Z91" i="14"/>
  <c r="Z102" i="14"/>
  <c r="AS133" i="14"/>
  <c r="AS156" i="14" s="1"/>
  <c r="AS136" i="14"/>
  <c r="AS157" i="14" s="1"/>
  <c r="AS137" i="14"/>
  <c r="AS158" i="14" s="1"/>
  <c r="AS130" i="14"/>
  <c r="AS138" i="14"/>
  <c r="AS159" i="14" s="1"/>
  <c r="Z199" i="15"/>
  <c r="Z196" i="15"/>
  <c r="Z25" i="15"/>
  <c r="Z215" i="15"/>
  <c r="Z214" i="15"/>
  <c r="Z213" i="15"/>
  <c r="Z212" i="15"/>
  <c r="Z209" i="15"/>
  <c r="Z206" i="15"/>
  <c r="AS131" i="14" l="1"/>
  <c r="AS139" i="14"/>
  <c r="AA211" i="13"/>
  <c r="AA208" i="13"/>
  <c r="AA210" i="14"/>
  <c r="AA207" i="14"/>
  <c r="AA210" i="15"/>
  <c r="AA207" i="15"/>
  <c r="AS134" i="14"/>
  <c r="Z210" i="15"/>
  <c r="Z208" i="15"/>
  <c r="Z207" i="15"/>
  <c r="Z134" i="14"/>
  <c r="Z210" i="14" s="1"/>
  <c r="Z211" i="14"/>
  <c r="Z131" i="14"/>
  <c r="Z207" i="14" s="1"/>
  <c r="Z208" i="14"/>
  <c r="AS155" i="14"/>
  <c r="AS160" i="14" s="1"/>
  <c r="Z211" i="15"/>
  <c r="AO203" i="13" l="1"/>
  <c r="AO202" i="13"/>
  <c r="AO201" i="13"/>
  <c r="AO198" i="13"/>
  <c r="AO195" i="13"/>
  <c r="AO192" i="13"/>
  <c r="AO191" i="13"/>
  <c r="AO190" i="13"/>
  <c r="AO187" i="13"/>
  <c r="AO184" i="13"/>
  <c r="AO181" i="13"/>
  <c r="AO180" i="13"/>
  <c r="AO179" i="13"/>
  <c r="AO176" i="13"/>
  <c r="AO173" i="13"/>
  <c r="AO170" i="13"/>
  <c r="AO169" i="13"/>
  <c r="AO168" i="13"/>
  <c r="AO165" i="13"/>
  <c r="AO162" i="13"/>
  <c r="AO152" i="13"/>
  <c r="AO151" i="13"/>
  <c r="AO150" i="13"/>
  <c r="AO149" i="13"/>
  <c r="AO148" i="13"/>
  <c r="AO145" i="13"/>
  <c r="AO144" i="13"/>
  <c r="AO143" i="13"/>
  <c r="AO142" i="13"/>
  <c r="AO141" i="13"/>
  <c r="AO138" i="13"/>
  <c r="AO137" i="13"/>
  <c r="AO136" i="13"/>
  <c r="AO133" i="13"/>
  <c r="AO130" i="13"/>
  <c r="AO127" i="13"/>
  <c r="AO126" i="13"/>
  <c r="AO125" i="13"/>
  <c r="AO124" i="13"/>
  <c r="AO123" i="13"/>
  <c r="AO113" i="13"/>
  <c r="AO112" i="13"/>
  <c r="AO111" i="13"/>
  <c r="AO110" i="13"/>
  <c r="AO109" i="13"/>
  <c r="AO106" i="13"/>
  <c r="AO105" i="13"/>
  <c r="AO104" i="13"/>
  <c r="AO101" i="13"/>
  <c r="AO98" i="13"/>
  <c r="AO95" i="13"/>
  <c r="AO94" i="13"/>
  <c r="AO93" i="13"/>
  <c r="AO90" i="13"/>
  <c r="AO87" i="13"/>
  <c r="AO84" i="13"/>
  <c r="AO83" i="13"/>
  <c r="AO82" i="13"/>
  <c r="AO79" i="13"/>
  <c r="AO76" i="13"/>
  <c r="AO73" i="13"/>
  <c r="AO72" i="13"/>
  <c r="AO71" i="13"/>
  <c r="AO68" i="13"/>
  <c r="AO65" i="13"/>
  <c r="AO62" i="13"/>
  <c r="AO61" i="13"/>
  <c r="AO60" i="13"/>
  <c r="AO57" i="13"/>
  <c r="AO54" i="13"/>
  <c r="AO51" i="13"/>
  <c r="AO50" i="13"/>
  <c r="AO49" i="13"/>
  <c r="AO46" i="13"/>
  <c r="AO43" i="13"/>
  <c r="AO40" i="13"/>
  <c r="AO39" i="13"/>
  <c r="AO38" i="13"/>
  <c r="AO35" i="13"/>
  <c r="AO32" i="13"/>
  <c r="AO29" i="13"/>
  <c r="AO28" i="13"/>
  <c r="AO27" i="13"/>
  <c r="AO24" i="13"/>
  <c r="AO21" i="13"/>
  <c r="AO18" i="13"/>
  <c r="AO17" i="13"/>
  <c r="AO16" i="13"/>
  <c r="AO13" i="13"/>
  <c r="AO10" i="13"/>
  <c r="AO203" i="14"/>
  <c r="AO202" i="14"/>
  <c r="AO201" i="14"/>
  <c r="AO198" i="14"/>
  <c r="AO195" i="14"/>
  <c r="AO192" i="14"/>
  <c r="AO191" i="14"/>
  <c r="AO190" i="14"/>
  <c r="AO187" i="14"/>
  <c r="AO184" i="14"/>
  <c r="AO193" i="14" s="1"/>
  <c r="AO181" i="14"/>
  <c r="AO180" i="14"/>
  <c r="AO179" i="14"/>
  <c r="AO176" i="14"/>
  <c r="AO173" i="14"/>
  <c r="AO170" i="14"/>
  <c r="AO169" i="14"/>
  <c r="AO168" i="14"/>
  <c r="AO165" i="14"/>
  <c r="AO162" i="14"/>
  <c r="AO152" i="14"/>
  <c r="AO151" i="14"/>
  <c r="AO150" i="14"/>
  <c r="AO149" i="14"/>
  <c r="AO148" i="14"/>
  <c r="AO145" i="14"/>
  <c r="AO144" i="14"/>
  <c r="AO143" i="14"/>
  <c r="AO142" i="14"/>
  <c r="AO141" i="14"/>
  <c r="AO127" i="14"/>
  <c r="AO126" i="14"/>
  <c r="AO125" i="14"/>
  <c r="AO124" i="14"/>
  <c r="AO123" i="14"/>
  <c r="AO120" i="14"/>
  <c r="AO119" i="14"/>
  <c r="AO118" i="14"/>
  <c r="AO117" i="14"/>
  <c r="AO116" i="14"/>
  <c r="AO113" i="14"/>
  <c r="AO112" i="14"/>
  <c r="AO111" i="14"/>
  <c r="AO110" i="14"/>
  <c r="AO109" i="14"/>
  <c r="AO106" i="14"/>
  <c r="AO105" i="14"/>
  <c r="AO104" i="14"/>
  <c r="AO101" i="14"/>
  <c r="AO98" i="14"/>
  <c r="AO95" i="14"/>
  <c r="AO94" i="14"/>
  <c r="AO93" i="14"/>
  <c r="AO90" i="14"/>
  <c r="AO87" i="14"/>
  <c r="AO84" i="14"/>
  <c r="AO83" i="14"/>
  <c r="AO82" i="14"/>
  <c r="AO79" i="14"/>
  <c r="AO76" i="14"/>
  <c r="AO73" i="14"/>
  <c r="AO72" i="14"/>
  <c r="AO71" i="14"/>
  <c r="AO68" i="14"/>
  <c r="AO65" i="14"/>
  <c r="AO62" i="14"/>
  <c r="AO61" i="14"/>
  <c r="AO60" i="14"/>
  <c r="AO57" i="14"/>
  <c r="AO54" i="14"/>
  <c r="AO51" i="14"/>
  <c r="AO50" i="14"/>
  <c r="AO49" i="14"/>
  <c r="AO46" i="14"/>
  <c r="AO43" i="14"/>
  <c r="AO40" i="14"/>
  <c r="AO39" i="14"/>
  <c r="AO38" i="14"/>
  <c r="AO35" i="14"/>
  <c r="AO32" i="14"/>
  <c r="AO29" i="14"/>
  <c r="AO28" i="14"/>
  <c r="AO27" i="14"/>
  <c r="AO24" i="14"/>
  <c r="AO21" i="14"/>
  <c r="AO18" i="14"/>
  <c r="AO17" i="14"/>
  <c r="AO16" i="14"/>
  <c r="AO13" i="14"/>
  <c r="AO10" i="14"/>
  <c r="AO203" i="15"/>
  <c r="AO202" i="15"/>
  <c r="AO201" i="15"/>
  <c r="AO198" i="15"/>
  <c r="AO195" i="15"/>
  <c r="AO192" i="15"/>
  <c r="AO191" i="15"/>
  <c r="AO190" i="15"/>
  <c r="AO187" i="15"/>
  <c r="AO184" i="15"/>
  <c r="AO181" i="15"/>
  <c r="AO180" i="15"/>
  <c r="AO179" i="15"/>
  <c r="AO176" i="15"/>
  <c r="AO173" i="15"/>
  <c r="AO170" i="15"/>
  <c r="AO169" i="15"/>
  <c r="AO168" i="15"/>
  <c r="AO165" i="15"/>
  <c r="AO162" i="15"/>
  <c r="AO152" i="15"/>
  <c r="AO151" i="15"/>
  <c r="AO150" i="15"/>
  <c r="AO149" i="15"/>
  <c r="AO153" i="15" s="1"/>
  <c r="AO148" i="15"/>
  <c r="AO145" i="15"/>
  <c r="AO144" i="15"/>
  <c r="AO143" i="15"/>
  <c r="AO142" i="15"/>
  <c r="AO141" i="15"/>
  <c r="AO127" i="15"/>
  <c r="AO126" i="15"/>
  <c r="AO125" i="15"/>
  <c r="AO124" i="15"/>
  <c r="AO123" i="15"/>
  <c r="AO120" i="15"/>
  <c r="AO119" i="15"/>
  <c r="AO118" i="15"/>
  <c r="AO117" i="15"/>
  <c r="AO116" i="15"/>
  <c r="AO113" i="15"/>
  <c r="AO112" i="15"/>
  <c r="AO111" i="15"/>
  <c r="AO110" i="15"/>
  <c r="AO109" i="15"/>
  <c r="AO106" i="15"/>
  <c r="AO105" i="15"/>
  <c r="AO104" i="15"/>
  <c r="AO101" i="15"/>
  <c r="AO98" i="15"/>
  <c r="AO95" i="15"/>
  <c r="AO94" i="15"/>
  <c r="AO93" i="15"/>
  <c r="AO90" i="15"/>
  <c r="AO87" i="15"/>
  <c r="AO84" i="15"/>
  <c r="AO83" i="15"/>
  <c r="AO82" i="15"/>
  <c r="AO79" i="15"/>
  <c r="AO76" i="15"/>
  <c r="AO73" i="15"/>
  <c r="AO72" i="15"/>
  <c r="AO71" i="15"/>
  <c r="AO68" i="15"/>
  <c r="AO65" i="15"/>
  <c r="AO62" i="15"/>
  <c r="AO61" i="15"/>
  <c r="AO60" i="15"/>
  <c r="AO57" i="15"/>
  <c r="AO54" i="15"/>
  <c r="AO51" i="15"/>
  <c r="AO50" i="15"/>
  <c r="AO49" i="15"/>
  <c r="AO46" i="15"/>
  <c r="AO43" i="15"/>
  <c r="AO40" i="15"/>
  <c r="AO39" i="15"/>
  <c r="AO38" i="15"/>
  <c r="AO35" i="15"/>
  <c r="AO32" i="15"/>
  <c r="AO41" i="15" s="1"/>
  <c r="AO29" i="15"/>
  <c r="AO28" i="15"/>
  <c r="AO27" i="15"/>
  <c r="AO24" i="15"/>
  <c r="AO21" i="15"/>
  <c r="AO18" i="15"/>
  <c r="AO17" i="15"/>
  <c r="AO16" i="15"/>
  <c r="AO13" i="15"/>
  <c r="AO10" i="15"/>
  <c r="AO214" i="11"/>
  <c r="AO213" i="11"/>
  <c r="AO212" i="11"/>
  <c r="AO209" i="11"/>
  <c r="AO206" i="11"/>
  <c r="AO203" i="11"/>
  <c r="AO202" i="11"/>
  <c r="AO201" i="11"/>
  <c r="AO198" i="11"/>
  <c r="AO195" i="11"/>
  <c r="AO192" i="11"/>
  <c r="AO191" i="11"/>
  <c r="AO190" i="11"/>
  <c r="AO187" i="11"/>
  <c r="AO184" i="11"/>
  <c r="AO181" i="11"/>
  <c r="AO180" i="11"/>
  <c r="AO179" i="11"/>
  <c r="AO176" i="11"/>
  <c r="AO173" i="11"/>
  <c r="AO170" i="11"/>
  <c r="AO169" i="11"/>
  <c r="AO168" i="11"/>
  <c r="AO165" i="11"/>
  <c r="AO162" i="11"/>
  <c r="AO155" i="11"/>
  <c r="AO152" i="11"/>
  <c r="AO151" i="11"/>
  <c r="AO150" i="11"/>
  <c r="AO149" i="11"/>
  <c r="AO148" i="11"/>
  <c r="AO145" i="11"/>
  <c r="AO144" i="11"/>
  <c r="AO143" i="11"/>
  <c r="AO142" i="11"/>
  <c r="AO141" i="11"/>
  <c r="AO138" i="11"/>
  <c r="AO137" i="11"/>
  <c r="AO136" i="11"/>
  <c r="AO133" i="11"/>
  <c r="AO130" i="11"/>
  <c r="AO127" i="11"/>
  <c r="AO126" i="11"/>
  <c r="AO125" i="11"/>
  <c r="AO124" i="11"/>
  <c r="AO123" i="11"/>
  <c r="AO113" i="11"/>
  <c r="AO112" i="11"/>
  <c r="AO111" i="11"/>
  <c r="AO110" i="11"/>
  <c r="AO109" i="11"/>
  <c r="AO106" i="11"/>
  <c r="AO105" i="11"/>
  <c r="AO104" i="11"/>
  <c r="AO101" i="11"/>
  <c r="AO98" i="11"/>
  <c r="AO95" i="11"/>
  <c r="AO94" i="11"/>
  <c r="AO93" i="11"/>
  <c r="AO90" i="11"/>
  <c r="AO87" i="11"/>
  <c r="AO84" i="11"/>
  <c r="AO83" i="11"/>
  <c r="AO82" i="11"/>
  <c r="AO79" i="11"/>
  <c r="AO76" i="11"/>
  <c r="AO73" i="11"/>
  <c r="AO72" i="11"/>
  <c r="AO71" i="11"/>
  <c r="AO68" i="11"/>
  <c r="AO65" i="11"/>
  <c r="AO62" i="11"/>
  <c r="AO61" i="11"/>
  <c r="AO60" i="11"/>
  <c r="AO57" i="11"/>
  <c r="AO54" i="11"/>
  <c r="AO51" i="11"/>
  <c r="AO50" i="11"/>
  <c r="AO49" i="11"/>
  <c r="AO46" i="11"/>
  <c r="AO43" i="11"/>
  <c r="AO40" i="11"/>
  <c r="AO39" i="11"/>
  <c r="AO38" i="11"/>
  <c r="AO35" i="11"/>
  <c r="AO32" i="11"/>
  <c r="AO29" i="11"/>
  <c r="AO28" i="11"/>
  <c r="AO27" i="11"/>
  <c r="AO24" i="11"/>
  <c r="AO21" i="11"/>
  <c r="AO18" i="11"/>
  <c r="AO17" i="11"/>
  <c r="AO16" i="11"/>
  <c r="AO13" i="11"/>
  <c r="AO10" i="11"/>
  <c r="AO96" i="11" l="1"/>
  <c r="AO182" i="11"/>
  <c r="AO74" i="14"/>
  <c r="AO121" i="14"/>
  <c r="AO193" i="13"/>
  <c r="AO204" i="15"/>
  <c r="AO52" i="14"/>
  <c r="AO96" i="14"/>
  <c r="AO63" i="14"/>
  <c r="AO41" i="13"/>
  <c r="AO171" i="15"/>
  <c r="AO63" i="15"/>
  <c r="AO204" i="14"/>
  <c r="AO19" i="11"/>
  <c r="AO19" i="15"/>
  <c r="AO107" i="15"/>
  <c r="AO171" i="14"/>
  <c r="AO74" i="15"/>
  <c r="AO128" i="14"/>
  <c r="AO74" i="11"/>
  <c r="AO146" i="11"/>
  <c r="AO30" i="11"/>
  <c r="AO85" i="11"/>
  <c r="AO128" i="11"/>
  <c r="AO139" i="11"/>
  <c r="AO193" i="11"/>
  <c r="AO85" i="13"/>
  <c r="AO146" i="13"/>
  <c r="AO114" i="13"/>
  <c r="AO114" i="11"/>
  <c r="AO204" i="13"/>
  <c r="AO96" i="13"/>
  <c r="AO30" i="13"/>
  <c r="AO153" i="13"/>
  <c r="AO63" i="11"/>
  <c r="AO52" i="11"/>
  <c r="AO107" i="11"/>
  <c r="AO153" i="11"/>
  <c r="AO41" i="11"/>
  <c r="AO171" i="11"/>
  <c r="AO204" i="11"/>
  <c r="AO63" i="13"/>
  <c r="AO128" i="13"/>
  <c r="AO171" i="13"/>
  <c r="AO52" i="13"/>
  <c r="AO139" i="13"/>
  <c r="AO19" i="13"/>
  <c r="AO182" i="13"/>
  <c r="AO74" i="13"/>
  <c r="AO107" i="13"/>
  <c r="AO146" i="14"/>
  <c r="AO30" i="14"/>
  <c r="AO85" i="14"/>
  <c r="AO19" i="14"/>
  <c r="AO114" i="14"/>
  <c r="AO153" i="14"/>
  <c r="AO41" i="14"/>
  <c r="AO107" i="14"/>
  <c r="AO182" i="14"/>
  <c r="AO128" i="15"/>
  <c r="AO182" i="15"/>
  <c r="AO96" i="15"/>
  <c r="AO146" i="15"/>
  <c r="AO30" i="15"/>
  <c r="AO121" i="15"/>
  <c r="AO52" i="15"/>
  <c r="AO114" i="15"/>
  <c r="AO193" i="15"/>
  <c r="AO85" i="15"/>
  <c r="Y114" i="13"/>
  <c r="Y114" i="11"/>
  <c r="Y211" i="11" l="1"/>
  <c r="Y210" i="11"/>
  <c r="Y208" i="11"/>
  <c r="Y207" i="11"/>
  <c r="Y211" i="13"/>
  <c r="Y208" i="13"/>
  <c r="Y199" i="13"/>
  <c r="Y196" i="13"/>
  <c r="Y199" i="11"/>
  <c r="Y196" i="11"/>
  <c r="Y188" i="11"/>
  <c r="Y185" i="11"/>
  <c r="Y188" i="13"/>
  <c r="Y177" i="13"/>
  <c r="Y174" i="13"/>
  <c r="Y177" i="11"/>
  <c r="Y174" i="11"/>
  <c r="Y166" i="11"/>
  <c r="Y163" i="11"/>
  <c r="Y166" i="13"/>
  <c r="Y163" i="13"/>
  <c r="Y134" i="11"/>
  <c r="Y131" i="11"/>
  <c r="Y134" i="13"/>
  <c r="Y131" i="13"/>
  <c r="Y102" i="11"/>
  <c r="Y99" i="11"/>
  <c r="Y102" i="13"/>
  <c r="Y99" i="13"/>
  <c r="Y91" i="11"/>
  <c r="Y88" i="11"/>
  <c r="Y91" i="13"/>
  <c r="Y88" i="13"/>
  <c r="Y80" i="11"/>
  <c r="Y77" i="11"/>
  <c r="Y80" i="13"/>
  <c r="Y77" i="13"/>
  <c r="Y69" i="11"/>
  <c r="Y66" i="11"/>
  <c r="Y69" i="13"/>
  <c r="Y66" i="13"/>
  <c r="Y58" i="11"/>
  <c r="Y55" i="11"/>
  <c r="Y47" i="11"/>
  <c r="Y44" i="11"/>
  <c r="Y58" i="13"/>
  <c r="Y55" i="13"/>
  <c r="Y47" i="13"/>
  <c r="Y44" i="13"/>
  <c r="Y36" i="13"/>
  <c r="Y33" i="13"/>
  <c r="Y36" i="11"/>
  <c r="Y33" i="11"/>
  <c r="Y25" i="13"/>
  <c r="Y22" i="13"/>
  <c r="Y25" i="11"/>
  <c r="Y22" i="11"/>
  <c r="Y14" i="11"/>
  <c r="Y11" i="11"/>
  <c r="Y14" i="13"/>
  <c r="Y11" i="13"/>
  <c r="Y211" i="15"/>
  <c r="Y210" i="15"/>
  <c r="Y208" i="15"/>
  <c r="Y207" i="15"/>
  <c r="Y211" i="14"/>
  <c r="Y210" i="14"/>
  <c r="Y208" i="14"/>
  <c r="Y207" i="14"/>
  <c r="Y199" i="14"/>
  <c r="Y196" i="14"/>
  <c r="Y199" i="15"/>
  <c r="Y196" i="15"/>
  <c r="Y188" i="15"/>
  <c r="Y185" i="15"/>
  <c r="Y188" i="14"/>
  <c r="Y185" i="14"/>
  <c r="Y166" i="14"/>
  <c r="Y163" i="14"/>
  <c r="Y166" i="15"/>
  <c r="Y163" i="15"/>
  <c r="Y135" i="15"/>
  <c r="Y134" i="15" s="1"/>
  <c r="Y132" i="15"/>
  <c r="Y131" i="15" s="1"/>
  <c r="Y135" i="14"/>
  <c r="Y134" i="14" s="1"/>
  <c r="Y132" i="14"/>
  <c r="Y131" i="14" s="1"/>
  <c r="Y102" i="14"/>
  <c r="Y99" i="14"/>
  <c r="Y102" i="15"/>
  <c r="Y99" i="15"/>
  <c r="Y91" i="14"/>
  <c r="Y88" i="14"/>
  <c r="Y91" i="15"/>
  <c r="Y88" i="15"/>
  <c r="Y80" i="15"/>
  <c r="Y77" i="15"/>
  <c r="Y80" i="14"/>
  <c r="Y77" i="14"/>
  <c r="Y69" i="14"/>
  <c r="Y66" i="14"/>
  <c r="Y69" i="15"/>
  <c r="Y66" i="15"/>
  <c r="Y58" i="15"/>
  <c r="Y55" i="15"/>
  <c r="Y58" i="14"/>
  <c r="Y55" i="14"/>
  <c r="Y47" i="15"/>
  <c r="Y44" i="15"/>
  <c r="Y47" i="14"/>
  <c r="Y44" i="14"/>
  <c r="Y36" i="14"/>
  <c r="Y33" i="14"/>
  <c r="Y36" i="15"/>
  <c r="Y33" i="15"/>
  <c r="Y25" i="15"/>
  <c r="Y22" i="15"/>
  <c r="Y25" i="14"/>
  <c r="Y22" i="14"/>
  <c r="Y14" i="15"/>
  <c r="Y11" i="15"/>
  <c r="Y14" i="14"/>
  <c r="Y11" i="14"/>
  <c r="Y120" i="11" l="1"/>
  <c r="Y119" i="11"/>
  <c r="Y118" i="11"/>
  <c r="Y117" i="11"/>
  <c r="Y116" i="11"/>
  <c r="Y121" i="11" s="1"/>
  <c r="Y128" i="11"/>
  <c r="Y120" i="13"/>
  <c r="Y119" i="13"/>
  <c r="Y118" i="13"/>
  <c r="Y117" i="13"/>
  <c r="Y116" i="13"/>
  <c r="Y128" i="13"/>
  <c r="L1021" i="23"/>
  <c r="L1020" i="23"/>
  <c r="L1019" i="23"/>
  <c r="L1018" i="23"/>
  <c r="L1017" i="23"/>
  <c r="L1016" i="23"/>
  <c r="L1015" i="23"/>
  <c r="L1014" i="23"/>
  <c r="L1013" i="23"/>
  <c r="L1012" i="23"/>
  <c r="L1011" i="23"/>
  <c r="L1010" i="23"/>
  <c r="L1009" i="23"/>
  <c r="L1008" i="23"/>
  <c r="L1007" i="23"/>
  <c r="L1006" i="23"/>
  <c r="L1005" i="23"/>
  <c r="L1004" i="23"/>
  <c r="L1003" i="23"/>
  <c r="L1002" i="23"/>
  <c r="L1001" i="23"/>
  <c r="L1000" i="23"/>
  <c r="L999" i="23"/>
  <c r="L998" i="23"/>
  <c r="L997" i="23"/>
  <c r="L996" i="23"/>
  <c r="L995" i="23"/>
  <c r="L994" i="23"/>
  <c r="L993" i="23"/>
  <c r="L992" i="23"/>
  <c r="L991" i="23"/>
  <c r="L990" i="23"/>
  <c r="L989" i="23"/>
  <c r="L988" i="23"/>
  <c r="L987" i="23"/>
  <c r="L986" i="23"/>
  <c r="L985" i="23"/>
  <c r="L984" i="23"/>
  <c r="L983" i="23"/>
  <c r="L982" i="23"/>
  <c r="L981" i="23"/>
  <c r="AN203" i="13"/>
  <c r="AN202" i="13"/>
  <c r="AN201" i="13"/>
  <c r="AN198" i="13"/>
  <c r="AN195" i="13"/>
  <c r="AN192" i="13"/>
  <c r="AN191" i="13"/>
  <c r="AN190" i="13"/>
  <c r="AN187" i="13"/>
  <c r="AN184" i="13"/>
  <c r="AN181" i="13"/>
  <c r="AN180" i="13"/>
  <c r="AN179" i="13"/>
  <c r="AN176" i="13"/>
  <c r="AN173" i="13"/>
  <c r="AN170" i="13"/>
  <c r="AN169" i="13"/>
  <c r="AN168" i="13"/>
  <c r="AN165" i="13"/>
  <c r="AN162" i="13"/>
  <c r="AN152" i="13"/>
  <c r="AN151" i="13"/>
  <c r="AN150" i="13"/>
  <c r="AN149" i="13"/>
  <c r="AN148" i="13"/>
  <c r="AN145" i="13"/>
  <c r="AN144" i="13"/>
  <c r="AN143" i="13"/>
  <c r="AN142" i="13"/>
  <c r="AN141" i="13"/>
  <c r="AN138" i="13"/>
  <c r="AN137" i="13"/>
  <c r="AN136" i="13"/>
  <c r="AN133" i="13"/>
  <c r="AN130" i="13"/>
  <c r="AN127" i="13"/>
  <c r="AN126" i="13"/>
  <c r="AN125" i="13"/>
  <c r="AN124" i="13"/>
  <c r="AN123" i="13"/>
  <c r="AN113" i="13"/>
  <c r="AN112" i="13"/>
  <c r="AN111" i="13"/>
  <c r="AN110" i="13"/>
  <c r="AN109" i="13"/>
  <c r="AN106" i="13"/>
  <c r="AN105" i="13"/>
  <c r="AN104" i="13"/>
  <c r="AN101" i="13"/>
  <c r="AN98" i="13"/>
  <c r="AN95" i="13"/>
  <c r="AN94" i="13"/>
  <c r="AN93" i="13"/>
  <c r="AN90" i="13"/>
  <c r="AN87" i="13"/>
  <c r="AN84" i="13"/>
  <c r="AN83" i="13"/>
  <c r="AN82" i="13"/>
  <c r="AN79" i="13"/>
  <c r="AN76" i="13"/>
  <c r="AN73" i="13"/>
  <c r="AN72" i="13"/>
  <c r="AN71" i="13"/>
  <c r="AN68" i="13"/>
  <c r="AN65" i="13"/>
  <c r="AN62" i="13"/>
  <c r="AN61" i="13"/>
  <c r="AN60" i="13"/>
  <c r="AN57" i="13"/>
  <c r="AN54" i="13"/>
  <c r="AN51" i="13"/>
  <c r="AN50" i="13"/>
  <c r="AN49" i="13"/>
  <c r="AN46" i="13"/>
  <c r="AN43" i="13"/>
  <c r="AN40" i="13"/>
  <c r="AN39" i="13"/>
  <c r="AN38" i="13"/>
  <c r="AN35" i="13"/>
  <c r="AN32" i="13"/>
  <c r="AN29" i="13"/>
  <c r="AN28" i="13"/>
  <c r="AN27" i="13"/>
  <c r="AN24" i="13"/>
  <c r="AN21" i="13"/>
  <c r="AN18" i="13"/>
  <c r="AN17" i="13"/>
  <c r="AN16" i="13"/>
  <c r="AN13" i="13"/>
  <c r="AN10" i="13"/>
  <c r="AN203" i="14"/>
  <c r="AN202" i="14"/>
  <c r="AN201" i="14"/>
  <c r="AN198" i="14"/>
  <c r="AN195" i="14"/>
  <c r="AN192" i="14"/>
  <c r="AN191" i="14"/>
  <c r="AN190" i="14"/>
  <c r="AN187" i="14"/>
  <c r="AN184" i="14"/>
  <c r="AN181" i="14"/>
  <c r="AN180" i="14"/>
  <c r="AN179" i="14"/>
  <c r="AN176" i="14"/>
  <c r="AN173" i="14"/>
  <c r="AN170" i="14"/>
  <c r="AN169" i="14"/>
  <c r="AN168" i="14"/>
  <c r="AN165" i="14"/>
  <c r="AN162" i="14"/>
  <c r="AN152" i="14"/>
  <c r="AN151" i="14"/>
  <c r="AN150" i="14"/>
  <c r="AN149" i="14"/>
  <c r="AN148" i="14"/>
  <c r="AN145" i="14"/>
  <c r="AN144" i="14"/>
  <c r="AN143" i="14"/>
  <c r="AN142" i="14"/>
  <c r="AN141" i="14"/>
  <c r="AN127" i="14"/>
  <c r="AN126" i="14"/>
  <c r="AN125" i="14"/>
  <c r="AN124" i="14"/>
  <c r="AN123" i="14"/>
  <c r="AN120" i="14"/>
  <c r="AN119" i="14"/>
  <c r="AN118" i="14"/>
  <c r="AN117" i="14"/>
  <c r="AN116" i="14"/>
  <c r="AN113" i="14"/>
  <c r="AN112" i="14"/>
  <c r="AN111" i="14"/>
  <c r="AN110" i="14"/>
  <c r="AN109" i="14"/>
  <c r="AN106" i="14"/>
  <c r="AN105" i="14"/>
  <c r="AN104" i="14"/>
  <c r="AN101" i="14"/>
  <c r="AN98" i="14"/>
  <c r="AN95" i="14"/>
  <c r="AN94" i="14"/>
  <c r="AN93" i="14"/>
  <c r="AN90" i="14"/>
  <c r="AN87" i="14"/>
  <c r="AN84" i="14"/>
  <c r="AN83" i="14"/>
  <c r="AN82" i="14"/>
  <c r="AN79" i="14"/>
  <c r="AN76" i="14"/>
  <c r="AN73" i="14"/>
  <c r="AN72" i="14"/>
  <c r="AN71" i="14"/>
  <c r="AN68" i="14"/>
  <c r="AN65" i="14"/>
  <c r="AN62" i="14"/>
  <c r="AN61" i="14"/>
  <c r="AN60" i="14"/>
  <c r="AN57" i="14"/>
  <c r="AN54" i="14"/>
  <c r="AN51" i="14"/>
  <c r="AN50" i="14"/>
  <c r="AN49" i="14"/>
  <c r="AN46" i="14"/>
  <c r="AN43" i="14"/>
  <c r="AN40" i="14"/>
  <c r="AN39" i="14"/>
  <c r="AN38" i="14"/>
  <c r="AN35" i="14"/>
  <c r="AN32" i="14"/>
  <c r="AN29" i="14"/>
  <c r="AN28" i="14"/>
  <c r="AN27" i="14"/>
  <c r="AN24" i="14"/>
  <c r="AN21" i="14"/>
  <c r="AN18" i="14"/>
  <c r="AN17" i="14"/>
  <c r="AN16" i="14"/>
  <c r="AN13" i="14"/>
  <c r="AN10" i="14"/>
  <c r="AN203" i="15"/>
  <c r="AN202" i="15"/>
  <c r="AN201" i="15"/>
  <c r="AN198" i="15"/>
  <c r="AN195" i="15"/>
  <c r="AN192" i="15"/>
  <c r="AN191" i="15"/>
  <c r="AN190" i="15"/>
  <c r="AN187" i="15"/>
  <c r="AN184" i="15"/>
  <c r="AN181" i="15"/>
  <c r="AN180" i="15"/>
  <c r="AN179" i="15"/>
  <c r="AN176" i="15"/>
  <c r="AN173" i="15"/>
  <c r="AN170" i="15"/>
  <c r="AN169" i="15"/>
  <c r="AN168" i="15"/>
  <c r="AN165" i="15"/>
  <c r="AN162" i="15"/>
  <c r="AN152" i="15"/>
  <c r="AN151" i="15"/>
  <c r="AN150" i="15"/>
  <c r="AN149" i="15"/>
  <c r="AN148" i="15"/>
  <c r="AN145" i="15"/>
  <c r="AN144" i="15"/>
  <c r="AN143" i="15"/>
  <c r="AN142" i="15"/>
  <c r="AN141" i="15"/>
  <c r="AN127" i="15"/>
  <c r="AN126" i="15"/>
  <c r="AN125" i="15"/>
  <c r="AN124" i="15"/>
  <c r="AN123" i="15"/>
  <c r="AN120" i="15"/>
  <c r="AN119" i="15"/>
  <c r="AN118" i="15"/>
  <c r="AN117" i="15"/>
  <c r="AN116" i="15"/>
  <c r="AN113" i="15"/>
  <c r="AN112" i="15"/>
  <c r="AN111" i="15"/>
  <c r="AN110" i="15"/>
  <c r="AN109" i="15"/>
  <c r="AN106" i="15"/>
  <c r="AN105" i="15"/>
  <c r="AN104" i="15"/>
  <c r="AN101" i="15"/>
  <c r="AN98" i="15"/>
  <c r="AN95" i="15"/>
  <c r="AN94" i="15"/>
  <c r="AN93" i="15"/>
  <c r="AN90" i="15"/>
  <c r="AN87" i="15"/>
  <c r="AN84" i="15"/>
  <c r="AN83" i="15"/>
  <c r="AN82" i="15"/>
  <c r="AN79" i="15"/>
  <c r="AN76" i="15"/>
  <c r="AN73" i="15"/>
  <c r="AN72" i="15"/>
  <c r="AN71" i="15"/>
  <c r="AN68" i="15"/>
  <c r="AN65" i="15"/>
  <c r="AN62" i="15"/>
  <c r="AN61" i="15"/>
  <c r="AN60" i="15"/>
  <c r="AN57" i="15"/>
  <c r="AN54" i="15"/>
  <c r="AN51" i="15"/>
  <c r="AN50" i="15"/>
  <c r="AN49" i="15"/>
  <c r="AN46" i="15"/>
  <c r="AN43" i="15"/>
  <c r="AN40" i="15"/>
  <c r="AN39" i="15"/>
  <c r="AN38" i="15"/>
  <c r="AN35" i="15"/>
  <c r="AN32" i="15"/>
  <c r="AN29" i="15"/>
  <c r="AN28" i="15"/>
  <c r="AN27" i="15"/>
  <c r="AN24" i="15"/>
  <c r="AN21" i="15"/>
  <c r="AN18" i="15"/>
  <c r="AN17" i="15"/>
  <c r="AN16" i="15"/>
  <c r="AN13" i="15"/>
  <c r="AN10" i="15"/>
  <c r="AN203" i="11"/>
  <c r="AN202" i="11"/>
  <c r="AN201" i="11"/>
  <c r="AN198" i="11"/>
  <c r="AN195" i="11"/>
  <c r="AN192" i="11"/>
  <c r="AN191" i="11"/>
  <c r="AN190" i="11"/>
  <c r="AN187" i="11"/>
  <c r="AN184" i="11"/>
  <c r="AN181" i="11"/>
  <c r="AN180" i="11"/>
  <c r="AN179" i="11"/>
  <c r="AN176" i="11"/>
  <c r="AN173" i="11"/>
  <c r="AN170" i="11"/>
  <c r="AN169" i="11"/>
  <c r="AN168" i="11"/>
  <c r="AN165" i="11"/>
  <c r="AN162" i="11"/>
  <c r="AN152" i="11"/>
  <c r="AN151" i="11"/>
  <c r="AN150" i="11"/>
  <c r="AN149" i="11"/>
  <c r="AN148" i="11"/>
  <c r="AN145" i="11"/>
  <c r="AN144" i="11"/>
  <c r="AN143" i="11"/>
  <c r="AN142" i="11"/>
  <c r="AN141" i="11"/>
  <c r="AN138" i="11"/>
  <c r="AN137" i="11"/>
  <c r="AN136" i="11"/>
  <c r="AN133" i="11"/>
  <c r="AN130" i="11"/>
  <c r="AN127" i="11"/>
  <c r="AN126" i="11"/>
  <c r="AN125" i="11"/>
  <c r="AN124" i="11"/>
  <c r="AN123" i="11"/>
  <c r="AN113" i="11"/>
  <c r="AN112" i="11"/>
  <c r="AN111" i="11"/>
  <c r="AN110" i="11"/>
  <c r="AN109" i="11"/>
  <c r="AN106" i="11"/>
  <c r="AN105" i="11"/>
  <c r="AN104" i="11"/>
  <c r="AN101" i="11"/>
  <c r="AN98" i="11"/>
  <c r="AN95" i="11"/>
  <c r="AN94" i="11"/>
  <c r="AN93" i="11"/>
  <c r="AN90" i="11"/>
  <c r="AN87" i="11"/>
  <c r="AN84" i="11"/>
  <c r="AN83" i="11"/>
  <c r="AN82" i="11"/>
  <c r="AN79" i="11"/>
  <c r="AN76" i="11"/>
  <c r="AN73" i="11"/>
  <c r="AN72" i="11"/>
  <c r="AN71" i="11"/>
  <c r="AN68" i="11"/>
  <c r="AN65" i="11"/>
  <c r="AN62" i="11"/>
  <c r="AN61" i="11"/>
  <c r="AN60" i="11"/>
  <c r="AN57" i="11"/>
  <c r="AN54" i="11"/>
  <c r="AN51" i="11"/>
  <c r="AN50" i="11"/>
  <c r="AN49" i="11"/>
  <c r="AN46" i="11"/>
  <c r="AN43" i="11"/>
  <c r="AN40" i="11"/>
  <c r="AN39" i="11"/>
  <c r="AN38" i="11"/>
  <c r="AN35" i="11"/>
  <c r="AN32" i="11"/>
  <c r="AN29" i="11"/>
  <c r="AN28" i="11"/>
  <c r="AN27" i="11"/>
  <c r="AN24" i="11"/>
  <c r="AN21" i="11"/>
  <c r="AN18" i="11"/>
  <c r="AN17" i="11"/>
  <c r="AN16" i="11"/>
  <c r="AN13" i="11"/>
  <c r="AN10" i="11"/>
  <c r="AN146" i="14" l="1"/>
  <c r="AN204" i="14"/>
  <c r="AN52" i="11"/>
  <c r="AN114" i="13"/>
  <c r="AN19" i="15"/>
  <c r="AN107" i="15"/>
  <c r="AN139" i="13"/>
  <c r="AN182" i="11"/>
  <c r="AN153" i="15"/>
  <c r="AN204" i="11"/>
  <c r="AN74" i="14"/>
  <c r="AN107" i="14"/>
  <c r="AN193" i="11"/>
  <c r="AN146" i="13"/>
  <c r="AN153" i="11"/>
  <c r="AN41" i="15"/>
  <c r="AN193" i="15"/>
  <c r="AN30" i="14"/>
  <c r="AN63" i="13"/>
  <c r="AN96" i="11"/>
  <c r="AN19" i="11"/>
  <c r="AN107" i="11"/>
  <c r="AN171" i="11"/>
  <c r="AN41" i="14"/>
  <c r="AN85" i="13"/>
  <c r="AN114" i="11"/>
  <c r="AN41" i="11"/>
  <c r="AN85" i="15"/>
  <c r="AN121" i="15"/>
  <c r="AN19" i="13"/>
  <c r="AN107" i="13"/>
  <c r="AN74" i="11"/>
  <c r="AN146" i="11"/>
  <c r="AN52" i="15"/>
  <c r="AN128" i="15"/>
  <c r="AN182" i="14"/>
  <c r="AN171" i="13"/>
  <c r="AN30" i="13"/>
  <c r="AN96" i="13"/>
  <c r="AN193" i="13"/>
  <c r="AN204" i="13"/>
  <c r="AN52" i="13"/>
  <c r="Y121" i="13"/>
  <c r="AN41" i="13"/>
  <c r="AN74" i="13"/>
  <c r="AN153" i="13"/>
  <c r="AN182" i="13"/>
  <c r="AN30" i="11"/>
  <c r="AN63" i="11"/>
  <c r="AN128" i="11"/>
  <c r="AN139" i="11"/>
  <c r="AN85" i="11"/>
  <c r="AN30" i="15"/>
  <c r="AN171" i="15"/>
  <c r="AN182" i="15"/>
  <c r="AN204" i="15"/>
  <c r="AN114" i="15"/>
  <c r="AN63" i="15"/>
  <c r="AN74" i="15"/>
  <c r="AN96" i="15"/>
  <c r="AN146" i="15"/>
  <c r="AN121" i="14"/>
  <c r="AN96" i="14"/>
  <c r="AN63" i="14"/>
  <c r="AN171" i="14"/>
  <c r="AN193" i="14"/>
  <c r="AN52" i="14"/>
  <c r="AN85" i="14"/>
  <c r="AN19" i="14"/>
  <c r="AN128" i="14"/>
  <c r="AN153" i="14"/>
  <c r="AN128" i="13"/>
  <c r="AN114" i="14"/>
  <c r="X211" i="15"/>
  <c r="X208" i="15"/>
  <c r="X211" i="14"/>
  <c r="X208" i="14"/>
  <c r="X211" i="13"/>
  <c r="X208" i="13"/>
  <c r="X211" i="11"/>
  <c r="X208" i="11"/>
  <c r="X204" i="13"/>
  <c r="W204" i="13"/>
  <c r="X204" i="14"/>
  <c r="W204" i="14"/>
  <c r="X204" i="15"/>
  <c r="W204" i="15"/>
  <c r="X204" i="11"/>
  <c r="W204" i="11"/>
  <c r="X193" i="13"/>
  <c r="W193" i="13"/>
  <c r="X193" i="14"/>
  <c r="W193" i="14"/>
  <c r="X193" i="15"/>
  <c r="W193" i="15"/>
  <c r="X193" i="11"/>
  <c r="W193" i="11"/>
  <c r="X182" i="13"/>
  <c r="W182" i="13"/>
  <c r="X182" i="14"/>
  <c r="W182" i="14"/>
  <c r="X182" i="15"/>
  <c r="W182" i="15"/>
  <c r="X182" i="11"/>
  <c r="W182" i="11"/>
  <c r="X171" i="13"/>
  <c r="W171" i="13"/>
  <c r="X171" i="14"/>
  <c r="W171" i="14"/>
  <c r="X171" i="15"/>
  <c r="W171" i="15"/>
  <c r="W171" i="11"/>
  <c r="W153" i="11"/>
  <c r="X153" i="11"/>
  <c r="W153" i="15"/>
  <c r="X153" i="15"/>
  <c r="W153" i="14"/>
  <c r="X153" i="14"/>
  <c r="W153" i="13"/>
  <c r="X153" i="13"/>
  <c r="X139" i="13"/>
  <c r="W139" i="13"/>
  <c r="W139" i="11"/>
  <c r="X114" i="13"/>
  <c r="W114" i="13"/>
  <c r="X114" i="14"/>
  <c r="W114" i="14"/>
  <c r="X114" i="15"/>
  <c r="W114" i="15"/>
  <c r="X114" i="11"/>
  <c r="W114" i="11"/>
  <c r="X107" i="13"/>
  <c r="W107" i="13"/>
  <c r="X107" i="14"/>
  <c r="W107" i="14"/>
  <c r="X107" i="15"/>
  <c r="W107" i="15"/>
  <c r="X107" i="11"/>
  <c r="W107" i="11"/>
  <c r="X96" i="13"/>
  <c r="W96" i="13"/>
  <c r="X96" i="14"/>
  <c r="W96" i="14"/>
  <c r="X96" i="15"/>
  <c r="W96" i="15"/>
  <c r="X96" i="11"/>
  <c r="W96" i="11"/>
  <c r="X85" i="13"/>
  <c r="W85" i="13"/>
  <c r="X85" i="14"/>
  <c r="W85" i="14"/>
  <c r="X85" i="15"/>
  <c r="W85" i="15"/>
  <c r="W85" i="11"/>
  <c r="X74" i="13"/>
  <c r="W74" i="13"/>
  <c r="X74" i="14"/>
  <c r="W74" i="14"/>
  <c r="X74" i="15"/>
  <c r="W74" i="15"/>
  <c r="W74" i="11"/>
  <c r="X63" i="13"/>
  <c r="W63" i="13"/>
  <c r="X63" i="14"/>
  <c r="W63" i="14"/>
  <c r="X63" i="15"/>
  <c r="W63" i="15"/>
  <c r="W63" i="11"/>
  <c r="X52" i="13"/>
  <c r="W52" i="13"/>
  <c r="X52" i="14"/>
  <c r="W52" i="14"/>
  <c r="X52" i="15"/>
  <c r="W52" i="15"/>
  <c r="X41" i="13"/>
  <c r="W41" i="13"/>
  <c r="X41" i="14"/>
  <c r="W41" i="14"/>
  <c r="X41" i="15"/>
  <c r="W41" i="15"/>
  <c r="X30" i="13"/>
  <c r="W30" i="13"/>
  <c r="X30" i="14"/>
  <c r="W30" i="14"/>
  <c r="X30" i="15"/>
  <c r="W30" i="15"/>
  <c r="X19" i="13"/>
  <c r="X19" i="14"/>
  <c r="X19" i="15"/>
  <c r="W19" i="13"/>
  <c r="W19" i="14"/>
  <c r="W19" i="15"/>
  <c r="X199" i="13"/>
  <c r="W199" i="13"/>
  <c r="X199" i="14"/>
  <c r="W199" i="14"/>
  <c r="X199" i="15"/>
  <c r="W199" i="15"/>
  <c r="X199" i="11"/>
  <c r="W199" i="11"/>
  <c r="X196" i="13"/>
  <c r="W196" i="13"/>
  <c r="X196" i="14"/>
  <c r="W196" i="14"/>
  <c r="X196" i="15"/>
  <c r="W196" i="15"/>
  <c r="X196" i="11"/>
  <c r="W196" i="11"/>
  <c r="X188" i="13"/>
  <c r="W188" i="13"/>
  <c r="X188" i="14"/>
  <c r="W188" i="14"/>
  <c r="X188" i="15"/>
  <c r="W188" i="15"/>
  <c r="X188" i="11"/>
  <c r="W188" i="11"/>
  <c r="X185" i="13"/>
  <c r="W185" i="13"/>
  <c r="X185" i="14"/>
  <c r="W185" i="14"/>
  <c r="X185" i="15"/>
  <c r="W185" i="15"/>
  <c r="X185" i="11"/>
  <c r="W185" i="11"/>
  <c r="X177" i="13"/>
  <c r="W177" i="13"/>
  <c r="X177" i="14"/>
  <c r="W177" i="14"/>
  <c r="X177" i="15"/>
  <c r="W177" i="15"/>
  <c r="X177" i="11"/>
  <c r="W177" i="11"/>
  <c r="X174" i="13"/>
  <c r="W174" i="13"/>
  <c r="X174" i="14"/>
  <c r="W174" i="14"/>
  <c r="X174" i="15"/>
  <c r="W174" i="15"/>
  <c r="X174" i="11"/>
  <c r="W174" i="11"/>
  <c r="X166" i="13"/>
  <c r="W166" i="13"/>
  <c r="X166" i="14"/>
  <c r="W166" i="14"/>
  <c r="X166" i="15"/>
  <c r="W166" i="15"/>
  <c r="X166" i="11"/>
  <c r="W166" i="11"/>
  <c r="X163" i="13"/>
  <c r="W163" i="13"/>
  <c r="X163" i="14"/>
  <c r="W163" i="14"/>
  <c r="X163" i="15"/>
  <c r="W163" i="15"/>
  <c r="X163" i="11"/>
  <c r="W163" i="11"/>
  <c r="X134" i="13"/>
  <c r="X134" i="11"/>
  <c r="X131" i="13"/>
  <c r="X131" i="11"/>
  <c r="X207" i="11" s="1"/>
  <c r="X102" i="13"/>
  <c r="W102" i="13"/>
  <c r="X102" i="14"/>
  <c r="W102" i="14"/>
  <c r="X102" i="15"/>
  <c r="W102" i="15"/>
  <c r="X102" i="11"/>
  <c r="X210" i="11" s="1"/>
  <c r="W102" i="11"/>
  <c r="X99" i="13"/>
  <c r="W99" i="13"/>
  <c r="X99" i="14"/>
  <c r="W99" i="14"/>
  <c r="X99" i="15"/>
  <c r="W99" i="15"/>
  <c r="X99" i="11"/>
  <c r="W99" i="11"/>
  <c r="X91" i="13"/>
  <c r="W91" i="13"/>
  <c r="X91" i="14"/>
  <c r="W91" i="14"/>
  <c r="X91" i="15"/>
  <c r="W91" i="15"/>
  <c r="X91" i="11"/>
  <c r="W91" i="11"/>
  <c r="X88" i="13"/>
  <c r="W88" i="13"/>
  <c r="X88" i="14"/>
  <c r="W88" i="14"/>
  <c r="X88" i="15"/>
  <c r="W88" i="15"/>
  <c r="X88" i="11"/>
  <c r="W88" i="11"/>
  <c r="X80" i="13"/>
  <c r="W80" i="13"/>
  <c r="X80" i="14"/>
  <c r="W80" i="14"/>
  <c r="X80" i="15"/>
  <c r="W80" i="15"/>
  <c r="X80" i="11"/>
  <c r="W80" i="11"/>
  <c r="X77" i="13"/>
  <c r="W77" i="13"/>
  <c r="X77" i="14"/>
  <c r="W77" i="14"/>
  <c r="X77" i="15"/>
  <c r="W77" i="15"/>
  <c r="X77" i="11"/>
  <c r="W77" i="11"/>
  <c r="X69" i="13"/>
  <c r="W69" i="13"/>
  <c r="X69" i="14"/>
  <c r="W69" i="14"/>
  <c r="X69" i="15"/>
  <c r="W69" i="15"/>
  <c r="X69" i="11"/>
  <c r="W69" i="11"/>
  <c r="X66" i="13"/>
  <c r="W66" i="13"/>
  <c r="X66" i="14"/>
  <c r="W66" i="14"/>
  <c r="X66" i="15"/>
  <c r="W66" i="15"/>
  <c r="X66" i="11"/>
  <c r="W66" i="11"/>
  <c r="X58" i="13"/>
  <c r="W58" i="13"/>
  <c r="X58" i="14"/>
  <c r="W58" i="14"/>
  <c r="X58" i="15"/>
  <c r="W58" i="15"/>
  <c r="X58" i="11"/>
  <c r="W58" i="11"/>
  <c r="X55" i="13"/>
  <c r="W55" i="13"/>
  <c r="X55" i="14"/>
  <c r="W55" i="14"/>
  <c r="X55" i="15"/>
  <c r="W55" i="15"/>
  <c r="X55" i="11"/>
  <c r="W55" i="11"/>
  <c r="X47" i="13"/>
  <c r="W47" i="13"/>
  <c r="X47" i="14"/>
  <c r="W47" i="14"/>
  <c r="X47" i="15"/>
  <c r="W47" i="15"/>
  <c r="X47" i="11"/>
  <c r="W47" i="11"/>
  <c r="X44" i="13"/>
  <c r="W44" i="13"/>
  <c r="X44" i="14"/>
  <c r="W44" i="14"/>
  <c r="X44" i="15"/>
  <c r="W44" i="15"/>
  <c r="X44" i="11"/>
  <c r="W44" i="11"/>
  <c r="X36" i="13"/>
  <c r="W36" i="13"/>
  <c r="X36" i="14"/>
  <c r="W36" i="14"/>
  <c r="X36" i="15"/>
  <c r="W36" i="15"/>
  <c r="X36" i="11"/>
  <c r="W36" i="11"/>
  <c r="X33" i="13"/>
  <c r="W33" i="13"/>
  <c r="X33" i="14"/>
  <c r="W33" i="14"/>
  <c r="X33" i="15"/>
  <c r="W33" i="15"/>
  <c r="X33" i="11"/>
  <c r="W33" i="11"/>
  <c r="X25" i="13"/>
  <c r="W25" i="13"/>
  <c r="X25" i="14"/>
  <c r="W25" i="14"/>
  <c r="X25" i="15"/>
  <c r="W25" i="15"/>
  <c r="X25" i="11"/>
  <c r="W25" i="11"/>
  <c r="X22" i="13"/>
  <c r="W22" i="13"/>
  <c r="X22" i="14"/>
  <c r="W22" i="14"/>
  <c r="X22" i="15"/>
  <c r="W22" i="15"/>
  <c r="X22" i="11"/>
  <c r="W22" i="11"/>
  <c r="X14" i="13"/>
  <c r="W14" i="13"/>
  <c r="X14" i="14"/>
  <c r="W14" i="14"/>
  <c r="X14" i="15"/>
  <c r="W14" i="15"/>
  <c r="X14" i="11"/>
  <c r="W14" i="11"/>
  <c r="X11" i="13"/>
  <c r="X11" i="14"/>
  <c r="X11" i="15"/>
  <c r="X11" i="11"/>
  <c r="W11" i="13"/>
  <c r="W11" i="14"/>
  <c r="W11" i="15"/>
  <c r="W11" i="11"/>
  <c r="Y207" i="13" l="1"/>
  <c r="Y210" i="13"/>
  <c r="X207" i="13"/>
  <c r="X210" i="13"/>
  <c r="Y215" i="14" l="1"/>
  <c r="Y214" i="14"/>
  <c r="Y213" i="14"/>
  <c r="Y212" i="14"/>
  <c r="Y209" i="14"/>
  <c r="Y206" i="14"/>
  <c r="Y215" i="15"/>
  <c r="Y214" i="15"/>
  <c r="Y213" i="15"/>
  <c r="Y212" i="15"/>
  <c r="Y209" i="15"/>
  <c r="Y206" i="15"/>
  <c r="Y215" i="13"/>
  <c r="Y214" i="13"/>
  <c r="X214" i="13"/>
  <c r="W214" i="13"/>
  <c r="V214" i="13"/>
  <c r="U214" i="13"/>
  <c r="T214" i="13"/>
  <c r="S214" i="13"/>
  <c r="R214" i="13"/>
  <c r="Q214" i="13"/>
  <c r="P214" i="13"/>
  <c r="O214" i="13"/>
  <c r="N214" i="13"/>
  <c r="AO214" i="13" s="1"/>
  <c r="M214" i="13"/>
  <c r="L214" i="13"/>
  <c r="K214" i="13"/>
  <c r="J214" i="13"/>
  <c r="I214" i="13"/>
  <c r="H214" i="13"/>
  <c r="G214" i="13"/>
  <c r="F214" i="13"/>
  <c r="E214" i="13"/>
  <c r="D214" i="13"/>
  <c r="Y213" i="13"/>
  <c r="X213" i="13"/>
  <c r="W213" i="13"/>
  <c r="V213" i="13"/>
  <c r="U213" i="13"/>
  <c r="T213" i="13"/>
  <c r="S213" i="13"/>
  <c r="R213" i="13"/>
  <c r="Q213" i="13"/>
  <c r="P213" i="13"/>
  <c r="O213" i="13"/>
  <c r="N213" i="13"/>
  <c r="AO213" i="13" s="1"/>
  <c r="M213" i="13"/>
  <c r="L213" i="13"/>
  <c r="K213" i="13"/>
  <c r="J213" i="13"/>
  <c r="I213" i="13"/>
  <c r="H213" i="13"/>
  <c r="G213" i="13"/>
  <c r="F213" i="13"/>
  <c r="E213" i="13"/>
  <c r="D213" i="13"/>
  <c r="Y212" i="13"/>
  <c r="X212" i="13"/>
  <c r="W212" i="13"/>
  <c r="V212" i="13"/>
  <c r="U212" i="13"/>
  <c r="T212" i="13"/>
  <c r="S212" i="13"/>
  <c r="R212" i="13"/>
  <c r="Q212" i="13"/>
  <c r="P212" i="13"/>
  <c r="O212" i="13"/>
  <c r="N212" i="13"/>
  <c r="AO212" i="13" s="1"/>
  <c r="M212" i="13"/>
  <c r="L212" i="13"/>
  <c r="K212" i="13"/>
  <c r="J212" i="13"/>
  <c r="I212" i="13"/>
  <c r="H212" i="13"/>
  <c r="G212" i="13"/>
  <c r="F212" i="13"/>
  <c r="E212" i="13"/>
  <c r="D212" i="13"/>
  <c r="Y209" i="13"/>
  <c r="X209" i="13"/>
  <c r="W209" i="13"/>
  <c r="V209" i="13"/>
  <c r="U209" i="13"/>
  <c r="T209" i="13"/>
  <c r="S209" i="13"/>
  <c r="R209" i="13"/>
  <c r="Q209" i="13"/>
  <c r="P209" i="13"/>
  <c r="O209" i="13"/>
  <c r="N209" i="13"/>
  <c r="AO209" i="13" s="1"/>
  <c r="M209" i="13"/>
  <c r="L209" i="13"/>
  <c r="K209" i="13"/>
  <c r="J209" i="13"/>
  <c r="I209" i="13"/>
  <c r="H209" i="13"/>
  <c r="G209" i="13"/>
  <c r="F209" i="13"/>
  <c r="E209" i="13"/>
  <c r="D209" i="13"/>
  <c r="Y206" i="13"/>
  <c r="X206" i="13"/>
  <c r="W206" i="13"/>
  <c r="V206" i="13"/>
  <c r="U206" i="13"/>
  <c r="T206" i="13"/>
  <c r="S206" i="13"/>
  <c r="R206" i="13"/>
  <c r="Q206" i="13"/>
  <c r="P206" i="13"/>
  <c r="O206" i="13"/>
  <c r="N206" i="13"/>
  <c r="AO206" i="13" s="1"/>
  <c r="M206" i="13"/>
  <c r="L206" i="13"/>
  <c r="K206" i="13"/>
  <c r="J206" i="13"/>
  <c r="I206" i="13"/>
  <c r="H206" i="13"/>
  <c r="G206" i="13"/>
  <c r="F206" i="13"/>
  <c r="E206" i="13"/>
  <c r="D206" i="13"/>
  <c r="Y215" i="11"/>
  <c r="Y214" i="11"/>
  <c r="AN214" i="11" s="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D214" i="11"/>
  <c r="Y213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D213" i="11"/>
  <c r="Y212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D212" i="11"/>
  <c r="Y209" i="11"/>
  <c r="AN209" i="11" s="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D209" i="11"/>
  <c r="Y206" i="11"/>
  <c r="AN206" i="11" s="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D206" i="11"/>
  <c r="AN212" i="13" l="1"/>
  <c r="AN213" i="13"/>
  <c r="AN213" i="11"/>
  <c r="AN209" i="13"/>
  <c r="AN212" i="11"/>
  <c r="AN206" i="13"/>
  <c r="AN214" i="13"/>
  <c r="H980" i="23"/>
  <c r="H979" i="23"/>
  <c r="H978" i="23"/>
  <c r="H977" i="23"/>
  <c r="H976" i="23"/>
  <c r="H975" i="23"/>
  <c r="H974" i="23"/>
  <c r="H973" i="23"/>
  <c r="H972" i="23"/>
  <c r="H971" i="23"/>
  <c r="H970" i="23"/>
  <c r="H969" i="23"/>
  <c r="H968" i="23"/>
  <c r="H967" i="23"/>
  <c r="H966" i="23"/>
  <c r="H965" i="23"/>
  <c r="H964" i="23"/>
  <c r="H963" i="23"/>
  <c r="H962" i="23"/>
  <c r="H961" i="23"/>
  <c r="H960" i="23"/>
  <c r="H959" i="23"/>
  <c r="H958" i="23"/>
  <c r="H957" i="23"/>
  <c r="H956" i="23"/>
  <c r="H955" i="23"/>
  <c r="H954" i="23"/>
  <c r="H953" i="23"/>
  <c r="H952" i="23"/>
  <c r="H951" i="23"/>
  <c r="H950" i="23"/>
  <c r="H949" i="23"/>
  <c r="H948" i="23"/>
  <c r="H947" i="23"/>
  <c r="H946" i="23"/>
  <c r="H945" i="23"/>
  <c r="H944" i="23"/>
  <c r="H943" i="23"/>
  <c r="H942" i="23"/>
  <c r="H941" i="23"/>
  <c r="H940" i="23"/>
  <c r="H939" i="23"/>
  <c r="H938" i="23"/>
  <c r="H937" i="23"/>
  <c r="H936" i="23"/>
  <c r="H935" i="23"/>
  <c r="H934" i="23"/>
  <c r="I980" i="23"/>
  <c r="I979" i="23"/>
  <c r="I978" i="23"/>
  <c r="I977" i="23"/>
  <c r="I976" i="23"/>
  <c r="I975" i="23"/>
  <c r="I974" i="23"/>
  <c r="I973" i="23"/>
  <c r="I972" i="23"/>
  <c r="I971" i="23"/>
  <c r="I970" i="23"/>
  <c r="I969" i="23"/>
  <c r="I968" i="23"/>
  <c r="I967" i="23"/>
  <c r="I966" i="23"/>
  <c r="I965" i="23"/>
  <c r="I964" i="23"/>
  <c r="I963" i="23"/>
  <c r="I962" i="23"/>
  <c r="I961" i="23"/>
  <c r="I960" i="23"/>
  <c r="I959" i="23"/>
  <c r="I958" i="23"/>
  <c r="I957" i="23"/>
  <c r="I956" i="23"/>
  <c r="I955" i="23"/>
  <c r="I954" i="23"/>
  <c r="I953" i="23"/>
  <c r="I952" i="23"/>
  <c r="I951" i="23"/>
  <c r="I950" i="23"/>
  <c r="I949" i="23"/>
  <c r="I948" i="23"/>
  <c r="I947" i="23"/>
  <c r="I946" i="23"/>
  <c r="I945" i="23"/>
  <c r="I944" i="23"/>
  <c r="I943" i="23"/>
  <c r="I942" i="23"/>
  <c r="I941" i="23"/>
  <c r="I940" i="23"/>
  <c r="I939" i="23"/>
  <c r="I938" i="23"/>
  <c r="I937" i="23"/>
  <c r="I936" i="23"/>
  <c r="I935" i="23"/>
  <c r="I934" i="23"/>
  <c r="J980" i="23"/>
  <c r="J979" i="23"/>
  <c r="J978" i="23"/>
  <c r="J977" i="23"/>
  <c r="J976" i="23"/>
  <c r="J975" i="23"/>
  <c r="J974" i="23"/>
  <c r="J973" i="23"/>
  <c r="J972" i="23"/>
  <c r="J971" i="23"/>
  <c r="J970" i="23"/>
  <c r="J969" i="23"/>
  <c r="J968" i="23"/>
  <c r="J967" i="23"/>
  <c r="J966" i="23"/>
  <c r="J965" i="23"/>
  <c r="J964" i="23"/>
  <c r="J963" i="23"/>
  <c r="J962" i="23"/>
  <c r="J961" i="23"/>
  <c r="J960" i="23"/>
  <c r="J959" i="23"/>
  <c r="J958" i="23"/>
  <c r="J957" i="23"/>
  <c r="J956" i="23"/>
  <c r="J955" i="23"/>
  <c r="J954" i="23"/>
  <c r="J953" i="23"/>
  <c r="J952" i="23"/>
  <c r="J951" i="23"/>
  <c r="J950" i="23"/>
  <c r="J949" i="23"/>
  <c r="J948" i="23"/>
  <c r="J947" i="23"/>
  <c r="J946" i="23"/>
  <c r="J945" i="23"/>
  <c r="J944" i="23"/>
  <c r="J943" i="23"/>
  <c r="J942" i="23"/>
  <c r="J941" i="23"/>
  <c r="J940" i="23"/>
  <c r="J939" i="23"/>
  <c r="J938" i="23"/>
  <c r="J937" i="23"/>
  <c r="J936" i="23"/>
  <c r="J935" i="23"/>
  <c r="J934" i="23"/>
  <c r="X120" i="13"/>
  <c r="X119" i="13"/>
  <c r="X118" i="13"/>
  <c r="X117" i="13"/>
  <c r="X116" i="13"/>
  <c r="X128" i="13"/>
  <c r="X120" i="11"/>
  <c r="X119" i="11"/>
  <c r="X118" i="11"/>
  <c r="X117" i="11"/>
  <c r="X116" i="11"/>
  <c r="X128" i="11"/>
  <c r="C980" i="23"/>
  <c r="C979" i="23"/>
  <c r="C978" i="23"/>
  <c r="C977" i="23"/>
  <c r="C976" i="23"/>
  <c r="C975" i="23"/>
  <c r="C974" i="23"/>
  <c r="C973" i="23"/>
  <c r="C972" i="23"/>
  <c r="C971" i="23"/>
  <c r="C970" i="23"/>
  <c r="C969" i="23"/>
  <c r="C968" i="23"/>
  <c r="C967" i="23"/>
  <c r="C966" i="23"/>
  <c r="C965" i="23"/>
  <c r="C964" i="23"/>
  <c r="C963" i="23"/>
  <c r="C962" i="23"/>
  <c r="C961" i="23"/>
  <c r="C960" i="23"/>
  <c r="C959" i="23"/>
  <c r="C958" i="23"/>
  <c r="C957" i="23"/>
  <c r="C956" i="23"/>
  <c r="C955" i="23"/>
  <c r="C954" i="23"/>
  <c r="C953" i="23"/>
  <c r="C952" i="23"/>
  <c r="C951" i="23"/>
  <c r="C950" i="23"/>
  <c r="C949" i="23"/>
  <c r="C948" i="23"/>
  <c r="C947" i="23"/>
  <c r="C946" i="23"/>
  <c r="C945" i="23"/>
  <c r="C944" i="23"/>
  <c r="C943" i="23"/>
  <c r="C942" i="23"/>
  <c r="C941" i="23"/>
  <c r="C940" i="23"/>
  <c r="C939" i="23"/>
  <c r="C938" i="23"/>
  <c r="C937" i="23"/>
  <c r="C936" i="23"/>
  <c r="C935" i="23"/>
  <c r="K980" i="23"/>
  <c r="G980" i="23"/>
  <c r="F980" i="23"/>
  <c r="E980" i="23"/>
  <c r="L980" i="23" s="1"/>
  <c r="D980" i="23"/>
  <c r="L979" i="23"/>
  <c r="K979" i="23"/>
  <c r="G979" i="23"/>
  <c r="F979" i="23"/>
  <c r="E979" i="23"/>
  <c r="D979" i="23"/>
  <c r="K978" i="23"/>
  <c r="G978" i="23"/>
  <c r="F978" i="23"/>
  <c r="E978" i="23"/>
  <c r="L978" i="23" s="1"/>
  <c r="D978" i="23"/>
  <c r="L977" i="23"/>
  <c r="K977" i="23"/>
  <c r="G977" i="23"/>
  <c r="F977" i="23"/>
  <c r="E977" i="23"/>
  <c r="D977" i="23"/>
  <c r="K976" i="23"/>
  <c r="G976" i="23"/>
  <c r="F976" i="23"/>
  <c r="E976" i="23"/>
  <c r="L976" i="23" s="1"/>
  <c r="D976" i="23"/>
  <c r="K975" i="23"/>
  <c r="G975" i="23"/>
  <c r="F975" i="23"/>
  <c r="E975" i="23"/>
  <c r="L975" i="23" s="1"/>
  <c r="D975" i="23"/>
  <c r="K974" i="23"/>
  <c r="G974" i="23"/>
  <c r="F974" i="23"/>
  <c r="E974" i="23"/>
  <c r="L974" i="23" s="1"/>
  <c r="D974" i="23"/>
  <c r="L973" i="23"/>
  <c r="K973" i="23"/>
  <c r="G973" i="23"/>
  <c r="F973" i="23"/>
  <c r="E973" i="23"/>
  <c r="D973" i="23"/>
  <c r="K972" i="23"/>
  <c r="G972" i="23"/>
  <c r="F972" i="23"/>
  <c r="E972" i="23"/>
  <c r="L972" i="23" s="1"/>
  <c r="D972" i="23"/>
  <c r="L971" i="23"/>
  <c r="K971" i="23"/>
  <c r="G971" i="23"/>
  <c r="F971" i="23"/>
  <c r="E971" i="23"/>
  <c r="D971" i="23"/>
  <c r="K970" i="23"/>
  <c r="G970" i="23"/>
  <c r="F970" i="23"/>
  <c r="E970" i="23"/>
  <c r="L970" i="23" s="1"/>
  <c r="D970" i="23"/>
  <c r="L969" i="23"/>
  <c r="K969" i="23"/>
  <c r="G969" i="23"/>
  <c r="F969" i="23"/>
  <c r="E969" i="23"/>
  <c r="D969" i="23"/>
  <c r="K968" i="23"/>
  <c r="G968" i="23"/>
  <c r="F968" i="23"/>
  <c r="E968" i="23"/>
  <c r="L968" i="23" s="1"/>
  <c r="D968" i="23"/>
  <c r="K967" i="23"/>
  <c r="G967" i="23"/>
  <c r="F967" i="23"/>
  <c r="E967" i="23"/>
  <c r="L967" i="23" s="1"/>
  <c r="D967" i="23"/>
  <c r="K966" i="23"/>
  <c r="G966" i="23"/>
  <c r="F966" i="23"/>
  <c r="E966" i="23"/>
  <c r="L966" i="23" s="1"/>
  <c r="D966" i="23"/>
  <c r="L965" i="23"/>
  <c r="K965" i="23"/>
  <c r="G965" i="23"/>
  <c r="F965" i="23"/>
  <c r="E965" i="23"/>
  <c r="D965" i="23"/>
  <c r="K964" i="23"/>
  <c r="G964" i="23"/>
  <c r="F964" i="23"/>
  <c r="E964" i="23"/>
  <c r="L964" i="23" s="1"/>
  <c r="D964" i="23"/>
  <c r="L963" i="23"/>
  <c r="K963" i="23"/>
  <c r="G963" i="23"/>
  <c r="F963" i="23"/>
  <c r="E963" i="23"/>
  <c r="D963" i="23"/>
  <c r="K962" i="23"/>
  <c r="G962" i="23"/>
  <c r="F962" i="23"/>
  <c r="E962" i="23"/>
  <c r="L962" i="23" s="1"/>
  <c r="D962" i="23"/>
  <c r="L961" i="23"/>
  <c r="K961" i="23"/>
  <c r="G961" i="23"/>
  <c r="F961" i="23"/>
  <c r="E961" i="23"/>
  <c r="D961" i="23"/>
  <c r="K960" i="23"/>
  <c r="G960" i="23"/>
  <c r="F960" i="23"/>
  <c r="E960" i="23"/>
  <c r="L960" i="23" s="1"/>
  <c r="D960" i="23"/>
  <c r="L959" i="23"/>
  <c r="K959" i="23"/>
  <c r="G959" i="23"/>
  <c r="F959" i="23"/>
  <c r="E959" i="23"/>
  <c r="D959" i="23"/>
  <c r="K958" i="23"/>
  <c r="G958" i="23"/>
  <c r="F958" i="23"/>
  <c r="E958" i="23"/>
  <c r="L958" i="23" s="1"/>
  <c r="D958" i="23"/>
  <c r="L957" i="23"/>
  <c r="K957" i="23"/>
  <c r="G957" i="23"/>
  <c r="F957" i="23"/>
  <c r="E957" i="23"/>
  <c r="D957" i="23"/>
  <c r="K956" i="23"/>
  <c r="G956" i="23"/>
  <c r="F956" i="23"/>
  <c r="E956" i="23"/>
  <c r="L956" i="23" s="1"/>
  <c r="D956" i="23"/>
  <c r="L955" i="23"/>
  <c r="K955" i="23"/>
  <c r="G955" i="23"/>
  <c r="F955" i="23"/>
  <c r="E955" i="23"/>
  <c r="D955" i="23"/>
  <c r="K954" i="23"/>
  <c r="G954" i="23"/>
  <c r="F954" i="23"/>
  <c r="E954" i="23"/>
  <c r="L954" i="23" s="1"/>
  <c r="D954" i="23"/>
  <c r="L953" i="23"/>
  <c r="K953" i="23"/>
  <c r="G953" i="23"/>
  <c r="F953" i="23"/>
  <c r="E953" i="23"/>
  <c r="D953" i="23"/>
  <c r="K952" i="23"/>
  <c r="G952" i="23"/>
  <c r="F952" i="23"/>
  <c r="E952" i="23"/>
  <c r="L952" i="23" s="1"/>
  <c r="D952" i="23"/>
  <c r="L951" i="23"/>
  <c r="K951" i="23"/>
  <c r="G951" i="23"/>
  <c r="F951" i="23"/>
  <c r="E951" i="23"/>
  <c r="D951" i="23"/>
  <c r="K950" i="23"/>
  <c r="G950" i="23"/>
  <c r="F950" i="23"/>
  <c r="E950" i="23"/>
  <c r="L950" i="23" s="1"/>
  <c r="D950" i="23"/>
  <c r="L949" i="23"/>
  <c r="K949" i="23"/>
  <c r="G949" i="23"/>
  <c r="F949" i="23"/>
  <c r="E949" i="23"/>
  <c r="D949" i="23"/>
  <c r="K948" i="23"/>
  <c r="G948" i="23"/>
  <c r="F948" i="23"/>
  <c r="E948" i="23"/>
  <c r="L948" i="23" s="1"/>
  <c r="D948" i="23"/>
  <c r="L947" i="23"/>
  <c r="K947" i="23"/>
  <c r="G947" i="23"/>
  <c r="F947" i="23"/>
  <c r="E947" i="23"/>
  <c r="D947" i="23"/>
  <c r="K946" i="23"/>
  <c r="G946" i="23"/>
  <c r="F946" i="23"/>
  <c r="E946" i="23"/>
  <c r="L946" i="23" s="1"/>
  <c r="D946" i="23"/>
  <c r="L945" i="23"/>
  <c r="K945" i="23"/>
  <c r="G945" i="23"/>
  <c r="F945" i="23"/>
  <c r="E945" i="23"/>
  <c r="D945" i="23"/>
  <c r="K944" i="23"/>
  <c r="G944" i="23"/>
  <c r="F944" i="23"/>
  <c r="E944" i="23"/>
  <c r="L944" i="23" s="1"/>
  <c r="D944" i="23"/>
  <c r="L943" i="23"/>
  <c r="K943" i="23"/>
  <c r="G943" i="23"/>
  <c r="F943" i="23"/>
  <c r="E943" i="23"/>
  <c r="D943" i="23"/>
  <c r="K942" i="23"/>
  <c r="G942" i="23"/>
  <c r="F942" i="23"/>
  <c r="E942" i="23"/>
  <c r="L942" i="23" s="1"/>
  <c r="D942" i="23"/>
  <c r="L941" i="23"/>
  <c r="K941" i="23"/>
  <c r="G941" i="23"/>
  <c r="F941" i="23"/>
  <c r="E941" i="23"/>
  <c r="D941" i="23"/>
  <c r="K940" i="23"/>
  <c r="G940" i="23"/>
  <c r="F940" i="23"/>
  <c r="E940" i="23"/>
  <c r="L940" i="23" s="1"/>
  <c r="D940" i="23"/>
  <c r="L939" i="23"/>
  <c r="K939" i="23"/>
  <c r="G939" i="23"/>
  <c r="F939" i="23"/>
  <c r="E939" i="23"/>
  <c r="D939" i="23"/>
  <c r="K938" i="23"/>
  <c r="G938" i="23"/>
  <c r="F938" i="23"/>
  <c r="E938" i="23"/>
  <c r="L938" i="23" s="1"/>
  <c r="D938" i="23"/>
  <c r="L937" i="23"/>
  <c r="K937" i="23"/>
  <c r="G937" i="23"/>
  <c r="F937" i="23"/>
  <c r="E937" i="23"/>
  <c r="D937" i="23"/>
  <c r="K936" i="23"/>
  <c r="G936" i="23"/>
  <c r="F936" i="23"/>
  <c r="E936" i="23"/>
  <c r="L936" i="23" s="1"/>
  <c r="D936" i="23"/>
  <c r="L935" i="23"/>
  <c r="K935" i="23"/>
  <c r="G935" i="23"/>
  <c r="F935" i="23"/>
  <c r="E935" i="23"/>
  <c r="D935" i="23"/>
  <c r="F934" i="23"/>
  <c r="G934" i="23"/>
  <c r="K934" i="23"/>
  <c r="E934" i="23"/>
  <c r="L934" i="23" s="1"/>
  <c r="D934" i="23"/>
  <c r="C934" i="23"/>
  <c r="Q3845" i="25"/>
  <c r="Q3844" i="25"/>
  <c r="Q3843" i="25"/>
  <c r="Q3842" i="25"/>
  <c r="Q3841" i="25"/>
  <c r="Q3840" i="25"/>
  <c r="Q3839" i="25"/>
  <c r="Q3838" i="25"/>
  <c r="Q3837" i="25"/>
  <c r="Q3836" i="25"/>
  <c r="Q3835" i="25"/>
  <c r="Q3834" i="25"/>
  <c r="Q3833" i="25"/>
  <c r="Q3832" i="25"/>
  <c r="Q3831" i="25"/>
  <c r="Q3830" i="25"/>
  <c r="Q3829" i="25"/>
  <c r="Q3828" i="25"/>
  <c r="Q3827" i="25"/>
  <c r="Q3826" i="25"/>
  <c r="Q3825" i="25"/>
  <c r="Q3824" i="25"/>
  <c r="Q3823" i="25"/>
  <c r="Q3822" i="25"/>
  <c r="Q3821" i="25"/>
  <c r="Q3820" i="25"/>
  <c r="Q3819" i="25"/>
  <c r="Q3818" i="25"/>
  <c r="Q3817" i="25"/>
  <c r="Q3816" i="25"/>
  <c r="Q3815" i="25"/>
  <c r="Q3814" i="25"/>
  <c r="Q3813" i="25"/>
  <c r="Q3812" i="25"/>
  <c r="Q3811" i="25"/>
  <c r="Q3810" i="25"/>
  <c r="Q3809" i="25"/>
  <c r="Q3808" i="25"/>
  <c r="Q3807" i="25"/>
  <c r="Q3806" i="25"/>
  <c r="Q3805" i="25"/>
  <c r="Q3804" i="25"/>
  <c r="Q3803" i="25"/>
  <c r="Q3802" i="25"/>
  <c r="Q3801" i="25"/>
  <c r="Q3800" i="25"/>
  <c r="Q3799" i="25"/>
  <c r="Q3798" i="25"/>
  <c r="Q3797" i="25"/>
  <c r="Q3796" i="25"/>
  <c r="Q3795" i="25"/>
  <c r="Q3794" i="25"/>
  <c r="Q3793" i="25"/>
  <c r="Q3792" i="25"/>
  <c r="Q3791" i="25"/>
  <c r="Q3790" i="25"/>
  <c r="Q3789" i="25"/>
  <c r="Q3788" i="25"/>
  <c r="Q3787" i="25"/>
  <c r="Q3786" i="25"/>
  <c r="Q3785" i="25"/>
  <c r="Q3784" i="25"/>
  <c r="Q3783" i="25"/>
  <c r="Q3782" i="25"/>
  <c r="Q3781" i="25"/>
  <c r="Q3780" i="25"/>
  <c r="Q3779" i="25"/>
  <c r="Q3778" i="25"/>
  <c r="Q3777" i="25"/>
  <c r="Q3776" i="25"/>
  <c r="Q3775" i="25"/>
  <c r="Q3774" i="25"/>
  <c r="Q3773" i="25"/>
  <c r="Q3772" i="25"/>
  <c r="Q3771" i="25"/>
  <c r="Q3770" i="25"/>
  <c r="Q3769" i="25"/>
  <c r="Q3768" i="25"/>
  <c r="Q3767" i="25"/>
  <c r="Q3766" i="25"/>
  <c r="Q3765" i="25"/>
  <c r="Q3764" i="25"/>
  <c r="Q3763" i="25"/>
  <c r="Q3762" i="25"/>
  <c r="Q3761" i="25"/>
  <c r="Q3760" i="25"/>
  <c r="Q3759" i="25"/>
  <c r="Q3758" i="25"/>
  <c r="Q3757" i="25"/>
  <c r="Q3756" i="25"/>
  <c r="Q3755" i="25"/>
  <c r="Q3754" i="25"/>
  <c r="Q3753" i="25"/>
  <c r="Q3752" i="25"/>
  <c r="Q3751" i="25"/>
  <c r="Q3750" i="25"/>
  <c r="Q3749" i="25"/>
  <c r="Q3748" i="25"/>
  <c r="Q3747" i="25"/>
  <c r="Q3746" i="25"/>
  <c r="Q3745" i="25"/>
  <c r="Q3744" i="25"/>
  <c r="Q3743" i="25"/>
  <c r="Q3742" i="25"/>
  <c r="Q3741" i="25"/>
  <c r="Q3740" i="25"/>
  <c r="Q3739" i="25"/>
  <c r="Q3738" i="25"/>
  <c r="Q3737" i="25"/>
  <c r="Q3736" i="25"/>
  <c r="Q3735" i="25"/>
  <c r="Q3734" i="25"/>
  <c r="Q3733" i="25"/>
  <c r="Q3732" i="25"/>
  <c r="Q3731" i="25"/>
  <c r="Q3730" i="25"/>
  <c r="Q3729" i="25"/>
  <c r="Q3728" i="25"/>
  <c r="Q3727" i="25"/>
  <c r="Q3726" i="25"/>
  <c r="Q3725" i="25"/>
  <c r="Q3724" i="25"/>
  <c r="Q3723" i="25"/>
  <c r="Q3722" i="25"/>
  <c r="Q3721" i="25"/>
  <c r="Q3720" i="25"/>
  <c r="Q3719" i="25"/>
  <c r="Q3718" i="25"/>
  <c r="Q3717" i="25"/>
  <c r="Q3716" i="25"/>
  <c r="Q3715" i="25"/>
  <c r="Q3714" i="25"/>
  <c r="Q3713" i="25"/>
  <c r="Q3712" i="25"/>
  <c r="Q3711" i="25"/>
  <c r="Q3710" i="25"/>
  <c r="Q3709" i="25"/>
  <c r="Q3708" i="25"/>
  <c r="Q3707" i="25"/>
  <c r="Q3706" i="25"/>
  <c r="Q3705" i="25"/>
  <c r="Q3704" i="25"/>
  <c r="Q3703" i="25"/>
  <c r="Q3702" i="25"/>
  <c r="Q3701" i="25"/>
  <c r="Q3700" i="25"/>
  <c r="Q3699" i="25"/>
  <c r="Q3698" i="25"/>
  <c r="Q3697" i="25"/>
  <c r="Q3696" i="25"/>
  <c r="X146" i="14"/>
  <c r="X138" i="14"/>
  <c r="X159" i="14" s="1"/>
  <c r="X137" i="14"/>
  <c r="X158" i="14" s="1"/>
  <c r="X136" i="14"/>
  <c r="X133" i="14"/>
  <c r="X156" i="14" s="1"/>
  <c r="X130" i="14"/>
  <c r="X155" i="14" s="1"/>
  <c r="X128" i="14"/>
  <c r="X121" i="14"/>
  <c r="X138" i="15"/>
  <c r="X137" i="15"/>
  <c r="X213" i="15" s="1"/>
  <c r="X136" i="15"/>
  <c r="X212" i="15" s="1"/>
  <c r="X133" i="15"/>
  <c r="X130" i="15"/>
  <c r="X146" i="15"/>
  <c r="X128" i="15"/>
  <c r="X121" i="15"/>
  <c r="V153" i="11"/>
  <c r="X146" i="11"/>
  <c r="W146" i="11"/>
  <c r="V146" i="11"/>
  <c r="X215" i="11"/>
  <c r="W215" i="11"/>
  <c r="V139" i="11"/>
  <c r="V215" i="11" s="1"/>
  <c r="X146" i="13"/>
  <c r="X215" i="13"/>
  <c r="AM212" i="11"/>
  <c r="AM209" i="11"/>
  <c r="AM203" i="11"/>
  <c r="AM202" i="11"/>
  <c r="AM201" i="11"/>
  <c r="AM198" i="11"/>
  <c r="AM195" i="11"/>
  <c r="AM192" i="11"/>
  <c r="AM191" i="11"/>
  <c r="AM190" i="11"/>
  <c r="AM187" i="11"/>
  <c r="AM184" i="11"/>
  <c r="AM181" i="11"/>
  <c r="AM180" i="11"/>
  <c r="AM179" i="11"/>
  <c r="AM176" i="11"/>
  <c r="AM173" i="11"/>
  <c r="AM170" i="11"/>
  <c r="AM169" i="11"/>
  <c r="AM168" i="11"/>
  <c r="AM165" i="11"/>
  <c r="AM162" i="11"/>
  <c r="AM152" i="11"/>
  <c r="AM151" i="11"/>
  <c r="AM150" i="11"/>
  <c r="AM149" i="11"/>
  <c r="AM148" i="11"/>
  <c r="AM145" i="11"/>
  <c r="AM144" i="11"/>
  <c r="AM143" i="11"/>
  <c r="AM142" i="11"/>
  <c r="AM141" i="11"/>
  <c r="AM138" i="11"/>
  <c r="AM137" i="11"/>
  <c r="AM136" i="11"/>
  <c r="AM133" i="11"/>
  <c r="AM130" i="11"/>
  <c r="AM127" i="11"/>
  <c r="AM126" i="11"/>
  <c r="AM125" i="11"/>
  <c r="AM124" i="11"/>
  <c r="AM123" i="11"/>
  <c r="AM113" i="11"/>
  <c r="AM112" i="11"/>
  <c r="AM111" i="11"/>
  <c r="AM110" i="11"/>
  <c r="AM109" i="11"/>
  <c r="AM106" i="11"/>
  <c r="AM105" i="11"/>
  <c r="AM104" i="11"/>
  <c r="AM101" i="11"/>
  <c r="AM98" i="11"/>
  <c r="AM95" i="11"/>
  <c r="AM94" i="11"/>
  <c r="AM93" i="11"/>
  <c r="AM90" i="11"/>
  <c r="AM87" i="11"/>
  <c r="AM84" i="11"/>
  <c r="AM83" i="11"/>
  <c r="AM82" i="11"/>
  <c r="AM79" i="11"/>
  <c r="AM76" i="11"/>
  <c r="AM73" i="11"/>
  <c r="AM72" i="11"/>
  <c r="AM71" i="11"/>
  <c r="AM68" i="11"/>
  <c r="AM65" i="11"/>
  <c r="AM62" i="11"/>
  <c r="AM61" i="11"/>
  <c r="AM60" i="11"/>
  <c r="AM57" i="11"/>
  <c r="AM54" i="11"/>
  <c r="AM51" i="11"/>
  <c r="AM50" i="11"/>
  <c r="AM49" i="11"/>
  <c r="AM46" i="11"/>
  <c r="AM43" i="11"/>
  <c r="AM40" i="11"/>
  <c r="AM39" i="11"/>
  <c r="AM38" i="11"/>
  <c r="AM35" i="11"/>
  <c r="AM32" i="11"/>
  <c r="AM29" i="11"/>
  <c r="AM28" i="11"/>
  <c r="AM27" i="11"/>
  <c r="AM24" i="11"/>
  <c r="AM21" i="11"/>
  <c r="AM18" i="11"/>
  <c r="AM17" i="11"/>
  <c r="AM16" i="11"/>
  <c r="AM13" i="11"/>
  <c r="AM10" i="11"/>
  <c r="AM214" i="13"/>
  <c r="AM213" i="13"/>
  <c r="AM212" i="13"/>
  <c r="AM203" i="13"/>
  <c r="AM202" i="13"/>
  <c r="AM201" i="13"/>
  <c r="AM198" i="13"/>
  <c r="AM195" i="13"/>
  <c r="AM192" i="13"/>
  <c r="AM191" i="13"/>
  <c r="AM190" i="13"/>
  <c r="AM187" i="13"/>
  <c r="AM184" i="13"/>
  <c r="AM181" i="13"/>
  <c r="AM180" i="13"/>
  <c r="AM179" i="13"/>
  <c r="AM176" i="13"/>
  <c r="AM173" i="13"/>
  <c r="AM170" i="13"/>
  <c r="AM169" i="13"/>
  <c r="AM168" i="13"/>
  <c r="AM165" i="13"/>
  <c r="AM162" i="13"/>
  <c r="AM152" i="13"/>
  <c r="AM151" i="13"/>
  <c r="AM150" i="13"/>
  <c r="AM149" i="13"/>
  <c r="AM148" i="13"/>
  <c r="AM145" i="13"/>
  <c r="AM144" i="13"/>
  <c r="AM143" i="13"/>
  <c r="AM142" i="13"/>
  <c r="AM141" i="13"/>
  <c r="AM138" i="13"/>
  <c r="AM137" i="13"/>
  <c r="AM136" i="13"/>
  <c r="AM133" i="13"/>
  <c r="AM130" i="13"/>
  <c r="AM127" i="13"/>
  <c r="AM126" i="13"/>
  <c r="AM125" i="13"/>
  <c r="AM124" i="13"/>
  <c r="AM123" i="13"/>
  <c r="AM113" i="13"/>
  <c r="AM112" i="13"/>
  <c r="AM111" i="13"/>
  <c r="AM110" i="13"/>
  <c r="AM109" i="13"/>
  <c r="AM106" i="13"/>
  <c r="AM105" i="13"/>
  <c r="AM104" i="13"/>
  <c r="AM101" i="13"/>
  <c r="AM98" i="13"/>
  <c r="AM95" i="13"/>
  <c r="AM94" i="13"/>
  <c r="AM93" i="13"/>
  <c r="AM90" i="13"/>
  <c r="AM87" i="13"/>
  <c r="AM84" i="13"/>
  <c r="AM83" i="13"/>
  <c r="AM82" i="13"/>
  <c r="AM79" i="13"/>
  <c r="AM76" i="13"/>
  <c r="AM73" i="13"/>
  <c r="AM72" i="13"/>
  <c r="AM71" i="13"/>
  <c r="AM68" i="13"/>
  <c r="AM65" i="13"/>
  <c r="AM62" i="13"/>
  <c r="AM61" i="13"/>
  <c r="AM60" i="13"/>
  <c r="AM57" i="13"/>
  <c r="AM54" i="13"/>
  <c r="AM51" i="13"/>
  <c r="AM50" i="13"/>
  <c r="AM49" i="13"/>
  <c r="AM46" i="13"/>
  <c r="AM43" i="13"/>
  <c r="AM40" i="13"/>
  <c r="AM39" i="13"/>
  <c r="AM38" i="13"/>
  <c r="AM35" i="13"/>
  <c r="AM32" i="13"/>
  <c r="AM29" i="13"/>
  <c r="AM28" i="13"/>
  <c r="AM27" i="13"/>
  <c r="AM24" i="13"/>
  <c r="AM21" i="13"/>
  <c r="AM18" i="13"/>
  <c r="AM17" i="13"/>
  <c r="AM16" i="13"/>
  <c r="AM13" i="13"/>
  <c r="AM10" i="13"/>
  <c r="AM203" i="14"/>
  <c r="AM202" i="14"/>
  <c r="AM201" i="14"/>
  <c r="AM198" i="14"/>
  <c r="AM195" i="14"/>
  <c r="AM192" i="14"/>
  <c r="AM191" i="14"/>
  <c r="AM190" i="14"/>
  <c r="AM187" i="14"/>
  <c r="AM184" i="14"/>
  <c r="AM181" i="14"/>
  <c r="AM180" i="14"/>
  <c r="AM179" i="14"/>
  <c r="AM176" i="14"/>
  <c r="AM173" i="14"/>
  <c r="AM170" i="14"/>
  <c r="AM169" i="14"/>
  <c r="AM168" i="14"/>
  <c r="AM165" i="14"/>
  <c r="AM162" i="14"/>
  <c r="AM152" i="14"/>
  <c r="AM151" i="14"/>
  <c r="AM150" i="14"/>
  <c r="AM149" i="14"/>
  <c r="AM148" i="14"/>
  <c r="AM145" i="14"/>
  <c r="AM144" i="14"/>
  <c r="AM143" i="14"/>
  <c r="AM142" i="14"/>
  <c r="AM141" i="14"/>
  <c r="AM127" i="14"/>
  <c r="AM126" i="14"/>
  <c r="AM125" i="14"/>
  <c r="AM124" i="14"/>
  <c r="AM123" i="14"/>
  <c r="AM120" i="14"/>
  <c r="AM119" i="14"/>
  <c r="AM118" i="14"/>
  <c r="AM117" i="14"/>
  <c r="AM116" i="14"/>
  <c r="AM113" i="14"/>
  <c r="AM112" i="14"/>
  <c r="AM111" i="14"/>
  <c r="AM110" i="14"/>
  <c r="AM109" i="14"/>
  <c r="AM106" i="14"/>
  <c r="AM105" i="14"/>
  <c r="AM104" i="14"/>
  <c r="AM101" i="14"/>
  <c r="AM98" i="14"/>
  <c r="AM95" i="14"/>
  <c r="AM94" i="14"/>
  <c r="AM93" i="14"/>
  <c r="AM90" i="14"/>
  <c r="AM87" i="14"/>
  <c r="AM84" i="14"/>
  <c r="AM83" i="14"/>
  <c r="AM82" i="14"/>
  <c r="AM79" i="14"/>
  <c r="AM76" i="14"/>
  <c r="AM73" i="14"/>
  <c r="AM72" i="14"/>
  <c r="AM71" i="14"/>
  <c r="AM68" i="14"/>
  <c r="AM65" i="14"/>
  <c r="AM62" i="14"/>
  <c r="AM61" i="14"/>
  <c r="AM60" i="14"/>
  <c r="AM57" i="14"/>
  <c r="AM54" i="14"/>
  <c r="AM51" i="14"/>
  <c r="AM50" i="14"/>
  <c r="AM49" i="14"/>
  <c r="AM46" i="14"/>
  <c r="AM43" i="14"/>
  <c r="AM40" i="14"/>
  <c r="AM39" i="14"/>
  <c r="AM38" i="14"/>
  <c r="AM35" i="14"/>
  <c r="AM32" i="14"/>
  <c r="AM29" i="14"/>
  <c r="AM28" i="14"/>
  <c r="AM27" i="14"/>
  <c r="AM24" i="14"/>
  <c r="AM21" i="14"/>
  <c r="AM18" i="14"/>
  <c r="AM17" i="14"/>
  <c r="AM16" i="14"/>
  <c r="AM13" i="14"/>
  <c r="AM10" i="14"/>
  <c r="AM203" i="15"/>
  <c r="AM202" i="15"/>
  <c r="AM201" i="15"/>
  <c r="AM198" i="15"/>
  <c r="AM195" i="15"/>
  <c r="AM192" i="15"/>
  <c r="AM191" i="15"/>
  <c r="AM190" i="15"/>
  <c r="AM187" i="15"/>
  <c r="AM184" i="15"/>
  <c r="AM181" i="15"/>
  <c r="AM180" i="15"/>
  <c r="AM179" i="15"/>
  <c r="AM176" i="15"/>
  <c r="AM173" i="15"/>
  <c r="AM170" i="15"/>
  <c r="AM169" i="15"/>
  <c r="AM168" i="15"/>
  <c r="AM165" i="15"/>
  <c r="AM162" i="15"/>
  <c r="AM152" i="15"/>
  <c r="AM151" i="15"/>
  <c r="AM150" i="15"/>
  <c r="AM149" i="15"/>
  <c r="AM148" i="15"/>
  <c r="AM145" i="15"/>
  <c r="AM144" i="15"/>
  <c r="AM143" i="15"/>
  <c r="AM142" i="15"/>
  <c r="AM141" i="15"/>
  <c r="AM127" i="15"/>
  <c r="AM126" i="15"/>
  <c r="AM125" i="15"/>
  <c r="AM124" i="15"/>
  <c r="AM123" i="15"/>
  <c r="AM120" i="15"/>
  <c r="AM119" i="15"/>
  <c r="AM118" i="15"/>
  <c r="AM117" i="15"/>
  <c r="AM116" i="15"/>
  <c r="AM113" i="15"/>
  <c r="AM112" i="15"/>
  <c r="AM111" i="15"/>
  <c r="AM110" i="15"/>
  <c r="AM109" i="15"/>
  <c r="AM106" i="15"/>
  <c r="AM105" i="15"/>
  <c r="AM104" i="15"/>
  <c r="AM101" i="15"/>
  <c r="AM98" i="15"/>
  <c r="AM95" i="15"/>
  <c r="AM94" i="15"/>
  <c r="AM93" i="15"/>
  <c r="AM90" i="15"/>
  <c r="AM87" i="15"/>
  <c r="AM84" i="15"/>
  <c r="AM83" i="15"/>
  <c r="AM82" i="15"/>
  <c r="AM79" i="15"/>
  <c r="AM76" i="15"/>
  <c r="AM73" i="15"/>
  <c r="AM72" i="15"/>
  <c r="AM71" i="15"/>
  <c r="AM68" i="15"/>
  <c r="AM65" i="15"/>
  <c r="AM62" i="15"/>
  <c r="AM61" i="15"/>
  <c r="AM60" i="15"/>
  <c r="AM57" i="15"/>
  <c r="AM54" i="15"/>
  <c r="AM51" i="15"/>
  <c r="AM50" i="15"/>
  <c r="AM49" i="15"/>
  <c r="AM46" i="15"/>
  <c r="AM43" i="15"/>
  <c r="AM40" i="15"/>
  <c r="AM39" i="15"/>
  <c r="AM38" i="15"/>
  <c r="AM35" i="15"/>
  <c r="AM32" i="15"/>
  <c r="AM29" i="15"/>
  <c r="AM28" i="15"/>
  <c r="AM27" i="15"/>
  <c r="AM24" i="15"/>
  <c r="AM21" i="15"/>
  <c r="AM18" i="15"/>
  <c r="AM17" i="15"/>
  <c r="AM16" i="15"/>
  <c r="AM13" i="15"/>
  <c r="AM10" i="15"/>
  <c r="AM214" i="11"/>
  <c r="AM213" i="11"/>
  <c r="AM206" i="11"/>
  <c r="AM209" i="13"/>
  <c r="AM206" i="13"/>
  <c r="X160" i="14" l="1"/>
  <c r="X212" i="14"/>
  <c r="X157" i="14"/>
  <c r="X121" i="11"/>
  <c r="X121" i="13"/>
  <c r="X134" i="14"/>
  <c r="X210" i="14" s="1"/>
  <c r="X209" i="14"/>
  <c r="X213" i="14"/>
  <c r="X214" i="14"/>
  <c r="X139" i="14"/>
  <c r="X215" i="14" s="1"/>
  <c r="X131" i="14"/>
  <c r="X207" i="14" s="1"/>
  <c r="X206" i="14"/>
  <c r="X214" i="15"/>
  <c r="X139" i="15"/>
  <c r="X215" i="15" s="1"/>
  <c r="X131" i="15"/>
  <c r="X207" i="15" s="1"/>
  <c r="X206" i="15"/>
  <c r="X134" i="15"/>
  <c r="X210" i="15" s="1"/>
  <c r="X209" i="15"/>
  <c r="AM204" i="11"/>
  <c r="AM204" i="13"/>
  <c r="AM204" i="14"/>
  <c r="AM204" i="15"/>
  <c r="AM193" i="15"/>
  <c r="AM146" i="11"/>
  <c r="AM171" i="11"/>
  <c r="AM146" i="13"/>
  <c r="AM193" i="13"/>
  <c r="AM193" i="11"/>
  <c r="AM193" i="14"/>
  <c r="AM182" i="15"/>
  <c r="AM182" i="13"/>
  <c r="AM182" i="14"/>
  <c r="AM182" i="11"/>
  <c r="AM171" i="13"/>
  <c r="AM146" i="15"/>
  <c r="AM171" i="14"/>
  <c r="AM121" i="14"/>
  <c r="AM171" i="15"/>
  <c r="AM107" i="11"/>
  <c r="AM128" i="11"/>
  <c r="AM139" i="11"/>
  <c r="AM41" i="15"/>
  <c r="AM107" i="15"/>
  <c r="AM107" i="14"/>
  <c r="AM107" i="13"/>
  <c r="AM96" i="11"/>
  <c r="AM96" i="15"/>
  <c r="AM96" i="13"/>
  <c r="AM96" i="14"/>
  <c r="AM63" i="11"/>
  <c r="AM85" i="13"/>
  <c r="AM74" i="15"/>
  <c r="AM85" i="14"/>
  <c r="AM74" i="11"/>
  <c r="AM85" i="15"/>
  <c r="AM85" i="11"/>
  <c r="AM52" i="14"/>
  <c r="AM74" i="14"/>
  <c r="AM74" i="13"/>
  <c r="AM30" i="14"/>
  <c r="AM63" i="15"/>
  <c r="AM63" i="13"/>
  <c r="AM63" i="14"/>
  <c r="AM52" i="15"/>
  <c r="AM52" i="13"/>
  <c r="AM41" i="13"/>
  <c r="AM52" i="11"/>
  <c r="AM41" i="11"/>
  <c r="AM41" i="14"/>
  <c r="AM30" i="13"/>
  <c r="AM30" i="11"/>
  <c r="AM30" i="15"/>
  <c r="AM19" i="11"/>
  <c r="AM19" i="14"/>
  <c r="AM19" i="13"/>
  <c r="AM19" i="15"/>
  <c r="AM128" i="13"/>
  <c r="AM114" i="13"/>
  <c r="AM114" i="11"/>
  <c r="AM153" i="14"/>
  <c r="AM146" i="14"/>
  <c r="AM128" i="14"/>
  <c r="AM114" i="14"/>
  <c r="AM153" i="15"/>
  <c r="AM128" i="15"/>
  <c r="AM121" i="15"/>
  <c r="AM114" i="15"/>
  <c r="AM153" i="11"/>
  <c r="AM153" i="13"/>
  <c r="AM139" i="13"/>
  <c r="Q3695" i="25"/>
  <c r="Q3694" i="25"/>
  <c r="Q3693" i="25"/>
  <c r="Q3692" i="25"/>
  <c r="Q3691" i="25"/>
  <c r="Q3690" i="25"/>
  <c r="Q3689" i="25"/>
  <c r="Q3688" i="25"/>
  <c r="Q3687" i="25"/>
  <c r="Q3686" i="25"/>
  <c r="Q3685" i="25"/>
  <c r="Q3684" i="25"/>
  <c r="Q3683" i="25"/>
  <c r="Q3682" i="25"/>
  <c r="Q3681" i="25"/>
  <c r="Q3680" i="25"/>
  <c r="Q3679" i="25"/>
  <c r="Q3678" i="25"/>
  <c r="Q3677" i="25"/>
  <c r="Q3676" i="25"/>
  <c r="Q3675" i="25"/>
  <c r="Q3674" i="25"/>
  <c r="Q3673" i="25"/>
  <c r="Q3672" i="25"/>
  <c r="Q3671" i="25"/>
  <c r="Q3670" i="25"/>
  <c r="Q3669" i="25"/>
  <c r="Q3668" i="25"/>
  <c r="Q3667" i="25"/>
  <c r="Q3666" i="25"/>
  <c r="Q3665" i="25"/>
  <c r="Q3664" i="25"/>
  <c r="Q3663" i="25"/>
  <c r="Q3662" i="25"/>
  <c r="Q3661" i="25"/>
  <c r="Q3660" i="25"/>
  <c r="Q3659" i="25"/>
  <c r="Q3658" i="25"/>
  <c r="Q3657" i="25"/>
  <c r="Q3656" i="25"/>
  <c r="Q3655" i="25"/>
  <c r="Q3654" i="25"/>
  <c r="Q3653" i="25"/>
  <c r="Q3652" i="25"/>
  <c r="Q3651" i="25"/>
  <c r="Q3650" i="25"/>
  <c r="Q3649" i="25"/>
  <c r="Q3648" i="25"/>
  <c r="Q3647" i="25"/>
  <c r="Q3646" i="25"/>
  <c r="Q3645" i="25"/>
  <c r="Q3644" i="25"/>
  <c r="Q3643" i="25"/>
  <c r="Q3642" i="25"/>
  <c r="Q3641" i="25"/>
  <c r="Q3640" i="25"/>
  <c r="Q3639" i="25"/>
  <c r="Q3638" i="25"/>
  <c r="Q3637" i="25"/>
  <c r="Q3636" i="25"/>
  <c r="Q3635" i="25"/>
  <c r="Q3634" i="25"/>
  <c r="Q3633" i="25"/>
  <c r="Q3632" i="25"/>
  <c r="Q3631" i="25"/>
  <c r="Q3630" i="25"/>
  <c r="Q3629" i="25"/>
  <c r="Q3628" i="25"/>
  <c r="Q3627" i="25"/>
  <c r="Q3626" i="25"/>
  <c r="Q3625" i="25"/>
  <c r="Q3624" i="25"/>
  <c r="Q3623" i="25"/>
  <c r="Q3622" i="25"/>
  <c r="Q3621" i="25"/>
  <c r="Q3620" i="25"/>
  <c r="Q3619" i="25"/>
  <c r="Q3618" i="25"/>
  <c r="Q3617" i="25"/>
  <c r="Q3616" i="25"/>
  <c r="Q3615" i="25"/>
  <c r="Q3614" i="25"/>
  <c r="Q3613" i="25"/>
  <c r="Q3612" i="25"/>
  <c r="Q3611" i="25"/>
  <c r="Q3610" i="25"/>
  <c r="Q3609" i="25"/>
  <c r="Q3608" i="25"/>
  <c r="Q3607" i="25"/>
  <c r="Q3606" i="25"/>
  <c r="Q3605" i="25"/>
  <c r="Q3604" i="25"/>
  <c r="Q3603" i="25"/>
  <c r="Q3602" i="25"/>
  <c r="Q3601" i="25"/>
  <c r="Q3600" i="25"/>
  <c r="Q3599" i="25"/>
  <c r="Q3598" i="25"/>
  <c r="Q3597" i="25"/>
  <c r="Q3596" i="25"/>
  <c r="Q3595" i="25"/>
  <c r="Q3594" i="25"/>
  <c r="Q3593" i="25"/>
  <c r="Q3592" i="25"/>
  <c r="Q3591" i="25"/>
  <c r="Q3590" i="25"/>
  <c r="Q3589" i="25"/>
  <c r="Q3588" i="25"/>
  <c r="Q3587" i="25"/>
  <c r="Q3586" i="25"/>
  <c r="Q3585" i="25"/>
  <c r="Q3584" i="25"/>
  <c r="Q3583" i="25"/>
  <c r="Q3582" i="25"/>
  <c r="Q3581" i="25"/>
  <c r="Q3580" i="25"/>
  <c r="Q3579" i="25"/>
  <c r="Q3578" i="25"/>
  <c r="Q3577" i="25"/>
  <c r="Q3576" i="25"/>
  <c r="Q3575" i="25"/>
  <c r="Q3574" i="25"/>
  <c r="Q3573" i="25"/>
  <c r="Q3572" i="25"/>
  <c r="Q3571" i="25"/>
  <c r="Q3570" i="25"/>
  <c r="Q3569" i="25"/>
  <c r="Q3568" i="25"/>
  <c r="Q3567" i="25"/>
  <c r="Q3566" i="25"/>
  <c r="Q3565" i="25"/>
  <c r="Q3564" i="25"/>
  <c r="Q3563" i="25"/>
  <c r="Q3562" i="25"/>
  <c r="Q3561" i="25"/>
  <c r="Q3560" i="25"/>
  <c r="Q3559" i="25"/>
  <c r="Q3558" i="25"/>
  <c r="Q3557" i="25"/>
  <c r="Q3556" i="25"/>
  <c r="Q3555" i="25"/>
  <c r="Q3554" i="25"/>
  <c r="Q3553" i="25"/>
  <c r="Q3552" i="25"/>
  <c r="Q3551" i="25"/>
  <c r="Q3550" i="25"/>
  <c r="Q3549" i="25"/>
  <c r="Q3548" i="25"/>
  <c r="Q3547" i="25"/>
  <c r="Q3546" i="25"/>
  <c r="Q3545" i="25"/>
  <c r="Q3544" i="25"/>
  <c r="Q3543" i="25"/>
  <c r="V159" i="13" l="1"/>
  <c r="V158" i="13"/>
  <c r="V157" i="13"/>
  <c r="V156" i="13"/>
  <c r="V155" i="13"/>
  <c r="V153" i="13"/>
  <c r="W146" i="13"/>
  <c r="V146" i="13"/>
  <c r="W215" i="13"/>
  <c r="V139" i="13"/>
  <c r="V215" i="13" s="1"/>
  <c r="W159" i="11"/>
  <c r="W158" i="11"/>
  <c r="W157" i="11"/>
  <c r="W156" i="11"/>
  <c r="W155" i="11"/>
  <c r="V159" i="11"/>
  <c r="V158" i="11"/>
  <c r="V157" i="11"/>
  <c r="V156" i="11"/>
  <c r="V155" i="11"/>
  <c r="AL203" i="11"/>
  <c r="AL202" i="11"/>
  <c r="AL201" i="11"/>
  <c r="AL198" i="11"/>
  <c r="AL195" i="11"/>
  <c r="AL192" i="11"/>
  <c r="AL191" i="11"/>
  <c r="AL190" i="11"/>
  <c r="AL187" i="11"/>
  <c r="AL184" i="11"/>
  <c r="AL181" i="11"/>
  <c r="AL180" i="11"/>
  <c r="AL179" i="11"/>
  <c r="AL176" i="11"/>
  <c r="AL173" i="11"/>
  <c r="AL170" i="11"/>
  <c r="AL169" i="11"/>
  <c r="AL168" i="11"/>
  <c r="AL165" i="11"/>
  <c r="AL162" i="11"/>
  <c r="AL152" i="11"/>
  <c r="AL151" i="11"/>
  <c r="AL150" i="11"/>
  <c r="AL149" i="11"/>
  <c r="AL148" i="11"/>
  <c r="AL145" i="11"/>
  <c r="AL144" i="11"/>
  <c r="AL143" i="11"/>
  <c r="AL142" i="11"/>
  <c r="AL141" i="11"/>
  <c r="AL138" i="11"/>
  <c r="AL137" i="11"/>
  <c r="AL136" i="11"/>
  <c r="AL133" i="11"/>
  <c r="AL130" i="11"/>
  <c r="AL127" i="11"/>
  <c r="AL126" i="11"/>
  <c r="AL125" i="11"/>
  <c r="AL124" i="11"/>
  <c r="AL123" i="11"/>
  <c r="AL113" i="11"/>
  <c r="AL112" i="11"/>
  <c r="AL111" i="11"/>
  <c r="AL110" i="11"/>
  <c r="AL109" i="11"/>
  <c r="AL106" i="11"/>
  <c r="AL105" i="11"/>
  <c r="AL104" i="11"/>
  <c r="AL101" i="11"/>
  <c r="AL98" i="11"/>
  <c r="AL95" i="11"/>
  <c r="AL94" i="11"/>
  <c r="AL93" i="11"/>
  <c r="AL90" i="11"/>
  <c r="AL87" i="11"/>
  <c r="AL84" i="11"/>
  <c r="AL83" i="11"/>
  <c r="AL82" i="11"/>
  <c r="AL79" i="11"/>
  <c r="AL76" i="11"/>
  <c r="AL73" i="11"/>
  <c r="AL72" i="11"/>
  <c r="AL71" i="11"/>
  <c r="AL68" i="11"/>
  <c r="AL65" i="11"/>
  <c r="AL62" i="11"/>
  <c r="AL61" i="11"/>
  <c r="AL60" i="11"/>
  <c r="AL57" i="11"/>
  <c r="AL54" i="11"/>
  <c r="AL51" i="11"/>
  <c r="AL50" i="11"/>
  <c r="AL49" i="11"/>
  <c r="AL46" i="11"/>
  <c r="AL43" i="11"/>
  <c r="AL40" i="11"/>
  <c r="AL39" i="11"/>
  <c r="AL38" i="11"/>
  <c r="AL35" i="11"/>
  <c r="AL32" i="11"/>
  <c r="AL29" i="11"/>
  <c r="AL28" i="11"/>
  <c r="AL27" i="11"/>
  <c r="AL24" i="11"/>
  <c r="AL21" i="11"/>
  <c r="AL18" i="11"/>
  <c r="AL17" i="11"/>
  <c r="AL16" i="11"/>
  <c r="AL13" i="11"/>
  <c r="AL10" i="11"/>
  <c r="AL203" i="13"/>
  <c r="AL202" i="13"/>
  <c r="AL201" i="13"/>
  <c r="AL198" i="13"/>
  <c r="AL195" i="13"/>
  <c r="AL192" i="13"/>
  <c r="AL191" i="13"/>
  <c r="AL190" i="13"/>
  <c r="AL187" i="13"/>
  <c r="AL184" i="13"/>
  <c r="AL181" i="13"/>
  <c r="AL180" i="13"/>
  <c r="AL179" i="13"/>
  <c r="AL176" i="13"/>
  <c r="AL173" i="13"/>
  <c r="AL170" i="13"/>
  <c r="AL169" i="13"/>
  <c r="AL168" i="13"/>
  <c r="AL165" i="13"/>
  <c r="AL162" i="13"/>
  <c r="AL152" i="13"/>
  <c r="AL151" i="13"/>
  <c r="AL150" i="13"/>
  <c r="AL149" i="13"/>
  <c r="AL148" i="13"/>
  <c r="AL145" i="13"/>
  <c r="AL144" i="13"/>
  <c r="AL143" i="13"/>
  <c r="AL142" i="13"/>
  <c r="AL141" i="13"/>
  <c r="AL138" i="13"/>
  <c r="AL137" i="13"/>
  <c r="AL136" i="13"/>
  <c r="AL133" i="13"/>
  <c r="AL130" i="13"/>
  <c r="AL127" i="13"/>
  <c r="AL126" i="13"/>
  <c r="AL125" i="13"/>
  <c r="AL124" i="13"/>
  <c r="AL123" i="13"/>
  <c r="AL113" i="13"/>
  <c r="AL112" i="13"/>
  <c r="AL111" i="13"/>
  <c r="AL110" i="13"/>
  <c r="AL109" i="13"/>
  <c r="AL106" i="13"/>
  <c r="AL105" i="13"/>
  <c r="AL104" i="13"/>
  <c r="AL101" i="13"/>
  <c r="AL98" i="13"/>
  <c r="AL95" i="13"/>
  <c r="AL94" i="13"/>
  <c r="AL93" i="13"/>
  <c r="AL90" i="13"/>
  <c r="AL87" i="13"/>
  <c r="AL84" i="13"/>
  <c r="AL83" i="13"/>
  <c r="AL82" i="13"/>
  <c r="AL79" i="13"/>
  <c r="AL76" i="13"/>
  <c r="AL73" i="13"/>
  <c r="AL72" i="13"/>
  <c r="AL71" i="13"/>
  <c r="AL68" i="13"/>
  <c r="AL65" i="13"/>
  <c r="AL62" i="13"/>
  <c r="AL61" i="13"/>
  <c r="AL60" i="13"/>
  <c r="AL57" i="13"/>
  <c r="AL54" i="13"/>
  <c r="AL51" i="13"/>
  <c r="AL50" i="13"/>
  <c r="AL49" i="13"/>
  <c r="AL46" i="13"/>
  <c r="AL43" i="13"/>
  <c r="AL40" i="13"/>
  <c r="AL39" i="13"/>
  <c r="AL38" i="13"/>
  <c r="AL35" i="13"/>
  <c r="AL32" i="13"/>
  <c r="AL29" i="13"/>
  <c r="AL28" i="13"/>
  <c r="AL27" i="13"/>
  <c r="AL24" i="13"/>
  <c r="AL21" i="13"/>
  <c r="AL18" i="13"/>
  <c r="AL17" i="13"/>
  <c r="AL16" i="13"/>
  <c r="AL13" i="13"/>
  <c r="AL10" i="13"/>
  <c r="W120" i="11"/>
  <c r="W119" i="11"/>
  <c r="W118" i="11"/>
  <c r="W117" i="11"/>
  <c r="W116" i="11"/>
  <c r="W128" i="11"/>
  <c r="W120" i="13"/>
  <c r="W119" i="13"/>
  <c r="W118" i="13"/>
  <c r="W117" i="13"/>
  <c r="W116" i="13"/>
  <c r="W128" i="13"/>
  <c r="L932" i="23"/>
  <c r="L931" i="23"/>
  <c r="L930" i="23"/>
  <c r="L929" i="23"/>
  <c r="L928" i="23"/>
  <c r="L927" i="23"/>
  <c r="L926" i="23"/>
  <c r="L925" i="23"/>
  <c r="L924" i="23"/>
  <c r="L923" i="23"/>
  <c r="L922" i="23"/>
  <c r="L921" i="23"/>
  <c r="L920" i="23"/>
  <c r="L919" i="23"/>
  <c r="L918" i="23"/>
  <c r="L917" i="23"/>
  <c r="L916" i="23"/>
  <c r="L915" i="23"/>
  <c r="L914" i="23"/>
  <c r="L913" i="23"/>
  <c r="L912" i="23"/>
  <c r="L911" i="23"/>
  <c r="L910" i="23"/>
  <c r="L909" i="23"/>
  <c r="L908" i="23"/>
  <c r="L907" i="23"/>
  <c r="L906" i="23"/>
  <c r="L905" i="23"/>
  <c r="L904" i="23"/>
  <c r="L903" i="23"/>
  <c r="L902" i="23"/>
  <c r="L901" i="23"/>
  <c r="L900" i="23"/>
  <c r="L899" i="23"/>
  <c r="L898" i="23"/>
  <c r="L897" i="23"/>
  <c r="L896" i="23"/>
  <c r="L895" i="23"/>
  <c r="L894" i="23"/>
  <c r="L893" i="23"/>
  <c r="L892" i="23"/>
  <c r="L891" i="23"/>
  <c r="L890" i="23"/>
  <c r="L889" i="23"/>
  <c r="AL203" i="14"/>
  <c r="AL202" i="14"/>
  <c r="AL201" i="14"/>
  <c r="AL198" i="14"/>
  <c r="AL195" i="14"/>
  <c r="AL192" i="14"/>
  <c r="AL191" i="14"/>
  <c r="AL190" i="14"/>
  <c r="AL187" i="14"/>
  <c r="AL184" i="14"/>
  <c r="AL181" i="14"/>
  <c r="AL180" i="14"/>
  <c r="AL179" i="14"/>
  <c r="AL176" i="14"/>
  <c r="AL173" i="14"/>
  <c r="AL170" i="14"/>
  <c r="AL169" i="14"/>
  <c r="AL168" i="14"/>
  <c r="AL165" i="14"/>
  <c r="AL162" i="14"/>
  <c r="AL152" i="14"/>
  <c r="AL151" i="14"/>
  <c r="AL150" i="14"/>
  <c r="AL149" i="14"/>
  <c r="AL148" i="14"/>
  <c r="AL145" i="14"/>
  <c r="AL144" i="14"/>
  <c r="AL143" i="14"/>
  <c r="AL142" i="14"/>
  <c r="AL141" i="14"/>
  <c r="AL127" i="14"/>
  <c r="AL126" i="14"/>
  <c r="AL125" i="14"/>
  <c r="AL124" i="14"/>
  <c r="AL123" i="14"/>
  <c r="AL120" i="14"/>
  <c r="AL119" i="14"/>
  <c r="AL118" i="14"/>
  <c r="AL117" i="14"/>
  <c r="AL116" i="14"/>
  <c r="AL113" i="14"/>
  <c r="AL112" i="14"/>
  <c r="AL111" i="14"/>
  <c r="AL110" i="14"/>
  <c r="AL109" i="14"/>
  <c r="AL106" i="14"/>
  <c r="AL105" i="14"/>
  <c r="AL104" i="14"/>
  <c r="AL101" i="14"/>
  <c r="AL98" i="14"/>
  <c r="AL95" i="14"/>
  <c r="AL94" i="14"/>
  <c r="AL93" i="14"/>
  <c r="AL90" i="14"/>
  <c r="AL87" i="14"/>
  <c r="AL84" i="14"/>
  <c r="AL83" i="14"/>
  <c r="AL82" i="14"/>
  <c r="AL79" i="14"/>
  <c r="AL76" i="14"/>
  <c r="AL73" i="14"/>
  <c r="AL72" i="14"/>
  <c r="AL71" i="14"/>
  <c r="AL68" i="14"/>
  <c r="AL65" i="14"/>
  <c r="AL62" i="14"/>
  <c r="AL61" i="14"/>
  <c r="AL60" i="14"/>
  <c r="AL57" i="14"/>
  <c r="AL54" i="14"/>
  <c r="AL51" i="14"/>
  <c r="AL50" i="14"/>
  <c r="AL49" i="14"/>
  <c r="AL46" i="14"/>
  <c r="AL43" i="14"/>
  <c r="AL40" i="14"/>
  <c r="AL39" i="14"/>
  <c r="AL38" i="14"/>
  <c r="AL35" i="14"/>
  <c r="AL32" i="14"/>
  <c r="AL29" i="14"/>
  <c r="AL28" i="14"/>
  <c r="AL27" i="14"/>
  <c r="AL24" i="14"/>
  <c r="AL21" i="14"/>
  <c r="AL18" i="14"/>
  <c r="AL17" i="14"/>
  <c r="AL16" i="14"/>
  <c r="AL13" i="14"/>
  <c r="AL10" i="14"/>
  <c r="AL203" i="15"/>
  <c r="AL202" i="15"/>
  <c r="AL201" i="15"/>
  <c r="AL198" i="15"/>
  <c r="AL195" i="15"/>
  <c r="AL192" i="15"/>
  <c r="AL191" i="15"/>
  <c r="AL190" i="15"/>
  <c r="AL187" i="15"/>
  <c r="AL184" i="15"/>
  <c r="AL181" i="15"/>
  <c r="AL180" i="15"/>
  <c r="AL179" i="15"/>
  <c r="AL176" i="15"/>
  <c r="AL173" i="15"/>
  <c r="AL170" i="15"/>
  <c r="AL169" i="15"/>
  <c r="AL168" i="15"/>
  <c r="AL165" i="15"/>
  <c r="AL162" i="15"/>
  <c r="AL152" i="15"/>
  <c r="AL151" i="15"/>
  <c r="AL150" i="15"/>
  <c r="AL149" i="15"/>
  <c r="AL148" i="15"/>
  <c r="AL145" i="15"/>
  <c r="AL144" i="15"/>
  <c r="AL143" i="15"/>
  <c r="AL142" i="15"/>
  <c r="AL141" i="15"/>
  <c r="AL127" i="15"/>
  <c r="AL126" i="15"/>
  <c r="AL125" i="15"/>
  <c r="AL124" i="15"/>
  <c r="AL123" i="15"/>
  <c r="AL120" i="15"/>
  <c r="AL119" i="15"/>
  <c r="AL118" i="15"/>
  <c r="AL117" i="15"/>
  <c r="AL116" i="15"/>
  <c r="AL113" i="15"/>
  <c r="AL112" i="15"/>
  <c r="AL111" i="15"/>
  <c r="AL110" i="15"/>
  <c r="AL109" i="15"/>
  <c r="AL106" i="15"/>
  <c r="AL105" i="15"/>
  <c r="AL104" i="15"/>
  <c r="AL101" i="15"/>
  <c r="AL98" i="15"/>
  <c r="AL95" i="15"/>
  <c r="AL94" i="15"/>
  <c r="AL93" i="15"/>
  <c r="AL90" i="15"/>
  <c r="AL87" i="15"/>
  <c r="AL84" i="15"/>
  <c r="AL83" i="15"/>
  <c r="AL82" i="15"/>
  <c r="AL79" i="15"/>
  <c r="AL76" i="15"/>
  <c r="AL73" i="15"/>
  <c r="AL72" i="15"/>
  <c r="AL71" i="15"/>
  <c r="AL68" i="15"/>
  <c r="AL65" i="15"/>
  <c r="AL62" i="15"/>
  <c r="AL61" i="15"/>
  <c r="AL60" i="15"/>
  <c r="AL57" i="15"/>
  <c r="AL54" i="15"/>
  <c r="AL51" i="15"/>
  <c r="AL50" i="15"/>
  <c r="AL49" i="15"/>
  <c r="AL46" i="15"/>
  <c r="AL43" i="15"/>
  <c r="AL40" i="15"/>
  <c r="AL39" i="15"/>
  <c r="AL38" i="15"/>
  <c r="AL35" i="15"/>
  <c r="AL32" i="15"/>
  <c r="AL29" i="15"/>
  <c r="AL28" i="15"/>
  <c r="AL27" i="15"/>
  <c r="AL24" i="15"/>
  <c r="AL21" i="15"/>
  <c r="AL18" i="15"/>
  <c r="AL17" i="15"/>
  <c r="AL16" i="15"/>
  <c r="AL13" i="15"/>
  <c r="AL10" i="15"/>
  <c r="W146" i="15"/>
  <c r="W138" i="15"/>
  <c r="W214" i="15" s="1"/>
  <c r="W137" i="15"/>
  <c r="W136" i="15"/>
  <c r="W133" i="15"/>
  <c r="W130" i="15"/>
  <c r="V138" i="15"/>
  <c r="V137" i="15"/>
  <c r="V136" i="15"/>
  <c r="V133" i="15"/>
  <c r="V130" i="15"/>
  <c r="W128" i="15"/>
  <c r="W121" i="15"/>
  <c r="W146" i="14"/>
  <c r="W138" i="14"/>
  <c r="W214" i="14" s="1"/>
  <c r="W137" i="14"/>
  <c r="W213" i="14" s="1"/>
  <c r="W136" i="14"/>
  <c r="W212" i="14" s="1"/>
  <c r="W133" i="14"/>
  <c r="W209" i="14" s="1"/>
  <c r="W130" i="14"/>
  <c r="W155" i="14" s="1"/>
  <c r="V138" i="14"/>
  <c r="V137" i="14"/>
  <c r="V136" i="14"/>
  <c r="V133" i="14"/>
  <c r="V130" i="14"/>
  <c r="W128" i="14"/>
  <c r="W121" i="14"/>
  <c r="W156" i="14" l="1"/>
  <c r="V156" i="14"/>
  <c r="V209" i="14"/>
  <c r="V157" i="14"/>
  <c r="V212" i="14"/>
  <c r="V159" i="14"/>
  <c r="V214" i="14"/>
  <c r="W139" i="14"/>
  <c r="W206" i="14"/>
  <c r="W157" i="14"/>
  <c r="V155" i="14"/>
  <c r="V206" i="14"/>
  <c r="V158" i="14"/>
  <c r="V213" i="14"/>
  <c r="W158" i="14"/>
  <c r="W159" i="14"/>
  <c r="W157" i="15"/>
  <c r="W212" i="15"/>
  <c r="V155" i="15"/>
  <c r="V206" i="15"/>
  <c r="W158" i="15"/>
  <c r="W213" i="15"/>
  <c r="W156" i="15"/>
  <c r="W209" i="15"/>
  <c r="V157" i="15"/>
  <c r="V212" i="15"/>
  <c r="V158" i="15"/>
  <c r="V213" i="15"/>
  <c r="V156" i="15"/>
  <c r="V209" i="15"/>
  <c r="V159" i="15"/>
  <c r="V214" i="15"/>
  <c r="W155" i="15"/>
  <c r="W139" i="15"/>
  <c r="W206" i="15"/>
  <c r="AL204" i="11"/>
  <c r="AL204" i="14"/>
  <c r="AL182" i="14"/>
  <c r="AL171" i="11"/>
  <c r="AL182" i="13"/>
  <c r="AL171" i="13"/>
  <c r="AL153" i="11"/>
  <c r="AL153" i="14"/>
  <c r="AL96" i="14"/>
  <c r="AL107" i="13"/>
  <c r="AL128" i="11"/>
  <c r="AL128" i="14"/>
  <c r="AL128" i="13"/>
  <c r="AL139" i="13"/>
  <c r="AL107" i="14"/>
  <c r="AL96" i="11"/>
  <c r="AL85" i="11"/>
  <c r="AL74" i="13"/>
  <c r="AL63" i="13"/>
  <c r="AL74" i="14"/>
  <c r="AL52" i="14"/>
  <c r="AL52" i="11"/>
  <c r="AL19" i="13"/>
  <c r="AL41" i="13"/>
  <c r="AL41" i="14"/>
  <c r="AL30" i="15"/>
  <c r="AL19" i="11"/>
  <c r="V160" i="13"/>
  <c r="AL107" i="11"/>
  <c r="V160" i="11"/>
  <c r="AL96" i="15"/>
  <c r="W159" i="15"/>
  <c r="AL85" i="15"/>
  <c r="AL114" i="15"/>
  <c r="AL153" i="15"/>
  <c r="AL182" i="15"/>
  <c r="AL121" i="14"/>
  <c r="AL146" i="14"/>
  <c r="AL171" i="14"/>
  <c r="AL96" i="13"/>
  <c r="AL204" i="13"/>
  <c r="AL41" i="11"/>
  <c r="AL74" i="11"/>
  <c r="AL114" i="11"/>
  <c r="AL193" i="11"/>
  <c r="AL19" i="15"/>
  <c r="AL171" i="15"/>
  <c r="AL52" i="13"/>
  <c r="V139" i="15"/>
  <c r="V139" i="14"/>
  <c r="AL30" i="14"/>
  <c r="AL63" i="14"/>
  <c r="AL30" i="13"/>
  <c r="AL107" i="15"/>
  <c r="AL63" i="15"/>
  <c r="AL193" i="14"/>
  <c r="AL146" i="13"/>
  <c r="AL63" i="11"/>
  <c r="AL52" i="15"/>
  <c r="AL74" i="15"/>
  <c r="AL128" i="15"/>
  <c r="AL204" i="15"/>
  <c r="AL85" i="14"/>
  <c r="AL114" i="14"/>
  <c r="AL85" i="13"/>
  <c r="AL193" i="13"/>
  <c r="AL30" i="11"/>
  <c r="AL182" i="11"/>
  <c r="AL41" i="15"/>
  <c r="AL121" i="15"/>
  <c r="AL146" i="15"/>
  <c r="AL193" i="15"/>
  <c r="AL19" i="14"/>
  <c r="AL114" i="13"/>
  <c r="AL153" i="13"/>
  <c r="W121" i="13"/>
  <c r="W160" i="11"/>
  <c r="AL146" i="11"/>
  <c r="AL139" i="11"/>
  <c r="W121" i="11"/>
  <c r="W160" i="14" l="1"/>
  <c r="V160" i="14"/>
  <c r="V160" i="15"/>
  <c r="W160" i="15"/>
  <c r="V114" i="13"/>
  <c r="V120" i="13"/>
  <c r="V119" i="13"/>
  <c r="V118" i="13"/>
  <c r="V117" i="13"/>
  <c r="V116" i="13"/>
  <c r="V128" i="13"/>
  <c r="V114" i="11"/>
  <c r="Q3542" i="25"/>
  <c r="Q3541" i="25"/>
  <c r="Q3540" i="25"/>
  <c r="Q3539" i="25"/>
  <c r="Q3538" i="25"/>
  <c r="Q3537" i="25"/>
  <c r="Q3536" i="25"/>
  <c r="Q3535" i="25"/>
  <c r="Q3534" i="25"/>
  <c r="Q3533" i="25"/>
  <c r="Q3532" i="25"/>
  <c r="Q3531" i="25"/>
  <c r="Q3530" i="25"/>
  <c r="Q3529" i="25"/>
  <c r="Q3528" i="25"/>
  <c r="Q3527" i="25"/>
  <c r="Q3526" i="25"/>
  <c r="Q3525" i="25"/>
  <c r="Q3524" i="25"/>
  <c r="Q3523" i="25"/>
  <c r="Q3522" i="25"/>
  <c r="Q3521" i="25"/>
  <c r="Q3520" i="25"/>
  <c r="Q3519" i="25"/>
  <c r="Q3518" i="25"/>
  <c r="Q3517" i="25"/>
  <c r="Q3516" i="25"/>
  <c r="Q3515" i="25"/>
  <c r="Q3514" i="25"/>
  <c r="Q3513" i="25"/>
  <c r="Q3512" i="25"/>
  <c r="Q3511" i="25"/>
  <c r="Q3510" i="25"/>
  <c r="Q3509" i="25"/>
  <c r="Q3508" i="25"/>
  <c r="Q3507" i="25"/>
  <c r="Q3506" i="25"/>
  <c r="Q3505" i="25"/>
  <c r="Q3504" i="25"/>
  <c r="Q3503" i="25"/>
  <c r="Q3502" i="25"/>
  <c r="Q3501" i="25"/>
  <c r="Q3500" i="25"/>
  <c r="Q3499" i="25"/>
  <c r="Q3498" i="25"/>
  <c r="Q3497" i="25"/>
  <c r="Q3496" i="25"/>
  <c r="Q3495" i="25"/>
  <c r="Q3494" i="25"/>
  <c r="Q3493" i="25"/>
  <c r="Q3492" i="25"/>
  <c r="Q3491" i="25"/>
  <c r="Q3490" i="25"/>
  <c r="Q3489" i="25"/>
  <c r="Q3488" i="25"/>
  <c r="Q3487" i="25"/>
  <c r="Q3486" i="25"/>
  <c r="Q3485" i="25"/>
  <c r="Q3484" i="25"/>
  <c r="Q3483" i="25"/>
  <c r="Q3482" i="25"/>
  <c r="Q3481" i="25"/>
  <c r="Q3480" i="25"/>
  <c r="Q3479" i="25"/>
  <c r="Q3478" i="25"/>
  <c r="Q3477" i="25"/>
  <c r="Q3476" i="25"/>
  <c r="Q3475" i="25"/>
  <c r="Q3474" i="25"/>
  <c r="Q3473" i="25"/>
  <c r="Q3472" i="25"/>
  <c r="Q3471" i="25"/>
  <c r="Q3470" i="25"/>
  <c r="Q3469" i="25"/>
  <c r="Q3468" i="25"/>
  <c r="Q3467" i="25"/>
  <c r="Q3466" i="25"/>
  <c r="Q3465" i="25"/>
  <c r="Q3464" i="25"/>
  <c r="Q3463" i="25"/>
  <c r="Q3462" i="25"/>
  <c r="Q3461" i="25"/>
  <c r="Q3460" i="25"/>
  <c r="Q3459" i="25"/>
  <c r="Q3458" i="25"/>
  <c r="Q3457" i="25"/>
  <c r="Q3456" i="25"/>
  <c r="Q3455" i="25"/>
  <c r="Q3454" i="25"/>
  <c r="Q3453" i="25"/>
  <c r="Q3452" i="25"/>
  <c r="Q3451" i="25"/>
  <c r="Q3450" i="25"/>
  <c r="Q3449" i="25"/>
  <c r="Q3448" i="25"/>
  <c r="Q3447" i="25"/>
  <c r="Q3446" i="25"/>
  <c r="Q3445" i="25"/>
  <c r="Q3444" i="25"/>
  <c r="Q3443" i="25"/>
  <c r="Q3442" i="25"/>
  <c r="Q3441" i="25"/>
  <c r="Q3440" i="25"/>
  <c r="Q3439" i="25"/>
  <c r="Q3438" i="25"/>
  <c r="Q3437" i="25"/>
  <c r="Q3436" i="25"/>
  <c r="Q3435" i="25"/>
  <c r="Q3434" i="25"/>
  <c r="Q3433" i="25"/>
  <c r="Q3432" i="25"/>
  <c r="Q3431" i="25"/>
  <c r="Q3430" i="25"/>
  <c r="Q3429" i="25"/>
  <c r="Q3428" i="25"/>
  <c r="Q3427" i="25"/>
  <c r="Q3426" i="25"/>
  <c r="Q3425" i="25"/>
  <c r="Q3424" i="25"/>
  <c r="Q3423" i="25"/>
  <c r="Q3422" i="25"/>
  <c r="Q3421" i="25"/>
  <c r="Q3420" i="25"/>
  <c r="Q3419" i="25"/>
  <c r="Q3418" i="25"/>
  <c r="Q3417" i="25"/>
  <c r="Q3416" i="25"/>
  <c r="Q3415" i="25"/>
  <c r="Q3414" i="25"/>
  <c r="Q3413" i="25"/>
  <c r="Q3412" i="25"/>
  <c r="Q3411" i="25"/>
  <c r="Q3410" i="25"/>
  <c r="Q3409" i="25"/>
  <c r="Q3408" i="25"/>
  <c r="Q3407" i="25"/>
  <c r="Q3406" i="25"/>
  <c r="Q3405" i="25"/>
  <c r="Q3404" i="25"/>
  <c r="Q3403" i="25"/>
  <c r="Q3402" i="25"/>
  <c r="Q3401" i="25"/>
  <c r="Q3400" i="25"/>
  <c r="Q3399" i="25"/>
  <c r="Q3398" i="25"/>
  <c r="Q3397" i="25"/>
  <c r="Q3396" i="25"/>
  <c r="Q3395" i="25"/>
  <c r="Q3394" i="25"/>
  <c r="Q3393" i="25"/>
  <c r="Q3392" i="25"/>
  <c r="Q3391" i="25"/>
  <c r="V121" i="13" l="1"/>
  <c r="V120" i="11"/>
  <c r="V119" i="11"/>
  <c r="V118" i="11"/>
  <c r="V117" i="11"/>
  <c r="V116" i="11"/>
  <c r="V128" i="11"/>
  <c r="L888" i="23"/>
  <c r="L887" i="23"/>
  <c r="L886" i="23"/>
  <c r="L885" i="23"/>
  <c r="L884" i="23"/>
  <c r="L883" i="23"/>
  <c r="L882" i="23"/>
  <c r="L881" i="23"/>
  <c r="L880" i="23"/>
  <c r="L879" i="23"/>
  <c r="L878" i="23"/>
  <c r="L877" i="23"/>
  <c r="L876" i="23"/>
  <c r="L875" i="23"/>
  <c r="L874" i="23"/>
  <c r="L873" i="23"/>
  <c r="L872" i="23"/>
  <c r="L871" i="23"/>
  <c r="L870" i="23"/>
  <c r="L869" i="23"/>
  <c r="L868" i="23"/>
  <c r="L867" i="23"/>
  <c r="L866" i="23"/>
  <c r="L865" i="23"/>
  <c r="L864" i="23"/>
  <c r="L863" i="23"/>
  <c r="L862" i="23"/>
  <c r="L861" i="23"/>
  <c r="L860" i="23"/>
  <c r="L859" i="23"/>
  <c r="L858" i="23"/>
  <c r="L857" i="23"/>
  <c r="L856" i="23"/>
  <c r="L855" i="23"/>
  <c r="L854" i="23"/>
  <c r="L853" i="23"/>
  <c r="L852" i="23"/>
  <c r="L851" i="23"/>
  <c r="L850" i="23"/>
  <c r="L849" i="23"/>
  <c r="L848" i="23"/>
  <c r="L847" i="23"/>
  <c r="L846" i="23"/>
  <c r="L845" i="23"/>
  <c r="L844" i="23"/>
  <c r="L843" i="23"/>
  <c r="L842" i="23"/>
  <c r="V204" i="15"/>
  <c r="U204" i="15"/>
  <c r="T204" i="15"/>
  <c r="S204" i="15"/>
  <c r="R204" i="15"/>
  <c r="Q204" i="15"/>
  <c r="V204" i="14"/>
  <c r="U204" i="14"/>
  <c r="T204" i="14"/>
  <c r="S204" i="14"/>
  <c r="R204" i="14"/>
  <c r="Q204" i="14"/>
  <c r="V193" i="15"/>
  <c r="U193" i="15"/>
  <c r="T193" i="15"/>
  <c r="S193" i="15"/>
  <c r="R193" i="15"/>
  <c r="Q193" i="15"/>
  <c r="V193" i="14"/>
  <c r="U193" i="14"/>
  <c r="T193" i="14"/>
  <c r="S193" i="14"/>
  <c r="R193" i="14"/>
  <c r="Q193" i="14"/>
  <c r="V182" i="15"/>
  <c r="U182" i="15"/>
  <c r="T182" i="15"/>
  <c r="S182" i="15"/>
  <c r="R182" i="15"/>
  <c r="Q182" i="15"/>
  <c r="V182" i="14"/>
  <c r="U182" i="14"/>
  <c r="T182" i="14"/>
  <c r="S182" i="14"/>
  <c r="R182" i="14"/>
  <c r="Q182" i="14"/>
  <c r="V171" i="15"/>
  <c r="U171" i="15"/>
  <c r="T171" i="15"/>
  <c r="S171" i="15"/>
  <c r="R171" i="15"/>
  <c r="Q171" i="15"/>
  <c r="V171" i="14"/>
  <c r="U171" i="14"/>
  <c r="T171" i="14"/>
  <c r="S171" i="14"/>
  <c r="R171" i="14"/>
  <c r="Q171" i="14"/>
  <c r="V153" i="15"/>
  <c r="U153" i="15"/>
  <c r="T153" i="15"/>
  <c r="S153" i="15"/>
  <c r="R153" i="15"/>
  <c r="Q153" i="15"/>
  <c r="V153" i="14"/>
  <c r="U153" i="14"/>
  <c r="T153" i="14"/>
  <c r="S153" i="14"/>
  <c r="R153" i="14"/>
  <c r="Q153" i="14"/>
  <c r="V146" i="15"/>
  <c r="U146" i="15"/>
  <c r="T146" i="15"/>
  <c r="S146" i="15"/>
  <c r="R146" i="15"/>
  <c r="Q146" i="15"/>
  <c r="V146" i="14"/>
  <c r="U146" i="14"/>
  <c r="T146" i="14"/>
  <c r="S146" i="14"/>
  <c r="R146" i="14"/>
  <c r="Q146" i="14"/>
  <c r="V128" i="15"/>
  <c r="U128" i="15"/>
  <c r="T128" i="15"/>
  <c r="S128" i="15"/>
  <c r="R128" i="15"/>
  <c r="Q128" i="15"/>
  <c r="V128" i="14"/>
  <c r="U128" i="14"/>
  <c r="T128" i="14"/>
  <c r="S128" i="14"/>
  <c r="R128" i="14"/>
  <c r="Q128" i="14"/>
  <c r="V121" i="15"/>
  <c r="U121" i="15"/>
  <c r="T121" i="15"/>
  <c r="S121" i="15"/>
  <c r="R121" i="15"/>
  <c r="Q121" i="15"/>
  <c r="V121" i="14"/>
  <c r="U121" i="14"/>
  <c r="T121" i="14"/>
  <c r="S121" i="14"/>
  <c r="R121" i="14"/>
  <c r="Q121" i="14"/>
  <c r="V114" i="15"/>
  <c r="U114" i="15"/>
  <c r="T114" i="15"/>
  <c r="S114" i="15"/>
  <c r="R114" i="15"/>
  <c r="Q114" i="15"/>
  <c r="V114" i="14"/>
  <c r="U114" i="14"/>
  <c r="T114" i="14"/>
  <c r="S114" i="14"/>
  <c r="R114" i="14"/>
  <c r="Q114" i="14"/>
  <c r="V107" i="15"/>
  <c r="U107" i="15"/>
  <c r="T107" i="15"/>
  <c r="S107" i="15"/>
  <c r="R107" i="15"/>
  <c r="Q107" i="15"/>
  <c r="V107" i="14"/>
  <c r="U107" i="14"/>
  <c r="T107" i="14"/>
  <c r="S107" i="14"/>
  <c r="R107" i="14"/>
  <c r="Q107" i="14"/>
  <c r="V96" i="15"/>
  <c r="U96" i="15"/>
  <c r="T96" i="15"/>
  <c r="S96" i="15"/>
  <c r="R96" i="15"/>
  <c r="Q96" i="15"/>
  <c r="V96" i="14"/>
  <c r="U96" i="14"/>
  <c r="T96" i="14"/>
  <c r="S96" i="14"/>
  <c r="R96" i="14"/>
  <c r="Q96" i="14"/>
  <c r="V85" i="15"/>
  <c r="U85" i="15"/>
  <c r="T85" i="15"/>
  <c r="S85" i="15"/>
  <c r="R85" i="15"/>
  <c r="Q85" i="15"/>
  <c r="V85" i="14"/>
  <c r="U85" i="14"/>
  <c r="T85" i="14"/>
  <c r="S85" i="14"/>
  <c r="R85" i="14"/>
  <c r="Q85" i="14"/>
  <c r="V74" i="15"/>
  <c r="U74" i="15"/>
  <c r="T74" i="15"/>
  <c r="S74" i="15"/>
  <c r="R74" i="15"/>
  <c r="Q74" i="15"/>
  <c r="V74" i="14"/>
  <c r="U74" i="14"/>
  <c r="T74" i="14"/>
  <c r="S74" i="14"/>
  <c r="R74" i="14"/>
  <c r="Q74" i="14"/>
  <c r="V63" i="15"/>
  <c r="U63" i="15"/>
  <c r="T63" i="15"/>
  <c r="S63" i="15"/>
  <c r="R63" i="15"/>
  <c r="Q63" i="15"/>
  <c r="V63" i="14"/>
  <c r="U63" i="14"/>
  <c r="T63" i="14"/>
  <c r="S63" i="14"/>
  <c r="R63" i="14"/>
  <c r="Q63" i="14"/>
  <c r="V52" i="15"/>
  <c r="U52" i="15"/>
  <c r="T52" i="15"/>
  <c r="S52" i="15"/>
  <c r="R52" i="15"/>
  <c r="Q52" i="15"/>
  <c r="V52" i="14"/>
  <c r="U52" i="14"/>
  <c r="T52" i="14"/>
  <c r="S52" i="14"/>
  <c r="R52" i="14"/>
  <c r="Q52" i="14"/>
  <c r="V41" i="15"/>
  <c r="U41" i="15"/>
  <c r="T41" i="15"/>
  <c r="S41" i="15"/>
  <c r="R41" i="15"/>
  <c r="Q41" i="15"/>
  <c r="V41" i="14"/>
  <c r="U41" i="14"/>
  <c r="T41" i="14"/>
  <c r="S41" i="14"/>
  <c r="R41" i="14"/>
  <c r="Q41" i="14"/>
  <c r="V30" i="15"/>
  <c r="U30" i="15"/>
  <c r="T30" i="15"/>
  <c r="S30" i="15"/>
  <c r="R30" i="15"/>
  <c r="Q30" i="15"/>
  <c r="V30" i="14"/>
  <c r="U30" i="14"/>
  <c r="T30" i="14"/>
  <c r="S30" i="14"/>
  <c r="R30" i="14"/>
  <c r="Q30" i="14"/>
  <c r="V19" i="15"/>
  <c r="U19" i="15"/>
  <c r="T19" i="15"/>
  <c r="S19" i="15"/>
  <c r="R19" i="15"/>
  <c r="Q19" i="15"/>
  <c r="V19" i="14"/>
  <c r="U19" i="14"/>
  <c r="T19" i="14"/>
  <c r="S19" i="14"/>
  <c r="R19" i="14"/>
  <c r="Q19" i="14"/>
  <c r="AK113" i="13"/>
  <c r="AK112" i="13"/>
  <c r="AK111" i="13"/>
  <c r="AK110" i="13"/>
  <c r="AK109" i="13"/>
  <c r="AK113" i="11"/>
  <c r="AK112" i="11"/>
  <c r="AK111" i="11"/>
  <c r="AK110" i="11"/>
  <c r="AK109" i="11"/>
  <c r="AK127" i="13"/>
  <c r="AK126" i="13"/>
  <c r="AK125" i="13"/>
  <c r="AK124" i="13"/>
  <c r="AK123" i="13"/>
  <c r="AK127" i="11"/>
  <c r="AK126" i="11"/>
  <c r="AK125" i="11"/>
  <c r="AK124" i="11"/>
  <c r="AK123" i="11"/>
  <c r="AJ113" i="13"/>
  <c r="AJ112" i="13"/>
  <c r="AJ111" i="13"/>
  <c r="AJ110" i="13"/>
  <c r="AJ109" i="13"/>
  <c r="AJ113" i="11"/>
  <c r="AJ112" i="11"/>
  <c r="AJ111" i="11"/>
  <c r="AJ110" i="11"/>
  <c r="AJ109" i="11"/>
  <c r="AK203" i="13"/>
  <c r="AK202" i="13"/>
  <c r="AK201" i="13"/>
  <c r="AK198" i="13"/>
  <c r="AK195" i="13"/>
  <c r="AK192" i="13"/>
  <c r="AK191" i="13"/>
  <c r="AK190" i="13"/>
  <c r="AK187" i="13"/>
  <c r="AK184" i="13"/>
  <c r="AK181" i="13"/>
  <c r="AK180" i="13"/>
  <c r="AK179" i="13"/>
  <c r="AK176" i="13"/>
  <c r="AK173" i="13"/>
  <c r="AK170" i="13"/>
  <c r="AK169" i="13"/>
  <c r="AK168" i="13"/>
  <c r="AK165" i="13"/>
  <c r="AK162" i="13"/>
  <c r="AK152" i="13"/>
  <c r="AK151" i="13"/>
  <c r="AK150" i="13"/>
  <c r="AK149" i="13"/>
  <c r="AK148" i="13"/>
  <c r="AK145" i="13"/>
  <c r="AK144" i="13"/>
  <c r="AK143" i="13"/>
  <c r="AK142" i="13"/>
  <c r="AK141" i="13"/>
  <c r="AK138" i="13"/>
  <c r="AK137" i="13"/>
  <c r="AK136" i="13"/>
  <c r="AK133" i="13"/>
  <c r="AK130" i="13"/>
  <c r="AK106" i="13"/>
  <c r="AK105" i="13"/>
  <c r="AK104" i="13"/>
  <c r="AK101" i="13"/>
  <c r="AK98" i="13"/>
  <c r="AK95" i="13"/>
  <c r="AK94" i="13"/>
  <c r="AK93" i="13"/>
  <c r="AK90" i="13"/>
  <c r="AK87" i="13"/>
  <c r="AK84" i="13"/>
  <c r="AK83" i="13"/>
  <c r="AK82" i="13"/>
  <c r="AK79" i="13"/>
  <c r="AK76" i="13"/>
  <c r="AK73" i="13"/>
  <c r="AK72" i="13"/>
  <c r="AK71" i="13"/>
  <c r="AK68" i="13"/>
  <c r="AK65" i="13"/>
  <c r="AK62" i="13"/>
  <c r="AK61" i="13"/>
  <c r="AK60" i="13"/>
  <c r="AK57" i="13"/>
  <c r="AK54" i="13"/>
  <c r="AK51" i="13"/>
  <c r="AK50" i="13"/>
  <c r="AK49" i="13"/>
  <c r="AK46" i="13"/>
  <c r="AK43" i="13"/>
  <c r="AK40" i="13"/>
  <c r="AK39" i="13"/>
  <c r="AK38" i="13"/>
  <c r="AK35" i="13"/>
  <c r="AK32" i="13"/>
  <c r="AK29" i="13"/>
  <c r="AK28" i="13"/>
  <c r="AK27" i="13"/>
  <c r="AK24" i="13"/>
  <c r="AK21" i="13"/>
  <c r="AK18" i="13"/>
  <c r="AK17" i="13"/>
  <c r="AK16" i="13"/>
  <c r="AK13" i="13"/>
  <c r="AK10" i="13"/>
  <c r="AK203" i="14"/>
  <c r="AK202" i="14"/>
  <c r="AK201" i="14"/>
  <c r="AK198" i="14"/>
  <c r="AK195" i="14"/>
  <c r="AK192" i="14"/>
  <c r="AK191" i="14"/>
  <c r="AK190" i="14"/>
  <c r="AK187" i="14"/>
  <c r="AK184" i="14"/>
  <c r="AK181" i="14"/>
  <c r="AK180" i="14"/>
  <c r="AK179" i="14"/>
  <c r="AK176" i="14"/>
  <c r="AK173" i="14"/>
  <c r="AK170" i="14"/>
  <c r="AK169" i="14"/>
  <c r="AK168" i="14"/>
  <c r="AK165" i="14"/>
  <c r="AK162" i="14"/>
  <c r="AK152" i="14"/>
  <c r="AK151" i="14"/>
  <c r="AK150" i="14"/>
  <c r="AK149" i="14"/>
  <c r="AK148" i="14"/>
  <c r="AK145" i="14"/>
  <c r="AK144" i="14"/>
  <c r="AK143" i="14"/>
  <c r="AK142" i="14"/>
  <c r="AK141" i="14"/>
  <c r="AK127" i="14"/>
  <c r="AK126" i="14"/>
  <c r="AK125" i="14"/>
  <c r="AK124" i="14"/>
  <c r="AK123" i="14"/>
  <c r="AK120" i="14"/>
  <c r="AK119" i="14"/>
  <c r="AK118" i="14"/>
  <c r="AK117" i="14"/>
  <c r="AK116" i="14"/>
  <c r="AK113" i="14"/>
  <c r="AK112" i="14"/>
  <c r="AK111" i="14"/>
  <c r="AK110" i="14"/>
  <c r="AK109" i="14"/>
  <c r="AK106" i="14"/>
  <c r="AK105" i="14"/>
  <c r="AK104" i="14"/>
  <c r="AK101" i="14"/>
  <c r="AK98" i="14"/>
  <c r="AK95" i="14"/>
  <c r="AK94" i="14"/>
  <c r="AK93" i="14"/>
  <c r="AK90" i="14"/>
  <c r="AK87" i="14"/>
  <c r="AK84" i="14"/>
  <c r="AK83" i="14"/>
  <c r="AK82" i="14"/>
  <c r="AK79" i="14"/>
  <c r="AK76" i="14"/>
  <c r="AK73" i="14"/>
  <c r="AK72" i="14"/>
  <c r="AK71" i="14"/>
  <c r="AK68" i="14"/>
  <c r="AK65" i="14"/>
  <c r="AK62" i="14"/>
  <c r="AK61" i="14"/>
  <c r="AK60" i="14"/>
  <c r="AK57" i="14"/>
  <c r="AK54" i="14"/>
  <c r="AK51" i="14"/>
  <c r="AK50" i="14"/>
  <c r="AK49" i="14"/>
  <c r="AK46" i="14"/>
  <c r="AK43" i="14"/>
  <c r="AK40" i="14"/>
  <c r="AK39" i="14"/>
  <c r="AK38" i="14"/>
  <c r="AK35" i="14"/>
  <c r="AK32" i="14"/>
  <c r="AK29" i="14"/>
  <c r="AK28" i="14"/>
  <c r="AK27" i="14"/>
  <c r="AK24" i="14"/>
  <c r="AK21" i="14"/>
  <c r="AK18" i="14"/>
  <c r="AK17" i="14"/>
  <c r="AK16" i="14"/>
  <c r="AK13" i="14"/>
  <c r="AK10" i="14"/>
  <c r="AK203" i="15"/>
  <c r="AK202" i="15"/>
  <c r="AK201" i="15"/>
  <c r="AK198" i="15"/>
  <c r="AK195" i="15"/>
  <c r="AK192" i="15"/>
  <c r="AK191" i="15"/>
  <c r="AK190" i="15"/>
  <c r="AK187" i="15"/>
  <c r="AK184" i="15"/>
  <c r="AK181" i="15"/>
  <c r="AK180" i="15"/>
  <c r="AK179" i="15"/>
  <c r="AK176" i="15"/>
  <c r="AK173" i="15"/>
  <c r="AK170" i="15"/>
  <c r="AK169" i="15"/>
  <c r="AK168" i="15"/>
  <c r="AK165" i="15"/>
  <c r="AK162" i="15"/>
  <c r="AK152" i="15"/>
  <c r="AK151" i="15"/>
  <c r="AK150" i="15"/>
  <c r="AK149" i="15"/>
  <c r="AK148" i="15"/>
  <c r="AK145" i="15"/>
  <c r="AK144" i="15"/>
  <c r="AK143" i="15"/>
  <c r="AK142" i="15"/>
  <c r="AK141" i="15"/>
  <c r="AK127" i="15"/>
  <c r="AK126" i="15"/>
  <c r="AK125" i="15"/>
  <c r="AK124" i="15"/>
  <c r="AK123" i="15"/>
  <c r="AK120" i="15"/>
  <c r="AK119" i="15"/>
  <c r="AK118" i="15"/>
  <c r="AK117" i="15"/>
  <c r="AK116" i="15"/>
  <c r="AK113" i="15"/>
  <c r="AK112" i="15"/>
  <c r="AK111" i="15"/>
  <c r="AK110" i="15"/>
  <c r="AK109" i="15"/>
  <c r="AK106" i="15"/>
  <c r="AK105" i="15"/>
  <c r="AK104" i="15"/>
  <c r="AK101" i="15"/>
  <c r="AK98" i="15"/>
  <c r="AK95" i="15"/>
  <c r="AK94" i="15"/>
  <c r="AK93" i="15"/>
  <c r="AK90" i="15"/>
  <c r="AK87" i="15"/>
  <c r="AK84" i="15"/>
  <c r="AK83" i="15"/>
  <c r="AK82" i="15"/>
  <c r="AK79" i="15"/>
  <c r="AK76" i="15"/>
  <c r="AK73" i="15"/>
  <c r="AK72" i="15"/>
  <c r="AK71" i="15"/>
  <c r="AK68" i="15"/>
  <c r="AK65" i="15"/>
  <c r="AK62" i="15"/>
  <c r="AK61" i="15"/>
  <c r="AK60" i="15"/>
  <c r="AK57" i="15"/>
  <c r="AK54" i="15"/>
  <c r="AK51" i="15"/>
  <c r="AK50" i="15"/>
  <c r="AK49" i="15"/>
  <c r="AK46" i="15"/>
  <c r="AK43" i="15"/>
  <c r="AK40" i="15"/>
  <c r="AK39" i="15"/>
  <c r="AK38" i="15"/>
  <c r="AK35" i="15"/>
  <c r="AK32" i="15"/>
  <c r="AK29" i="15"/>
  <c r="AK28" i="15"/>
  <c r="AK27" i="15"/>
  <c r="AK24" i="15"/>
  <c r="AK21" i="15"/>
  <c r="AK18" i="15"/>
  <c r="AK17" i="15"/>
  <c r="AK16" i="15"/>
  <c r="AK13" i="15"/>
  <c r="AK10" i="15"/>
  <c r="AK203" i="11"/>
  <c r="AK202" i="11"/>
  <c r="AK201" i="11"/>
  <c r="AK198" i="11"/>
  <c r="AK195" i="11"/>
  <c r="AK192" i="11"/>
  <c r="AK191" i="11"/>
  <c r="AK190" i="11"/>
  <c r="AK187" i="11"/>
  <c r="AK184" i="11"/>
  <c r="AK181" i="11"/>
  <c r="AK180" i="11"/>
  <c r="AK179" i="11"/>
  <c r="AK176" i="11"/>
  <c r="AK173" i="11"/>
  <c r="AK170" i="11"/>
  <c r="AK169" i="11"/>
  <c r="AK168" i="11"/>
  <c r="AK165" i="11"/>
  <c r="AK162" i="11"/>
  <c r="AK152" i="11"/>
  <c r="AK151" i="11"/>
  <c r="AK150" i="11"/>
  <c r="AK149" i="11"/>
  <c r="AK148" i="11"/>
  <c r="AK145" i="11"/>
  <c r="AK144" i="11"/>
  <c r="AK143" i="11"/>
  <c r="AK142" i="11"/>
  <c r="AK141" i="11"/>
  <c r="AK138" i="11"/>
  <c r="AK137" i="11"/>
  <c r="AK136" i="11"/>
  <c r="AK133" i="11"/>
  <c r="AK130" i="11"/>
  <c r="AK106" i="11"/>
  <c r="AK105" i="11"/>
  <c r="AK104" i="11"/>
  <c r="AK101" i="11"/>
  <c r="AK98" i="11"/>
  <c r="AK95" i="11"/>
  <c r="AK94" i="11"/>
  <c r="AK93" i="11"/>
  <c r="AK90" i="11"/>
  <c r="AK87" i="11"/>
  <c r="AK84" i="11"/>
  <c r="AK83" i="11"/>
  <c r="AK82" i="11"/>
  <c r="AK79" i="11"/>
  <c r="AK76" i="11"/>
  <c r="AK73" i="11"/>
  <c r="AK72" i="11"/>
  <c r="AK71" i="11"/>
  <c r="AK68" i="11"/>
  <c r="AK65" i="11"/>
  <c r="AK62" i="11"/>
  <c r="AK61" i="11"/>
  <c r="AK60" i="11"/>
  <c r="AK57" i="11"/>
  <c r="AK54" i="11"/>
  <c r="AK51" i="11"/>
  <c r="AK50" i="11"/>
  <c r="AK49" i="11"/>
  <c r="AK46" i="11"/>
  <c r="AK43" i="11"/>
  <c r="AK40" i="11"/>
  <c r="AK39" i="11"/>
  <c r="AK38" i="11"/>
  <c r="AK35" i="11"/>
  <c r="AK32" i="11"/>
  <c r="AK29" i="11"/>
  <c r="AK28" i="11"/>
  <c r="AK27" i="11"/>
  <c r="AK24" i="11"/>
  <c r="AK21" i="11"/>
  <c r="AK18" i="11"/>
  <c r="AK17" i="11"/>
  <c r="AK16" i="11"/>
  <c r="AK13" i="11"/>
  <c r="AK10" i="11"/>
  <c r="W215" i="15" l="1"/>
  <c r="V215" i="14"/>
  <c r="W215" i="14"/>
  <c r="V215" i="15"/>
  <c r="AK204" i="13"/>
  <c r="AK193" i="11"/>
  <c r="AK153" i="15"/>
  <c r="AK96" i="11"/>
  <c r="AK171" i="11"/>
  <c r="AK146" i="15"/>
  <c r="AK153" i="13"/>
  <c r="AK171" i="15"/>
  <c r="AK146" i="14"/>
  <c r="AJ114" i="13"/>
  <c r="AK114" i="13"/>
  <c r="AK107" i="15"/>
  <c r="AK107" i="13"/>
  <c r="AK96" i="14"/>
  <c r="AK85" i="15"/>
  <c r="AK74" i="15"/>
  <c r="AK74" i="14"/>
  <c r="AK74" i="11"/>
  <c r="AK63" i="11"/>
  <c r="AK63" i="14"/>
  <c r="AK52" i="13"/>
  <c r="AK19" i="15"/>
  <c r="AK30" i="13"/>
  <c r="AK146" i="11"/>
  <c r="AK52" i="15"/>
  <c r="AK128" i="15"/>
  <c r="AK204" i="15"/>
  <c r="AK41" i="14"/>
  <c r="AK121" i="14"/>
  <c r="AK193" i="14"/>
  <c r="AK63" i="13"/>
  <c r="AK85" i="13"/>
  <c r="AK182" i="13"/>
  <c r="AK41" i="11"/>
  <c r="V121" i="11"/>
  <c r="AK128" i="13"/>
  <c r="AK30" i="11"/>
  <c r="AK139" i="11"/>
  <c r="AK41" i="15"/>
  <c r="AK121" i="15"/>
  <c r="AK193" i="15"/>
  <c r="AK30" i="14"/>
  <c r="AK114" i="14"/>
  <c r="AK74" i="13"/>
  <c r="AK171" i="13"/>
  <c r="AK139" i="13"/>
  <c r="AK182" i="11"/>
  <c r="AK96" i="15"/>
  <c r="AK85" i="14"/>
  <c r="AK153" i="14"/>
  <c r="AK19" i="13"/>
  <c r="AK41" i="13"/>
  <c r="AK146" i="13"/>
  <c r="AK128" i="11"/>
  <c r="AK52" i="11"/>
  <c r="AK153" i="11"/>
  <c r="AK63" i="15"/>
  <c r="AK52" i="14"/>
  <c r="AK128" i="14"/>
  <c r="AK182" i="14"/>
  <c r="AK204" i="14"/>
  <c r="AK96" i="13"/>
  <c r="AK193" i="13"/>
  <c r="AK19" i="11"/>
  <c r="AK85" i="11"/>
  <c r="AK107" i="11"/>
  <c r="AK204" i="11"/>
  <c r="AK30" i="15"/>
  <c r="AK114" i="15"/>
  <c r="AK182" i="15"/>
  <c r="AK19" i="14"/>
  <c r="AK107" i="14"/>
  <c r="AK171" i="14"/>
  <c r="AJ114" i="11"/>
  <c r="AK114" i="11"/>
  <c r="U114" i="11" l="1"/>
  <c r="U114" i="13"/>
  <c r="Q3390" i="25"/>
  <c r="Q3389" i="25"/>
  <c r="Q3388" i="25"/>
  <c r="Q3387" i="25"/>
  <c r="Q3386" i="25"/>
  <c r="Q3385" i="25"/>
  <c r="Q3384" i="25"/>
  <c r="Q3383" i="25"/>
  <c r="Q3382" i="25"/>
  <c r="Q3381" i="25"/>
  <c r="Q3380" i="25"/>
  <c r="Q3379" i="25"/>
  <c r="Q3378" i="25"/>
  <c r="Q3377" i="25"/>
  <c r="Q3376" i="25"/>
  <c r="Q3375" i="25"/>
  <c r="Q3374" i="25"/>
  <c r="Q3373" i="25"/>
  <c r="Q3372" i="25"/>
  <c r="Q3371" i="25"/>
  <c r="Q3370" i="25"/>
  <c r="Q3369" i="25"/>
  <c r="Q3368" i="25"/>
  <c r="Q3367" i="25"/>
  <c r="Q3366" i="25"/>
  <c r="Q3365" i="25"/>
  <c r="Q3364" i="25"/>
  <c r="Q3363" i="25"/>
  <c r="Q3362" i="25"/>
  <c r="Q3361" i="25"/>
  <c r="Q3360" i="25"/>
  <c r="Q3359" i="25"/>
  <c r="Q3358" i="25"/>
  <c r="Q3357" i="25"/>
  <c r="Q3356" i="25"/>
  <c r="Q3355" i="25"/>
  <c r="Q3354" i="25"/>
  <c r="Q3353" i="25"/>
  <c r="Q3352" i="25"/>
  <c r="Q3351" i="25"/>
  <c r="Q3350" i="25"/>
  <c r="Q3349" i="25"/>
  <c r="Q3348" i="25"/>
  <c r="Q3347" i="25"/>
  <c r="Q3346" i="25"/>
  <c r="Q3345" i="25"/>
  <c r="Q3344" i="25"/>
  <c r="Q3343" i="25"/>
  <c r="Q3342" i="25"/>
  <c r="Q3341" i="25"/>
  <c r="Q3340" i="25"/>
  <c r="Q3339" i="25"/>
  <c r="Q3338" i="25"/>
  <c r="Q3337" i="25"/>
  <c r="Q3336" i="25"/>
  <c r="Q3335" i="25"/>
  <c r="Q3334" i="25"/>
  <c r="Q3333" i="25"/>
  <c r="Q3332" i="25"/>
  <c r="Q3331" i="25"/>
  <c r="Q3330" i="25"/>
  <c r="Q3329" i="25"/>
  <c r="Q3328" i="25"/>
  <c r="Q3327" i="25"/>
  <c r="Q3326" i="25"/>
  <c r="Q3325" i="25"/>
  <c r="Q3324" i="25"/>
  <c r="Q3323" i="25"/>
  <c r="Q3322" i="25"/>
  <c r="Q3321" i="25"/>
  <c r="Q3320" i="25"/>
  <c r="Q3319" i="25"/>
  <c r="Q3318" i="25"/>
  <c r="Q3317" i="25"/>
  <c r="Q3316" i="25"/>
  <c r="Q3315" i="25"/>
  <c r="Q3314" i="25"/>
  <c r="Q3313" i="25"/>
  <c r="Q3312" i="25"/>
  <c r="Q3311" i="25"/>
  <c r="Q3310" i="25"/>
  <c r="Q3309" i="25"/>
  <c r="Q3308" i="25"/>
  <c r="Q3307" i="25"/>
  <c r="Q3306" i="25"/>
  <c r="Q3305" i="25"/>
  <c r="Q3304" i="25"/>
  <c r="Q3303" i="25"/>
  <c r="Q3302" i="25"/>
  <c r="Q3301" i="25"/>
  <c r="Q3300" i="25"/>
  <c r="Q3299" i="25"/>
  <c r="Q3298" i="25"/>
  <c r="Q3297" i="25"/>
  <c r="Q3296" i="25"/>
  <c r="Q3295" i="25"/>
  <c r="Q3294" i="25"/>
  <c r="Q3293" i="25"/>
  <c r="Q3292" i="25"/>
  <c r="Q3291" i="25"/>
  <c r="Q3290" i="25"/>
  <c r="Q3289" i="25"/>
  <c r="Q3288" i="25"/>
  <c r="Q3287" i="25"/>
  <c r="Q3286" i="25"/>
  <c r="Q3285" i="25"/>
  <c r="Q3284" i="25"/>
  <c r="Q3283" i="25"/>
  <c r="Q3282" i="25"/>
  <c r="Q3281" i="25"/>
  <c r="Q3280" i="25"/>
  <c r="Q3279" i="25"/>
  <c r="Q3278" i="25"/>
  <c r="Q3277" i="25"/>
  <c r="Q3276" i="25"/>
  <c r="Q3275" i="25"/>
  <c r="Q3274" i="25"/>
  <c r="Q3273" i="25"/>
  <c r="Q3272" i="25"/>
  <c r="Q3271" i="25"/>
  <c r="Q3270" i="25"/>
  <c r="Q3269" i="25"/>
  <c r="Q3268" i="25"/>
  <c r="Q3267" i="25"/>
  <c r="Q3266" i="25"/>
  <c r="Q3265" i="25"/>
  <c r="Q3264" i="25"/>
  <c r="Q3263" i="25"/>
  <c r="Q3262" i="25"/>
  <c r="Q3261" i="25"/>
  <c r="Q3260" i="25"/>
  <c r="Q3259" i="25"/>
  <c r="Q3258" i="25"/>
  <c r="Q3257" i="25"/>
  <c r="Q3256" i="25"/>
  <c r="Q3255" i="25"/>
  <c r="Q3254" i="25"/>
  <c r="Q3253" i="25"/>
  <c r="Q3252" i="25"/>
  <c r="Q3251" i="25"/>
  <c r="Q3250" i="25"/>
  <c r="Q3249" i="25"/>
  <c r="Q3248" i="25"/>
  <c r="Q3247" i="25"/>
  <c r="Q3246" i="25"/>
  <c r="Q3245" i="25"/>
  <c r="Q3244" i="25"/>
  <c r="Q3243" i="25"/>
  <c r="Q3242" i="25"/>
  <c r="Q3241" i="25"/>
  <c r="Q3240" i="25"/>
  <c r="Q3239" i="25"/>
  <c r="U120" i="11" l="1"/>
  <c r="U119" i="11"/>
  <c r="U118" i="11"/>
  <c r="U117" i="11"/>
  <c r="U116" i="11"/>
  <c r="U128" i="11"/>
  <c r="U120" i="13"/>
  <c r="U119" i="13"/>
  <c r="U118" i="13"/>
  <c r="U117" i="13"/>
  <c r="U116" i="13"/>
  <c r="U128" i="13"/>
  <c r="L841" i="23"/>
  <c r="L840" i="23"/>
  <c r="L839" i="23"/>
  <c r="L838" i="23"/>
  <c r="L837" i="23"/>
  <c r="L836" i="23"/>
  <c r="L835" i="23"/>
  <c r="L834" i="23"/>
  <c r="L833" i="23"/>
  <c r="L832" i="23"/>
  <c r="L831" i="23"/>
  <c r="L830" i="23"/>
  <c r="L829" i="23"/>
  <c r="L828" i="23"/>
  <c r="L827" i="23"/>
  <c r="L826" i="23"/>
  <c r="L825" i="23"/>
  <c r="L824" i="23"/>
  <c r="L823" i="23"/>
  <c r="L822" i="23"/>
  <c r="L821" i="23"/>
  <c r="L820" i="23"/>
  <c r="L819" i="23"/>
  <c r="L818" i="23"/>
  <c r="L817" i="23"/>
  <c r="L816" i="23"/>
  <c r="L815" i="23"/>
  <c r="L814" i="23"/>
  <c r="L813" i="23"/>
  <c r="L812" i="23"/>
  <c r="L811" i="23"/>
  <c r="L810" i="23"/>
  <c r="L809" i="23"/>
  <c r="L808" i="23"/>
  <c r="L807" i="23"/>
  <c r="L806" i="23"/>
  <c r="L805" i="23"/>
  <c r="L804" i="23"/>
  <c r="L803" i="23"/>
  <c r="L802" i="23"/>
  <c r="L801" i="23"/>
  <c r="L800" i="23"/>
  <c r="L799" i="23"/>
  <c r="L798" i="23"/>
  <c r="L797" i="23"/>
  <c r="L796" i="23"/>
  <c r="L795" i="23"/>
  <c r="L794" i="23"/>
  <c r="U121" i="11" l="1"/>
  <c r="U121" i="13"/>
  <c r="U159" i="11"/>
  <c r="U158" i="11"/>
  <c r="U157" i="11"/>
  <c r="U156" i="11"/>
  <c r="U155" i="11"/>
  <c r="T159" i="11"/>
  <c r="T158" i="11"/>
  <c r="T157" i="11"/>
  <c r="T156" i="11"/>
  <c r="T155" i="11"/>
  <c r="U153" i="11"/>
  <c r="U146" i="11"/>
  <c r="U139" i="11"/>
  <c r="U215" i="11" s="1"/>
  <c r="U159" i="13"/>
  <c r="U158" i="13"/>
  <c r="U157" i="13"/>
  <c r="U156" i="13"/>
  <c r="U155" i="13"/>
  <c r="T159" i="13"/>
  <c r="T158" i="13"/>
  <c r="T157" i="13"/>
  <c r="T156" i="13"/>
  <c r="T155" i="13"/>
  <c r="U153" i="13"/>
  <c r="U146" i="13"/>
  <c r="U139" i="13"/>
  <c r="U215" i="13" s="1"/>
  <c r="U138" i="14"/>
  <c r="U137" i="14"/>
  <c r="U136" i="14"/>
  <c r="U133" i="14"/>
  <c r="U209" i="14" s="1"/>
  <c r="U130" i="14"/>
  <c r="U206" i="14" s="1"/>
  <c r="U138" i="15"/>
  <c r="U137" i="15"/>
  <c r="U136" i="15"/>
  <c r="U133" i="15"/>
  <c r="U130" i="15"/>
  <c r="U206" i="15" s="1"/>
  <c r="U156" i="14" l="1"/>
  <c r="U159" i="14"/>
  <c r="U214" i="14"/>
  <c r="U157" i="14"/>
  <c r="U212" i="14"/>
  <c r="U158" i="14"/>
  <c r="U213" i="14"/>
  <c r="U158" i="15"/>
  <c r="U213" i="15"/>
  <c r="U157" i="15"/>
  <c r="U212" i="15"/>
  <c r="U156" i="15"/>
  <c r="U209" i="15"/>
  <c r="U159" i="15"/>
  <c r="U214" i="15"/>
  <c r="U160" i="11"/>
  <c r="U139" i="14"/>
  <c r="U215" i="14" s="1"/>
  <c r="U155" i="14"/>
  <c r="U139" i="15"/>
  <c r="U215" i="15" s="1"/>
  <c r="T160" i="13"/>
  <c r="U155" i="15"/>
  <c r="U160" i="13"/>
  <c r="T160" i="11"/>
  <c r="AJ203" i="13"/>
  <c r="AJ202" i="13"/>
  <c r="AJ201" i="13"/>
  <c r="AJ198" i="13"/>
  <c r="AJ195" i="13"/>
  <c r="AJ192" i="13"/>
  <c r="AJ191" i="13"/>
  <c r="AJ190" i="13"/>
  <c r="AJ187" i="13"/>
  <c r="AJ184" i="13"/>
  <c r="AJ181" i="13"/>
  <c r="AJ180" i="13"/>
  <c r="AJ179" i="13"/>
  <c r="AJ176" i="13"/>
  <c r="AJ173" i="13"/>
  <c r="AJ170" i="13"/>
  <c r="AJ169" i="13"/>
  <c r="AJ168" i="13"/>
  <c r="AJ165" i="13"/>
  <c r="AJ162" i="13"/>
  <c r="AJ152" i="13"/>
  <c r="AJ151" i="13"/>
  <c r="AJ150" i="13"/>
  <c r="AJ149" i="13"/>
  <c r="AJ148" i="13"/>
  <c r="AJ145" i="13"/>
  <c r="AJ144" i="13"/>
  <c r="AJ143" i="13"/>
  <c r="AJ142" i="13"/>
  <c r="AJ141" i="13"/>
  <c r="AJ138" i="13"/>
  <c r="AJ137" i="13"/>
  <c r="AJ136" i="13"/>
  <c r="AJ133" i="13"/>
  <c r="AJ130" i="13"/>
  <c r="AJ127" i="13"/>
  <c r="AJ126" i="13"/>
  <c r="AJ125" i="13"/>
  <c r="AJ124" i="13"/>
  <c r="AJ123" i="13"/>
  <c r="AJ106" i="13"/>
  <c r="AJ105" i="13"/>
  <c r="AJ104" i="13"/>
  <c r="AJ101" i="13"/>
  <c r="AJ98" i="13"/>
  <c r="AJ95" i="13"/>
  <c r="AJ94" i="13"/>
  <c r="AJ93" i="13"/>
  <c r="AJ90" i="13"/>
  <c r="AJ87" i="13"/>
  <c r="AJ84" i="13"/>
  <c r="AJ83" i="13"/>
  <c r="AJ82" i="13"/>
  <c r="AJ79" i="13"/>
  <c r="AJ76" i="13"/>
  <c r="AJ73" i="13"/>
  <c r="AJ72" i="13"/>
  <c r="AJ71" i="13"/>
  <c r="AJ68" i="13"/>
  <c r="AJ65" i="13"/>
  <c r="AJ62" i="13"/>
  <c r="AJ61" i="13"/>
  <c r="AJ60" i="13"/>
  <c r="AJ57" i="13"/>
  <c r="AJ54" i="13"/>
  <c r="AJ51" i="13"/>
  <c r="AJ50" i="13"/>
  <c r="AJ49" i="13"/>
  <c r="AJ46" i="13"/>
  <c r="AJ43" i="13"/>
  <c r="AJ40" i="13"/>
  <c r="AJ39" i="13"/>
  <c r="AJ38" i="13"/>
  <c r="AJ35" i="13"/>
  <c r="AJ32" i="13"/>
  <c r="AJ29" i="13"/>
  <c r="AJ28" i="13"/>
  <c r="AJ27" i="13"/>
  <c r="AJ24" i="13"/>
  <c r="AJ21" i="13"/>
  <c r="AJ18" i="13"/>
  <c r="AJ17" i="13"/>
  <c r="AJ16" i="13"/>
  <c r="AJ13" i="13"/>
  <c r="AJ10" i="13"/>
  <c r="AJ203" i="11"/>
  <c r="AJ202" i="11"/>
  <c r="AJ201" i="11"/>
  <c r="AJ198" i="11"/>
  <c r="AJ195" i="11"/>
  <c r="AJ192" i="11"/>
  <c r="AJ191" i="11"/>
  <c r="AJ190" i="11"/>
  <c r="AJ187" i="11"/>
  <c r="AJ184" i="11"/>
  <c r="AJ181" i="11"/>
  <c r="AJ180" i="11"/>
  <c r="AJ179" i="11"/>
  <c r="AJ176" i="11"/>
  <c r="AJ173" i="11"/>
  <c r="AJ170" i="11"/>
  <c r="AJ169" i="11"/>
  <c r="AJ168" i="11"/>
  <c r="AJ165" i="11"/>
  <c r="AJ162" i="11"/>
  <c r="AJ152" i="11"/>
  <c r="AJ151" i="11"/>
  <c r="AJ150" i="11"/>
  <c r="AJ149" i="11"/>
  <c r="AJ148" i="11"/>
  <c r="AJ145" i="11"/>
  <c r="AJ144" i="11"/>
  <c r="AJ143" i="11"/>
  <c r="AJ142" i="11"/>
  <c r="AJ141" i="11"/>
  <c r="AJ138" i="11"/>
  <c r="AJ137" i="11"/>
  <c r="AJ136" i="11"/>
  <c r="AJ133" i="11"/>
  <c r="AJ130" i="11"/>
  <c r="AJ127" i="11"/>
  <c r="AJ126" i="11"/>
  <c r="AJ125" i="11"/>
  <c r="AJ124" i="11"/>
  <c r="AJ123" i="11"/>
  <c r="AJ106" i="11"/>
  <c r="AJ105" i="11"/>
  <c r="AJ104" i="11"/>
  <c r="AJ101" i="11"/>
  <c r="AJ98" i="11"/>
  <c r="AJ95" i="11"/>
  <c r="AJ94" i="11"/>
  <c r="AJ93" i="11"/>
  <c r="AJ90" i="11"/>
  <c r="AJ87" i="11"/>
  <c r="AJ84" i="11"/>
  <c r="AJ83" i="11"/>
  <c r="AJ82" i="11"/>
  <c r="AJ79" i="11"/>
  <c r="AJ76" i="11"/>
  <c r="AJ73" i="11"/>
  <c r="AJ72" i="11"/>
  <c r="AJ71" i="11"/>
  <c r="AJ68" i="11"/>
  <c r="AJ65" i="11"/>
  <c r="AJ62" i="11"/>
  <c r="AJ61" i="11"/>
  <c r="AJ60" i="11"/>
  <c r="AJ57" i="11"/>
  <c r="AJ54" i="11"/>
  <c r="AJ51" i="11"/>
  <c r="AJ50" i="11"/>
  <c r="AJ49" i="11"/>
  <c r="AJ46" i="11"/>
  <c r="AJ43" i="11"/>
  <c r="AJ40" i="11"/>
  <c r="AJ39" i="11"/>
  <c r="AJ38" i="11"/>
  <c r="AJ35" i="11"/>
  <c r="AJ32" i="11"/>
  <c r="AJ29" i="11"/>
  <c r="AJ28" i="11"/>
  <c r="AJ27" i="11"/>
  <c r="AJ24" i="11"/>
  <c r="AJ21" i="11"/>
  <c r="AJ18" i="11"/>
  <c r="AJ17" i="11"/>
  <c r="AJ16" i="11"/>
  <c r="AJ13" i="11"/>
  <c r="AJ10" i="11"/>
  <c r="AJ203" i="14"/>
  <c r="AJ202" i="14"/>
  <c r="AJ201" i="14"/>
  <c r="AJ198" i="14"/>
  <c r="AJ195" i="14"/>
  <c r="AJ192" i="14"/>
  <c r="AJ191" i="14"/>
  <c r="AJ190" i="14"/>
  <c r="AJ187" i="14"/>
  <c r="AJ184" i="14"/>
  <c r="AJ181" i="14"/>
  <c r="AJ180" i="14"/>
  <c r="AJ179" i="14"/>
  <c r="AJ176" i="14"/>
  <c r="AJ173" i="14"/>
  <c r="AJ170" i="14"/>
  <c r="AJ169" i="14"/>
  <c r="AJ168" i="14"/>
  <c r="AJ165" i="14"/>
  <c r="AJ162" i="14"/>
  <c r="AJ152" i="14"/>
  <c r="AJ151" i="14"/>
  <c r="AJ150" i="14"/>
  <c r="AJ149" i="14"/>
  <c r="AJ148" i="14"/>
  <c r="AJ145" i="14"/>
  <c r="AJ144" i="14"/>
  <c r="AJ143" i="14"/>
  <c r="AJ142" i="14"/>
  <c r="AJ141" i="14"/>
  <c r="AJ127" i="14"/>
  <c r="AJ126" i="14"/>
  <c r="AJ125" i="14"/>
  <c r="AJ124" i="14"/>
  <c r="AJ123" i="14"/>
  <c r="AJ120" i="14"/>
  <c r="AJ119" i="14"/>
  <c r="AJ118" i="14"/>
  <c r="AJ117" i="14"/>
  <c r="AJ116" i="14"/>
  <c r="AJ113" i="14"/>
  <c r="AJ112" i="14"/>
  <c r="AJ111" i="14"/>
  <c r="AJ110" i="14"/>
  <c r="AJ109" i="14"/>
  <c r="AJ106" i="14"/>
  <c r="AJ105" i="14"/>
  <c r="AJ104" i="14"/>
  <c r="AJ101" i="14"/>
  <c r="AJ98" i="14"/>
  <c r="AJ95" i="14"/>
  <c r="AJ94" i="14"/>
  <c r="AJ93" i="14"/>
  <c r="AJ90" i="14"/>
  <c r="AJ87" i="14"/>
  <c r="AJ84" i="14"/>
  <c r="AJ83" i="14"/>
  <c r="AJ82" i="14"/>
  <c r="AJ79" i="14"/>
  <c r="AJ76" i="14"/>
  <c r="AJ73" i="14"/>
  <c r="AJ72" i="14"/>
  <c r="AJ71" i="14"/>
  <c r="AJ68" i="14"/>
  <c r="AJ65" i="14"/>
  <c r="AJ62" i="14"/>
  <c r="AJ61" i="14"/>
  <c r="AJ60" i="14"/>
  <c r="AJ57" i="14"/>
  <c r="AJ54" i="14"/>
  <c r="AJ51" i="14"/>
  <c r="AJ50" i="14"/>
  <c r="AJ49" i="14"/>
  <c r="AJ46" i="14"/>
  <c r="AJ43" i="14"/>
  <c r="AJ40" i="14"/>
  <c r="AJ39" i="14"/>
  <c r="AJ38" i="14"/>
  <c r="AJ35" i="14"/>
  <c r="AJ32" i="14"/>
  <c r="AJ29" i="14"/>
  <c r="AJ28" i="14"/>
  <c r="AJ27" i="14"/>
  <c r="AJ24" i="14"/>
  <c r="AJ21" i="14"/>
  <c r="AJ18" i="14"/>
  <c r="AJ17" i="14"/>
  <c r="AJ16" i="14"/>
  <c r="AJ13" i="14"/>
  <c r="AJ10" i="14"/>
  <c r="AJ203" i="15"/>
  <c r="AJ202" i="15"/>
  <c r="AJ201" i="15"/>
  <c r="AJ198" i="15"/>
  <c r="AJ195" i="15"/>
  <c r="AJ192" i="15"/>
  <c r="AJ191" i="15"/>
  <c r="AJ190" i="15"/>
  <c r="AJ187" i="15"/>
  <c r="AJ184" i="15"/>
  <c r="AJ181" i="15"/>
  <c r="AJ180" i="15"/>
  <c r="AJ179" i="15"/>
  <c r="AJ176" i="15"/>
  <c r="AJ173" i="15"/>
  <c r="AJ170" i="15"/>
  <c r="AJ169" i="15"/>
  <c r="AJ168" i="15"/>
  <c r="AJ165" i="15"/>
  <c r="AJ162" i="15"/>
  <c r="AJ152" i="15"/>
  <c r="AJ151" i="15"/>
  <c r="AJ150" i="15"/>
  <c r="AJ149" i="15"/>
  <c r="AJ148" i="15"/>
  <c r="AJ145" i="15"/>
  <c r="AJ144" i="15"/>
  <c r="AJ143" i="15"/>
  <c r="AJ142" i="15"/>
  <c r="AJ141" i="15"/>
  <c r="AJ127" i="15"/>
  <c r="AJ126" i="15"/>
  <c r="AJ125" i="15"/>
  <c r="AJ124" i="15"/>
  <c r="AJ123" i="15"/>
  <c r="AJ120" i="15"/>
  <c r="AJ119" i="15"/>
  <c r="AJ118" i="15"/>
  <c r="AJ117" i="15"/>
  <c r="AJ116" i="15"/>
  <c r="AJ113" i="15"/>
  <c r="AJ112" i="15"/>
  <c r="AJ111" i="15"/>
  <c r="AJ110" i="15"/>
  <c r="AJ109" i="15"/>
  <c r="AJ106" i="15"/>
  <c r="AJ105" i="15"/>
  <c r="AJ104" i="15"/>
  <c r="AJ101" i="15"/>
  <c r="AJ98" i="15"/>
  <c r="AJ95" i="15"/>
  <c r="AJ94" i="15"/>
  <c r="AJ93" i="15"/>
  <c r="AJ90" i="15"/>
  <c r="AJ87" i="15"/>
  <c r="AJ84" i="15"/>
  <c r="AJ83" i="15"/>
  <c r="AJ82" i="15"/>
  <c r="AJ79" i="15"/>
  <c r="AJ76" i="15"/>
  <c r="AJ73" i="15"/>
  <c r="AJ72" i="15"/>
  <c r="AJ71" i="15"/>
  <c r="AJ68" i="15"/>
  <c r="AJ65" i="15"/>
  <c r="AJ62" i="15"/>
  <c r="AJ61" i="15"/>
  <c r="AJ60" i="15"/>
  <c r="AJ57" i="15"/>
  <c r="AJ54" i="15"/>
  <c r="AJ51" i="15"/>
  <c r="AJ50" i="15"/>
  <c r="AJ49" i="15"/>
  <c r="AJ46" i="15"/>
  <c r="AJ43" i="15"/>
  <c r="AJ40" i="15"/>
  <c r="AJ39" i="15"/>
  <c r="AJ38" i="15"/>
  <c r="AJ35" i="15"/>
  <c r="AJ32" i="15"/>
  <c r="AJ29" i="15"/>
  <c r="AJ28" i="15"/>
  <c r="AJ27" i="15"/>
  <c r="AJ24" i="15"/>
  <c r="AJ21" i="15"/>
  <c r="AJ18" i="15"/>
  <c r="AJ17" i="15"/>
  <c r="AJ16" i="15"/>
  <c r="AJ13" i="15"/>
  <c r="AJ10" i="15"/>
  <c r="U160" i="15" l="1"/>
  <c r="U160" i="14"/>
  <c r="AJ30" i="11"/>
  <c r="AJ41" i="13"/>
  <c r="AJ182" i="13"/>
  <c r="AJ85" i="14"/>
  <c r="AJ74" i="14"/>
  <c r="AJ204" i="11"/>
  <c r="AJ41" i="11"/>
  <c r="AJ30" i="13"/>
  <c r="AJ63" i="14"/>
  <c r="AJ204" i="14"/>
  <c r="AJ193" i="11"/>
  <c r="AJ19" i="15"/>
  <c r="AJ52" i="15"/>
  <c r="AJ107" i="15"/>
  <c r="AJ128" i="15"/>
  <c r="AJ171" i="15"/>
  <c r="AJ204" i="15"/>
  <c r="AJ52" i="14"/>
  <c r="AJ128" i="14"/>
  <c r="AJ96" i="11"/>
  <c r="AJ171" i="11"/>
  <c r="AJ96" i="13"/>
  <c r="AJ193" i="13"/>
  <c r="AJ19" i="14"/>
  <c r="AJ107" i="14"/>
  <c r="AJ171" i="14"/>
  <c r="AJ63" i="11"/>
  <c r="AJ63" i="13"/>
  <c r="AJ41" i="15"/>
  <c r="AJ146" i="15"/>
  <c r="AJ41" i="14"/>
  <c r="AJ193" i="14"/>
  <c r="AJ85" i="11"/>
  <c r="AJ85" i="13"/>
  <c r="AJ74" i="15"/>
  <c r="AJ193" i="15"/>
  <c r="AJ63" i="15"/>
  <c r="AJ96" i="15"/>
  <c r="AJ96" i="14"/>
  <c r="AJ52" i="11"/>
  <c r="AJ52" i="13"/>
  <c r="AJ204" i="13"/>
  <c r="AJ182" i="11"/>
  <c r="AJ19" i="13"/>
  <c r="AJ107" i="13"/>
  <c r="AJ171" i="13"/>
  <c r="AJ19" i="11"/>
  <c r="AJ107" i="11"/>
  <c r="AJ30" i="15"/>
  <c r="AJ85" i="15"/>
  <c r="AJ114" i="15"/>
  <c r="AJ182" i="15"/>
  <c r="AJ30" i="14"/>
  <c r="AJ182" i="14"/>
  <c r="AJ74" i="11"/>
  <c r="AJ153" i="11"/>
  <c r="AJ74" i="13"/>
  <c r="AJ146" i="13"/>
  <c r="AJ128" i="11"/>
  <c r="AJ128" i="13"/>
  <c r="AJ146" i="11"/>
  <c r="AJ139" i="11"/>
  <c r="AJ153" i="13"/>
  <c r="AJ139" i="13"/>
  <c r="AJ153" i="14"/>
  <c r="AJ146" i="14"/>
  <c r="AJ121" i="14"/>
  <c r="AJ114" i="14"/>
  <c r="AJ153" i="15"/>
  <c r="AJ121" i="15"/>
  <c r="T153" i="13" l="1"/>
  <c r="T146" i="13"/>
  <c r="T139" i="13"/>
  <c r="T215" i="13" s="1"/>
  <c r="T153" i="11"/>
  <c r="T146" i="11"/>
  <c r="T139" i="11"/>
  <c r="T215" i="11" s="1"/>
  <c r="T120" i="13"/>
  <c r="T119" i="13"/>
  <c r="T118" i="13"/>
  <c r="T117" i="13"/>
  <c r="T116" i="13"/>
  <c r="T114" i="13"/>
  <c r="T120" i="11"/>
  <c r="T119" i="11"/>
  <c r="T118" i="11"/>
  <c r="T117" i="11"/>
  <c r="T116" i="11"/>
  <c r="T114" i="11"/>
  <c r="Q3238" i="25"/>
  <c r="Q3237" i="25"/>
  <c r="Q3236" i="25"/>
  <c r="Q3235" i="25"/>
  <c r="Q3234" i="25"/>
  <c r="Q3233" i="25"/>
  <c r="Q3232" i="25"/>
  <c r="Q3231" i="25"/>
  <c r="Q3230" i="25"/>
  <c r="Q3229" i="25"/>
  <c r="Q3228" i="25"/>
  <c r="Q3227" i="25"/>
  <c r="Q3226" i="25"/>
  <c r="Q3225" i="25"/>
  <c r="Q3224" i="25"/>
  <c r="Q3223" i="25"/>
  <c r="Q3222" i="25"/>
  <c r="Q3221" i="25"/>
  <c r="Q3220" i="25"/>
  <c r="Q3219" i="25"/>
  <c r="Q3218" i="25"/>
  <c r="Q3217" i="25"/>
  <c r="Q3216" i="25"/>
  <c r="Q3215" i="25"/>
  <c r="Q3214" i="25"/>
  <c r="Q3213" i="25"/>
  <c r="Q3212" i="25"/>
  <c r="Q3211" i="25"/>
  <c r="Q3210" i="25"/>
  <c r="Q3209" i="25"/>
  <c r="Q3208" i="25"/>
  <c r="Q3207" i="25"/>
  <c r="Q3206" i="25"/>
  <c r="Q3205" i="25"/>
  <c r="Q3204" i="25"/>
  <c r="Q3203" i="25"/>
  <c r="Q3202" i="25"/>
  <c r="Q3201" i="25"/>
  <c r="Q3200" i="25"/>
  <c r="Q3199" i="25"/>
  <c r="Q3198" i="25"/>
  <c r="Q3197" i="25"/>
  <c r="Q3196" i="25"/>
  <c r="Q3195" i="25"/>
  <c r="Q3194" i="25"/>
  <c r="Q3193" i="25"/>
  <c r="Q3192" i="25"/>
  <c r="Q3191" i="25"/>
  <c r="Q3190" i="25"/>
  <c r="Q3189" i="25"/>
  <c r="Q3188" i="25"/>
  <c r="Q3187" i="25"/>
  <c r="Q3186" i="25"/>
  <c r="Q3185" i="25"/>
  <c r="Q3184" i="25"/>
  <c r="Q3183" i="25"/>
  <c r="Q3182" i="25"/>
  <c r="Q3181" i="25"/>
  <c r="Q3180" i="25"/>
  <c r="Q3179" i="25"/>
  <c r="Q3178" i="25"/>
  <c r="Q3177" i="25"/>
  <c r="Q3176" i="25"/>
  <c r="Q3175" i="25"/>
  <c r="Q3174" i="25"/>
  <c r="Q3173" i="25"/>
  <c r="Q3172" i="25"/>
  <c r="Q3171" i="25"/>
  <c r="Q3170" i="25"/>
  <c r="Q3169" i="25"/>
  <c r="Q3168" i="25"/>
  <c r="Q3167" i="25"/>
  <c r="Q3166" i="25"/>
  <c r="Q3165" i="25"/>
  <c r="Q3164" i="25"/>
  <c r="Q3163" i="25"/>
  <c r="Q3162" i="25"/>
  <c r="Q3161" i="25"/>
  <c r="Q3160" i="25"/>
  <c r="Q3159" i="25"/>
  <c r="Q3158" i="25"/>
  <c r="Q3157" i="25"/>
  <c r="Q3156" i="25"/>
  <c r="Q3155" i="25"/>
  <c r="Q3154" i="25"/>
  <c r="Q3153" i="25"/>
  <c r="Q3152" i="25"/>
  <c r="Q3151" i="25"/>
  <c r="Q3150" i="25"/>
  <c r="Q3149" i="25"/>
  <c r="Q3148" i="25"/>
  <c r="Q3147" i="25"/>
  <c r="Q3146" i="25"/>
  <c r="Q3145" i="25"/>
  <c r="Q3144" i="25"/>
  <c r="Q3143" i="25"/>
  <c r="Q3142" i="25"/>
  <c r="Q3141" i="25"/>
  <c r="Q3140" i="25"/>
  <c r="Q3139" i="25"/>
  <c r="Q3138" i="25"/>
  <c r="Q3137" i="25"/>
  <c r="Q3136" i="25"/>
  <c r="Q3135" i="25"/>
  <c r="Q3134" i="25"/>
  <c r="Q3133" i="25"/>
  <c r="Q3132" i="25"/>
  <c r="Q3131" i="25"/>
  <c r="Q3130" i="25"/>
  <c r="Q3129" i="25"/>
  <c r="Q3128" i="25"/>
  <c r="Q3127" i="25"/>
  <c r="Q3126" i="25"/>
  <c r="Q3125" i="25"/>
  <c r="Q3124" i="25"/>
  <c r="Q3123" i="25"/>
  <c r="Q3122" i="25"/>
  <c r="Q3121" i="25"/>
  <c r="Q3120" i="25"/>
  <c r="Q3119" i="25"/>
  <c r="Q3118" i="25"/>
  <c r="Q3117" i="25"/>
  <c r="Q3116" i="25"/>
  <c r="Q3115" i="25"/>
  <c r="Q3114" i="25"/>
  <c r="Q3113" i="25"/>
  <c r="Q3112" i="25"/>
  <c r="Q3111" i="25"/>
  <c r="Q3110" i="25"/>
  <c r="Q3109" i="25"/>
  <c r="Q3108" i="25"/>
  <c r="Q3107" i="25"/>
  <c r="Q3106" i="25"/>
  <c r="Q3105" i="25"/>
  <c r="Q3104" i="25"/>
  <c r="Q3103" i="25"/>
  <c r="Q3102" i="25"/>
  <c r="Q3101" i="25"/>
  <c r="Q3100" i="25"/>
  <c r="Q3099" i="25"/>
  <c r="Q3098" i="25"/>
  <c r="Q3097" i="25"/>
  <c r="Q3096" i="25"/>
  <c r="Q3095" i="25"/>
  <c r="Q3094" i="25"/>
  <c r="Q3093" i="25"/>
  <c r="Q3092" i="25"/>
  <c r="Q3091" i="25"/>
  <c r="Q3090" i="25"/>
  <c r="Q3089" i="25"/>
  <c r="Q3088" i="25"/>
  <c r="Q3087" i="25"/>
  <c r="Q3086" i="25"/>
  <c r="Q3085" i="25"/>
  <c r="Q3084" i="25"/>
  <c r="T128" i="13"/>
  <c r="T128" i="11"/>
  <c r="AI123" i="11"/>
  <c r="AI124" i="11"/>
  <c r="AI125" i="11"/>
  <c r="AI126" i="11"/>
  <c r="AI127" i="11"/>
  <c r="L793" i="23"/>
  <c r="L792" i="23"/>
  <c r="L791" i="23"/>
  <c r="L790" i="23"/>
  <c r="L789" i="23"/>
  <c r="L788" i="23"/>
  <c r="L787" i="23"/>
  <c r="L786" i="23"/>
  <c r="L785" i="23"/>
  <c r="L784" i="23"/>
  <c r="L783" i="23"/>
  <c r="L782" i="23"/>
  <c r="L781" i="23"/>
  <c r="L780" i="23"/>
  <c r="L779" i="23"/>
  <c r="L778" i="23"/>
  <c r="L777" i="23"/>
  <c r="L776" i="23"/>
  <c r="L775" i="23"/>
  <c r="L774" i="23"/>
  <c r="L773" i="23"/>
  <c r="L772" i="23"/>
  <c r="L771" i="23"/>
  <c r="L770" i="23"/>
  <c r="L769" i="23"/>
  <c r="L768" i="23"/>
  <c r="L767" i="23"/>
  <c r="L766" i="23"/>
  <c r="L765" i="23"/>
  <c r="L764" i="23"/>
  <c r="L763" i="23"/>
  <c r="L762" i="23"/>
  <c r="L761" i="23"/>
  <c r="L760" i="23"/>
  <c r="L759" i="23"/>
  <c r="L758" i="23"/>
  <c r="L757" i="23"/>
  <c r="L756" i="23"/>
  <c r="L755" i="23"/>
  <c r="L754" i="23"/>
  <c r="L753" i="23"/>
  <c r="L752" i="23"/>
  <c r="L751" i="23"/>
  <c r="L750" i="23"/>
  <c r="L749" i="23"/>
  <c r="L748" i="23"/>
  <c r="L747" i="23"/>
  <c r="AI128" i="11" l="1"/>
  <c r="T121" i="11"/>
  <c r="T121" i="13"/>
  <c r="T138" i="15"/>
  <c r="T137" i="15"/>
  <c r="T136" i="15"/>
  <c r="T133" i="15"/>
  <c r="T130" i="15"/>
  <c r="T206" i="15" s="1"/>
  <c r="T138" i="14"/>
  <c r="T137" i="14"/>
  <c r="T136" i="14"/>
  <c r="T133" i="14"/>
  <c r="T130" i="14"/>
  <c r="T206" i="14" s="1"/>
  <c r="AI203" i="11"/>
  <c r="AI202" i="11"/>
  <c r="AI201" i="11"/>
  <c r="AI198" i="11"/>
  <c r="AI195" i="11"/>
  <c r="AI192" i="11"/>
  <c r="AI191" i="11"/>
  <c r="AI190" i="11"/>
  <c r="AI187" i="11"/>
  <c r="AI184" i="11"/>
  <c r="AI181" i="11"/>
  <c r="AI180" i="11"/>
  <c r="AI179" i="11"/>
  <c r="AI176" i="11"/>
  <c r="AI173" i="11"/>
  <c r="AI170" i="11"/>
  <c r="AI169" i="11"/>
  <c r="AI168" i="11"/>
  <c r="AI165" i="11"/>
  <c r="AI162" i="11"/>
  <c r="AI152" i="11"/>
  <c r="AI151" i="11"/>
  <c r="AI150" i="11"/>
  <c r="AI149" i="11"/>
  <c r="AI148" i="11"/>
  <c r="AI145" i="11"/>
  <c r="AI144" i="11"/>
  <c r="AI143" i="11"/>
  <c r="AI142" i="11"/>
  <c r="AI141" i="11"/>
  <c r="AI138" i="11"/>
  <c r="AI137" i="11"/>
  <c r="AI136" i="11"/>
  <c r="AI133" i="11"/>
  <c r="AI130" i="11"/>
  <c r="AI113" i="11"/>
  <c r="AI112" i="11"/>
  <c r="AI111" i="11"/>
  <c r="AI110" i="11"/>
  <c r="AI109" i="11"/>
  <c r="AI106" i="11"/>
  <c r="AI105" i="11"/>
  <c r="AI104" i="11"/>
  <c r="AI101" i="11"/>
  <c r="AI98" i="11"/>
  <c r="AI95" i="11"/>
  <c r="AI94" i="11"/>
  <c r="AI93" i="11"/>
  <c r="AI90" i="11"/>
  <c r="AI87" i="11"/>
  <c r="AI84" i="11"/>
  <c r="AI83" i="11"/>
  <c r="AI82" i="11"/>
  <c r="AI79" i="11"/>
  <c r="AI76" i="11"/>
  <c r="AI73" i="11"/>
  <c r="AI72" i="11"/>
  <c r="AI71" i="11"/>
  <c r="AI68" i="11"/>
  <c r="AI65" i="11"/>
  <c r="AI62" i="11"/>
  <c r="AI61" i="11"/>
  <c r="AI60" i="11"/>
  <c r="AI57" i="11"/>
  <c r="AI54" i="11"/>
  <c r="AI51" i="11"/>
  <c r="AI50" i="11"/>
  <c r="AI49" i="11"/>
  <c r="AI46" i="11"/>
  <c r="AI43" i="11"/>
  <c r="AI40" i="11"/>
  <c r="AI39" i="11"/>
  <c r="AI38" i="11"/>
  <c r="AI35" i="11"/>
  <c r="AI32" i="11"/>
  <c r="AI29" i="11"/>
  <c r="AI28" i="11"/>
  <c r="AI27" i="11"/>
  <c r="AI24" i="11"/>
  <c r="AI21" i="11"/>
  <c r="AI18" i="11"/>
  <c r="AI17" i="11"/>
  <c r="AI16" i="11"/>
  <c r="AI13" i="11"/>
  <c r="AI10" i="11"/>
  <c r="AI203" i="13"/>
  <c r="AI202" i="13"/>
  <c r="AI201" i="13"/>
  <c r="AI198" i="13"/>
  <c r="AI195" i="13"/>
  <c r="AI192" i="13"/>
  <c r="AI191" i="13"/>
  <c r="AI190" i="13"/>
  <c r="AI187" i="13"/>
  <c r="AI184" i="13"/>
  <c r="AI181" i="13"/>
  <c r="AI180" i="13"/>
  <c r="AI179" i="13"/>
  <c r="AI176" i="13"/>
  <c r="AI173" i="13"/>
  <c r="AI170" i="13"/>
  <c r="AI169" i="13"/>
  <c r="AI168" i="13"/>
  <c r="AI165" i="13"/>
  <c r="AI162" i="13"/>
  <c r="AI152" i="13"/>
  <c r="AI151" i="13"/>
  <c r="AI150" i="13"/>
  <c r="AI149" i="13"/>
  <c r="AI148" i="13"/>
  <c r="AI145" i="13"/>
  <c r="AI144" i="13"/>
  <c r="AI143" i="13"/>
  <c r="AI142" i="13"/>
  <c r="AI141" i="13"/>
  <c r="AI138" i="13"/>
  <c r="AI137" i="13"/>
  <c r="AI136" i="13"/>
  <c r="AI133" i="13"/>
  <c r="AI130" i="13"/>
  <c r="AI127" i="13"/>
  <c r="AI126" i="13"/>
  <c r="AI125" i="13"/>
  <c r="AI124" i="13"/>
  <c r="AI123" i="13"/>
  <c r="AI113" i="13"/>
  <c r="AI112" i="13"/>
  <c r="AI111" i="13"/>
  <c r="AI110" i="13"/>
  <c r="AI109" i="13"/>
  <c r="AI106" i="13"/>
  <c r="AI105" i="13"/>
  <c r="AI104" i="13"/>
  <c r="AI101" i="13"/>
  <c r="AI98" i="13"/>
  <c r="AI95" i="13"/>
  <c r="AI94" i="13"/>
  <c r="AI93" i="13"/>
  <c r="AI90" i="13"/>
  <c r="AI87" i="13"/>
  <c r="AI84" i="13"/>
  <c r="AI83" i="13"/>
  <c r="AI82" i="13"/>
  <c r="AI79" i="13"/>
  <c r="AI76" i="13"/>
  <c r="AI73" i="13"/>
  <c r="AI72" i="13"/>
  <c r="AI71" i="13"/>
  <c r="AI68" i="13"/>
  <c r="AI65" i="13"/>
  <c r="AI62" i="13"/>
  <c r="AI61" i="13"/>
  <c r="AI60" i="13"/>
  <c r="AI57" i="13"/>
  <c r="AI54" i="13"/>
  <c r="AI51" i="13"/>
  <c r="AI50" i="13"/>
  <c r="AI49" i="13"/>
  <c r="AI46" i="13"/>
  <c r="AI43" i="13"/>
  <c r="AI40" i="13"/>
  <c r="AI39" i="13"/>
  <c r="AI38" i="13"/>
  <c r="AI35" i="13"/>
  <c r="AI32" i="13"/>
  <c r="AI29" i="13"/>
  <c r="AI28" i="13"/>
  <c r="AI27" i="13"/>
  <c r="AI24" i="13"/>
  <c r="AI21" i="13"/>
  <c r="AI18" i="13"/>
  <c r="AI17" i="13"/>
  <c r="AI16" i="13"/>
  <c r="AI13" i="13"/>
  <c r="AI10" i="13"/>
  <c r="AI203" i="14"/>
  <c r="AI202" i="14"/>
  <c r="AI201" i="14"/>
  <c r="AI198" i="14"/>
  <c r="AI195" i="14"/>
  <c r="AI192" i="14"/>
  <c r="AI191" i="14"/>
  <c r="AI190" i="14"/>
  <c r="AI187" i="14"/>
  <c r="AI184" i="14"/>
  <c r="AI181" i="14"/>
  <c r="AI180" i="14"/>
  <c r="AI179" i="14"/>
  <c r="AI176" i="14"/>
  <c r="AI173" i="14"/>
  <c r="AI170" i="14"/>
  <c r="AI169" i="14"/>
  <c r="AI168" i="14"/>
  <c r="AI165" i="14"/>
  <c r="AI162" i="14"/>
  <c r="AI152" i="14"/>
  <c r="AI151" i="14"/>
  <c r="AI150" i="14"/>
  <c r="AI149" i="14"/>
  <c r="AI148" i="14"/>
  <c r="AI145" i="14"/>
  <c r="AI144" i="14"/>
  <c r="AI143" i="14"/>
  <c r="AI142" i="14"/>
  <c r="AI141" i="14"/>
  <c r="AI127" i="14"/>
  <c r="AI126" i="14"/>
  <c r="AI125" i="14"/>
  <c r="AI124" i="14"/>
  <c r="AI123" i="14"/>
  <c r="AI120" i="14"/>
  <c r="AI119" i="14"/>
  <c r="AI118" i="14"/>
  <c r="AI117" i="14"/>
  <c r="AI116" i="14"/>
  <c r="AI113" i="14"/>
  <c r="AI112" i="14"/>
  <c r="AI111" i="14"/>
  <c r="AI110" i="14"/>
  <c r="AI109" i="14"/>
  <c r="AI106" i="14"/>
  <c r="AI105" i="14"/>
  <c r="AI104" i="14"/>
  <c r="AI101" i="14"/>
  <c r="AI98" i="14"/>
  <c r="AI95" i="14"/>
  <c r="AI94" i="14"/>
  <c r="AI93" i="14"/>
  <c r="AI90" i="14"/>
  <c r="AI87" i="14"/>
  <c r="AI84" i="14"/>
  <c r="AI83" i="14"/>
  <c r="AI82" i="14"/>
  <c r="AI79" i="14"/>
  <c r="AI76" i="14"/>
  <c r="AI73" i="14"/>
  <c r="AI72" i="14"/>
  <c r="AI71" i="14"/>
  <c r="AI68" i="14"/>
  <c r="AI65" i="14"/>
  <c r="AI62" i="14"/>
  <c r="AI61" i="14"/>
  <c r="AI60" i="14"/>
  <c r="AI57" i="14"/>
  <c r="AI54" i="14"/>
  <c r="AI51" i="14"/>
  <c r="AI50" i="14"/>
  <c r="AI49" i="14"/>
  <c r="AI46" i="14"/>
  <c r="AI43" i="14"/>
  <c r="AI40" i="14"/>
  <c r="AI39" i="14"/>
  <c r="AI38" i="14"/>
  <c r="AI35" i="14"/>
  <c r="AI32" i="14"/>
  <c r="AI29" i="14"/>
  <c r="AI28" i="14"/>
  <c r="AI27" i="14"/>
  <c r="AI24" i="14"/>
  <c r="AI21" i="14"/>
  <c r="AI18" i="14"/>
  <c r="AI17" i="14"/>
  <c r="AI16" i="14"/>
  <c r="AI13" i="14"/>
  <c r="AI10" i="14"/>
  <c r="AI203" i="15"/>
  <c r="AI202" i="15"/>
  <c r="AI201" i="15"/>
  <c r="AI198" i="15"/>
  <c r="AI195" i="15"/>
  <c r="AI192" i="15"/>
  <c r="AI191" i="15"/>
  <c r="AI190" i="15"/>
  <c r="AI187" i="15"/>
  <c r="AI184" i="15"/>
  <c r="AI181" i="15"/>
  <c r="AI180" i="15"/>
  <c r="AI179" i="15"/>
  <c r="AI176" i="15"/>
  <c r="AI173" i="15"/>
  <c r="AI170" i="15"/>
  <c r="AI169" i="15"/>
  <c r="AI168" i="15"/>
  <c r="AI165" i="15"/>
  <c r="AI162" i="15"/>
  <c r="AI152" i="15"/>
  <c r="AI151" i="15"/>
  <c r="AI150" i="15"/>
  <c r="AI149" i="15"/>
  <c r="AI148" i="15"/>
  <c r="AI145" i="15"/>
  <c r="AI144" i="15"/>
  <c r="AI143" i="15"/>
  <c r="AI142" i="15"/>
  <c r="AI141" i="15"/>
  <c r="AI127" i="15"/>
  <c r="AI126" i="15"/>
  <c r="AI125" i="15"/>
  <c r="AI124" i="15"/>
  <c r="AI123" i="15"/>
  <c r="AI120" i="15"/>
  <c r="AI119" i="15"/>
  <c r="AI118" i="15"/>
  <c r="AI117" i="15"/>
  <c r="AI116" i="15"/>
  <c r="AI113" i="15"/>
  <c r="AI112" i="15"/>
  <c r="AI111" i="15"/>
  <c r="AI110" i="15"/>
  <c r="AI109" i="15"/>
  <c r="AI106" i="15"/>
  <c r="AI105" i="15"/>
  <c r="AI104" i="15"/>
  <c r="AI101" i="15"/>
  <c r="AI98" i="15"/>
  <c r="AI95" i="15"/>
  <c r="AI94" i="15"/>
  <c r="AI93" i="15"/>
  <c r="AI90" i="15"/>
  <c r="AI87" i="15"/>
  <c r="AI84" i="15"/>
  <c r="AI83" i="15"/>
  <c r="AI82" i="15"/>
  <c r="AI79" i="15"/>
  <c r="AI76" i="15"/>
  <c r="AI73" i="15"/>
  <c r="AI72" i="15"/>
  <c r="AI71" i="15"/>
  <c r="AI68" i="15"/>
  <c r="AI65" i="15"/>
  <c r="AI62" i="15"/>
  <c r="AI61" i="15"/>
  <c r="AI60" i="15"/>
  <c r="AI57" i="15"/>
  <c r="AI54" i="15"/>
  <c r="AI51" i="15"/>
  <c r="AI50" i="15"/>
  <c r="AI49" i="15"/>
  <c r="AI46" i="15"/>
  <c r="AI43" i="15"/>
  <c r="AI40" i="15"/>
  <c r="AI39" i="15"/>
  <c r="AI38" i="15"/>
  <c r="AI35" i="15"/>
  <c r="AI32" i="15"/>
  <c r="AI29" i="15"/>
  <c r="AI28" i="15"/>
  <c r="AI27" i="15"/>
  <c r="AI24" i="15"/>
  <c r="AI21" i="15"/>
  <c r="AI18" i="15"/>
  <c r="AI17" i="15"/>
  <c r="AI16" i="15"/>
  <c r="AI13" i="15"/>
  <c r="AI10" i="15"/>
  <c r="T157" i="14" l="1"/>
  <c r="T212" i="14"/>
  <c r="T155" i="15"/>
  <c r="T156" i="14"/>
  <c r="T209" i="14"/>
  <c r="T158" i="14"/>
  <c r="T213" i="14"/>
  <c r="T159" i="14"/>
  <c r="T214" i="14"/>
  <c r="T156" i="15"/>
  <c r="T209" i="15"/>
  <c r="T157" i="15"/>
  <c r="T212" i="15"/>
  <c r="T159" i="15"/>
  <c r="T214" i="15"/>
  <c r="T158" i="15"/>
  <c r="T160" i="15" s="1"/>
  <c r="T213" i="15"/>
  <c r="T155" i="14"/>
  <c r="T139" i="14"/>
  <c r="T215" i="14" s="1"/>
  <c r="T139" i="15"/>
  <c r="T215" i="15" s="1"/>
  <c r="AI171" i="13"/>
  <c r="AI171" i="11"/>
  <c r="AI85" i="11"/>
  <c r="AI182" i="11"/>
  <c r="AI19" i="11"/>
  <c r="AI74" i="11"/>
  <c r="AI41" i="11"/>
  <c r="AI52" i="11"/>
  <c r="AI96" i="11"/>
  <c r="AI146" i="11"/>
  <c r="AI30" i="11"/>
  <c r="AI63" i="11"/>
  <c r="AI107" i="11"/>
  <c r="AI114" i="11"/>
  <c r="AI153" i="11"/>
  <c r="AI193" i="11"/>
  <c r="AI204" i="11"/>
  <c r="AI19" i="13"/>
  <c r="AI63" i="13"/>
  <c r="AI30" i="13"/>
  <c r="AI74" i="13"/>
  <c r="AI146" i="13"/>
  <c r="AI41" i="13"/>
  <c r="AI85" i="13"/>
  <c r="AI153" i="13"/>
  <c r="AI182" i="13"/>
  <c r="AI193" i="13"/>
  <c r="AI107" i="13"/>
  <c r="AI52" i="13"/>
  <c r="AI96" i="13"/>
  <c r="AI204" i="13"/>
  <c r="AI193" i="14"/>
  <c r="AI30" i="14"/>
  <c r="AI74" i="14"/>
  <c r="AI41" i="14"/>
  <c r="AI85" i="14"/>
  <c r="AI121" i="14"/>
  <c r="AI204" i="14"/>
  <c r="AI52" i="14"/>
  <c r="AI96" i="14"/>
  <c r="AI128" i="14"/>
  <c r="AI171" i="14"/>
  <c r="AI19" i="14"/>
  <c r="AI63" i="14"/>
  <c r="AI107" i="14"/>
  <c r="AI146" i="14"/>
  <c r="AI182" i="14"/>
  <c r="AI41" i="15"/>
  <c r="AI52" i="15"/>
  <c r="AI85" i="15"/>
  <c r="AI96" i="15"/>
  <c r="AI128" i="15"/>
  <c r="AI171" i="15"/>
  <c r="AI182" i="15"/>
  <c r="AI19" i="15"/>
  <c r="AI30" i="15"/>
  <c r="AI63" i="15"/>
  <c r="AI74" i="15"/>
  <c r="AI107" i="15"/>
  <c r="AI193" i="15"/>
  <c r="AI204" i="15"/>
  <c r="AI139" i="13"/>
  <c r="AI139" i="11"/>
  <c r="AI114" i="13"/>
  <c r="AI128" i="13"/>
  <c r="AI153" i="15"/>
  <c r="AI146" i="15"/>
  <c r="AI121" i="15"/>
  <c r="AI114" i="15"/>
  <c r="AI153" i="14"/>
  <c r="AI114" i="14"/>
  <c r="T160" i="14" l="1"/>
  <c r="S120" i="11"/>
  <c r="S119" i="11"/>
  <c r="S118" i="11"/>
  <c r="S117" i="11"/>
  <c r="S116" i="11"/>
  <c r="S128" i="11"/>
  <c r="S120" i="13"/>
  <c r="S119" i="13"/>
  <c r="S118" i="13"/>
  <c r="S117" i="13"/>
  <c r="S116" i="13"/>
  <c r="S128" i="13"/>
  <c r="L746" i="23"/>
  <c r="L745" i="23"/>
  <c r="L744" i="23"/>
  <c r="L743" i="23"/>
  <c r="L742" i="23"/>
  <c r="L741" i="23"/>
  <c r="L740" i="23"/>
  <c r="L739" i="23"/>
  <c r="L738" i="23"/>
  <c r="L737" i="23"/>
  <c r="L736" i="23"/>
  <c r="L735" i="23"/>
  <c r="L734" i="23"/>
  <c r="L733" i="23"/>
  <c r="L732" i="23"/>
  <c r="L731" i="23"/>
  <c r="L730" i="23"/>
  <c r="L729" i="23"/>
  <c r="L728" i="23"/>
  <c r="L727" i="23"/>
  <c r="L726" i="23"/>
  <c r="L725" i="23"/>
  <c r="L724" i="23"/>
  <c r="L723" i="23"/>
  <c r="L722" i="23"/>
  <c r="L721" i="23"/>
  <c r="L720" i="23"/>
  <c r="L719" i="23"/>
  <c r="L718" i="23"/>
  <c r="L717" i="23"/>
  <c r="L716" i="23"/>
  <c r="L715" i="23"/>
  <c r="L714" i="23"/>
  <c r="L713" i="23"/>
  <c r="L712" i="23"/>
  <c r="L711" i="23"/>
  <c r="L710" i="23"/>
  <c r="L709" i="23"/>
  <c r="L708" i="23"/>
  <c r="L707" i="23"/>
  <c r="L706" i="23"/>
  <c r="L705" i="23"/>
  <c r="S114" i="11"/>
  <c r="S114" i="13"/>
  <c r="Q3083" i="25"/>
  <c r="Q3082" i="25"/>
  <c r="Q3081" i="25"/>
  <c r="Q3080" i="25"/>
  <c r="Q3079" i="25"/>
  <c r="Q3078" i="25"/>
  <c r="Q3077" i="25"/>
  <c r="Q3076" i="25"/>
  <c r="Q3075" i="25"/>
  <c r="Q3074" i="25"/>
  <c r="Q3073" i="25"/>
  <c r="Q3072" i="25"/>
  <c r="Q3071" i="25"/>
  <c r="Q3070" i="25"/>
  <c r="Q3069" i="25"/>
  <c r="Q3068" i="25"/>
  <c r="Q3067" i="25"/>
  <c r="Q3066" i="25"/>
  <c r="Q3065" i="25"/>
  <c r="Q3064" i="25"/>
  <c r="Q3063" i="25"/>
  <c r="Q3062" i="25"/>
  <c r="Q3061" i="25"/>
  <c r="Q3060" i="25"/>
  <c r="Q3059" i="25"/>
  <c r="Q3058" i="25"/>
  <c r="Q3057" i="25"/>
  <c r="Q3056" i="25"/>
  <c r="Q3055" i="25"/>
  <c r="Q3054" i="25"/>
  <c r="Q3053" i="25"/>
  <c r="Q3052" i="25"/>
  <c r="Q3051" i="25"/>
  <c r="Q3050" i="25"/>
  <c r="Q3049" i="25"/>
  <c r="Q3048" i="25"/>
  <c r="Q3047" i="25"/>
  <c r="Q3046" i="25"/>
  <c r="Q3045" i="25"/>
  <c r="Q3044" i="25"/>
  <c r="Q3043" i="25"/>
  <c r="Q3042" i="25"/>
  <c r="Q3041" i="25"/>
  <c r="Q3040" i="25"/>
  <c r="Q3039" i="25"/>
  <c r="Q3038" i="25"/>
  <c r="Q3037" i="25"/>
  <c r="Q3036" i="25"/>
  <c r="Q3035" i="25"/>
  <c r="Q3034" i="25"/>
  <c r="Q3033" i="25"/>
  <c r="Q3032" i="25"/>
  <c r="Q3031" i="25"/>
  <c r="Q3030" i="25"/>
  <c r="Q3029" i="25"/>
  <c r="Q3028" i="25"/>
  <c r="Q3027" i="25"/>
  <c r="Q3026" i="25"/>
  <c r="Q3025" i="25"/>
  <c r="Q3024" i="25"/>
  <c r="Q3023" i="25"/>
  <c r="Q3022" i="25"/>
  <c r="Q3021" i="25"/>
  <c r="Q3020" i="25"/>
  <c r="Q3019" i="25"/>
  <c r="Q3018" i="25"/>
  <c r="Q3017" i="25"/>
  <c r="Q3016" i="25"/>
  <c r="Q3015" i="25"/>
  <c r="Q3014" i="25"/>
  <c r="Q3013" i="25"/>
  <c r="Q3012" i="25"/>
  <c r="Q3011" i="25"/>
  <c r="Q3010" i="25"/>
  <c r="Q3009" i="25"/>
  <c r="Q3008" i="25"/>
  <c r="Q3007" i="25"/>
  <c r="Q3006" i="25"/>
  <c r="Q3005" i="25"/>
  <c r="Q3004" i="25"/>
  <c r="Q3003" i="25"/>
  <c r="Q3002" i="25"/>
  <c r="Q3001" i="25"/>
  <c r="Q3000" i="25"/>
  <c r="Q2999" i="25"/>
  <c r="Q2998" i="25"/>
  <c r="Q2997" i="25"/>
  <c r="Q2996" i="25"/>
  <c r="Q2995" i="25"/>
  <c r="Q2994" i="25"/>
  <c r="Q2993" i="25"/>
  <c r="Q2992" i="25"/>
  <c r="Q2991" i="25"/>
  <c r="Q2990" i="25"/>
  <c r="Q2989" i="25"/>
  <c r="Q2988" i="25"/>
  <c r="Q2987" i="25"/>
  <c r="Q2986" i="25"/>
  <c r="Q2985" i="25"/>
  <c r="Q2984" i="25"/>
  <c r="Q2983" i="25"/>
  <c r="Q2982" i="25"/>
  <c r="Q2981" i="25"/>
  <c r="Q2980" i="25"/>
  <c r="Q2979" i="25"/>
  <c r="Q2978" i="25"/>
  <c r="Q2977" i="25"/>
  <c r="Q2976" i="25"/>
  <c r="Q2975" i="25"/>
  <c r="Q2974" i="25"/>
  <c r="Q2973" i="25"/>
  <c r="Q2972" i="25"/>
  <c r="Q2971" i="25"/>
  <c r="Q2970" i="25"/>
  <c r="Q2969" i="25"/>
  <c r="Q2968" i="25"/>
  <c r="Q2967" i="25"/>
  <c r="Q2966" i="25"/>
  <c r="Q2965" i="25"/>
  <c r="Q2964" i="25"/>
  <c r="Q2963" i="25"/>
  <c r="Q2962" i="25"/>
  <c r="Q2961" i="25"/>
  <c r="Q2960" i="25"/>
  <c r="Q2959" i="25"/>
  <c r="Q2958" i="25"/>
  <c r="Q2957" i="25"/>
  <c r="Q2956" i="25"/>
  <c r="Q2955" i="25"/>
  <c r="Q2954" i="25"/>
  <c r="Q2953" i="25"/>
  <c r="Q2952" i="25"/>
  <c r="Q2951" i="25"/>
  <c r="Q2950" i="25"/>
  <c r="Q2949" i="25"/>
  <c r="Q2948" i="25"/>
  <c r="Q2947" i="25"/>
  <c r="Q2946" i="25"/>
  <c r="Q2945" i="25"/>
  <c r="Q2944" i="25"/>
  <c r="Q2943" i="25"/>
  <c r="Q2942" i="25"/>
  <c r="Q2941" i="25"/>
  <c r="Q2940" i="25"/>
  <c r="Q2939" i="25"/>
  <c r="Q2938" i="25"/>
  <c r="Q2937" i="25"/>
  <c r="Q2936" i="25"/>
  <c r="Q2935" i="25"/>
  <c r="Q2934" i="25"/>
  <c r="Q2933" i="25"/>
  <c r="Q2932" i="25"/>
  <c r="Q2931" i="25"/>
  <c r="Q2930" i="25"/>
  <c r="S121" i="11" l="1"/>
  <c r="S121" i="13"/>
  <c r="AH203" i="11"/>
  <c r="AH202" i="11"/>
  <c r="AH201" i="11"/>
  <c r="AH198" i="11"/>
  <c r="AH195" i="11"/>
  <c r="AH192" i="11"/>
  <c r="AH191" i="11"/>
  <c r="AH190" i="11"/>
  <c r="AH187" i="11"/>
  <c r="AH184" i="11"/>
  <c r="AH181" i="11"/>
  <c r="AH180" i="11"/>
  <c r="AH179" i="11"/>
  <c r="AH176" i="11"/>
  <c r="AH173" i="11"/>
  <c r="AH170" i="11"/>
  <c r="AH169" i="11"/>
  <c r="AH168" i="11"/>
  <c r="AH165" i="11"/>
  <c r="AH162" i="11"/>
  <c r="AH152" i="11"/>
  <c r="AH151" i="11"/>
  <c r="AH150" i="11"/>
  <c r="AH149" i="11"/>
  <c r="AH148" i="11"/>
  <c r="AH145" i="11"/>
  <c r="AH144" i="11"/>
  <c r="AH143" i="11"/>
  <c r="AH142" i="11"/>
  <c r="AH141" i="11"/>
  <c r="AH138" i="11"/>
  <c r="AH137" i="11"/>
  <c r="AH136" i="11"/>
  <c r="AH133" i="11"/>
  <c r="AH130" i="11"/>
  <c r="AH127" i="11"/>
  <c r="AH126" i="11"/>
  <c r="AH125" i="11"/>
  <c r="AH124" i="11"/>
  <c r="AH123" i="11"/>
  <c r="AH113" i="11"/>
  <c r="AH112" i="11"/>
  <c r="AH111" i="11"/>
  <c r="AH110" i="11"/>
  <c r="AH109" i="11"/>
  <c r="AH106" i="11"/>
  <c r="AH105" i="11"/>
  <c r="AH104" i="11"/>
  <c r="AH101" i="11"/>
  <c r="AH98" i="11"/>
  <c r="AH95" i="11"/>
  <c r="AH94" i="11"/>
  <c r="AH93" i="11"/>
  <c r="AH90" i="11"/>
  <c r="AH87" i="11"/>
  <c r="AH84" i="11"/>
  <c r="AH83" i="11"/>
  <c r="AH82" i="11"/>
  <c r="AH79" i="11"/>
  <c r="AH76" i="11"/>
  <c r="AH73" i="11"/>
  <c r="AH72" i="11"/>
  <c r="AH71" i="11"/>
  <c r="AH68" i="11"/>
  <c r="AH65" i="11"/>
  <c r="AH62" i="11"/>
  <c r="AH61" i="11"/>
  <c r="AH60" i="11"/>
  <c r="AH57" i="11"/>
  <c r="AH54" i="11"/>
  <c r="AH51" i="11"/>
  <c r="AH50" i="11"/>
  <c r="AH49" i="11"/>
  <c r="AH46" i="11"/>
  <c r="AH43" i="11"/>
  <c r="AH40" i="11"/>
  <c r="AH39" i="11"/>
  <c r="AH38" i="11"/>
  <c r="AH35" i="11"/>
  <c r="AH32" i="11"/>
  <c r="AH29" i="11"/>
  <c r="AH28" i="11"/>
  <c r="AH27" i="11"/>
  <c r="AH24" i="11"/>
  <c r="AH21" i="11"/>
  <c r="AH18" i="11"/>
  <c r="AH17" i="11"/>
  <c r="AH16" i="11"/>
  <c r="AH13" i="11"/>
  <c r="AH10" i="11"/>
  <c r="S159" i="11"/>
  <c r="S158" i="11"/>
  <c r="S157" i="11"/>
  <c r="S156" i="11"/>
  <c r="S155" i="11"/>
  <c r="S153" i="11"/>
  <c r="S146" i="11"/>
  <c r="S139" i="11"/>
  <c r="S215" i="11" s="1"/>
  <c r="AH203" i="13"/>
  <c r="AH202" i="13"/>
  <c r="AH201" i="13"/>
  <c r="AH198" i="13"/>
  <c r="AH195" i="13"/>
  <c r="AH192" i="13"/>
  <c r="AH191" i="13"/>
  <c r="AH190" i="13"/>
  <c r="AH187" i="13"/>
  <c r="AH184" i="13"/>
  <c r="AH181" i="13"/>
  <c r="AH180" i="13"/>
  <c r="AH179" i="13"/>
  <c r="AH176" i="13"/>
  <c r="AH173" i="13"/>
  <c r="AH170" i="13"/>
  <c r="AH169" i="13"/>
  <c r="AH168" i="13"/>
  <c r="AH165" i="13"/>
  <c r="AH162" i="13"/>
  <c r="AH152" i="13"/>
  <c r="AH151" i="13"/>
  <c r="AH150" i="13"/>
  <c r="AH149" i="13"/>
  <c r="AH148" i="13"/>
  <c r="AH145" i="13"/>
  <c r="AH144" i="13"/>
  <c r="AH143" i="13"/>
  <c r="AH142" i="13"/>
  <c r="AH141" i="13"/>
  <c r="AH138" i="13"/>
  <c r="AH137" i="13"/>
  <c r="AH136" i="13"/>
  <c r="AH133" i="13"/>
  <c r="AH130" i="13"/>
  <c r="AH127" i="13"/>
  <c r="AH126" i="13"/>
  <c r="AH125" i="13"/>
  <c r="AH124" i="13"/>
  <c r="AH123" i="13"/>
  <c r="AH113" i="13"/>
  <c r="AH112" i="13"/>
  <c r="AH111" i="13"/>
  <c r="AH110" i="13"/>
  <c r="AH109" i="13"/>
  <c r="AH106" i="13"/>
  <c r="AH105" i="13"/>
  <c r="AH104" i="13"/>
  <c r="AH101" i="13"/>
  <c r="AH98" i="13"/>
  <c r="AH95" i="13"/>
  <c r="AH94" i="13"/>
  <c r="AH93" i="13"/>
  <c r="AH90" i="13"/>
  <c r="AH87" i="13"/>
  <c r="AH84" i="13"/>
  <c r="AH83" i="13"/>
  <c r="AH82" i="13"/>
  <c r="AH79" i="13"/>
  <c r="AH76" i="13"/>
  <c r="AH73" i="13"/>
  <c r="AH72" i="13"/>
  <c r="AH71" i="13"/>
  <c r="AH68" i="13"/>
  <c r="AH65" i="13"/>
  <c r="AH62" i="13"/>
  <c r="AH61" i="13"/>
  <c r="AH60" i="13"/>
  <c r="AH57" i="13"/>
  <c r="AH54" i="13"/>
  <c r="AH51" i="13"/>
  <c r="AH50" i="13"/>
  <c r="AH49" i="13"/>
  <c r="AH46" i="13"/>
  <c r="AH43" i="13"/>
  <c r="AH40" i="13"/>
  <c r="AH39" i="13"/>
  <c r="AH38" i="13"/>
  <c r="AH35" i="13"/>
  <c r="AH32" i="13"/>
  <c r="AH29" i="13"/>
  <c r="AH28" i="13"/>
  <c r="AH27" i="13"/>
  <c r="AH24" i="13"/>
  <c r="AH21" i="13"/>
  <c r="AH18" i="13"/>
  <c r="AH17" i="13"/>
  <c r="AH16" i="13"/>
  <c r="AH13" i="13"/>
  <c r="AH10" i="13"/>
  <c r="S159" i="13"/>
  <c r="S158" i="13"/>
  <c r="S157" i="13"/>
  <c r="S156" i="13"/>
  <c r="S155" i="13"/>
  <c r="S153" i="13"/>
  <c r="S146" i="13"/>
  <c r="S139" i="13"/>
  <c r="S215" i="13" s="1"/>
  <c r="AH203" i="14"/>
  <c r="AH202" i="14"/>
  <c r="AH201" i="14"/>
  <c r="AH198" i="14"/>
  <c r="AH195" i="14"/>
  <c r="AH192" i="14"/>
  <c r="AH191" i="14"/>
  <c r="AH190" i="14"/>
  <c r="AH187" i="14"/>
  <c r="AH184" i="14"/>
  <c r="AH181" i="14"/>
  <c r="AH180" i="14"/>
  <c r="AH179" i="14"/>
  <c r="AH176" i="14"/>
  <c r="AH173" i="14"/>
  <c r="AH170" i="14"/>
  <c r="AH169" i="14"/>
  <c r="AH168" i="14"/>
  <c r="AH165" i="14"/>
  <c r="AH162" i="14"/>
  <c r="AH152" i="14"/>
  <c r="AH151" i="14"/>
  <c r="AH150" i="14"/>
  <c r="AH149" i="14"/>
  <c r="AH148" i="14"/>
  <c r="AH145" i="14"/>
  <c r="AH144" i="14"/>
  <c r="AH143" i="14"/>
  <c r="AH142" i="14"/>
  <c r="AH141" i="14"/>
  <c r="AH127" i="14"/>
  <c r="AH126" i="14"/>
  <c r="AH125" i="14"/>
  <c r="AH124" i="14"/>
  <c r="AH123" i="14"/>
  <c r="AH120" i="14"/>
  <c r="AH119" i="14"/>
  <c r="AH118" i="14"/>
  <c r="AH117" i="14"/>
  <c r="AH116" i="14"/>
  <c r="AH113" i="14"/>
  <c r="AH112" i="14"/>
  <c r="AH111" i="14"/>
  <c r="AH110" i="14"/>
  <c r="AH109" i="14"/>
  <c r="AH106" i="14"/>
  <c r="AH105" i="14"/>
  <c r="AH104" i="14"/>
  <c r="AH101" i="14"/>
  <c r="AH98" i="14"/>
  <c r="AH95" i="14"/>
  <c r="AH94" i="14"/>
  <c r="AH93" i="14"/>
  <c r="AH90" i="14"/>
  <c r="AH87" i="14"/>
  <c r="AH84" i="14"/>
  <c r="AH83" i="14"/>
  <c r="AH82" i="14"/>
  <c r="AH79" i="14"/>
  <c r="AH76" i="14"/>
  <c r="AH73" i="14"/>
  <c r="AH72" i="14"/>
  <c r="AH71" i="14"/>
  <c r="AH68" i="14"/>
  <c r="AH65" i="14"/>
  <c r="AH62" i="14"/>
  <c r="AH61" i="14"/>
  <c r="AH60" i="14"/>
  <c r="AH57" i="14"/>
  <c r="AH54" i="14"/>
  <c r="AH51" i="14"/>
  <c r="AH50" i="14"/>
  <c r="AH49" i="14"/>
  <c r="AH46" i="14"/>
  <c r="AH43" i="14"/>
  <c r="AH40" i="14"/>
  <c r="AH39" i="14"/>
  <c r="AH38" i="14"/>
  <c r="AH35" i="14"/>
  <c r="AH32" i="14"/>
  <c r="AH29" i="14"/>
  <c r="AH28" i="14"/>
  <c r="AH27" i="14"/>
  <c r="AH24" i="14"/>
  <c r="AH21" i="14"/>
  <c r="AH18" i="14"/>
  <c r="AH17" i="14"/>
  <c r="AH16" i="14"/>
  <c r="AH13" i="14"/>
  <c r="AH10" i="14"/>
  <c r="S138" i="14"/>
  <c r="S137" i="14"/>
  <c r="S136" i="14"/>
  <c r="S212" i="14" s="1"/>
  <c r="S133" i="14"/>
  <c r="S209" i="14" s="1"/>
  <c r="S130" i="14"/>
  <c r="S206" i="14" s="1"/>
  <c r="AH203" i="15"/>
  <c r="AH202" i="15"/>
  <c r="AH201" i="15"/>
  <c r="AH198" i="15"/>
  <c r="AH195" i="15"/>
  <c r="AH192" i="15"/>
  <c r="AH191" i="15"/>
  <c r="AH190" i="15"/>
  <c r="AH187" i="15"/>
  <c r="AH184" i="15"/>
  <c r="AH181" i="15"/>
  <c r="AH180" i="15"/>
  <c r="AH179" i="15"/>
  <c r="AH176" i="15"/>
  <c r="AH173" i="15"/>
  <c r="AH170" i="15"/>
  <c r="AH169" i="15"/>
  <c r="AH168" i="15"/>
  <c r="AH165" i="15"/>
  <c r="AH162" i="15"/>
  <c r="AH152" i="15"/>
  <c r="AH151" i="15"/>
  <c r="AH150" i="15"/>
  <c r="AH149" i="15"/>
  <c r="AH148" i="15"/>
  <c r="AH145" i="15"/>
  <c r="AH144" i="15"/>
  <c r="AH143" i="15"/>
  <c r="AH142" i="15"/>
  <c r="AH141" i="15"/>
  <c r="AH127" i="15"/>
  <c r="AH126" i="15"/>
  <c r="AH125" i="15"/>
  <c r="AH124" i="15"/>
  <c r="AH123" i="15"/>
  <c r="AH120" i="15"/>
  <c r="AH119" i="15"/>
  <c r="AH118" i="15"/>
  <c r="AH117" i="15"/>
  <c r="AH116" i="15"/>
  <c r="AH113" i="15"/>
  <c r="AH112" i="15"/>
  <c r="AH111" i="15"/>
  <c r="AH110" i="15"/>
  <c r="AH109" i="15"/>
  <c r="AH106" i="15"/>
  <c r="AH105" i="15"/>
  <c r="AH104" i="15"/>
  <c r="AH101" i="15"/>
  <c r="AH98" i="15"/>
  <c r="AH95" i="15"/>
  <c r="AH94" i="15"/>
  <c r="AH93" i="15"/>
  <c r="AH90" i="15"/>
  <c r="AH87" i="15"/>
  <c r="AH84" i="15"/>
  <c r="AH83" i="15"/>
  <c r="AH82" i="15"/>
  <c r="AH79" i="15"/>
  <c r="AH76" i="15"/>
  <c r="AH73" i="15"/>
  <c r="AH72" i="15"/>
  <c r="AH71" i="15"/>
  <c r="AH68" i="15"/>
  <c r="AH65" i="15"/>
  <c r="AH62" i="15"/>
  <c r="AH61" i="15"/>
  <c r="AH60" i="15"/>
  <c r="AH57" i="15"/>
  <c r="AH54" i="15"/>
  <c r="AH51" i="15"/>
  <c r="AH50" i="15"/>
  <c r="AH49" i="15"/>
  <c r="AH46" i="15"/>
  <c r="AH43" i="15"/>
  <c r="AH40" i="15"/>
  <c r="AH39" i="15"/>
  <c r="AH38" i="15"/>
  <c r="AH35" i="15"/>
  <c r="AH32" i="15"/>
  <c r="AH29" i="15"/>
  <c r="AH28" i="15"/>
  <c r="AH27" i="15"/>
  <c r="AH24" i="15"/>
  <c r="AH21" i="15"/>
  <c r="AH18" i="15"/>
  <c r="AH17" i="15"/>
  <c r="AH16" i="15"/>
  <c r="AH13" i="15"/>
  <c r="AH10" i="15"/>
  <c r="S138" i="15"/>
  <c r="S137" i="15"/>
  <c r="S213" i="15" s="1"/>
  <c r="S136" i="15"/>
  <c r="S133" i="15"/>
  <c r="S130" i="15"/>
  <c r="S206" i="15" s="1"/>
  <c r="S158" i="14" l="1"/>
  <c r="S213" i="14"/>
  <c r="S159" i="14"/>
  <c r="S214" i="14"/>
  <c r="S156" i="15"/>
  <c r="S209" i="15"/>
  <c r="S159" i="15"/>
  <c r="S214" i="15"/>
  <c r="S157" i="15"/>
  <c r="S212" i="15"/>
  <c r="S155" i="14"/>
  <c r="S139" i="14"/>
  <c r="S215" i="14" s="1"/>
  <c r="S155" i="15"/>
  <c r="S139" i="15"/>
  <c r="S215" i="15" s="1"/>
  <c r="AH74" i="15"/>
  <c r="AH30" i="15"/>
  <c r="AH114" i="15"/>
  <c r="AH171" i="11"/>
  <c r="AH182" i="15"/>
  <c r="AH146" i="15"/>
  <c r="S160" i="13"/>
  <c r="S160" i="11"/>
  <c r="AH19" i="11"/>
  <c r="AH63" i="11"/>
  <c r="AH107" i="11"/>
  <c r="AH139" i="11"/>
  <c r="AH52" i="11"/>
  <c r="AH96" i="11"/>
  <c r="AH128" i="11"/>
  <c r="AH204" i="11"/>
  <c r="AH30" i="11"/>
  <c r="AH74" i="11"/>
  <c r="AH114" i="11"/>
  <c r="AH146" i="11"/>
  <c r="AH182" i="11"/>
  <c r="AH41" i="11"/>
  <c r="AH85" i="11"/>
  <c r="AH153" i="11"/>
  <c r="AH193" i="11"/>
  <c r="AH146" i="13"/>
  <c r="AH182" i="13"/>
  <c r="AH193" i="13"/>
  <c r="AH153" i="13"/>
  <c r="AH128" i="13"/>
  <c r="AH30" i="13"/>
  <c r="AH41" i="13"/>
  <c r="AH74" i="13"/>
  <c r="AH85" i="13"/>
  <c r="AH19" i="13"/>
  <c r="AH52" i="13"/>
  <c r="AH63" i="13"/>
  <c r="AH96" i="13"/>
  <c r="AH107" i="13"/>
  <c r="AH139" i="13"/>
  <c r="AH114" i="13"/>
  <c r="AH171" i="13"/>
  <c r="AH204" i="13"/>
  <c r="S156" i="14"/>
  <c r="AH19" i="14"/>
  <c r="AH52" i="14"/>
  <c r="AH63" i="14"/>
  <c r="AH96" i="14"/>
  <c r="AH107" i="14"/>
  <c r="AH128" i="14"/>
  <c r="AH171" i="14"/>
  <c r="AH204" i="14"/>
  <c r="S157" i="14"/>
  <c r="AH30" i="14"/>
  <c r="AH41" i="14"/>
  <c r="AH74" i="14"/>
  <c r="AH85" i="14"/>
  <c r="AH114" i="14"/>
  <c r="AH121" i="14"/>
  <c r="AH146" i="14"/>
  <c r="AH153" i="14"/>
  <c r="AH182" i="14"/>
  <c r="AH193" i="14"/>
  <c r="S158" i="15"/>
  <c r="AH41" i="15"/>
  <c r="AH85" i="15"/>
  <c r="AH121" i="15"/>
  <c r="AH153" i="15"/>
  <c r="AH193" i="15"/>
  <c r="AH52" i="15"/>
  <c r="AH96" i="15"/>
  <c r="AH128" i="15"/>
  <c r="AH204" i="15"/>
  <c r="AH19" i="15"/>
  <c r="AH63" i="15"/>
  <c r="AH107" i="15"/>
  <c r="AH171" i="15"/>
  <c r="R120" i="11"/>
  <c r="R119" i="11"/>
  <c r="R118" i="11"/>
  <c r="R117" i="11"/>
  <c r="R116" i="11"/>
  <c r="R120" i="13"/>
  <c r="R119" i="13"/>
  <c r="R118" i="13"/>
  <c r="R117" i="13"/>
  <c r="R116" i="13"/>
  <c r="R114" i="13"/>
  <c r="R114" i="11"/>
  <c r="Q2929" i="25"/>
  <c r="Q2928" i="25"/>
  <c r="Q2927" i="25"/>
  <c r="Q2926" i="25"/>
  <c r="Q2925" i="25"/>
  <c r="Q2924" i="25"/>
  <c r="Q2923" i="25"/>
  <c r="Q2922" i="25"/>
  <c r="Q2921" i="25"/>
  <c r="Q2920" i="25"/>
  <c r="Q2919" i="25"/>
  <c r="Q2918" i="25"/>
  <c r="Q2917" i="25"/>
  <c r="Q2916" i="25"/>
  <c r="Q2915" i="25"/>
  <c r="Q2914" i="25"/>
  <c r="Q2913" i="25"/>
  <c r="Q2912" i="25"/>
  <c r="Q2911" i="25"/>
  <c r="Q2910" i="25"/>
  <c r="Q2909" i="25"/>
  <c r="Q2908" i="25"/>
  <c r="Q2907" i="25"/>
  <c r="Q2906" i="25"/>
  <c r="Q2905" i="25"/>
  <c r="Q2904" i="25"/>
  <c r="Q2903" i="25"/>
  <c r="Q2902" i="25"/>
  <c r="Q2901" i="25"/>
  <c r="Q2900" i="25"/>
  <c r="Q2899" i="25"/>
  <c r="Q2898" i="25"/>
  <c r="Q2897" i="25"/>
  <c r="Q2896" i="25"/>
  <c r="Q2895" i="25"/>
  <c r="Q2894" i="25"/>
  <c r="Q2893" i="25"/>
  <c r="Q2892" i="25"/>
  <c r="Q2891" i="25"/>
  <c r="Q2890" i="25"/>
  <c r="Q2889" i="25"/>
  <c r="Q2888" i="25"/>
  <c r="Q2887" i="25"/>
  <c r="Q2886" i="25"/>
  <c r="Q2885" i="25"/>
  <c r="Q2884" i="25"/>
  <c r="Q2883" i="25"/>
  <c r="Q2882" i="25"/>
  <c r="Q2881" i="25"/>
  <c r="Q2880" i="25"/>
  <c r="Q2879" i="25"/>
  <c r="Q2878" i="25"/>
  <c r="Q2877" i="25"/>
  <c r="Q2876" i="25"/>
  <c r="Q2875" i="25"/>
  <c r="Q2874" i="25"/>
  <c r="Q2873" i="25"/>
  <c r="Q2872" i="25"/>
  <c r="Q2871" i="25"/>
  <c r="Q2870" i="25"/>
  <c r="Q2869" i="25"/>
  <c r="Q2868" i="25"/>
  <c r="Q2867" i="25"/>
  <c r="Q2866" i="25"/>
  <c r="Q2865" i="25"/>
  <c r="Q2864" i="25"/>
  <c r="Q2863" i="25"/>
  <c r="Q2862" i="25"/>
  <c r="Q2861" i="25"/>
  <c r="Q2860" i="25"/>
  <c r="Q2859" i="25"/>
  <c r="Q2858" i="25"/>
  <c r="Q2857" i="25"/>
  <c r="Q2856" i="25"/>
  <c r="Q2855" i="25"/>
  <c r="Q2854" i="25"/>
  <c r="Q2853" i="25"/>
  <c r="Q2852" i="25"/>
  <c r="Q2851" i="25"/>
  <c r="Q2850" i="25"/>
  <c r="Q2849" i="25"/>
  <c r="Q2848" i="25"/>
  <c r="Q2847" i="25"/>
  <c r="Q2846" i="25"/>
  <c r="Q2845" i="25"/>
  <c r="Q2844" i="25"/>
  <c r="Q2843" i="25"/>
  <c r="Q2842" i="25"/>
  <c r="Q2841" i="25"/>
  <c r="Q2840" i="25"/>
  <c r="Q2839" i="25"/>
  <c r="Q2838" i="25"/>
  <c r="Q2837" i="25"/>
  <c r="Q2836" i="25"/>
  <c r="Q2835" i="25"/>
  <c r="Q2834" i="25"/>
  <c r="Q2833" i="25"/>
  <c r="Q2832" i="25"/>
  <c r="Q2831" i="25"/>
  <c r="Q2830" i="25"/>
  <c r="Q2829" i="25"/>
  <c r="Q2828" i="25"/>
  <c r="Q2827" i="25"/>
  <c r="Q2826" i="25"/>
  <c r="Q2825" i="25"/>
  <c r="Q2824" i="25"/>
  <c r="Q2823" i="25"/>
  <c r="Q2822" i="25"/>
  <c r="Q2821" i="25"/>
  <c r="Q2820" i="25"/>
  <c r="Q2819" i="25"/>
  <c r="Q2818" i="25"/>
  <c r="Q2817" i="25"/>
  <c r="Q2816" i="25"/>
  <c r="Q2815" i="25"/>
  <c r="Q2814" i="25"/>
  <c r="Q2813" i="25"/>
  <c r="Q2812" i="25"/>
  <c r="Q2811" i="25"/>
  <c r="Q2810" i="25"/>
  <c r="Q2809" i="25"/>
  <c r="Q2808" i="25"/>
  <c r="Q2807" i="25"/>
  <c r="Q2806" i="25"/>
  <c r="Q2805" i="25"/>
  <c r="Q2804" i="25"/>
  <c r="Q2803" i="25"/>
  <c r="Q2802" i="25"/>
  <c r="Q2801" i="25"/>
  <c r="Q2800" i="25"/>
  <c r="Q2799" i="25"/>
  <c r="Q2798" i="25"/>
  <c r="Q2797" i="25"/>
  <c r="Q2796" i="25"/>
  <c r="Q2795" i="25"/>
  <c r="Q2794" i="25"/>
  <c r="Q2793" i="25"/>
  <c r="Q2792" i="25"/>
  <c r="Q2791" i="25"/>
  <c r="Q2790" i="25"/>
  <c r="Q2789" i="25"/>
  <c r="Q2788" i="25"/>
  <c r="Q2787" i="25"/>
  <c r="Q2786" i="25"/>
  <c r="Q2785" i="25"/>
  <c r="Q2784" i="25"/>
  <c r="Q2783" i="25"/>
  <c r="Q2782" i="25"/>
  <c r="Q2781" i="25"/>
  <c r="Q2780" i="25"/>
  <c r="Q2779" i="25"/>
  <c r="Q2778" i="25"/>
  <c r="Q2777" i="25"/>
  <c r="Q2776" i="25"/>
  <c r="Q2775" i="25"/>
  <c r="S160" i="15" l="1"/>
  <c r="S160" i="14"/>
  <c r="R121" i="11"/>
  <c r="R121" i="13"/>
  <c r="AG203" i="11"/>
  <c r="AG202" i="11"/>
  <c r="AG201" i="11"/>
  <c r="AG198" i="11"/>
  <c r="AG195" i="11"/>
  <c r="AG192" i="11"/>
  <c r="AG191" i="11"/>
  <c r="AG190" i="11"/>
  <c r="AG187" i="11"/>
  <c r="AG184" i="11"/>
  <c r="AG181" i="11"/>
  <c r="AG180" i="11"/>
  <c r="AG179" i="11"/>
  <c r="AG176" i="11"/>
  <c r="AG173" i="11"/>
  <c r="AG170" i="11"/>
  <c r="AG169" i="11"/>
  <c r="AG168" i="11"/>
  <c r="AG165" i="11"/>
  <c r="AG162" i="11"/>
  <c r="AG152" i="11"/>
  <c r="AG151" i="11"/>
  <c r="AG150" i="11"/>
  <c r="AG149" i="11"/>
  <c r="AG148" i="11"/>
  <c r="AG145" i="11"/>
  <c r="AG144" i="11"/>
  <c r="AG143" i="11"/>
  <c r="AG142" i="11"/>
  <c r="AG141" i="11"/>
  <c r="AG138" i="11"/>
  <c r="AG137" i="11"/>
  <c r="AG136" i="11"/>
  <c r="AG133" i="11"/>
  <c r="AG130" i="11"/>
  <c r="AG127" i="11"/>
  <c r="AG126" i="11"/>
  <c r="AG125" i="11"/>
  <c r="AG124" i="11"/>
  <c r="AG123" i="11"/>
  <c r="AG113" i="11"/>
  <c r="AG112" i="11"/>
  <c r="AG111" i="11"/>
  <c r="AG110" i="11"/>
  <c r="AG109" i="11"/>
  <c r="AG106" i="11"/>
  <c r="AG105" i="11"/>
  <c r="AG104" i="11"/>
  <c r="AG101" i="11"/>
  <c r="AG98" i="11"/>
  <c r="AG95" i="11"/>
  <c r="AG94" i="11"/>
  <c r="AG93" i="11"/>
  <c r="AG90" i="11"/>
  <c r="AG87" i="11"/>
  <c r="AG84" i="11"/>
  <c r="AG83" i="11"/>
  <c r="AG82" i="11"/>
  <c r="AG79" i="11"/>
  <c r="AG76" i="11"/>
  <c r="AG73" i="11"/>
  <c r="AG72" i="11"/>
  <c r="AG71" i="11"/>
  <c r="AG68" i="11"/>
  <c r="AG65" i="11"/>
  <c r="AG62" i="11"/>
  <c r="AG61" i="11"/>
  <c r="AG60" i="11"/>
  <c r="AG57" i="11"/>
  <c r="AG54" i="11"/>
  <c r="AG51" i="11"/>
  <c r="AG50" i="11"/>
  <c r="AG49" i="11"/>
  <c r="AG46" i="11"/>
  <c r="AG43" i="11"/>
  <c r="AG40" i="11"/>
  <c r="AG39" i="11"/>
  <c r="AG38" i="11"/>
  <c r="AG35" i="11"/>
  <c r="AG32" i="11"/>
  <c r="AG29" i="11"/>
  <c r="AG28" i="11"/>
  <c r="AG27" i="11"/>
  <c r="AG24" i="11"/>
  <c r="AG21" i="11"/>
  <c r="AG18" i="11"/>
  <c r="AG17" i="11"/>
  <c r="AG16" i="11"/>
  <c r="AG13" i="11"/>
  <c r="AG10" i="11"/>
  <c r="AG203" i="13"/>
  <c r="AG202" i="13"/>
  <c r="AG201" i="13"/>
  <c r="AG198" i="13"/>
  <c r="AG195" i="13"/>
  <c r="AG192" i="13"/>
  <c r="AG191" i="13"/>
  <c r="AG190" i="13"/>
  <c r="AG187" i="13"/>
  <c r="AG184" i="13"/>
  <c r="AG181" i="13"/>
  <c r="AG180" i="13"/>
  <c r="AG179" i="13"/>
  <c r="AG176" i="13"/>
  <c r="AG173" i="13"/>
  <c r="AG170" i="13"/>
  <c r="AG169" i="13"/>
  <c r="AG168" i="13"/>
  <c r="AG165" i="13"/>
  <c r="AG162" i="13"/>
  <c r="AG152" i="13"/>
  <c r="AG151" i="13"/>
  <c r="AG150" i="13"/>
  <c r="AG149" i="13"/>
  <c r="AG148" i="13"/>
  <c r="AG145" i="13"/>
  <c r="AG144" i="13"/>
  <c r="AG143" i="13"/>
  <c r="AG142" i="13"/>
  <c r="AG141" i="13"/>
  <c r="AG138" i="13"/>
  <c r="AG137" i="13"/>
  <c r="AG136" i="13"/>
  <c r="AG133" i="13"/>
  <c r="AG130" i="13"/>
  <c r="AG127" i="13"/>
  <c r="AG126" i="13"/>
  <c r="AG125" i="13"/>
  <c r="AG124" i="13"/>
  <c r="AG123" i="13"/>
  <c r="AG113" i="13"/>
  <c r="AG112" i="13"/>
  <c r="AG111" i="13"/>
  <c r="AG110" i="13"/>
  <c r="AG109" i="13"/>
  <c r="AG106" i="13"/>
  <c r="AG105" i="13"/>
  <c r="AG104" i="13"/>
  <c r="AG101" i="13"/>
  <c r="AG98" i="13"/>
  <c r="AG95" i="13"/>
  <c r="AG94" i="13"/>
  <c r="AG93" i="13"/>
  <c r="AG90" i="13"/>
  <c r="AG87" i="13"/>
  <c r="AG84" i="13"/>
  <c r="AG83" i="13"/>
  <c r="AG82" i="13"/>
  <c r="AG79" i="13"/>
  <c r="AG76" i="13"/>
  <c r="AG73" i="13"/>
  <c r="AG72" i="13"/>
  <c r="AG71" i="13"/>
  <c r="AG68" i="13"/>
  <c r="AG65" i="13"/>
  <c r="AG62" i="13"/>
  <c r="AG61" i="13"/>
  <c r="AG60" i="13"/>
  <c r="AG57" i="13"/>
  <c r="AG54" i="13"/>
  <c r="AG51" i="13"/>
  <c r="AG50" i="13"/>
  <c r="AG49" i="13"/>
  <c r="AG46" i="13"/>
  <c r="AG43" i="13"/>
  <c r="AG40" i="13"/>
  <c r="AG39" i="13"/>
  <c r="AG38" i="13"/>
  <c r="AG35" i="13"/>
  <c r="AG32" i="13"/>
  <c r="AG29" i="13"/>
  <c r="AG28" i="13"/>
  <c r="AG27" i="13"/>
  <c r="AG24" i="13"/>
  <c r="AG21" i="13"/>
  <c r="AG18" i="13"/>
  <c r="AG17" i="13"/>
  <c r="AG16" i="13"/>
  <c r="AG13" i="13"/>
  <c r="AG10" i="13"/>
  <c r="AG203" i="15"/>
  <c r="AG202" i="15"/>
  <c r="AG201" i="15"/>
  <c r="AG198" i="15"/>
  <c r="AG195" i="15"/>
  <c r="AG192" i="15"/>
  <c r="AG191" i="15"/>
  <c r="AG190" i="15"/>
  <c r="AG187" i="15"/>
  <c r="AG184" i="15"/>
  <c r="AG181" i="15"/>
  <c r="AG180" i="15"/>
  <c r="AG179" i="15"/>
  <c r="AG176" i="15"/>
  <c r="AG173" i="15"/>
  <c r="AG170" i="15"/>
  <c r="AG169" i="15"/>
  <c r="AG168" i="15"/>
  <c r="AG165" i="15"/>
  <c r="AG162" i="15"/>
  <c r="AG152" i="15"/>
  <c r="AG151" i="15"/>
  <c r="AG150" i="15"/>
  <c r="AG149" i="15"/>
  <c r="AG148" i="15"/>
  <c r="AG145" i="15"/>
  <c r="AG144" i="15"/>
  <c r="AG143" i="15"/>
  <c r="AG142" i="15"/>
  <c r="AG141" i="15"/>
  <c r="AG127" i="15"/>
  <c r="AG126" i="15"/>
  <c r="AG125" i="15"/>
  <c r="AG124" i="15"/>
  <c r="AG123" i="15"/>
  <c r="AG120" i="15"/>
  <c r="AG119" i="15"/>
  <c r="AG118" i="15"/>
  <c r="AG117" i="15"/>
  <c r="AG116" i="15"/>
  <c r="AG113" i="15"/>
  <c r="AG112" i="15"/>
  <c r="AG111" i="15"/>
  <c r="AG110" i="15"/>
  <c r="AG109" i="15"/>
  <c r="AG106" i="15"/>
  <c r="AG105" i="15"/>
  <c r="AG104" i="15"/>
  <c r="AG101" i="15"/>
  <c r="AG98" i="15"/>
  <c r="AG95" i="15"/>
  <c r="AG94" i="15"/>
  <c r="AG93" i="15"/>
  <c r="AG90" i="15"/>
  <c r="AG87" i="15"/>
  <c r="AG84" i="15"/>
  <c r="AG83" i="15"/>
  <c r="AG82" i="15"/>
  <c r="AG79" i="15"/>
  <c r="AG76" i="15"/>
  <c r="AG73" i="15"/>
  <c r="AG72" i="15"/>
  <c r="AG71" i="15"/>
  <c r="AG68" i="15"/>
  <c r="AG65" i="15"/>
  <c r="AG62" i="15"/>
  <c r="AG61" i="15"/>
  <c r="AG60" i="15"/>
  <c r="AG57" i="15"/>
  <c r="AG54" i="15"/>
  <c r="AG51" i="15"/>
  <c r="AG50" i="15"/>
  <c r="AG49" i="15"/>
  <c r="AG46" i="15"/>
  <c r="AG43" i="15"/>
  <c r="AG40" i="15"/>
  <c r="AG39" i="15"/>
  <c r="AG38" i="15"/>
  <c r="AG35" i="15"/>
  <c r="AG32" i="15"/>
  <c r="AG29" i="15"/>
  <c r="AG28" i="15"/>
  <c r="AG27" i="15"/>
  <c r="AG24" i="15"/>
  <c r="AG21" i="15"/>
  <c r="AG18" i="15"/>
  <c r="AG17" i="15"/>
  <c r="AG16" i="15"/>
  <c r="AG13" i="15"/>
  <c r="AG10" i="15"/>
  <c r="AG203" i="14"/>
  <c r="AG202" i="14"/>
  <c r="AG201" i="14"/>
  <c r="AG198" i="14"/>
  <c r="AG195" i="14"/>
  <c r="AG192" i="14"/>
  <c r="AG191" i="14"/>
  <c r="AG190" i="14"/>
  <c r="AG187" i="14"/>
  <c r="AG184" i="14"/>
  <c r="AG181" i="14"/>
  <c r="AG180" i="14"/>
  <c r="AG179" i="14"/>
  <c r="AG176" i="14"/>
  <c r="AG173" i="14"/>
  <c r="AG170" i="14"/>
  <c r="AG169" i="14"/>
  <c r="AG168" i="14"/>
  <c r="AG165" i="14"/>
  <c r="AG162" i="14"/>
  <c r="AG152" i="14"/>
  <c r="AG151" i="14"/>
  <c r="AG150" i="14"/>
  <c r="AG149" i="14"/>
  <c r="AG148" i="14"/>
  <c r="AG145" i="14"/>
  <c r="AG144" i="14"/>
  <c r="AG143" i="14"/>
  <c r="AG142" i="14"/>
  <c r="AG141" i="14"/>
  <c r="AG127" i="14"/>
  <c r="AG126" i="14"/>
  <c r="AG125" i="14"/>
  <c r="AG124" i="14"/>
  <c r="AG123" i="14"/>
  <c r="AG120" i="14"/>
  <c r="AG119" i="14"/>
  <c r="AG118" i="14"/>
  <c r="AG117" i="14"/>
  <c r="AG116" i="14"/>
  <c r="AG113" i="14"/>
  <c r="AG112" i="14"/>
  <c r="AG111" i="14"/>
  <c r="AG110" i="14"/>
  <c r="AG109" i="14"/>
  <c r="AG106" i="14"/>
  <c r="AG105" i="14"/>
  <c r="AG104" i="14"/>
  <c r="AG101" i="14"/>
  <c r="AG98" i="14"/>
  <c r="AG95" i="14"/>
  <c r="AG94" i="14"/>
  <c r="AG93" i="14"/>
  <c r="AG90" i="14"/>
  <c r="AG87" i="14"/>
  <c r="AG84" i="14"/>
  <c r="AG83" i="14"/>
  <c r="AG82" i="14"/>
  <c r="AG79" i="14"/>
  <c r="AG76" i="14"/>
  <c r="AG73" i="14"/>
  <c r="AG72" i="14"/>
  <c r="AG71" i="14"/>
  <c r="AG68" i="14"/>
  <c r="AG65" i="14"/>
  <c r="AG62" i="14"/>
  <c r="AG61" i="14"/>
  <c r="AG60" i="14"/>
  <c r="AG57" i="14"/>
  <c r="AG54" i="14"/>
  <c r="AG51" i="14"/>
  <c r="AG50" i="14"/>
  <c r="AG49" i="14"/>
  <c r="AG46" i="14"/>
  <c r="AG43" i="14"/>
  <c r="AG40" i="14"/>
  <c r="AG39" i="14"/>
  <c r="AG38" i="14"/>
  <c r="AG35" i="14"/>
  <c r="AG32" i="14"/>
  <c r="AG29" i="14"/>
  <c r="AG28" i="14"/>
  <c r="AG27" i="14"/>
  <c r="AG24" i="14"/>
  <c r="AG21" i="14"/>
  <c r="AG18" i="14"/>
  <c r="AG17" i="14"/>
  <c r="AG16" i="14"/>
  <c r="AG13" i="14"/>
  <c r="AG10" i="14"/>
  <c r="R128" i="13"/>
  <c r="R128" i="11"/>
  <c r="L704" i="23"/>
  <c r="L703" i="23"/>
  <c r="L702" i="23"/>
  <c r="L701" i="23"/>
  <c r="L700" i="23"/>
  <c r="L699" i="23"/>
  <c r="L698" i="23"/>
  <c r="L697" i="23"/>
  <c r="L696" i="23"/>
  <c r="L695" i="23"/>
  <c r="L694" i="23"/>
  <c r="L693" i="23"/>
  <c r="L692" i="23"/>
  <c r="L691" i="23"/>
  <c r="L690" i="23"/>
  <c r="L689" i="23"/>
  <c r="L688" i="23"/>
  <c r="L687" i="23"/>
  <c r="L686" i="23"/>
  <c r="L685" i="23"/>
  <c r="L684" i="23"/>
  <c r="L683" i="23"/>
  <c r="L682" i="23"/>
  <c r="L681" i="23"/>
  <c r="L680" i="23"/>
  <c r="L679" i="23"/>
  <c r="L678" i="23"/>
  <c r="L677" i="23"/>
  <c r="L676" i="23"/>
  <c r="L675" i="23"/>
  <c r="L674" i="23"/>
  <c r="L673" i="23"/>
  <c r="L672" i="23"/>
  <c r="L671" i="23"/>
  <c r="L670" i="23"/>
  <c r="L669" i="23"/>
  <c r="L668" i="23"/>
  <c r="L667" i="23"/>
  <c r="L666" i="23"/>
  <c r="L665" i="23"/>
  <c r="L664" i="23"/>
  <c r="R159" i="11"/>
  <c r="Q159" i="11"/>
  <c r="P159" i="11"/>
  <c r="R158" i="11"/>
  <c r="Q158" i="11"/>
  <c r="P158" i="11"/>
  <c r="R157" i="11"/>
  <c r="Q157" i="11"/>
  <c r="P157" i="11"/>
  <c r="R156" i="11"/>
  <c r="Q156" i="11"/>
  <c r="P156" i="11"/>
  <c r="R155" i="11"/>
  <c r="Q155" i="11"/>
  <c r="P155" i="11"/>
  <c r="R153" i="11"/>
  <c r="R146" i="11"/>
  <c r="R139" i="11"/>
  <c r="R159" i="13"/>
  <c r="Q159" i="13"/>
  <c r="P159" i="13"/>
  <c r="R158" i="13"/>
  <c r="Q158" i="13"/>
  <c r="P158" i="13"/>
  <c r="R157" i="13"/>
  <c r="Q157" i="13"/>
  <c r="P157" i="13"/>
  <c r="R156" i="13"/>
  <c r="Q156" i="13"/>
  <c r="P156" i="13"/>
  <c r="R155" i="13"/>
  <c r="Q155" i="13"/>
  <c r="P155" i="13"/>
  <c r="R153" i="13"/>
  <c r="R146" i="13"/>
  <c r="R139" i="13"/>
  <c r="R138" i="14"/>
  <c r="R214" i="14" s="1"/>
  <c r="Q138" i="14"/>
  <c r="R137" i="14"/>
  <c r="R213" i="14" s="1"/>
  <c r="Q137" i="14"/>
  <c r="R136" i="14"/>
  <c r="Q136" i="14"/>
  <c r="R133" i="14"/>
  <c r="Q133" i="14"/>
  <c r="R130" i="14"/>
  <c r="R206" i="14" s="1"/>
  <c r="Q130" i="14"/>
  <c r="Q206" i="14" s="1"/>
  <c r="R138" i="15"/>
  <c r="R214" i="15" s="1"/>
  <c r="R137" i="15"/>
  <c r="R136" i="15"/>
  <c r="R133" i="15"/>
  <c r="R130" i="15"/>
  <c r="R206" i="15" s="1"/>
  <c r="Q158" i="14" l="1"/>
  <c r="Q213" i="14"/>
  <c r="Q156" i="14"/>
  <c r="Q209" i="14"/>
  <c r="R156" i="14"/>
  <c r="R209" i="14"/>
  <c r="R157" i="14"/>
  <c r="R212" i="14"/>
  <c r="Q159" i="14"/>
  <c r="Q214" i="14"/>
  <c r="Q157" i="14"/>
  <c r="Q212" i="14"/>
  <c r="R158" i="15"/>
  <c r="R213" i="15"/>
  <c r="R157" i="15"/>
  <c r="R212" i="15"/>
  <c r="R156" i="15"/>
  <c r="R209" i="15"/>
  <c r="Q139" i="14"/>
  <c r="R139" i="14"/>
  <c r="R215" i="14" s="1"/>
  <c r="R139" i="15"/>
  <c r="R215" i="15" s="1"/>
  <c r="AG153" i="15"/>
  <c r="AG52" i="13"/>
  <c r="AG41" i="15"/>
  <c r="AG121" i="15"/>
  <c r="R160" i="11"/>
  <c r="AG96" i="13"/>
  <c r="AG85" i="15"/>
  <c r="AG193" i="15"/>
  <c r="AG30" i="11"/>
  <c r="AG171" i="11"/>
  <c r="AG139" i="11"/>
  <c r="Q160" i="11"/>
  <c r="AG19" i="11"/>
  <c r="AG63" i="11"/>
  <c r="AG107" i="11"/>
  <c r="AG74" i="11"/>
  <c r="AG114" i="11"/>
  <c r="AG146" i="11"/>
  <c r="AG182" i="11"/>
  <c r="AG41" i="11"/>
  <c r="AG85" i="11"/>
  <c r="AG153" i="11"/>
  <c r="AG193" i="11"/>
  <c r="AG52" i="11"/>
  <c r="AG96" i="11"/>
  <c r="AG128" i="11"/>
  <c r="AG204" i="11"/>
  <c r="AG128" i="13"/>
  <c r="AG204" i="13"/>
  <c r="Q160" i="13"/>
  <c r="AG19" i="13"/>
  <c r="AG63" i="13"/>
  <c r="AG139" i="13"/>
  <c r="AG30" i="13"/>
  <c r="AG74" i="13"/>
  <c r="AG146" i="13"/>
  <c r="AG182" i="13"/>
  <c r="P160" i="13"/>
  <c r="AG107" i="13"/>
  <c r="AG171" i="13"/>
  <c r="R160" i="13"/>
  <c r="AG41" i="13"/>
  <c r="AG85" i="13"/>
  <c r="AG153" i="13"/>
  <c r="AG193" i="13"/>
  <c r="AG107" i="14"/>
  <c r="AG30" i="14"/>
  <c r="AG74" i="14"/>
  <c r="AG171" i="14"/>
  <c r="R158" i="14"/>
  <c r="Q155" i="14"/>
  <c r="Q160" i="14" s="1"/>
  <c r="AG41" i="14"/>
  <c r="AG114" i="14"/>
  <c r="AG146" i="14"/>
  <c r="AG182" i="14"/>
  <c r="R155" i="14"/>
  <c r="R159" i="14"/>
  <c r="AG52" i="14"/>
  <c r="AG85" i="14"/>
  <c r="AG121" i="14"/>
  <c r="AG153" i="14"/>
  <c r="AG193" i="14"/>
  <c r="AG19" i="14"/>
  <c r="AG63" i="14"/>
  <c r="AG96" i="14"/>
  <c r="AG128" i="14"/>
  <c r="AG204" i="14"/>
  <c r="AG52" i="15"/>
  <c r="AG96" i="15"/>
  <c r="AG128" i="15"/>
  <c r="AG204" i="15"/>
  <c r="R159" i="15"/>
  <c r="AG19" i="15"/>
  <c r="AG63" i="15"/>
  <c r="AG107" i="15"/>
  <c r="AG171" i="15"/>
  <c r="R155" i="15"/>
  <c r="AG30" i="15"/>
  <c r="AG74" i="15"/>
  <c r="AG114" i="15"/>
  <c r="AG146" i="15"/>
  <c r="AG182" i="15"/>
  <c r="AG114" i="13"/>
  <c r="R160" i="15" l="1"/>
  <c r="R160" i="14"/>
  <c r="AD127" i="14"/>
  <c r="AD126" i="14"/>
  <c r="AD125" i="14"/>
  <c r="AD124" i="14"/>
  <c r="AD123" i="14"/>
  <c r="AE127" i="14"/>
  <c r="AE126" i="14"/>
  <c r="AE125" i="14"/>
  <c r="AE124" i="14"/>
  <c r="AE123" i="14"/>
  <c r="AE128" i="14" l="1"/>
  <c r="AD128" i="14"/>
  <c r="Q120" i="11" l="1"/>
  <c r="Q119" i="11"/>
  <c r="Q118" i="11"/>
  <c r="Q117" i="11"/>
  <c r="Q116" i="11"/>
  <c r="Q128" i="11"/>
  <c r="Q114" i="11"/>
  <c r="Q114" i="13"/>
  <c r="Q2774" i="25"/>
  <c r="Q2773" i="25"/>
  <c r="Q2772" i="25"/>
  <c r="Q2771" i="25"/>
  <c r="Q2770" i="25"/>
  <c r="Q2769" i="25"/>
  <c r="Q2768" i="25"/>
  <c r="Q2767" i="25"/>
  <c r="Q2766" i="25"/>
  <c r="Q2765" i="25"/>
  <c r="Q2764" i="25"/>
  <c r="Q2763" i="25"/>
  <c r="Q2762" i="25"/>
  <c r="Q2761" i="25"/>
  <c r="Q2760" i="25"/>
  <c r="Q2759" i="25"/>
  <c r="Q2758" i="25"/>
  <c r="Q2757" i="25"/>
  <c r="Q2756" i="25"/>
  <c r="Q2755" i="25"/>
  <c r="Q2754" i="25"/>
  <c r="Q2753" i="25"/>
  <c r="Q2752" i="25"/>
  <c r="Q2751" i="25"/>
  <c r="Q2750" i="25"/>
  <c r="Q2749" i="25"/>
  <c r="Q2748" i="25"/>
  <c r="Q2747" i="25"/>
  <c r="Q2746" i="25"/>
  <c r="Q2745" i="25"/>
  <c r="Q2744" i="25"/>
  <c r="Q2743" i="25"/>
  <c r="Q2742" i="25"/>
  <c r="Q2741" i="25"/>
  <c r="Q2740" i="25"/>
  <c r="Q2739" i="25"/>
  <c r="Q2738" i="25"/>
  <c r="Q2737" i="25"/>
  <c r="Q2736" i="25"/>
  <c r="Q2735" i="25"/>
  <c r="Q2734" i="25"/>
  <c r="Q2733" i="25"/>
  <c r="Q2732" i="25"/>
  <c r="Q2731" i="25"/>
  <c r="Q2730" i="25"/>
  <c r="Q2729" i="25"/>
  <c r="Q2728" i="25"/>
  <c r="Q2727" i="25"/>
  <c r="Q2726" i="25"/>
  <c r="Q2725" i="25"/>
  <c r="Q2724" i="25"/>
  <c r="Q2723" i="25"/>
  <c r="Q2722" i="25"/>
  <c r="Q2721" i="25"/>
  <c r="Q2720" i="25"/>
  <c r="Q2719" i="25"/>
  <c r="Q2718" i="25"/>
  <c r="Q2717" i="25"/>
  <c r="Q2716" i="25"/>
  <c r="Q2715" i="25"/>
  <c r="Q2714" i="25"/>
  <c r="Q2713" i="25"/>
  <c r="Q2712" i="25"/>
  <c r="Q2711" i="25"/>
  <c r="Q2710" i="25"/>
  <c r="Q2709" i="25"/>
  <c r="Q2708" i="25"/>
  <c r="Q2707" i="25"/>
  <c r="Q2706" i="25"/>
  <c r="Q2705" i="25"/>
  <c r="Q2704" i="25"/>
  <c r="Q2703" i="25"/>
  <c r="Q2702" i="25"/>
  <c r="Q2701" i="25"/>
  <c r="Q2700" i="25"/>
  <c r="Q2699" i="25"/>
  <c r="Q2698" i="25"/>
  <c r="Q2697" i="25"/>
  <c r="Q2696" i="25"/>
  <c r="Q2695" i="25"/>
  <c r="Q2694" i="25"/>
  <c r="Q2693" i="25"/>
  <c r="Q2692" i="25"/>
  <c r="Q2691" i="25"/>
  <c r="Q2690" i="25"/>
  <c r="Q2689" i="25"/>
  <c r="Q2688" i="25"/>
  <c r="Q2687" i="25"/>
  <c r="Q2686" i="25"/>
  <c r="Q2685" i="25"/>
  <c r="Q2684" i="25"/>
  <c r="Q2683" i="25"/>
  <c r="Q2682" i="25"/>
  <c r="Q2681" i="25"/>
  <c r="Q2680" i="25"/>
  <c r="Q2679" i="25"/>
  <c r="Q2678" i="25"/>
  <c r="Q2677" i="25"/>
  <c r="Q2676" i="25"/>
  <c r="Q2675" i="25"/>
  <c r="Q2674" i="25"/>
  <c r="Q2673" i="25"/>
  <c r="Q2672" i="25"/>
  <c r="Q2671" i="25"/>
  <c r="Q2670" i="25"/>
  <c r="Q2669" i="25"/>
  <c r="Q2668" i="25"/>
  <c r="Q2667" i="25"/>
  <c r="Q2666" i="25"/>
  <c r="Q2665" i="25"/>
  <c r="Q2664" i="25"/>
  <c r="Q2663" i="25"/>
  <c r="Q2662" i="25"/>
  <c r="Q2661" i="25"/>
  <c r="Q2660" i="25"/>
  <c r="Q2659" i="25"/>
  <c r="Q2658" i="25"/>
  <c r="Q2657" i="25"/>
  <c r="Q2656" i="25"/>
  <c r="Q2655" i="25"/>
  <c r="Q2654" i="25"/>
  <c r="Q2653" i="25"/>
  <c r="Q2652" i="25"/>
  <c r="Q2651" i="25"/>
  <c r="Q2650" i="25"/>
  <c r="Q2649" i="25"/>
  <c r="Q2648" i="25"/>
  <c r="Q2647" i="25"/>
  <c r="Q2646" i="25"/>
  <c r="Q2645" i="25"/>
  <c r="Q2644" i="25"/>
  <c r="Q2643" i="25"/>
  <c r="Q2642" i="25"/>
  <c r="Q2641" i="25"/>
  <c r="Q2640" i="25"/>
  <c r="Q2639" i="25"/>
  <c r="Q2638" i="25"/>
  <c r="Q2637" i="25"/>
  <c r="Q2636" i="25"/>
  <c r="Q2635" i="25"/>
  <c r="Q2634" i="25"/>
  <c r="Q2633" i="25"/>
  <c r="Q2632" i="25"/>
  <c r="Q2631" i="25"/>
  <c r="Q2630" i="25"/>
  <c r="Q2629" i="25"/>
  <c r="Q2628" i="25"/>
  <c r="Q2627" i="25"/>
  <c r="Q2626" i="25"/>
  <c r="Q2625" i="25"/>
  <c r="Q2624" i="25"/>
  <c r="Q2623" i="25"/>
  <c r="Q2622" i="25"/>
  <c r="Q121" i="11" l="1"/>
  <c r="Q120" i="13"/>
  <c r="Q119" i="13"/>
  <c r="Q118" i="13"/>
  <c r="Q117" i="13"/>
  <c r="Q116" i="13"/>
  <c r="Q128" i="13"/>
  <c r="L663" i="23"/>
  <c r="L662" i="23"/>
  <c r="L661" i="23"/>
  <c r="L660" i="23"/>
  <c r="L659" i="23"/>
  <c r="L658" i="23"/>
  <c r="L657" i="23"/>
  <c r="L656" i="23"/>
  <c r="L655" i="23"/>
  <c r="L654" i="23"/>
  <c r="L653" i="23"/>
  <c r="L652" i="23"/>
  <c r="L651" i="23"/>
  <c r="L650" i="23"/>
  <c r="L649" i="23"/>
  <c r="L648" i="23"/>
  <c r="L647" i="23"/>
  <c r="L646" i="23"/>
  <c r="L645" i="23"/>
  <c r="L644" i="23"/>
  <c r="L643" i="23"/>
  <c r="L642" i="23"/>
  <c r="L641" i="23"/>
  <c r="L640" i="23"/>
  <c r="L639" i="23"/>
  <c r="L638" i="23"/>
  <c r="L637" i="23"/>
  <c r="L636" i="23"/>
  <c r="L635" i="23"/>
  <c r="L634" i="23"/>
  <c r="L633" i="23"/>
  <c r="L632" i="23"/>
  <c r="L631" i="23"/>
  <c r="L630" i="23"/>
  <c r="L629" i="23"/>
  <c r="L628" i="23"/>
  <c r="L627" i="23"/>
  <c r="L626" i="23"/>
  <c r="L625" i="23"/>
  <c r="L624" i="23"/>
  <c r="L623" i="23"/>
  <c r="L622" i="23"/>
  <c r="Q204" i="11"/>
  <c r="Q193" i="11"/>
  <c r="Q182" i="11"/>
  <c r="Q171" i="11"/>
  <c r="Q107" i="11"/>
  <c r="Q96" i="11"/>
  <c r="Q85" i="11"/>
  <c r="Q74" i="11"/>
  <c r="Q63" i="11"/>
  <c r="Q52" i="11"/>
  <c r="Q41" i="11"/>
  <c r="Q30" i="11"/>
  <c r="Q19" i="11"/>
  <c r="Q153" i="11"/>
  <c r="Q146" i="11"/>
  <c r="Q139" i="11"/>
  <c r="Q204" i="13"/>
  <c r="Q193" i="13"/>
  <c r="Q182" i="13"/>
  <c r="Q171" i="13"/>
  <c r="Q153" i="13"/>
  <c r="Q146" i="13"/>
  <c r="Q139" i="13"/>
  <c r="Q107" i="13"/>
  <c r="Q96" i="13"/>
  <c r="Q85" i="13"/>
  <c r="Q74" i="13"/>
  <c r="Q63" i="13"/>
  <c r="Q52" i="13"/>
  <c r="Q41" i="13"/>
  <c r="Q30" i="13"/>
  <c r="Q19" i="13"/>
  <c r="O133" i="15"/>
  <c r="O209" i="15" s="1"/>
  <c r="Q138" i="15"/>
  <c r="Q137" i="15"/>
  <c r="Q136" i="15"/>
  <c r="Q212" i="15" s="1"/>
  <c r="Q133" i="15"/>
  <c r="Q209" i="15" s="1"/>
  <c r="Q130" i="15"/>
  <c r="Q206" i="15" s="1"/>
  <c r="AF203" i="15"/>
  <c r="AF202" i="15"/>
  <c r="AF201" i="15"/>
  <c r="AF198" i="15"/>
  <c r="AF195" i="15"/>
  <c r="AF192" i="15"/>
  <c r="AF191" i="15"/>
  <c r="AF190" i="15"/>
  <c r="AF187" i="15"/>
  <c r="AF184" i="15"/>
  <c r="AF181" i="15"/>
  <c r="AF180" i="15"/>
  <c r="AF179" i="15"/>
  <c r="AF176" i="15"/>
  <c r="AF173" i="15"/>
  <c r="AF170" i="15"/>
  <c r="AF169" i="15"/>
  <c r="AF168" i="15"/>
  <c r="AF165" i="15"/>
  <c r="AF162" i="15"/>
  <c r="AF152" i="15"/>
  <c r="AF151" i="15"/>
  <c r="AF150" i="15"/>
  <c r="AF149" i="15"/>
  <c r="AF148" i="15"/>
  <c r="AF145" i="15"/>
  <c r="AF144" i="15"/>
  <c r="AF143" i="15"/>
  <c r="AF142" i="15"/>
  <c r="AF141" i="15"/>
  <c r="AF127" i="15"/>
  <c r="AF126" i="15"/>
  <c r="AF125" i="15"/>
  <c r="AF124" i="15"/>
  <c r="AF123" i="15"/>
  <c r="AF120" i="15"/>
  <c r="AF119" i="15"/>
  <c r="AF118" i="15"/>
  <c r="AF117" i="15"/>
  <c r="AF116" i="15"/>
  <c r="AF113" i="15"/>
  <c r="AF112" i="15"/>
  <c r="AF111" i="15"/>
  <c r="AF110" i="15"/>
  <c r="AF109" i="15"/>
  <c r="AF106" i="15"/>
  <c r="AF105" i="15"/>
  <c r="AF104" i="15"/>
  <c r="AF101" i="15"/>
  <c r="AF98" i="15"/>
  <c r="AF95" i="15"/>
  <c r="AF94" i="15"/>
  <c r="AF93" i="15"/>
  <c r="AF90" i="15"/>
  <c r="AF87" i="15"/>
  <c r="AF84" i="15"/>
  <c r="AF83" i="15"/>
  <c r="AF82" i="15"/>
  <c r="AF79" i="15"/>
  <c r="AF76" i="15"/>
  <c r="AF73" i="15"/>
  <c r="AF72" i="15"/>
  <c r="AF71" i="15"/>
  <c r="AF68" i="15"/>
  <c r="AF65" i="15"/>
  <c r="AF62" i="15"/>
  <c r="AF61" i="15"/>
  <c r="AF60" i="15"/>
  <c r="AF57" i="15"/>
  <c r="AF54" i="15"/>
  <c r="AF51" i="15"/>
  <c r="AF50" i="15"/>
  <c r="AF49" i="15"/>
  <c r="AF46" i="15"/>
  <c r="AF43" i="15"/>
  <c r="AF40" i="15"/>
  <c r="AF39" i="15"/>
  <c r="AF38" i="15"/>
  <c r="AF35" i="15"/>
  <c r="AF32" i="15"/>
  <c r="AF29" i="15"/>
  <c r="AF28" i="15"/>
  <c r="AF27" i="15"/>
  <c r="AF24" i="15"/>
  <c r="AF21" i="15"/>
  <c r="AF18" i="15"/>
  <c r="AF17" i="15"/>
  <c r="AF16" i="15"/>
  <c r="AF13" i="15"/>
  <c r="AF10" i="15"/>
  <c r="AF203" i="14"/>
  <c r="AF202" i="14"/>
  <c r="AF201" i="14"/>
  <c r="AF198" i="14"/>
  <c r="AF195" i="14"/>
  <c r="AF192" i="14"/>
  <c r="AF191" i="14"/>
  <c r="AF190" i="14"/>
  <c r="AF187" i="14"/>
  <c r="AF184" i="14"/>
  <c r="AF181" i="14"/>
  <c r="AF180" i="14"/>
  <c r="AF179" i="14"/>
  <c r="AF176" i="14"/>
  <c r="AF173" i="14"/>
  <c r="AF170" i="14"/>
  <c r="AF169" i="14"/>
  <c r="AF168" i="14"/>
  <c r="AF165" i="14"/>
  <c r="AF162" i="14"/>
  <c r="AF152" i="14"/>
  <c r="AF151" i="14"/>
  <c r="AF150" i="14"/>
  <c r="AF149" i="14"/>
  <c r="AF148" i="14"/>
  <c r="AF145" i="14"/>
  <c r="AF144" i="14"/>
  <c r="AF143" i="14"/>
  <c r="AF142" i="14"/>
  <c r="AF141" i="14"/>
  <c r="AF127" i="14"/>
  <c r="AF126" i="14"/>
  <c r="AF125" i="14"/>
  <c r="AF124" i="14"/>
  <c r="AF123" i="14"/>
  <c r="AF120" i="14"/>
  <c r="AF119" i="14"/>
  <c r="AF118" i="14"/>
  <c r="AF117" i="14"/>
  <c r="AF116" i="14"/>
  <c r="AF113" i="14"/>
  <c r="AF112" i="14"/>
  <c r="AF111" i="14"/>
  <c r="AF110" i="14"/>
  <c r="AF109" i="14"/>
  <c r="AF106" i="14"/>
  <c r="AF105" i="14"/>
  <c r="AF104" i="14"/>
  <c r="AF101" i="14"/>
  <c r="AF98" i="14"/>
  <c r="AF95" i="14"/>
  <c r="AF94" i="14"/>
  <c r="AF93" i="14"/>
  <c r="AF90" i="14"/>
  <c r="AF87" i="14"/>
  <c r="AF84" i="14"/>
  <c r="AF83" i="14"/>
  <c r="AF82" i="14"/>
  <c r="AF79" i="14"/>
  <c r="AF76" i="14"/>
  <c r="AF73" i="14"/>
  <c r="AF72" i="14"/>
  <c r="AF71" i="14"/>
  <c r="AF68" i="14"/>
  <c r="AF65" i="14"/>
  <c r="AF62" i="14"/>
  <c r="AF61" i="14"/>
  <c r="AF60" i="14"/>
  <c r="AF57" i="14"/>
  <c r="AF54" i="14"/>
  <c r="AF51" i="14"/>
  <c r="AF50" i="14"/>
  <c r="AF49" i="14"/>
  <c r="AF46" i="14"/>
  <c r="AF43" i="14"/>
  <c r="AF40" i="14"/>
  <c r="AF39" i="14"/>
  <c r="AF38" i="14"/>
  <c r="AF35" i="14"/>
  <c r="AF32" i="14"/>
  <c r="AF29" i="14"/>
  <c r="AF28" i="14"/>
  <c r="AF27" i="14"/>
  <c r="AF24" i="14"/>
  <c r="AF21" i="14"/>
  <c r="AF18" i="14"/>
  <c r="AF17" i="14"/>
  <c r="AF16" i="14"/>
  <c r="AF13" i="14"/>
  <c r="AF10" i="14"/>
  <c r="AF203" i="13"/>
  <c r="AF202" i="13"/>
  <c r="AF201" i="13"/>
  <c r="AF198" i="13"/>
  <c r="AF195" i="13"/>
  <c r="AF192" i="13"/>
  <c r="AF191" i="13"/>
  <c r="AF190" i="13"/>
  <c r="AF187" i="13"/>
  <c r="AF184" i="13"/>
  <c r="AF181" i="13"/>
  <c r="AF180" i="13"/>
  <c r="AF179" i="13"/>
  <c r="AF176" i="13"/>
  <c r="AF173" i="13"/>
  <c r="AF170" i="13"/>
  <c r="AF169" i="13"/>
  <c r="AF168" i="13"/>
  <c r="AF165" i="13"/>
  <c r="AF162" i="13"/>
  <c r="AF152" i="13"/>
  <c r="AF151" i="13"/>
  <c r="AF150" i="13"/>
  <c r="AF149" i="13"/>
  <c r="AF148" i="13"/>
  <c r="AF145" i="13"/>
  <c r="AF144" i="13"/>
  <c r="AF143" i="13"/>
  <c r="AF142" i="13"/>
  <c r="AF141" i="13"/>
  <c r="AF138" i="13"/>
  <c r="AF137" i="13"/>
  <c r="AF136" i="13"/>
  <c r="AF133" i="13"/>
  <c r="AF130" i="13"/>
  <c r="AF127" i="13"/>
  <c r="AF126" i="13"/>
  <c r="AF125" i="13"/>
  <c r="AF124" i="13"/>
  <c r="AF123" i="13"/>
  <c r="AF113" i="13"/>
  <c r="AF112" i="13"/>
  <c r="AF111" i="13"/>
  <c r="AF110" i="13"/>
  <c r="AF109" i="13"/>
  <c r="AF106" i="13"/>
  <c r="AF105" i="13"/>
  <c r="AF104" i="13"/>
  <c r="AF101" i="13"/>
  <c r="AF98" i="13"/>
  <c r="AF95" i="13"/>
  <c r="AF94" i="13"/>
  <c r="AF93" i="13"/>
  <c r="AF90" i="13"/>
  <c r="AF87" i="13"/>
  <c r="AF84" i="13"/>
  <c r="AF83" i="13"/>
  <c r="AF82" i="13"/>
  <c r="AF79" i="13"/>
  <c r="AF76" i="13"/>
  <c r="AF73" i="13"/>
  <c r="AF72" i="13"/>
  <c r="AF71" i="13"/>
  <c r="AF68" i="13"/>
  <c r="AF65" i="13"/>
  <c r="AF62" i="13"/>
  <c r="AF61" i="13"/>
  <c r="AF60" i="13"/>
  <c r="AF57" i="13"/>
  <c r="AF54" i="13"/>
  <c r="AF51" i="13"/>
  <c r="AF50" i="13"/>
  <c r="AF49" i="13"/>
  <c r="AF46" i="13"/>
  <c r="AF43" i="13"/>
  <c r="AF40" i="13"/>
  <c r="AF39" i="13"/>
  <c r="AF38" i="13"/>
  <c r="AF35" i="13"/>
  <c r="AF32" i="13"/>
  <c r="AF29" i="13"/>
  <c r="AF28" i="13"/>
  <c r="AF27" i="13"/>
  <c r="AF24" i="13"/>
  <c r="AF21" i="13"/>
  <c r="AF18" i="13"/>
  <c r="AF17" i="13"/>
  <c r="AF16" i="13"/>
  <c r="AF13" i="13"/>
  <c r="AF10" i="13"/>
  <c r="AF203" i="11"/>
  <c r="AF202" i="11"/>
  <c r="AF201" i="11"/>
  <c r="AF198" i="11"/>
  <c r="AF195" i="11"/>
  <c r="AF192" i="11"/>
  <c r="AF191" i="11"/>
  <c r="AF190" i="11"/>
  <c r="AF187" i="11"/>
  <c r="AF184" i="11"/>
  <c r="AF181" i="11"/>
  <c r="AF180" i="11"/>
  <c r="AF179" i="11"/>
  <c r="AF176" i="11"/>
  <c r="AF173" i="11"/>
  <c r="AF170" i="11"/>
  <c r="AF169" i="11"/>
  <c r="AF168" i="11"/>
  <c r="AF165" i="11"/>
  <c r="AF162" i="11"/>
  <c r="AF152" i="11"/>
  <c r="AF151" i="11"/>
  <c r="AF150" i="11"/>
  <c r="AF149" i="11"/>
  <c r="AF148" i="11"/>
  <c r="AF145" i="11"/>
  <c r="AF144" i="11"/>
  <c r="AF143" i="11"/>
  <c r="AF142" i="11"/>
  <c r="AF141" i="11"/>
  <c r="AF138" i="11"/>
  <c r="AF137" i="11"/>
  <c r="AF136" i="11"/>
  <c r="AF133" i="11"/>
  <c r="AF130" i="11"/>
  <c r="AF127" i="11"/>
  <c r="AF126" i="11"/>
  <c r="AF125" i="11"/>
  <c r="AF124" i="11"/>
  <c r="AF123" i="11"/>
  <c r="AF113" i="11"/>
  <c r="AF112" i="11"/>
  <c r="AF111" i="11"/>
  <c r="AF110" i="11"/>
  <c r="AF109" i="11"/>
  <c r="AF106" i="11"/>
  <c r="AF105" i="11"/>
  <c r="AF104" i="11"/>
  <c r="AF101" i="11"/>
  <c r="AF98" i="11"/>
  <c r="AF95" i="11"/>
  <c r="AF94" i="11"/>
  <c r="AF93" i="11"/>
  <c r="AF90" i="11"/>
  <c r="AF87" i="11"/>
  <c r="AF84" i="11"/>
  <c r="AF83" i="11"/>
  <c r="AF82" i="11"/>
  <c r="AF79" i="11"/>
  <c r="AF76" i="11"/>
  <c r="AF73" i="11"/>
  <c r="AF72" i="11"/>
  <c r="AF71" i="11"/>
  <c r="AF68" i="11"/>
  <c r="AF65" i="11"/>
  <c r="AF62" i="11"/>
  <c r="AF61" i="11"/>
  <c r="AF60" i="11"/>
  <c r="AF57" i="11"/>
  <c r="AF54" i="11"/>
  <c r="AF51" i="11"/>
  <c r="AF50" i="11"/>
  <c r="AF49" i="11"/>
  <c r="AF46" i="11"/>
  <c r="AF43" i="11"/>
  <c r="AF40" i="11"/>
  <c r="AF39" i="11"/>
  <c r="AF38" i="11"/>
  <c r="AF35" i="11"/>
  <c r="AF32" i="11"/>
  <c r="AF29" i="11"/>
  <c r="AF28" i="11"/>
  <c r="AF27" i="11"/>
  <c r="AF24" i="11"/>
  <c r="AF21" i="11"/>
  <c r="AF18" i="11"/>
  <c r="AF17" i="11"/>
  <c r="AF16" i="11"/>
  <c r="AF13" i="11"/>
  <c r="AF10" i="11"/>
  <c r="R215" i="11" l="1"/>
  <c r="R215" i="13"/>
  <c r="Q158" i="15"/>
  <c r="Q213" i="15"/>
  <c r="Q159" i="15"/>
  <c r="Q214" i="15"/>
  <c r="AF63" i="13"/>
  <c r="Q139" i="15"/>
  <c r="AF182" i="11"/>
  <c r="AF193" i="15"/>
  <c r="AF114" i="11"/>
  <c r="AF52" i="15"/>
  <c r="AF19" i="11"/>
  <c r="AF52" i="11"/>
  <c r="AF96" i="15"/>
  <c r="AF19" i="13"/>
  <c r="AF107" i="13"/>
  <c r="AF193" i="13"/>
  <c r="AF30" i="11"/>
  <c r="AF41" i="11"/>
  <c r="AF74" i="11"/>
  <c r="AF85" i="11"/>
  <c r="AF153" i="11"/>
  <c r="AF193" i="11"/>
  <c r="AF63" i="11"/>
  <c r="AF96" i="11"/>
  <c r="AF107" i="11"/>
  <c r="AF171" i="11"/>
  <c r="AF204" i="11"/>
  <c r="AF41" i="13"/>
  <c r="AF85" i="13"/>
  <c r="AF52" i="13"/>
  <c r="AF96" i="13"/>
  <c r="AF128" i="13"/>
  <c r="AF204" i="13"/>
  <c r="AF171" i="13"/>
  <c r="AF30" i="13"/>
  <c r="AF74" i="13"/>
  <c r="Q121" i="13"/>
  <c r="AF19" i="14"/>
  <c r="AF63" i="14"/>
  <c r="AF107" i="14"/>
  <c r="AF30" i="14"/>
  <c r="AF74" i="14"/>
  <c r="AF41" i="14"/>
  <c r="AF85" i="14"/>
  <c r="AF193" i="14"/>
  <c r="AF52" i="14"/>
  <c r="AF96" i="14"/>
  <c r="AF128" i="14"/>
  <c r="AF204" i="14"/>
  <c r="Q157" i="15"/>
  <c r="AF19" i="15"/>
  <c r="AF63" i="15"/>
  <c r="AF107" i="15"/>
  <c r="AF204" i="15"/>
  <c r="AF30" i="15"/>
  <c r="AF74" i="15"/>
  <c r="AF114" i="15"/>
  <c r="AF171" i="15"/>
  <c r="Q155" i="15"/>
  <c r="AF41" i="15"/>
  <c r="AF85" i="15"/>
  <c r="AF146" i="15"/>
  <c r="AF182" i="15"/>
  <c r="Q156" i="15"/>
  <c r="AF128" i="11"/>
  <c r="AF114" i="13"/>
  <c r="AF153" i="15"/>
  <c r="AF128" i="15"/>
  <c r="AF121" i="15"/>
  <c r="AF182" i="14"/>
  <c r="AF171" i="14"/>
  <c r="AF153" i="14"/>
  <c r="AF146" i="14"/>
  <c r="AF121" i="14"/>
  <c r="AF114" i="14"/>
  <c r="AF146" i="11"/>
  <c r="AF139" i="11"/>
  <c r="AF182" i="13"/>
  <c r="AF153" i="13"/>
  <c r="AF146" i="13"/>
  <c r="AF139" i="13"/>
  <c r="Q160" i="15" l="1"/>
  <c r="P204" i="15" l="1"/>
  <c r="O204" i="15"/>
  <c r="N204" i="15"/>
  <c r="M204" i="15"/>
  <c r="L204" i="15"/>
  <c r="K204" i="15"/>
  <c r="J204" i="15"/>
  <c r="I204" i="15"/>
  <c r="H204" i="15"/>
  <c r="G204" i="15"/>
  <c r="F204" i="15"/>
  <c r="E204" i="15"/>
  <c r="D204" i="15"/>
  <c r="C204" i="15"/>
  <c r="AE203" i="15"/>
  <c r="AD203" i="15"/>
  <c r="AE202" i="15"/>
  <c r="AD202" i="15"/>
  <c r="AE201" i="15"/>
  <c r="AD201" i="15"/>
  <c r="AE198" i="15"/>
  <c r="AD198" i="15"/>
  <c r="AE195" i="15"/>
  <c r="AD195" i="15"/>
  <c r="AL214" i="13"/>
  <c r="AK214" i="13"/>
  <c r="AJ214" i="13"/>
  <c r="AI214" i="13"/>
  <c r="AH214" i="13"/>
  <c r="AG214" i="13"/>
  <c r="AF214" i="13"/>
  <c r="AL213" i="13"/>
  <c r="AK213" i="13"/>
  <c r="AJ213" i="13"/>
  <c r="AI213" i="13"/>
  <c r="AH213" i="13"/>
  <c r="AG213" i="13"/>
  <c r="AF213" i="13"/>
  <c r="AL212" i="13"/>
  <c r="AK212" i="13"/>
  <c r="AJ212" i="13"/>
  <c r="AI212" i="13"/>
  <c r="AH212" i="13"/>
  <c r="AG212" i="13"/>
  <c r="AF212" i="13"/>
  <c r="AL209" i="13"/>
  <c r="AK209" i="13"/>
  <c r="AJ209" i="13"/>
  <c r="AI209" i="13"/>
  <c r="AH209" i="13"/>
  <c r="AG209" i="13"/>
  <c r="AF209" i="13"/>
  <c r="AL206" i="13"/>
  <c r="AK206" i="13"/>
  <c r="AJ206" i="13"/>
  <c r="AI206" i="13"/>
  <c r="AH206" i="13"/>
  <c r="AG206" i="13"/>
  <c r="AF206" i="13"/>
  <c r="P204" i="13"/>
  <c r="O204" i="13"/>
  <c r="N204" i="13"/>
  <c r="M204" i="13"/>
  <c r="L204" i="13"/>
  <c r="K204" i="13"/>
  <c r="J204" i="13"/>
  <c r="I204" i="13"/>
  <c r="H204" i="13"/>
  <c r="G204" i="13"/>
  <c r="F204" i="13"/>
  <c r="E204" i="13"/>
  <c r="D204" i="13"/>
  <c r="C204" i="13"/>
  <c r="AE203" i="13"/>
  <c r="AD203" i="13"/>
  <c r="AE202" i="13"/>
  <c r="AD202" i="13"/>
  <c r="AE201" i="13"/>
  <c r="AD201" i="13"/>
  <c r="AE198" i="13"/>
  <c r="AD198" i="13"/>
  <c r="AE195" i="13"/>
  <c r="AD195" i="13"/>
  <c r="AL214" i="11"/>
  <c r="AK214" i="11"/>
  <c r="AJ214" i="11"/>
  <c r="AI214" i="11"/>
  <c r="AH214" i="11"/>
  <c r="AG214" i="11"/>
  <c r="AF214" i="11"/>
  <c r="AL213" i="11"/>
  <c r="AK213" i="11"/>
  <c r="AJ213" i="11"/>
  <c r="AI213" i="11"/>
  <c r="AH213" i="11"/>
  <c r="AG213" i="11"/>
  <c r="AF213" i="11"/>
  <c r="AL212" i="11"/>
  <c r="AK212" i="11"/>
  <c r="AJ212" i="11"/>
  <c r="AI212" i="11"/>
  <c r="AH212" i="11"/>
  <c r="AG212" i="11"/>
  <c r="AF212" i="11"/>
  <c r="AL209" i="11"/>
  <c r="AK209" i="11"/>
  <c r="AJ209" i="11"/>
  <c r="AI209" i="11"/>
  <c r="AH209" i="11"/>
  <c r="AG209" i="11"/>
  <c r="AF209" i="11"/>
  <c r="AL206" i="11"/>
  <c r="AK206" i="11"/>
  <c r="AJ206" i="11"/>
  <c r="AI206" i="11"/>
  <c r="AH206" i="11"/>
  <c r="AG206" i="11"/>
  <c r="AF206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D204" i="11"/>
  <c r="C204" i="11"/>
  <c r="AE203" i="11"/>
  <c r="AD203" i="11"/>
  <c r="AE202" i="11"/>
  <c r="AD202" i="11"/>
  <c r="AE201" i="11"/>
  <c r="AD201" i="11"/>
  <c r="AE198" i="11"/>
  <c r="AD198" i="11"/>
  <c r="AE195" i="11"/>
  <c r="AD195" i="11"/>
  <c r="AE213" i="13" l="1"/>
  <c r="AE204" i="15"/>
  <c r="AE209" i="11"/>
  <c r="AE212" i="11"/>
  <c r="AE204" i="11"/>
  <c r="AE206" i="11"/>
  <c r="AE213" i="11"/>
  <c r="AD204" i="11"/>
  <c r="AE214" i="11"/>
  <c r="AE209" i="13"/>
  <c r="AE214" i="13"/>
  <c r="AE212" i="13"/>
  <c r="AE206" i="13"/>
  <c r="AD204" i="13"/>
  <c r="AE204" i="13"/>
  <c r="AD204" i="15"/>
  <c r="P204" i="14" l="1"/>
  <c r="O204" i="14"/>
  <c r="N204" i="14"/>
  <c r="M204" i="14"/>
  <c r="L204" i="14"/>
  <c r="K204" i="14"/>
  <c r="J204" i="14"/>
  <c r="I204" i="14"/>
  <c r="H204" i="14"/>
  <c r="G204" i="14"/>
  <c r="F204" i="14"/>
  <c r="E204" i="14"/>
  <c r="D204" i="14"/>
  <c r="C204" i="14"/>
  <c r="AE203" i="14"/>
  <c r="AD203" i="14"/>
  <c r="AE202" i="14"/>
  <c r="AD202" i="14"/>
  <c r="AE201" i="14"/>
  <c r="AD201" i="14"/>
  <c r="AE198" i="14"/>
  <c r="AD198" i="14"/>
  <c r="AE195" i="14"/>
  <c r="AD195" i="14"/>
  <c r="AE204" i="14" l="1"/>
  <c r="AD204" i="14"/>
  <c r="P114" i="13" l="1"/>
  <c r="P120" i="11"/>
  <c r="P119" i="11"/>
  <c r="P118" i="11"/>
  <c r="P117" i="11"/>
  <c r="P116" i="11"/>
  <c r="P114" i="11"/>
  <c r="Q2621" i="25"/>
  <c r="Q2620" i="25"/>
  <c r="Q2619" i="25"/>
  <c r="Q2618" i="25"/>
  <c r="Q2617" i="25"/>
  <c r="Q2616" i="25"/>
  <c r="Q2615" i="25"/>
  <c r="Q2614" i="25"/>
  <c r="Q2613" i="25"/>
  <c r="Q2612" i="25"/>
  <c r="Q2611" i="25"/>
  <c r="Q2610" i="25"/>
  <c r="Q2609" i="25"/>
  <c r="Q2608" i="25"/>
  <c r="Q2607" i="25"/>
  <c r="Q2606" i="25"/>
  <c r="Q2605" i="25"/>
  <c r="Q2604" i="25"/>
  <c r="Q2603" i="25"/>
  <c r="Q2602" i="25"/>
  <c r="Q2601" i="25"/>
  <c r="Q2600" i="25"/>
  <c r="Q2599" i="25"/>
  <c r="Q2598" i="25"/>
  <c r="Q2597" i="25"/>
  <c r="Q2596" i="25"/>
  <c r="Q2595" i="25"/>
  <c r="Q2594" i="25"/>
  <c r="Q2593" i="25"/>
  <c r="Q2592" i="25"/>
  <c r="Q2591" i="25"/>
  <c r="Q2590" i="25"/>
  <c r="Q2589" i="25"/>
  <c r="Q2588" i="25"/>
  <c r="Q2587" i="25"/>
  <c r="Q2586" i="25"/>
  <c r="Q2585" i="25"/>
  <c r="Q2584" i="25"/>
  <c r="Q2583" i="25"/>
  <c r="Q2582" i="25"/>
  <c r="Q2581" i="25"/>
  <c r="Q2580" i="25"/>
  <c r="Q2579" i="25"/>
  <c r="Q2578" i="25"/>
  <c r="Q2577" i="25"/>
  <c r="Q2576" i="25"/>
  <c r="Q2575" i="25"/>
  <c r="Q2574" i="25"/>
  <c r="Q2573" i="25"/>
  <c r="Q2572" i="25"/>
  <c r="Q2571" i="25"/>
  <c r="Q2570" i="25"/>
  <c r="Q2569" i="25"/>
  <c r="Q2568" i="25"/>
  <c r="Q2567" i="25"/>
  <c r="Q2566" i="25"/>
  <c r="Q2565" i="25"/>
  <c r="Q2564" i="25"/>
  <c r="Q2563" i="25"/>
  <c r="Q2562" i="25"/>
  <c r="Q2561" i="25"/>
  <c r="Q2560" i="25"/>
  <c r="Q2559" i="25"/>
  <c r="Q2558" i="25"/>
  <c r="Q2557" i="25"/>
  <c r="Q2556" i="25"/>
  <c r="Q2555" i="25"/>
  <c r="Q2554" i="25"/>
  <c r="Q2553" i="25"/>
  <c r="Q2552" i="25"/>
  <c r="Q2551" i="25"/>
  <c r="Q2550" i="25"/>
  <c r="Q2549" i="25"/>
  <c r="Q2548" i="25"/>
  <c r="Q2547" i="25"/>
  <c r="Q2546" i="25"/>
  <c r="Q2545" i="25"/>
  <c r="Q2544" i="25"/>
  <c r="Q2543" i="25"/>
  <c r="Q2542" i="25"/>
  <c r="Q2541" i="25"/>
  <c r="Q2540" i="25"/>
  <c r="Q2539" i="25"/>
  <c r="Q2538" i="25"/>
  <c r="Q2537" i="25"/>
  <c r="Q2536" i="25"/>
  <c r="Q2535" i="25"/>
  <c r="Q2534" i="25"/>
  <c r="Q2533" i="25"/>
  <c r="Q2532" i="25"/>
  <c r="Q2531" i="25"/>
  <c r="Q2530" i="25"/>
  <c r="Q2529" i="25"/>
  <c r="Q2528" i="25"/>
  <c r="Q2527" i="25"/>
  <c r="Q2526" i="25"/>
  <c r="Q2525" i="25"/>
  <c r="Q2524" i="25"/>
  <c r="Q2523" i="25"/>
  <c r="Q2522" i="25"/>
  <c r="Q2521" i="25"/>
  <c r="Q2520" i="25"/>
  <c r="Q2519" i="25"/>
  <c r="Q2518" i="25"/>
  <c r="Q2517" i="25"/>
  <c r="Q2516" i="25"/>
  <c r="Q2515" i="25"/>
  <c r="Q2514" i="25"/>
  <c r="Q2513" i="25"/>
  <c r="Q2512" i="25"/>
  <c r="Q2511" i="25"/>
  <c r="Q2510" i="25"/>
  <c r="Q2509" i="25"/>
  <c r="Q2508" i="25"/>
  <c r="Q2507" i="25"/>
  <c r="Q2506" i="25"/>
  <c r="Q2505" i="25"/>
  <c r="Q2504" i="25"/>
  <c r="Q2503" i="25"/>
  <c r="Q2502" i="25"/>
  <c r="Q2501" i="25"/>
  <c r="Q2500" i="25"/>
  <c r="Q2499" i="25"/>
  <c r="Q2498" i="25"/>
  <c r="Q2497" i="25"/>
  <c r="Q2496" i="25"/>
  <c r="Q2495" i="25"/>
  <c r="Q2494" i="25"/>
  <c r="Q2493" i="25"/>
  <c r="Q2492" i="25"/>
  <c r="Q2491" i="25"/>
  <c r="Q2490" i="25"/>
  <c r="Q2489" i="25"/>
  <c r="Q2488" i="25"/>
  <c r="Q2487" i="25"/>
  <c r="Q2486" i="25"/>
  <c r="Q2485" i="25"/>
  <c r="Q2484" i="25"/>
  <c r="Q2483" i="25"/>
  <c r="Q2482" i="25"/>
  <c r="Q2481" i="25"/>
  <c r="Q2480" i="25"/>
  <c r="Q2479" i="25"/>
  <c r="Q2478" i="25"/>
  <c r="Q2477" i="25"/>
  <c r="Q2476" i="25"/>
  <c r="Q2475" i="25"/>
  <c r="Q2474" i="25"/>
  <c r="Q2473" i="25"/>
  <c r="Q2472" i="25"/>
  <c r="Q2471" i="25"/>
  <c r="Q2470" i="25"/>
  <c r="Q2469" i="25"/>
  <c r="Q2468" i="25"/>
  <c r="P121" i="11" l="1"/>
  <c r="P120" i="13"/>
  <c r="P119" i="13"/>
  <c r="P118" i="13"/>
  <c r="P117" i="13"/>
  <c r="P116" i="13"/>
  <c r="P128" i="13"/>
  <c r="P128" i="11"/>
  <c r="L621" i="23"/>
  <c r="L620" i="23"/>
  <c r="L619" i="23"/>
  <c r="L618" i="23"/>
  <c r="L617" i="23"/>
  <c r="L616" i="23"/>
  <c r="L615" i="23"/>
  <c r="L614" i="23"/>
  <c r="L613" i="23"/>
  <c r="L612" i="23"/>
  <c r="L611" i="23"/>
  <c r="L610" i="23"/>
  <c r="L609" i="23"/>
  <c r="L608" i="23"/>
  <c r="L607" i="23"/>
  <c r="L606" i="23"/>
  <c r="L605" i="23"/>
  <c r="L604" i="23"/>
  <c r="L603" i="23"/>
  <c r="L602" i="23"/>
  <c r="L601" i="23"/>
  <c r="L600" i="23"/>
  <c r="L599" i="23"/>
  <c r="L598" i="23"/>
  <c r="L597" i="23"/>
  <c r="L596" i="23"/>
  <c r="L595" i="23"/>
  <c r="L594" i="23"/>
  <c r="L593" i="23"/>
  <c r="L592" i="23"/>
  <c r="L591" i="23"/>
  <c r="L590" i="23"/>
  <c r="L589" i="23"/>
  <c r="L588" i="23"/>
  <c r="L587" i="23"/>
  <c r="L586" i="23"/>
  <c r="L585" i="23"/>
  <c r="L584" i="23"/>
  <c r="L583" i="23"/>
  <c r="L582" i="23"/>
  <c r="L581" i="23"/>
  <c r="P121" i="13" l="1"/>
  <c r="AE192" i="13"/>
  <c r="AE191" i="13"/>
  <c r="AE190" i="13"/>
  <c r="AE187" i="13"/>
  <c r="AE184" i="13"/>
  <c r="AE181" i="13"/>
  <c r="AE180" i="13"/>
  <c r="AE179" i="13"/>
  <c r="AE176" i="13"/>
  <c r="AE173" i="13"/>
  <c r="AE170" i="13"/>
  <c r="AE169" i="13"/>
  <c r="AE168" i="13"/>
  <c r="AE165" i="13"/>
  <c r="AE162" i="13"/>
  <c r="AE152" i="13"/>
  <c r="AE151" i="13"/>
  <c r="AE150" i="13"/>
  <c r="AE149" i="13"/>
  <c r="AE148" i="13"/>
  <c r="AE145" i="13"/>
  <c r="AE144" i="13"/>
  <c r="AE143" i="13"/>
  <c r="AE142" i="13"/>
  <c r="AE141" i="13"/>
  <c r="AE138" i="13"/>
  <c r="AE137" i="13"/>
  <c r="AE136" i="13"/>
  <c r="AE133" i="13"/>
  <c r="AE130" i="13"/>
  <c r="AE127" i="13"/>
  <c r="AE126" i="13"/>
  <c r="AE125" i="13"/>
  <c r="AE124" i="13"/>
  <c r="AE123" i="13"/>
  <c r="AE113" i="13"/>
  <c r="AE112" i="13"/>
  <c r="AE111" i="13"/>
  <c r="AE110" i="13"/>
  <c r="AE109" i="13"/>
  <c r="AE106" i="13"/>
  <c r="AE105" i="13"/>
  <c r="AE104" i="13"/>
  <c r="AE101" i="13"/>
  <c r="AE98" i="13"/>
  <c r="AE95" i="13"/>
  <c r="AE94" i="13"/>
  <c r="AE93" i="13"/>
  <c r="AE90" i="13"/>
  <c r="AE87" i="13"/>
  <c r="AE84" i="13"/>
  <c r="AE83" i="13"/>
  <c r="AE82" i="13"/>
  <c r="AE79" i="13"/>
  <c r="AE76" i="13"/>
  <c r="AE73" i="13"/>
  <c r="AE72" i="13"/>
  <c r="AE71" i="13"/>
  <c r="AE68" i="13"/>
  <c r="AE65" i="13"/>
  <c r="AE62" i="13"/>
  <c r="AE61" i="13"/>
  <c r="AE60" i="13"/>
  <c r="AE57" i="13"/>
  <c r="AE54" i="13"/>
  <c r="AE51" i="13"/>
  <c r="AE50" i="13"/>
  <c r="AE49" i="13"/>
  <c r="AE46" i="13"/>
  <c r="AE43" i="13"/>
  <c r="AE40" i="13"/>
  <c r="AE39" i="13"/>
  <c r="AE38" i="13"/>
  <c r="AE35" i="13"/>
  <c r="AE32" i="13"/>
  <c r="AE29" i="13"/>
  <c r="AE28" i="13"/>
  <c r="AE27" i="13"/>
  <c r="AE24" i="13"/>
  <c r="AE21" i="13"/>
  <c r="AE18" i="13"/>
  <c r="AE17" i="13"/>
  <c r="AE16" i="13"/>
  <c r="AE13" i="13"/>
  <c r="AE10" i="13"/>
  <c r="AE192" i="11"/>
  <c r="AE191" i="11"/>
  <c r="AE190" i="11"/>
  <c r="AE187" i="11"/>
  <c r="AE184" i="11"/>
  <c r="AE181" i="11"/>
  <c r="AE180" i="11"/>
  <c r="AE179" i="11"/>
  <c r="AE176" i="11"/>
  <c r="AE173" i="11"/>
  <c r="AE170" i="11"/>
  <c r="AE169" i="11"/>
  <c r="AE168" i="11"/>
  <c r="AE165" i="11"/>
  <c r="AE162" i="11"/>
  <c r="AE152" i="11"/>
  <c r="AE151" i="11"/>
  <c r="AE150" i="11"/>
  <c r="AE149" i="11"/>
  <c r="AE148" i="11"/>
  <c r="AE145" i="11"/>
  <c r="AE144" i="11"/>
  <c r="AE143" i="11"/>
  <c r="AE142" i="11"/>
  <c r="AE141" i="11"/>
  <c r="AE138" i="11"/>
  <c r="AE137" i="11"/>
  <c r="AE136" i="11"/>
  <c r="AE133" i="11"/>
  <c r="AE130" i="11"/>
  <c r="AE127" i="11"/>
  <c r="AE126" i="11"/>
  <c r="AE125" i="11"/>
  <c r="AE124" i="11"/>
  <c r="AE123" i="11"/>
  <c r="AE113" i="11"/>
  <c r="AE112" i="11"/>
  <c r="AE111" i="11"/>
  <c r="AE110" i="11"/>
  <c r="AE109" i="11"/>
  <c r="AE106" i="11"/>
  <c r="AE105" i="11"/>
  <c r="AE104" i="11"/>
  <c r="AE101" i="11"/>
  <c r="AE98" i="11"/>
  <c r="AE95" i="11"/>
  <c r="AE94" i="11"/>
  <c r="AE93" i="11"/>
  <c r="AE90" i="11"/>
  <c r="AE87" i="11"/>
  <c r="AE84" i="11"/>
  <c r="AE83" i="11"/>
  <c r="AE82" i="11"/>
  <c r="AE79" i="11"/>
  <c r="AE76" i="11"/>
  <c r="AE73" i="11"/>
  <c r="AE72" i="11"/>
  <c r="AE71" i="11"/>
  <c r="AE68" i="11"/>
  <c r="AE65" i="11"/>
  <c r="AE62" i="11"/>
  <c r="AE61" i="11"/>
  <c r="AE60" i="11"/>
  <c r="AE57" i="11"/>
  <c r="AE54" i="11"/>
  <c r="AE51" i="11"/>
  <c r="AE50" i="11"/>
  <c r="AE49" i="11"/>
  <c r="AE46" i="11"/>
  <c r="AE43" i="11"/>
  <c r="AE40" i="11"/>
  <c r="AE39" i="11"/>
  <c r="AE38" i="11"/>
  <c r="AE35" i="11"/>
  <c r="AE32" i="11"/>
  <c r="AE29" i="11"/>
  <c r="AE28" i="11"/>
  <c r="AE27" i="11"/>
  <c r="AE24" i="11"/>
  <c r="AE21" i="11"/>
  <c r="AE18" i="11"/>
  <c r="AE17" i="11"/>
  <c r="AE16" i="11"/>
  <c r="AE13" i="11"/>
  <c r="AE10" i="11"/>
  <c r="AE127" i="15"/>
  <c r="AD127" i="15"/>
  <c r="AE126" i="15"/>
  <c r="AD126" i="15"/>
  <c r="AE125" i="15"/>
  <c r="AD125" i="15"/>
  <c r="AE124" i="15"/>
  <c r="AD124" i="15"/>
  <c r="AE123" i="15"/>
  <c r="AD123" i="15"/>
  <c r="AE192" i="15"/>
  <c r="AE191" i="15"/>
  <c r="AE190" i="15"/>
  <c r="AE187" i="15"/>
  <c r="AE184" i="15"/>
  <c r="AE181" i="15"/>
  <c r="AE180" i="15"/>
  <c r="AE179" i="15"/>
  <c r="AE176" i="15"/>
  <c r="AE173" i="15"/>
  <c r="AE170" i="15"/>
  <c r="AE169" i="15"/>
  <c r="AE168" i="15"/>
  <c r="AE165" i="15"/>
  <c r="AE162" i="15"/>
  <c r="AE152" i="15"/>
  <c r="AE151" i="15"/>
  <c r="AE150" i="15"/>
  <c r="AE149" i="15"/>
  <c r="AE148" i="15"/>
  <c r="AE145" i="15"/>
  <c r="AE144" i="15"/>
  <c r="AE143" i="15"/>
  <c r="AE142" i="15"/>
  <c r="AE141" i="15"/>
  <c r="AE120" i="15"/>
  <c r="AE119" i="15"/>
  <c r="AE118" i="15"/>
  <c r="AE117" i="15"/>
  <c r="AE116" i="15"/>
  <c r="AE113" i="15"/>
  <c r="AE112" i="15"/>
  <c r="AE111" i="15"/>
  <c r="AE110" i="15"/>
  <c r="AE109" i="15"/>
  <c r="AE106" i="15"/>
  <c r="AE105" i="15"/>
  <c r="AE104" i="15"/>
  <c r="AE101" i="15"/>
  <c r="AE98" i="15"/>
  <c r="AE95" i="15"/>
  <c r="AE94" i="15"/>
  <c r="AE93" i="15"/>
  <c r="AE90" i="15"/>
  <c r="AE87" i="15"/>
  <c r="AE84" i="15"/>
  <c r="AE83" i="15"/>
  <c r="AE82" i="15"/>
  <c r="AE79" i="15"/>
  <c r="AE76" i="15"/>
  <c r="AE73" i="15"/>
  <c r="AE72" i="15"/>
  <c r="AE71" i="15"/>
  <c r="AE68" i="15"/>
  <c r="AE65" i="15"/>
  <c r="AE62" i="15"/>
  <c r="AE61" i="15"/>
  <c r="AE60" i="15"/>
  <c r="AE57" i="15"/>
  <c r="AE54" i="15"/>
  <c r="AE51" i="15"/>
  <c r="AE50" i="15"/>
  <c r="AE49" i="15"/>
  <c r="AE46" i="15"/>
  <c r="AE43" i="15"/>
  <c r="AE40" i="15"/>
  <c r="AE39" i="15"/>
  <c r="AE38" i="15"/>
  <c r="AE35" i="15"/>
  <c r="AE32" i="15"/>
  <c r="AE29" i="15"/>
  <c r="AE28" i="15"/>
  <c r="AE27" i="15"/>
  <c r="AE24" i="15"/>
  <c r="AE21" i="15"/>
  <c r="AE18" i="15"/>
  <c r="AE17" i="15"/>
  <c r="AE16" i="15"/>
  <c r="AE13" i="15"/>
  <c r="AE10" i="15"/>
  <c r="AE192" i="14"/>
  <c r="AE191" i="14"/>
  <c r="AE190" i="14"/>
  <c r="AE187" i="14"/>
  <c r="AE184" i="14"/>
  <c r="AE181" i="14"/>
  <c r="AE180" i="14"/>
  <c r="AE179" i="14"/>
  <c r="AE176" i="14"/>
  <c r="AE173" i="14"/>
  <c r="AE170" i="14"/>
  <c r="AE169" i="14"/>
  <c r="AE168" i="14"/>
  <c r="AE165" i="14"/>
  <c r="AE162" i="14"/>
  <c r="AE152" i="14"/>
  <c r="AE151" i="14"/>
  <c r="AE150" i="14"/>
  <c r="AE149" i="14"/>
  <c r="AE148" i="14"/>
  <c r="AE145" i="14"/>
  <c r="AE144" i="14"/>
  <c r="AE143" i="14"/>
  <c r="AE142" i="14"/>
  <c r="AE141" i="14"/>
  <c r="AE120" i="14"/>
  <c r="AE119" i="14"/>
  <c r="AE118" i="14"/>
  <c r="AE117" i="14"/>
  <c r="AE116" i="14"/>
  <c r="AE113" i="14"/>
  <c r="AE112" i="14"/>
  <c r="AE111" i="14"/>
  <c r="AE110" i="14"/>
  <c r="AE109" i="14"/>
  <c r="AE106" i="14"/>
  <c r="AE105" i="14"/>
  <c r="AE104" i="14"/>
  <c r="AE101" i="14"/>
  <c r="AE98" i="14"/>
  <c r="AE95" i="14"/>
  <c r="AE94" i="14"/>
  <c r="AE93" i="14"/>
  <c r="AE90" i="14"/>
  <c r="AE87" i="14"/>
  <c r="AE84" i="14"/>
  <c r="AE83" i="14"/>
  <c r="AE82" i="14"/>
  <c r="AE79" i="14"/>
  <c r="AE76" i="14"/>
  <c r="AE73" i="14"/>
  <c r="AE72" i="14"/>
  <c r="AE71" i="14"/>
  <c r="AE68" i="14"/>
  <c r="AE65" i="14"/>
  <c r="AE62" i="14"/>
  <c r="AE61" i="14"/>
  <c r="AE60" i="14"/>
  <c r="AE57" i="14"/>
  <c r="AE54" i="14"/>
  <c r="AE51" i="14"/>
  <c r="AE50" i="14"/>
  <c r="AE49" i="14"/>
  <c r="AE46" i="14"/>
  <c r="AE43" i="14"/>
  <c r="AE40" i="14"/>
  <c r="AE39" i="14"/>
  <c r="AE38" i="14"/>
  <c r="AE35" i="14"/>
  <c r="AE32" i="14"/>
  <c r="AE29" i="14"/>
  <c r="AE28" i="14"/>
  <c r="AE27" i="14"/>
  <c r="AE24" i="14"/>
  <c r="AE21" i="14"/>
  <c r="AE18" i="14"/>
  <c r="AE17" i="14"/>
  <c r="AE16" i="14"/>
  <c r="AE13" i="14"/>
  <c r="AE10" i="14"/>
  <c r="P138" i="14"/>
  <c r="P214" i="14" s="1"/>
  <c r="O138" i="14"/>
  <c r="O214" i="14" s="1"/>
  <c r="N138" i="14"/>
  <c r="M138" i="14"/>
  <c r="L138" i="14"/>
  <c r="K138" i="14"/>
  <c r="K214" i="14" s="1"/>
  <c r="J138" i="14"/>
  <c r="J214" i="14" s="1"/>
  <c r="I138" i="14"/>
  <c r="I214" i="14" s="1"/>
  <c r="H138" i="14"/>
  <c r="H214" i="14" s="1"/>
  <c r="G138" i="14"/>
  <c r="G214" i="14" s="1"/>
  <c r="F138" i="14"/>
  <c r="F214" i="14" s="1"/>
  <c r="E138" i="14"/>
  <c r="E214" i="14" s="1"/>
  <c r="D138" i="14"/>
  <c r="D214" i="14" s="1"/>
  <c r="C138" i="14"/>
  <c r="P137" i="14"/>
  <c r="P213" i="14" s="1"/>
  <c r="O137" i="14"/>
  <c r="O213" i="14" s="1"/>
  <c r="N137" i="14"/>
  <c r="M137" i="14"/>
  <c r="L137" i="14"/>
  <c r="K137" i="14"/>
  <c r="K213" i="14" s="1"/>
  <c r="J137" i="14"/>
  <c r="J213" i="14" s="1"/>
  <c r="I137" i="14"/>
  <c r="I213" i="14" s="1"/>
  <c r="H137" i="14"/>
  <c r="H213" i="14" s="1"/>
  <c r="G137" i="14"/>
  <c r="G213" i="14" s="1"/>
  <c r="F137" i="14"/>
  <c r="F213" i="14" s="1"/>
  <c r="E137" i="14"/>
  <c r="E213" i="14" s="1"/>
  <c r="D137" i="14"/>
  <c r="D213" i="14" s="1"/>
  <c r="C137" i="14"/>
  <c r="P136" i="14"/>
  <c r="P212" i="14" s="1"/>
  <c r="O136" i="14"/>
  <c r="O212" i="14" s="1"/>
  <c r="N136" i="14"/>
  <c r="M136" i="14"/>
  <c r="L136" i="14"/>
  <c r="K136" i="14"/>
  <c r="K212" i="14" s="1"/>
  <c r="J136" i="14"/>
  <c r="J212" i="14" s="1"/>
  <c r="I136" i="14"/>
  <c r="I212" i="14" s="1"/>
  <c r="H136" i="14"/>
  <c r="H212" i="14" s="1"/>
  <c r="G136" i="14"/>
  <c r="G212" i="14" s="1"/>
  <c r="F136" i="14"/>
  <c r="F212" i="14" s="1"/>
  <c r="E136" i="14"/>
  <c r="E212" i="14" s="1"/>
  <c r="D136" i="14"/>
  <c r="D212" i="14" s="1"/>
  <c r="C136" i="14"/>
  <c r="P133" i="14"/>
  <c r="P209" i="14" s="1"/>
  <c r="O133" i="14"/>
  <c r="O209" i="14" s="1"/>
  <c r="N133" i="14"/>
  <c r="M133" i="14"/>
  <c r="L133" i="14"/>
  <c r="K133" i="14"/>
  <c r="K209" i="14" s="1"/>
  <c r="J133" i="14"/>
  <c r="J209" i="14" s="1"/>
  <c r="I133" i="14"/>
  <c r="I209" i="14" s="1"/>
  <c r="H133" i="14"/>
  <c r="H209" i="14" s="1"/>
  <c r="G133" i="14"/>
  <c r="G209" i="14" s="1"/>
  <c r="F133" i="14"/>
  <c r="F209" i="14" s="1"/>
  <c r="E133" i="14"/>
  <c r="E209" i="14" s="1"/>
  <c r="D133" i="14"/>
  <c r="D209" i="14" s="1"/>
  <c r="C133" i="14"/>
  <c r="P130" i="14"/>
  <c r="P206" i="14" s="1"/>
  <c r="O130" i="14"/>
  <c r="O206" i="14" s="1"/>
  <c r="N130" i="14"/>
  <c r="M130" i="14"/>
  <c r="L130" i="14"/>
  <c r="K130" i="14"/>
  <c r="K206" i="14" s="1"/>
  <c r="J130" i="14"/>
  <c r="J206" i="14" s="1"/>
  <c r="I130" i="14"/>
  <c r="I206" i="14" s="1"/>
  <c r="H130" i="14"/>
  <c r="H206" i="14" s="1"/>
  <c r="G130" i="14"/>
  <c r="G206" i="14" s="1"/>
  <c r="F130" i="14"/>
  <c r="F206" i="14" s="1"/>
  <c r="E130" i="14"/>
  <c r="E206" i="14" s="1"/>
  <c r="D130" i="14"/>
  <c r="D206" i="14" s="1"/>
  <c r="P138" i="15"/>
  <c r="P214" i="15" s="1"/>
  <c r="O138" i="15"/>
  <c r="O214" i="15" s="1"/>
  <c r="N138" i="15"/>
  <c r="M138" i="15"/>
  <c r="L138" i="15"/>
  <c r="K138" i="15"/>
  <c r="K214" i="15" s="1"/>
  <c r="J138" i="15"/>
  <c r="J214" i="15" s="1"/>
  <c r="I138" i="15"/>
  <c r="I214" i="15" s="1"/>
  <c r="H138" i="15"/>
  <c r="H214" i="15" s="1"/>
  <c r="G138" i="15"/>
  <c r="G214" i="15" s="1"/>
  <c r="F138" i="15"/>
  <c r="F214" i="15" s="1"/>
  <c r="E138" i="15"/>
  <c r="E214" i="15" s="1"/>
  <c r="D138" i="15"/>
  <c r="D214" i="15" s="1"/>
  <c r="C138" i="15"/>
  <c r="P137" i="15"/>
  <c r="P213" i="15" s="1"/>
  <c r="O137" i="15"/>
  <c r="O213" i="15" s="1"/>
  <c r="N137" i="15"/>
  <c r="M137" i="15"/>
  <c r="L137" i="15"/>
  <c r="K137" i="15"/>
  <c r="K213" i="15" s="1"/>
  <c r="J137" i="15"/>
  <c r="J213" i="15" s="1"/>
  <c r="I137" i="15"/>
  <c r="I213" i="15" s="1"/>
  <c r="H137" i="15"/>
  <c r="H213" i="15" s="1"/>
  <c r="G137" i="15"/>
  <c r="G213" i="15" s="1"/>
  <c r="F137" i="15"/>
  <c r="F213" i="15" s="1"/>
  <c r="E137" i="15"/>
  <c r="E213" i="15" s="1"/>
  <c r="D137" i="15"/>
  <c r="D213" i="15" s="1"/>
  <c r="C137" i="15"/>
  <c r="P136" i="15"/>
  <c r="P212" i="15" s="1"/>
  <c r="O136" i="15"/>
  <c r="O212" i="15" s="1"/>
  <c r="N136" i="15"/>
  <c r="M136" i="15"/>
  <c r="L136" i="15"/>
  <c r="K136" i="15"/>
  <c r="K212" i="15" s="1"/>
  <c r="J136" i="15"/>
  <c r="J212" i="15" s="1"/>
  <c r="I136" i="15"/>
  <c r="I212" i="15" s="1"/>
  <c r="H136" i="15"/>
  <c r="H212" i="15" s="1"/>
  <c r="G136" i="15"/>
  <c r="G212" i="15" s="1"/>
  <c r="F136" i="15"/>
  <c r="F212" i="15" s="1"/>
  <c r="E136" i="15"/>
  <c r="E212" i="15" s="1"/>
  <c r="D136" i="15"/>
  <c r="D212" i="15" s="1"/>
  <c r="C136" i="15"/>
  <c r="P133" i="15"/>
  <c r="P209" i="15" s="1"/>
  <c r="N133" i="15"/>
  <c r="M133" i="15"/>
  <c r="L133" i="15"/>
  <c r="K133" i="15"/>
  <c r="K209" i="15" s="1"/>
  <c r="J133" i="15"/>
  <c r="J209" i="15" s="1"/>
  <c r="I133" i="15"/>
  <c r="I209" i="15" s="1"/>
  <c r="H133" i="15"/>
  <c r="H209" i="15" s="1"/>
  <c r="G133" i="15"/>
  <c r="G209" i="15" s="1"/>
  <c r="F133" i="15"/>
  <c r="F209" i="15" s="1"/>
  <c r="E133" i="15"/>
  <c r="E209" i="15" s="1"/>
  <c r="D133" i="15"/>
  <c r="D209" i="15" s="1"/>
  <c r="C133" i="15"/>
  <c r="P130" i="15"/>
  <c r="P206" i="15" s="1"/>
  <c r="O130" i="15"/>
  <c r="O206" i="15" s="1"/>
  <c r="N130" i="15"/>
  <c r="M130" i="15"/>
  <c r="L130" i="15"/>
  <c r="K130" i="15"/>
  <c r="K206" i="15" s="1"/>
  <c r="J130" i="15"/>
  <c r="J206" i="15" s="1"/>
  <c r="I130" i="15"/>
  <c r="I206" i="15" s="1"/>
  <c r="H130" i="15"/>
  <c r="H206" i="15" s="1"/>
  <c r="G130" i="15"/>
  <c r="G206" i="15" s="1"/>
  <c r="F130" i="15"/>
  <c r="F206" i="15" s="1"/>
  <c r="E130" i="15"/>
  <c r="E206" i="15" s="1"/>
  <c r="D130" i="15"/>
  <c r="D206" i="15" s="1"/>
  <c r="N214" i="14" l="1"/>
  <c r="AO214" i="14" s="1"/>
  <c r="AO138" i="14"/>
  <c r="N206" i="14"/>
  <c r="AO206" i="14" s="1"/>
  <c r="AO130" i="14"/>
  <c r="N209" i="15"/>
  <c r="AO209" i="15" s="1"/>
  <c r="AO133" i="15"/>
  <c r="N213" i="14"/>
  <c r="AO213" i="14" s="1"/>
  <c r="AO137" i="14"/>
  <c r="N214" i="15"/>
  <c r="AO214" i="15" s="1"/>
  <c r="AO138" i="15"/>
  <c r="N206" i="15"/>
  <c r="AO206" i="15" s="1"/>
  <c r="AO130" i="15"/>
  <c r="N212" i="14"/>
  <c r="AO212" i="14" s="1"/>
  <c r="AO136" i="14"/>
  <c r="N213" i="15"/>
  <c r="AO213" i="15" s="1"/>
  <c r="AO137" i="15"/>
  <c r="N209" i="14"/>
  <c r="AO209" i="14" s="1"/>
  <c r="AO133" i="14"/>
  <c r="N212" i="15"/>
  <c r="AO212" i="15" s="1"/>
  <c r="AO136" i="15"/>
  <c r="AN137" i="14"/>
  <c r="M213" i="14"/>
  <c r="AN213" i="14" s="1"/>
  <c r="L212" i="14"/>
  <c r="AM212" i="14" s="1"/>
  <c r="AM136" i="14"/>
  <c r="AN136" i="14"/>
  <c r="M212" i="14"/>
  <c r="AN212" i="14" s="1"/>
  <c r="L213" i="14"/>
  <c r="AM213" i="14" s="1"/>
  <c r="AM137" i="14"/>
  <c r="AN133" i="14"/>
  <c r="M209" i="14"/>
  <c r="AN209" i="14" s="1"/>
  <c r="L206" i="14"/>
  <c r="AM206" i="14" s="1"/>
  <c r="AM130" i="14"/>
  <c r="L214" i="14"/>
  <c r="AM214" i="14" s="1"/>
  <c r="AM138" i="14"/>
  <c r="L209" i="14"/>
  <c r="AM209" i="14" s="1"/>
  <c r="AM133" i="14"/>
  <c r="AN130" i="14"/>
  <c r="M206" i="14"/>
  <c r="AN206" i="14" s="1"/>
  <c r="AN138" i="14"/>
  <c r="M214" i="14"/>
  <c r="AN214" i="14" s="1"/>
  <c r="AN133" i="15"/>
  <c r="M209" i="15"/>
  <c r="AN209" i="15" s="1"/>
  <c r="L214" i="15"/>
  <c r="AM214" i="15" s="1"/>
  <c r="AM138" i="15"/>
  <c r="L209" i="15"/>
  <c r="AM209" i="15" s="1"/>
  <c r="AM133" i="15"/>
  <c r="AN138" i="15"/>
  <c r="M214" i="15"/>
  <c r="AN214" i="15" s="1"/>
  <c r="M206" i="15"/>
  <c r="AN206" i="15" s="1"/>
  <c r="AN130" i="15"/>
  <c r="L213" i="15"/>
  <c r="AM213" i="15" s="1"/>
  <c r="AM137" i="15"/>
  <c r="AN137" i="15"/>
  <c r="M213" i="15"/>
  <c r="AN213" i="15" s="1"/>
  <c r="L212" i="15"/>
  <c r="AM212" i="15" s="1"/>
  <c r="AM136" i="15"/>
  <c r="AN136" i="15"/>
  <c r="M212" i="15"/>
  <c r="AN212" i="15" s="1"/>
  <c r="L206" i="15"/>
  <c r="AM206" i="15" s="1"/>
  <c r="AM130" i="15"/>
  <c r="P156" i="14"/>
  <c r="AK206" i="15"/>
  <c r="AK130" i="15"/>
  <c r="P159" i="14"/>
  <c r="AL206" i="15"/>
  <c r="AL130" i="15"/>
  <c r="AK213" i="15"/>
  <c r="AK137" i="15"/>
  <c r="AL212" i="14"/>
  <c r="AL136" i="14"/>
  <c r="AK209" i="14"/>
  <c r="AK133" i="14"/>
  <c r="AL209" i="14"/>
  <c r="AL133" i="14"/>
  <c r="AK212" i="14"/>
  <c r="AK136" i="14"/>
  <c r="AK212" i="15"/>
  <c r="AK136" i="15"/>
  <c r="AL212" i="15"/>
  <c r="AL136" i="15"/>
  <c r="AK206" i="14"/>
  <c r="AK130" i="14"/>
  <c r="AK214" i="14"/>
  <c r="AK138" i="14"/>
  <c r="AL206" i="14"/>
  <c r="AL130" i="14"/>
  <c r="AL214" i="14"/>
  <c r="AL138" i="14"/>
  <c r="AL214" i="15"/>
  <c r="AL138" i="15"/>
  <c r="AK209" i="15"/>
  <c r="AK133" i="15"/>
  <c r="AK213" i="14"/>
  <c r="AK137" i="14"/>
  <c r="AL213" i="15"/>
  <c r="AL137" i="15"/>
  <c r="AL209" i="15"/>
  <c r="AL133" i="15"/>
  <c r="AK214" i="15"/>
  <c r="AK138" i="15"/>
  <c r="AL213" i="14"/>
  <c r="AL137" i="14"/>
  <c r="AE30" i="15"/>
  <c r="AE114" i="15"/>
  <c r="AE128" i="15"/>
  <c r="AJ212" i="15"/>
  <c r="AJ136" i="15"/>
  <c r="AJ209" i="14"/>
  <c r="AJ133" i="14"/>
  <c r="AJ206" i="14"/>
  <c r="AJ130" i="14"/>
  <c r="AJ214" i="14"/>
  <c r="AJ138" i="14"/>
  <c r="AJ209" i="15"/>
  <c r="AJ133" i="15"/>
  <c r="AJ213" i="14"/>
  <c r="AJ137" i="14"/>
  <c r="AE74" i="15"/>
  <c r="AJ214" i="15"/>
  <c r="AJ138" i="15"/>
  <c r="AE153" i="11"/>
  <c r="AJ206" i="15"/>
  <c r="AJ130" i="15"/>
  <c r="AJ212" i="14"/>
  <c r="AJ136" i="14"/>
  <c r="P158" i="14"/>
  <c r="AJ213" i="15"/>
  <c r="AJ137" i="15"/>
  <c r="AE19" i="11"/>
  <c r="AE63" i="11"/>
  <c r="AE107" i="11"/>
  <c r="AE41" i="11"/>
  <c r="AE85" i="11"/>
  <c r="AE96" i="11"/>
  <c r="AE139" i="11"/>
  <c r="AE171" i="11"/>
  <c r="AE30" i="11"/>
  <c r="AE74" i="11"/>
  <c r="AE182" i="11"/>
  <c r="AE52" i="11"/>
  <c r="AE128" i="11"/>
  <c r="AE182" i="13"/>
  <c r="AE19" i="13"/>
  <c r="AE41" i="13"/>
  <c r="AE52" i="13"/>
  <c r="AE85" i="13"/>
  <c r="AE128" i="13"/>
  <c r="AE153" i="13"/>
  <c r="AE130" i="14"/>
  <c r="AE137" i="14"/>
  <c r="AF133" i="14"/>
  <c r="AF209" i="14"/>
  <c r="AF137" i="14"/>
  <c r="AF213" i="14"/>
  <c r="AI130" i="14"/>
  <c r="AI206" i="14"/>
  <c r="AG133" i="14"/>
  <c r="AG209" i="14"/>
  <c r="AE41" i="14"/>
  <c r="AE85" i="14"/>
  <c r="AE138" i="14"/>
  <c r="AH130" i="14"/>
  <c r="AH206" i="14"/>
  <c r="AG137" i="14"/>
  <c r="AG213" i="14"/>
  <c r="AI138" i="14"/>
  <c r="AI214" i="14"/>
  <c r="AE52" i="14"/>
  <c r="AE96" i="14"/>
  <c r="AH133" i="14"/>
  <c r="AH209" i="14"/>
  <c r="AF136" i="14"/>
  <c r="AF212" i="14"/>
  <c r="AH137" i="14"/>
  <c r="AH213" i="14"/>
  <c r="AF138" i="14"/>
  <c r="AF214" i="14"/>
  <c r="AE133" i="14"/>
  <c r="AE182" i="14"/>
  <c r="AH136" i="14"/>
  <c r="AH212" i="14"/>
  <c r="AH138" i="14"/>
  <c r="AH214" i="14"/>
  <c r="P155" i="14"/>
  <c r="AE206" i="14"/>
  <c r="AI136" i="14"/>
  <c r="AI212" i="14"/>
  <c r="AE212" i="14"/>
  <c r="AE214" i="14"/>
  <c r="AE121" i="14"/>
  <c r="P157" i="14"/>
  <c r="AF130" i="14"/>
  <c r="AF206" i="14"/>
  <c r="AG130" i="14"/>
  <c r="AG206" i="14"/>
  <c r="AI133" i="14"/>
  <c r="AI209" i="14"/>
  <c r="AE209" i="14"/>
  <c r="AG136" i="14"/>
  <c r="AG212" i="14"/>
  <c r="AI137" i="14"/>
  <c r="AI213" i="14"/>
  <c r="AE213" i="14"/>
  <c r="AG138" i="14"/>
  <c r="AG214" i="14"/>
  <c r="AE19" i="14"/>
  <c r="AE30" i="14"/>
  <c r="AE63" i="14"/>
  <c r="AE74" i="14"/>
  <c r="AE107" i="14"/>
  <c r="AE114" i="14"/>
  <c r="AE136" i="14"/>
  <c r="AE146" i="14"/>
  <c r="AE153" i="14"/>
  <c r="AE193" i="14"/>
  <c r="P156" i="15"/>
  <c r="AE137" i="15"/>
  <c r="AG130" i="15"/>
  <c r="AG206" i="15"/>
  <c r="AH136" i="15"/>
  <c r="AH212" i="15"/>
  <c r="AF133" i="15"/>
  <c r="AF209" i="15"/>
  <c r="AI136" i="15"/>
  <c r="AI212" i="15"/>
  <c r="AE212" i="15"/>
  <c r="AG137" i="15"/>
  <c r="AG213" i="15"/>
  <c r="AI138" i="15"/>
  <c r="AI214" i="15"/>
  <c r="AE214" i="15"/>
  <c r="P157" i="15"/>
  <c r="AE41" i="15"/>
  <c r="AE85" i="15"/>
  <c r="AE121" i="15"/>
  <c r="AE130" i="15"/>
  <c r="AE138" i="15"/>
  <c r="AE171" i="15"/>
  <c r="AI133" i="15"/>
  <c r="AI209" i="15"/>
  <c r="AF137" i="15"/>
  <c r="AF213" i="15"/>
  <c r="AH130" i="15"/>
  <c r="AH206" i="15"/>
  <c r="AE206" i="15"/>
  <c r="AG133" i="15"/>
  <c r="AG209" i="15"/>
  <c r="AF136" i="15"/>
  <c r="AF212" i="15"/>
  <c r="AH137" i="15"/>
  <c r="AH213" i="15"/>
  <c r="AF138" i="15"/>
  <c r="AF214" i="15"/>
  <c r="P158" i="15"/>
  <c r="AE52" i="15"/>
  <c r="AE96" i="15"/>
  <c r="AE133" i="15"/>
  <c r="AE146" i="15"/>
  <c r="AE182" i="15"/>
  <c r="AH138" i="15"/>
  <c r="AH214" i="15"/>
  <c r="AI130" i="15"/>
  <c r="AI206" i="15"/>
  <c r="AF130" i="15"/>
  <c r="AF206" i="15"/>
  <c r="AH133" i="15"/>
  <c r="AH209" i="15"/>
  <c r="AE209" i="15"/>
  <c r="AG136" i="15"/>
  <c r="AG212" i="15"/>
  <c r="AI137" i="15"/>
  <c r="AI213" i="15"/>
  <c r="AE213" i="15"/>
  <c r="AG138" i="15"/>
  <c r="AG214" i="15"/>
  <c r="P155" i="15"/>
  <c r="P159" i="15"/>
  <c r="AE19" i="15"/>
  <c r="AE63" i="15"/>
  <c r="AE107" i="15"/>
  <c r="AE136" i="15"/>
  <c r="AE153" i="15"/>
  <c r="AE193" i="15"/>
  <c r="AE171" i="14"/>
  <c r="AE171" i="13"/>
  <c r="AE193" i="11"/>
  <c r="AE114" i="13"/>
  <c r="AE114" i="11"/>
  <c r="AE96" i="13"/>
  <c r="AE30" i="13"/>
  <c r="AE63" i="13"/>
  <c r="AE74" i="13"/>
  <c r="AE107" i="13"/>
  <c r="AE146" i="11"/>
  <c r="AE193" i="13"/>
  <c r="AE146" i="13"/>
  <c r="AE139" i="13"/>
  <c r="P193" i="15"/>
  <c r="P182" i="15"/>
  <c r="P171" i="15"/>
  <c r="P153" i="15"/>
  <c r="P146" i="15"/>
  <c r="P139" i="15"/>
  <c r="P128" i="15"/>
  <c r="P121" i="15"/>
  <c r="P114" i="15"/>
  <c r="P107" i="15"/>
  <c r="Q215" i="15" s="1"/>
  <c r="P96" i="15"/>
  <c r="P85" i="15"/>
  <c r="P74" i="15"/>
  <c r="P63" i="15"/>
  <c r="P52" i="15"/>
  <c r="P41" i="15"/>
  <c r="P30" i="15"/>
  <c r="P19" i="15"/>
  <c r="P193" i="14"/>
  <c r="P182" i="14"/>
  <c r="P171" i="14"/>
  <c r="P153" i="14"/>
  <c r="P146" i="14"/>
  <c r="P139" i="14"/>
  <c r="P128" i="14"/>
  <c r="P121" i="14"/>
  <c r="P114" i="14"/>
  <c r="P107" i="14"/>
  <c r="Q215" i="14" s="1"/>
  <c r="P96" i="14"/>
  <c r="P85" i="14"/>
  <c r="P74" i="14"/>
  <c r="P63" i="14"/>
  <c r="P52" i="14"/>
  <c r="P41" i="14"/>
  <c r="P30" i="14"/>
  <c r="P19" i="14"/>
  <c r="P193" i="13"/>
  <c r="P182" i="13"/>
  <c r="P171" i="13"/>
  <c r="P153" i="13"/>
  <c r="P146" i="13"/>
  <c r="P139" i="13"/>
  <c r="P107" i="13"/>
  <c r="Q215" i="13" s="1"/>
  <c r="P96" i="13"/>
  <c r="P85" i="13"/>
  <c r="P74" i="13"/>
  <c r="P63" i="13"/>
  <c r="P52" i="13"/>
  <c r="P41" i="13"/>
  <c r="P30" i="13"/>
  <c r="P19" i="13"/>
  <c r="P193" i="11"/>
  <c r="P182" i="11"/>
  <c r="P171" i="11"/>
  <c r="P160" i="11"/>
  <c r="P153" i="11"/>
  <c r="P146" i="11"/>
  <c r="P139" i="11"/>
  <c r="P107" i="11"/>
  <c r="Q215" i="11" s="1"/>
  <c r="P96" i="11"/>
  <c r="P85" i="11"/>
  <c r="P74" i="11"/>
  <c r="P63" i="11"/>
  <c r="P52" i="11"/>
  <c r="P41" i="11"/>
  <c r="P30" i="11"/>
  <c r="P19" i="11"/>
  <c r="AO139" i="15" l="1"/>
  <c r="AO139" i="14"/>
  <c r="AN139" i="14"/>
  <c r="AM139" i="14"/>
  <c r="AM139" i="15"/>
  <c r="AN139" i="15"/>
  <c r="AL139" i="15"/>
  <c r="AK139" i="14"/>
  <c r="AK139" i="15"/>
  <c r="AL139" i="14"/>
  <c r="AF139" i="15"/>
  <c r="AF139" i="14"/>
  <c r="P160" i="14"/>
  <c r="AJ139" i="14"/>
  <c r="AJ139" i="15"/>
  <c r="AE139" i="14"/>
  <c r="AI139" i="14"/>
  <c r="AG139" i="14"/>
  <c r="AH139" i="14"/>
  <c r="AE139" i="15"/>
  <c r="AI139" i="15"/>
  <c r="AG139" i="15"/>
  <c r="AH139" i="15"/>
  <c r="P160" i="15"/>
  <c r="C4" i="15"/>
  <c r="C4" i="14"/>
  <c r="C4" i="13"/>
  <c r="C130" i="14" l="1"/>
  <c r="C155" i="11" l="1"/>
  <c r="C130" i="15"/>
  <c r="O120" i="13"/>
  <c r="N120" i="13"/>
  <c r="AO120" i="13" s="1"/>
  <c r="M120" i="13"/>
  <c r="AN120" i="13" s="1"/>
  <c r="L120" i="13"/>
  <c r="AM120" i="13" s="1"/>
  <c r="K120" i="13"/>
  <c r="AL120" i="13" s="1"/>
  <c r="J120" i="13"/>
  <c r="AK120" i="13" s="1"/>
  <c r="I120" i="13"/>
  <c r="AJ120" i="13" s="1"/>
  <c r="H120" i="13"/>
  <c r="AI120" i="13" s="1"/>
  <c r="G120" i="13"/>
  <c r="AH120" i="13" s="1"/>
  <c r="F120" i="13"/>
  <c r="AG120" i="13" s="1"/>
  <c r="E120" i="13"/>
  <c r="AF120" i="13" s="1"/>
  <c r="D120" i="13"/>
  <c r="AE120" i="13" s="1"/>
  <c r="C120" i="13"/>
  <c r="O119" i="13"/>
  <c r="N119" i="13"/>
  <c r="AO119" i="13" s="1"/>
  <c r="M119" i="13"/>
  <c r="AN119" i="13" s="1"/>
  <c r="L119" i="13"/>
  <c r="AM119" i="13" s="1"/>
  <c r="K119" i="13"/>
  <c r="AL119" i="13" s="1"/>
  <c r="J119" i="13"/>
  <c r="AK119" i="13" s="1"/>
  <c r="I119" i="13"/>
  <c r="AJ119" i="13" s="1"/>
  <c r="H119" i="13"/>
  <c r="AI119" i="13" s="1"/>
  <c r="G119" i="13"/>
  <c r="AH119" i="13" s="1"/>
  <c r="F119" i="13"/>
  <c r="AG119" i="13" s="1"/>
  <c r="E119" i="13"/>
  <c r="AF119" i="13" s="1"/>
  <c r="D119" i="13"/>
  <c r="AE119" i="13" s="1"/>
  <c r="C119" i="13"/>
  <c r="O118" i="13"/>
  <c r="N118" i="13"/>
  <c r="AO118" i="13" s="1"/>
  <c r="M118" i="13"/>
  <c r="AN118" i="13" s="1"/>
  <c r="L118" i="13"/>
  <c r="AM118" i="13" s="1"/>
  <c r="K118" i="13"/>
  <c r="AL118" i="13" s="1"/>
  <c r="J118" i="13"/>
  <c r="AK118" i="13" s="1"/>
  <c r="I118" i="13"/>
  <c r="AJ118" i="13" s="1"/>
  <c r="H118" i="13"/>
  <c r="AI118" i="13" s="1"/>
  <c r="G118" i="13"/>
  <c r="AH118" i="13" s="1"/>
  <c r="F118" i="13"/>
  <c r="AG118" i="13" s="1"/>
  <c r="E118" i="13"/>
  <c r="AF118" i="13" s="1"/>
  <c r="D118" i="13"/>
  <c r="AE118" i="13" s="1"/>
  <c r="C118" i="13"/>
  <c r="O117" i="13"/>
  <c r="N117" i="13"/>
  <c r="AO117" i="13" s="1"/>
  <c r="M117" i="13"/>
  <c r="AN117" i="13" s="1"/>
  <c r="L117" i="13"/>
  <c r="AM117" i="13" s="1"/>
  <c r="K117" i="13"/>
  <c r="AL117" i="13" s="1"/>
  <c r="J117" i="13"/>
  <c r="AK117" i="13" s="1"/>
  <c r="I117" i="13"/>
  <c r="AJ117" i="13" s="1"/>
  <c r="H117" i="13"/>
  <c r="AI117" i="13" s="1"/>
  <c r="G117" i="13"/>
  <c r="AH117" i="13" s="1"/>
  <c r="F117" i="13"/>
  <c r="AG117" i="13" s="1"/>
  <c r="E117" i="13"/>
  <c r="AF117" i="13" s="1"/>
  <c r="D117" i="13"/>
  <c r="AE117" i="13" s="1"/>
  <c r="C117" i="13"/>
  <c r="O116" i="13"/>
  <c r="N116" i="13"/>
  <c r="AO116" i="13" s="1"/>
  <c r="M116" i="13"/>
  <c r="AN116" i="13" s="1"/>
  <c r="L116" i="13"/>
  <c r="AM116" i="13" s="1"/>
  <c r="K116" i="13"/>
  <c r="AL116" i="13" s="1"/>
  <c r="J116" i="13"/>
  <c r="AK116" i="13" s="1"/>
  <c r="I116" i="13"/>
  <c r="AJ116" i="13" s="1"/>
  <c r="H116" i="13"/>
  <c r="AI116" i="13" s="1"/>
  <c r="G116" i="13"/>
  <c r="AH116" i="13" s="1"/>
  <c r="F116" i="13"/>
  <c r="AG116" i="13" s="1"/>
  <c r="E116" i="13"/>
  <c r="AF116" i="13" s="1"/>
  <c r="D116" i="13"/>
  <c r="AE116" i="13" s="1"/>
  <c r="C116" i="13"/>
  <c r="C114" i="11"/>
  <c r="D114" i="11"/>
  <c r="E114" i="11"/>
  <c r="F114" i="11"/>
  <c r="G114" i="11"/>
  <c r="H114" i="11"/>
  <c r="I114" i="11"/>
  <c r="J114" i="11"/>
  <c r="K114" i="11"/>
  <c r="L114" i="11"/>
  <c r="M114" i="11"/>
  <c r="N114" i="11"/>
  <c r="O114" i="11"/>
  <c r="C116" i="11"/>
  <c r="D116" i="11"/>
  <c r="AE116" i="11" s="1"/>
  <c r="E116" i="11"/>
  <c r="AF116" i="11" s="1"/>
  <c r="F116" i="11"/>
  <c r="AG116" i="11" s="1"/>
  <c r="G116" i="11"/>
  <c r="AH116" i="11" s="1"/>
  <c r="H116" i="11"/>
  <c r="AI116" i="11" s="1"/>
  <c r="I116" i="11"/>
  <c r="AJ116" i="11" s="1"/>
  <c r="J116" i="11"/>
  <c r="AK116" i="11" s="1"/>
  <c r="K116" i="11"/>
  <c r="AL116" i="11" s="1"/>
  <c r="L116" i="11"/>
  <c r="AM116" i="11" s="1"/>
  <c r="M116" i="11"/>
  <c r="AN116" i="11" s="1"/>
  <c r="N116" i="11"/>
  <c r="AO116" i="11" s="1"/>
  <c r="O116" i="11"/>
  <c r="O120" i="11"/>
  <c r="N120" i="11"/>
  <c r="AO120" i="11" s="1"/>
  <c r="M120" i="11"/>
  <c r="AN120" i="11" s="1"/>
  <c r="L120" i="11"/>
  <c r="AM120" i="11" s="1"/>
  <c r="K120" i="11"/>
  <c r="AL120" i="11" s="1"/>
  <c r="J120" i="11"/>
  <c r="AK120" i="11" s="1"/>
  <c r="I120" i="11"/>
  <c r="AJ120" i="11" s="1"/>
  <c r="H120" i="11"/>
  <c r="AI120" i="11" s="1"/>
  <c r="G120" i="11"/>
  <c r="AH120" i="11" s="1"/>
  <c r="F120" i="11"/>
  <c r="AG120" i="11" s="1"/>
  <c r="E120" i="11"/>
  <c r="AF120" i="11" s="1"/>
  <c r="D120" i="11"/>
  <c r="AE120" i="11" s="1"/>
  <c r="C120" i="11"/>
  <c r="O119" i="11"/>
  <c r="N119" i="11"/>
  <c r="AO119" i="11" s="1"/>
  <c r="M119" i="11"/>
  <c r="AN119" i="11" s="1"/>
  <c r="L119" i="11"/>
  <c r="AM119" i="11" s="1"/>
  <c r="K119" i="11"/>
  <c r="AL119" i="11" s="1"/>
  <c r="J119" i="11"/>
  <c r="AK119" i="11" s="1"/>
  <c r="I119" i="11"/>
  <c r="AJ119" i="11" s="1"/>
  <c r="H119" i="11"/>
  <c r="AI119" i="11" s="1"/>
  <c r="G119" i="11"/>
  <c r="AH119" i="11" s="1"/>
  <c r="F119" i="11"/>
  <c r="AG119" i="11" s="1"/>
  <c r="E119" i="11"/>
  <c r="AF119" i="11" s="1"/>
  <c r="D119" i="11"/>
  <c r="AE119" i="11" s="1"/>
  <c r="C119" i="11"/>
  <c r="O118" i="11"/>
  <c r="N118" i="11"/>
  <c r="AO118" i="11" s="1"/>
  <c r="M118" i="11"/>
  <c r="AN118" i="11" s="1"/>
  <c r="L118" i="11"/>
  <c r="AM118" i="11" s="1"/>
  <c r="K118" i="11"/>
  <c r="AL118" i="11" s="1"/>
  <c r="J118" i="11"/>
  <c r="AK118" i="11" s="1"/>
  <c r="I118" i="11"/>
  <c r="AJ118" i="11" s="1"/>
  <c r="H118" i="11"/>
  <c r="AI118" i="11" s="1"/>
  <c r="G118" i="11"/>
  <c r="AH118" i="11" s="1"/>
  <c r="F118" i="11"/>
  <c r="AG118" i="11" s="1"/>
  <c r="E118" i="11"/>
  <c r="AF118" i="11" s="1"/>
  <c r="D118" i="11"/>
  <c r="AE118" i="11" s="1"/>
  <c r="C118" i="11"/>
  <c r="O117" i="11"/>
  <c r="N117" i="11"/>
  <c r="AO117" i="11" s="1"/>
  <c r="M117" i="11"/>
  <c r="AN117" i="11" s="1"/>
  <c r="L117" i="11"/>
  <c r="AM117" i="11" s="1"/>
  <c r="K117" i="11"/>
  <c r="AL117" i="11" s="1"/>
  <c r="J117" i="11"/>
  <c r="AK117" i="11" s="1"/>
  <c r="I117" i="11"/>
  <c r="AJ117" i="11" s="1"/>
  <c r="H117" i="11"/>
  <c r="AI117" i="11" s="1"/>
  <c r="G117" i="11"/>
  <c r="AH117" i="11" s="1"/>
  <c r="F117" i="11"/>
  <c r="AG117" i="11" s="1"/>
  <c r="E117" i="11"/>
  <c r="AF117" i="11" s="1"/>
  <c r="D117" i="11"/>
  <c r="AE117" i="11" s="1"/>
  <c r="C117" i="11"/>
  <c r="AN121" i="11" l="1"/>
  <c r="AO121" i="11"/>
  <c r="AO121" i="13"/>
  <c r="AN121" i="13"/>
  <c r="AM121" i="13"/>
  <c r="AM121" i="11"/>
  <c r="AK121" i="13"/>
  <c r="AL121" i="13"/>
  <c r="AK121" i="11"/>
  <c r="AL121" i="11"/>
  <c r="AJ121" i="11"/>
  <c r="AH121" i="13"/>
  <c r="AJ121" i="13"/>
  <c r="AG121" i="11"/>
  <c r="AF121" i="11"/>
  <c r="AI121" i="11"/>
  <c r="AE121" i="11"/>
  <c r="AH121" i="11"/>
  <c r="AG121" i="13"/>
  <c r="AI121" i="13"/>
  <c r="AE121" i="13"/>
  <c r="AF121" i="13"/>
  <c r="N139" i="15"/>
  <c r="J139" i="15"/>
  <c r="F139" i="15"/>
  <c r="M139" i="15"/>
  <c r="E139" i="15"/>
  <c r="O128" i="15"/>
  <c r="N128" i="15"/>
  <c r="M128" i="15"/>
  <c r="L128" i="15"/>
  <c r="K128" i="15"/>
  <c r="J128" i="15"/>
  <c r="I128" i="15"/>
  <c r="H128" i="15"/>
  <c r="G128" i="15"/>
  <c r="F128" i="15"/>
  <c r="E128" i="15"/>
  <c r="D128" i="15"/>
  <c r="C128" i="15"/>
  <c r="O159" i="11"/>
  <c r="O158" i="11"/>
  <c r="O157" i="11"/>
  <c r="O156" i="11"/>
  <c r="O155" i="11"/>
  <c r="N159" i="11"/>
  <c r="AO159" i="11" s="1"/>
  <c r="N158" i="11"/>
  <c r="AO158" i="11" s="1"/>
  <c r="N157" i="11"/>
  <c r="AO157" i="11" s="1"/>
  <c r="N156" i="11"/>
  <c r="AO156" i="11" s="1"/>
  <c r="N155" i="11"/>
  <c r="M159" i="11"/>
  <c r="AN159" i="11" s="1"/>
  <c r="L159" i="11"/>
  <c r="AM159" i="11" s="1"/>
  <c r="K159" i="11"/>
  <c r="AL159" i="11" s="1"/>
  <c r="J159" i="11"/>
  <c r="AK159" i="11" s="1"/>
  <c r="I159" i="11"/>
  <c r="AJ159" i="11" s="1"/>
  <c r="H159" i="11"/>
  <c r="AI159" i="11" s="1"/>
  <c r="G159" i="11"/>
  <c r="AH159" i="11" s="1"/>
  <c r="F159" i="11"/>
  <c r="AG159" i="11" s="1"/>
  <c r="E159" i="11"/>
  <c r="AF159" i="11" s="1"/>
  <c r="M158" i="11"/>
  <c r="AN158" i="11" s="1"/>
  <c r="L158" i="11"/>
  <c r="AM158" i="11" s="1"/>
  <c r="K158" i="11"/>
  <c r="AL158" i="11" s="1"/>
  <c r="J158" i="11"/>
  <c r="AK158" i="11" s="1"/>
  <c r="I158" i="11"/>
  <c r="AJ158" i="11" s="1"/>
  <c r="H158" i="11"/>
  <c r="AI158" i="11" s="1"/>
  <c r="G158" i="11"/>
  <c r="AH158" i="11" s="1"/>
  <c r="F158" i="11"/>
  <c r="AG158" i="11" s="1"/>
  <c r="E158" i="11"/>
  <c r="AF158" i="11" s="1"/>
  <c r="M157" i="11"/>
  <c r="AN157" i="11" s="1"/>
  <c r="L157" i="11"/>
  <c r="AM157" i="11" s="1"/>
  <c r="K157" i="11"/>
  <c r="AL157" i="11" s="1"/>
  <c r="J157" i="11"/>
  <c r="AK157" i="11" s="1"/>
  <c r="I157" i="11"/>
  <c r="AJ157" i="11" s="1"/>
  <c r="H157" i="11"/>
  <c r="AI157" i="11" s="1"/>
  <c r="G157" i="11"/>
  <c r="AH157" i="11" s="1"/>
  <c r="F157" i="11"/>
  <c r="AG157" i="11" s="1"/>
  <c r="E157" i="11"/>
  <c r="AF157" i="11" s="1"/>
  <c r="M156" i="11"/>
  <c r="AN156" i="11" s="1"/>
  <c r="L156" i="11"/>
  <c r="AM156" i="11" s="1"/>
  <c r="K156" i="11"/>
  <c r="AL156" i="11" s="1"/>
  <c r="J156" i="11"/>
  <c r="AK156" i="11" s="1"/>
  <c r="I156" i="11"/>
  <c r="AJ156" i="11" s="1"/>
  <c r="H156" i="11"/>
  <c r="AI156" i="11" s="1"/>
  <c r="G156" i="11"/>
  <c r="AH156" i="11" s="1"/>
  <c r="F156" i="11"/>
  <c r="AG156" i="11" s="1"/>
  <c r="E156" i="11"/>
  <c r="AF156" i="11" s="1"/>
  <c r="M155" i="11"/>
  <c r="AN155" i="11" s="1"/>
  <c r="L155" i="11"/>
  <c r="AM155" i="11" s="1"/>
  <c r="K155" i="11"/>
  <c r="AL155" i="11" s="1"/>
  <c r="J155" i="11"/>
  <c r="AK155" i="11" s="1"/>
  <c r="I155" i="11"/>
  <c r="AJ155" i="11" s="1"/>
  <c r="H155" i="11"/>
  <c r="AI155" i="11" s="1"/>
  <c r="G155" i="11"/>
  <c r="AH155" i="11" s="1"/>
  <c r="F155" i="11"/>
  <c r="AG155" i="11" s="1"/>
  <c r="E155" i="11"/>
  <c r="AF155" i="11" s="1"/>
  <c r="D159" i="11"/>
  <c r="AE159" i="11" s="1"/>
  <c r="C159" i="11"/>
  <c r="D158" i="11"/>
  <c r="AE158" i="11" s="1"/>
  <c r="C158" i="11"/>
  <c r="D157" i="11"/>
  <c r="AE157" i="11" s="1"/>
  <c r="C157" i="11"/>
  <c r="D156" i="11"/>
  <c r="AE156" i="11" s="1"/>
  <c r="C156" i="11"/>
  <c r="D155" i="11"/>
  <c r="AE155" i="11" s="1"/>
  <c r="AM160" i="11" l="1"/>
  <c r="AO160" i="11"/>
  <c r="AN160" i="11"/>
  <c r="AL160" i="11"/>
  <c r="AK160" i="11"/>
  <c r="AI160" i="11"/>
  <c r="AJ160" i="11"/>
  <c r="AE160" i="11"/>
  <c r="AH160" i="11"/>
  <c r="AF160" i="11"/>
  <c r="AG160" i="11"/>
  <c r="D139" i="15"/>
  <c r="L139" i="15"/>
  <c r="C139" i="15"/>
  <c r="G139" i="15"/>
  <c r="K139" i="15"/>
  <c r="O139" i="15"/>
  <c r="H139" i="15"/>
  <c r="I139" i="15"/>
  <c r="AD127" i="13"/>
  <c r="AD126" i="13"/>
  <c r="AD125" i="13"/>
  <c r="AD124" i="13"/>
  <c r="AD123" i="13"/>
  <c r="AD113" i="13"/>
  <c r="AD112" i="13"/>
  <c r="AD111" i="13"/>
  <c r="AD110" i="13"/>
  <c r="AD109" i="13"/>
  <c r="Q2467" i="25"/>
  <c r="Q2466" i="25"/>
  <c r="Q2465" i="25"/>
  <c r="Q2464" i="25"/>
  <c r="Q2311" i="25"/>
  <c r="Q2310" i="25"/>
  <c r="Q2309" i="25"/>
  <c r="Q2308" i="25"/>
  <c r="Q2155" i="25"/>
  <c r="Q2154" i="25"/>
  <c r="Q2153" i="25"/>
  <c r="Q2463" i="25"/>
  <c r="Q2462" i="25"/>
  <c r="Q2461" i="25"/>
  <c r="Q2460" i="25"/>
  <c r="Q2459" i="25"/>
  <c r="Q2458" i="25"/>
  <c r="Q2457" i="25"/>
  <c r="Q2307" i="25"/>
  <c r="Q2306" i="25"/>
  <c r="Q2305" i="25"/>
  <c r="Q2304" i="25"/>
  <c r="Q2303" i="25"/>
  <c r="Q2152" i="25"/>
  <c r="Q2151" i="25"/>
  <c r="Q2150" i="25"/>
  <c r="Q2149" i="25"/>
  <c r="Q2302" i="25"/>
  <c r="Q2301" i="25"/>
  <c r="Q2300" i="25"/>
  <c r="Q2148" i="25"/>
  <c r="Q2147" i="25"/>
  <c r="Q2146" i="25"/>
  <c r="Q2145" i="25"/>
  <c r="Q2144" i="25"/>
  <c r="Q2143" i="25"/>
  <c r="Q2142" i="25"/>
  <c r="Q2141" i="25"/>
  <c r="Q2140" i="25"/>
  <c r="Q2139" i="25"/>
  <c r="Q2138" i="25"/>
  <c r="Q2137" i="25"/>
  <c r="Q2136" i="25"/>
  <c r="Q2299" i="25"/>
  <c r="Q2298" i="25"/>
  <c r="Q2135" i="25"/>
  <c r="Q2297" i="25"/>
  <c r="Q2456" i="25"/>
  <c r="Q2455" i="25"/>
  <c r="Q2454" i="25"/>
  <c r="Q2453" i="25"/>
  <c r="Q2452" i="25"/>
  <c r="Q2451" i="25"/>
  <c r="Q2450" i="25"/>
  <c r="Q2449" i="25"/>
  <c r="Q2448" i="25"/>
  <c r="Q2447" i="25"/>
  <c r="Q2446" i="25"/>
  <c r="Q2445" i="25"/>
  <c r="Q2296" i="25"/>
  <c r="Q2295" i="25"/>
  <c r="Q2134" i="25"/>
  <c r="Q2133" i="25"/>
  <c r="Q2132" i="25"/>
  <c r="Q2444" i="25"/>
  <c r="Q2443" i="25"/>
  <c r="Q2442" i="25"/>
  <c r="Q2441" i="25"/>
  <c r="Q2440" i="25"/>
  <c r="Q2439" i="25"/>
  <c r="Q2438" i="25"/>
  <c r="Q2437" i="25"/>
  <c r="Q2436" i="25"/>
  <c r="Q2435" i="25"/>
  <c r="Q2434" i="25"/>
  <c r="Q2294" i="25"/>
  <c r="Q2293" i="25"/>
  <c r="Q2292" i="25"/>
  <c r="Q2291" i="25"/>
  <c r="Q2131" i="25"/>
  <c r="Q2130" i="25"/>
  <c r="Q2290" i="25"/>
  <c r="Q2129" i="25"/>
  <c r="Q2128" i="25"/>
  <c r="Q2127" i="25"/>
  <c r="Q2126" i="25"/>
  <c r="Q2289" i="25"/>
  <c r="Q2288" i="25"/>
  <c r="Q2287" i="25"/>
  <c r="Q2286" i="25"/>
  <c r="Q2125" i="25"/>
  <c r="Q2124" i="25"/>
  <c r="Q2123" i="25"/>
  <c r="Q2122" i="25"/>
  <c r="Q2121" i="25"/>
  <c r="Q2120" i="25"/>
  <c r="Q2119" i="25"/>
  <c r="Q2118" i="25"/>
  <c r="Q2117" i="25"/>
  <c r="Q2116" i="25"/>
  <c r="Q2115" i="25"/>
  <c r="Q2114" i="25"/>
  <c r="Q2433" i="25"/>
  <c r="Q2285" i="25"/>
  <c r="Q2284" i="25"/>
  <c r="Q2283" i="25"/>
  <c r="Q2282" i="25"/>
  <c r="Q2432" i="25"/>
  <c r="Q2431" i="25"/>
  <c r="Q2430" i="25"/>
  <c r="Q2429" i="25"/>
  <c r="Q2428" i="25"/>
  <c r="Q2427" i="25"/>
  <c r="Q2426" i="25"/>
  <c r="Q2281" i="25"/>
  <c r="Q2425" i="25"/>
  <c r="Q2424" i="25"/>
  <c r="Q2423" i="25"/>
  <c r="Q2280" i="25"/>
  <c r="Q2279" i="25"/>
  <c r="Q2278" i="25"/>
  <c r="Q2113" i="25"/>
  <c r="Q2112" i="25"/>
  <c r="Q2111" i="25"/>
  <c r="Q2110" i="25"/>
  <c r="Q2109" i="25"/>
  <c r="Q2108" i="25"/>
  <c r="Q2422" i="25"/>
  <c r="Q2421" i="25"/>
  <c r="Q2420" i="25"/>
  <c r="Q2419" i="25"/>
  <c r="Q2418" i="25"/>
  <c r="Q2417" i="25"/>
  <c r="Q2416" i="25"/>
  <c r="Q2415" i="25"/>
  <c r="Q2414" i="25"/>
  <c r="Q2277" i="25"/>
  <c r="Q2276" i="25"/>
  <c r="Q2275" i="25"/>
  <c r="Q2274" i="25"/>
  <c r="Q2273" i="25"/>
  <c r="Q2107" i="25"/>
  <c r="Q2106" i="25"/>
  <c r="Q2105" i="25"/>
  <c r="Q2272" i="25"/>
  <c r="Q2271" i="25"/>
  <c r="Q2270" i="25"/>
  <c r="Q2104" i="25"/>
  <c r="Q2103" i="25"/>
  <c r="Q2102" i="25"/>
  <c r="Q2101" i="25"/>
  <c r="Q2269" i="25"/>
  <c r="Q2100" i="25"/>
  <c r="Q2268" i="25"/>
  <c r="Q2267" i="25"/>
  <c r="Q2099" i="25"/>
  <c r="Q2266" i="25"/>
  <c r="Q2265" i="25"/>
  <c r="Q2413" i="25"/>
  <c r="Q2412" i="25"/>
  <c r="Q2411" i="25"/>
  <c r="Q2410" i="25"/>
  <c r="Q2409" i="25"/>
  <c r="Q2408" i="25"/>
  <c r="Q2264" i="25"/>
  <c r="Q2263" i="25"/>
  <c r="Q2262" i="25"/>
  <c r="Q2407" i="25"/>
  <c r="Q2406" i="25"/>
  <c r="Q2405" i="25"/>
  <c r="Q2404" i="25"/>
  <c r="Q2403" i="25"/>
  <c r="Q2261" i="25"/>
  <c r="Q2260" i="25"/>
  <c r="Q2098" i="25"/>
  <c r="Q2097" i="25"/>
  <c r="Q2096" i="25"/>
  <c r="Q2095" i="25"/>
  <c r="Q2402" i="25"/>
  <c r="Q2401" i="25"/>
  <c r="Q2400" i="25"/>
  <c r="Q2399" i="25"/>
  <c r="Q2398" i="25"/>
  <c r="Q2397" i="25"/>
  <c r="Q2396" i="25"/>
  <c r="Q2395" i="25"/>
  <c r="Q2394" i="25"/>
  <c r="Q2393" i="25"/>
  <c r="Q2259" i="25"/>
  <c r="Q2258" i="25"/>
  <c r="Q2257" i="25"/>
  <c r="Q2256" i="25"/>
  <c r="Q2255" i="25"/>
  <c r="Q2254" i="25"/>
  <c r="Q2253" i="25"/>
  <c r="Q2094" i="25"/>
  <c r="Q2093" i="25"/>
  <c r="Q2092" i="25"/>
  <c r="Q2091" i="25"/>
  <c r="Q2090" i="25"/>
  <c r="Q2089" i="25"/>
  <c r="Q2088" i="25"/>
  <c r="Q2252" i="25"/>
  <c r="Q2087" i="25"/>
  <c r="Q2086" i="25"/>
  <c r="Q2085" i="25"/>
  <c r="Q2084" i="25"/>
  <c r="Q2083" i="25"/>
  <c r="Q2251" i="25"/>
  <c r="Q2082" i="25"/>
  <c r="Q2081" i="25"/>
  <c r="Q2080" i="25"/>
  <c r="Q2250" i="25"/>
  <c r="Q2079" i="25"/>
  <c r="Q2249" i="25"/>
  <c r="Q2248" i="25"/>
  <c r="Q2392" i="25"/>
  <c r="Q2391" i="25"/>
  <c r="Q2390" i="25"/>
  <c r="Q2389" i="25"/>
  <c r="Q2388" i="25"/>
  <c r="Q2387" i="25"/>
  <c r="Q2386" i="25"/>
  <c r="Q2385" i="25"/>
  <c r="Q2247" i="25"/>
  <c r="Q2246" i="25"/>
  <c r="Q2245" i="25"/>
  <c r="Q2244" i="25"/>
  <c r="Q2243" i="25"/>
  <c r="Q2078" i="25"/>
  <c r="Q2077" i="25"/>
  <c r="Q2076" i="25"/>
  <c r="Q2075" i="25"/>
  <c r="Q2074" i="25"/>
  <c r="Q2073" i="25"/>
  <c r="Q2384" i="25"/>
  <c r="Q2383" i="25"/>
  <c r="Q2382" i="25"/>
  <c r="Q2381" i="25"/>
  <c r="Q2380" i="25"/>
  <c r="Q2379" i="25"/>
  <c r="Q2378" i="25"/>
  <c r="Q2377" i="25"/>
  <c r="Q2242" i="25"/>
  <c r="Q2241" i="25"/>
  <c r="Q2240" i="25"/>
  <c r="Q2239" i="25"/>
  <c r="Q2238" i="25"/>
  <c r="Q2237" i="25"/>
  <c r="Q2236" i="25"/>
  <c r="Q2235" i="25"/>
  <c r="Q2072" i="25"/>
  <c r="Q2071" i="25"/>
  <c r="Q2234" i="25"/>
  <c r="Q2233" i="25"/>
  <c r="Q2232" i="25"/>
  <c r="Q2231" i="25"/>
  <c r="Q2070" i="25"/>
  <c r="Q2069" i="25"/>
  <c r="Q2068" i="25"/>
  <c r="Q2067" i="25"/>
  <c r="Q2066" i="25"/>
  <c r="Q2065" i="25"/>
  <c r="Q2064" i="25"/>
  <c r="Q2063" i="25"/>
  <c r="Q2062" i="25"/>
  <c r="Q2061" i="25"/>
  <c r="Q2060" i="25"/>
  <c r="Q2230" i="25"/>
  <c r="Q2229" i="25"/>
  <c r="Q2059" i="25"/>
  <c r="Q2228" i="25"/>
  <c r="Q2058" i="25"/>
  <c r="Q2057" i="25"/>
  <c r="Q2227" i="25"/>
  <c r="Q2226" i="25"/>
  <c r="Q2376" i="25"/>
  <c r="Q2375" i="25"/>
  <c r="Q2374" i="25"/>
  <c r="Q2373" i="25"/>
  <c r="Q2372" i="25"/>
  <c r="Q2371" i="25"/>
  <c r="Q2370" i="25"/>
  <c r="Q2369" i="25"/>
  <c r="Q2368" i="25"/>
  <c r="Q2225" i="25"/>
  <c r="Q2224" i="25"/>
  <c r="Q2367" i="25"/>
  <c r="Q2366" i="25"/>
  <c r="Q2223" i="25"/>
  <c r="Q2222" i="25"/>
  <c r="Q2221" i="25"/>
  <c r="Q2056" i="25"/>
  <c r="Q2055" i="25"/>
  <c r="Q2054" i="25"/>
  <c r="Q2365" i="25"/>
  <c r="Q2364" i="25"/>
  <c r="Q2363" i="25"/>
  <c r="Q2362" i="25"/>
  <c r="Q2361" i="25"/>
  <c r="Q2360" i="25"/>
  <c r="Q2359" i="25"/>
  <c r="Q2358" i="25"/>
  <c r="Q2357" i="25"/>
  <c r="Q2220" i="25"/>
  <c r="Q2219" i="25"/>
  <c r="Q2218" i="25"/>
  <c r="Q2217" i="25"/>
  <c r="Q2216" i="25"/>
  <c r="Q2053" i="25"/>
  <c r="Q2052" i="25"/>
  <c r="Q2051" i="25"/>
  <c r="Q2050" i="25"/>
  <c r="Q2215" i="25"/>
  <c r="Q2214" i="25"/>
  <c r="Q2213" i="25"/>
  <c r="Q2049" i="25"/>
  <c r="Q2048" i="25"/>
  <c r="Q2047" i="25"/>
  <c r="Q2046" i="25"/>
  <c r="Q2045" i="25"/>
  <c r="Q2044" i="25"/>
  <c r="Q2043" i="25"/>
  <c r="Q2042" i="25"/>
  <c r="Q2212" i="25"/>
  <c r="Q2211" i="25"/>
  <c r="Q2210" i="25"/>
  <c r="Q2356" i="25"/>
  <c r="Q2209" i="25"/>
  <c r="Q2208" i="25"/>
  <c r="Q2207" i="25"/>
  <c r="Q2041" i="25"/>
  <c r="Q2206" i="25"/>
  <c r="Q2205" i="25"/>
  <c r="Q2355" i="25"/>
  <c r="Q2354" i="25"/>
  <c r="Q2353" i="25"/>
  <c r="Q2352" i="25"/>
  <c r="Q2351" i="25"/>
  <c r="Q2350" i="25"/>
  <c r="Q2349" i="25"/>
  <c r="Q2348" i="25"/>
  <c r="Q2347" i="25"/>
  <c r="Q2346" i="25"/>
  <c r="Q2345" i="25"/>
  <c r="Q2344" i="25"/>
  <c r="Q2343" i="25"/>
  <c r="Q2204" i="25"/>
  <c r="Q2203" i="25"/>
  <c r="Q2202" i="25"/>
  <c r="Q2201" i="25"/>
  <c r="Q2200" i="25"/>
  <c r="Q2199" i="25"/>
  <c r="Q2040" i="25"/>
  <c r="Q2039" i="25"/>
  <c r="Q2342" i="25"/>
  <c r="Q2341" i="25"/>
  <c r="Q2340" i="25"/>
  <c r="Q2339" i="25"/>
  <c r="Q2338" i="25"/>
  <c r="Q2337" i="25"/>
  <c r="Q2336" i="25"/>
  <c r="Q2335" i="25"/>
  <c r="Q2334" i="25"/>
  <c r="Q2333" i="25"/>
  <c r="Q2332" i="25"/>
  <c r="Q2331" i="25"/>
  <c r="Q2198" i="25"/>
  <c r="Q2197" i="25"/>
  <c r="Q2038" i="25"/>
  <c r="Q2037" i="25"/>
  <c r="Q2036" i="25"/>
  <c r="Q2035" i="25"/>
  <c r="Q2196" i="25"/>
  <c r="Q2195" i="25"/>
  <c r="Q2194" i="25"/>
  <c r="Q2193" i="25"/>
  <c r="Q2192" i="25"/>
  <c r="Q2191" i="25"/>
  <c r="Q2190" i="25"/>
  <c r="Q2034" i="25"/>
  <c r="Q2033" i="25"/>
  <c r="Q2032" i="25"/>
  <c r="Q2031" i="25"/>
  <c r="Q2030" i="25"/>
  <c r="Q2029" i="25"/>
  <c r="Q2028" i="25"/>
  <c r="Q2027" i="25"/>
  <c r="Q2026" i="25"/>
  <c r="Q2025" i="25"/>
  <c r="Q2189" i="25"/>
  <c r="Q2188" i="25"/>
  <c r="Q2330" i="25"/>
  <c r="Q2329" i="25"/>
  <c r="Q2187" i="25"/>
  <c r="Q2024" i="25"/>
  <c r="Q2186" i="25"/>
  <c r="Q2185" i="25"/>
  <c r="Q2184" i="25"/>
  <c r="Q2328" i="25"/>
  <c r="Q2327" i="25"/>
  <c r="Q2326" i="25"/>
  <c r="Q2325" i="25"/>
  <c r="Q2183" i="25"/>
  <c r="Q2182" i="25"/>
  <c r="Q2181" i="25"/>
  <c r="Q2180" i="25"/>
  <c r="Q2179" i="25"/>
  <c r="Q2178" i="25"/>
  <c r="Q2177" i="25"/>
  <c r="Q2176" i="25"/>
  <c r="Q2175" i="25"/>
  <c r="Q2174" i="25"/>
  <c r="Q2023" i="25"/>
  <c r="Q2022" i="25"/>
  <c r="Q2021" i="25"/>
  <c r="Q2020" i="25"/>
  <c r="Q2324" i="25"/>
  <c r="Q2323" i="25"/>
  <c r="Q2322" i="25"/>
  <c r="Q2321" i="25"/>
  <c r="Q2320" i="25"/>
  <c r="Q2319" i="25"/>
  <c r="Q2318" i="25"/>
  <c r="Q2317" i="25"/>
  <c r="Q2173" i="25"/>
  <c r="Q2172" i="25"/>
  <c r="Q2171" i="25"/>
  <c r="Q2170" i="25"/>
  <c r="Q2169" i="25"/>
  <c r="Q2019" i="25"/>
  <c r="Q2168" i="25"/>
  <c r="Q2167" i="25"/>
  <c r="Q2018" i="25"/>
  <c r="Q2017" i="25"/>
  <c r="Q2166" i="25"/>
  <c r="Q2165" i="25"/>
  <c r="Q2016" i="25"/>
  <c r="Q2015" i="25"/>
  <c r="Q2014" i="25"/>
  <c r="Q2013" i="25"/>
  <c r="Q2012" i="25"/>
  <c r="Q2011" i="25"/>
  <c r="Q2010" i="25"/>
  <c r="Q2009" i="25"/>
  <c r="Q2008" i="25"/>
  <c r="Q2007" i="25"/>
  <c r="Q2164" i="25"/>
  <c r="Q2006" i="25"/>
  <c r="Q2163" i="25"/>
  <c r="Q2005" i="25"/>
  <c r="Q2162" i="25"/>
  <c r="Q2161" i="25"/>
  <c r="Q2160" i="25"/>
  <c r="Q2159" i="25"/>
  <c r="Q2158" i="25"/>
  <c r="Q2157" i="25"/>
  <c r="Q2156" i="25"/>
  <c r="Q2316" i="25"/>
  <c r="Q2315" i="25"/>
  <c r="Q2314" i="25"/>
  <c r="Q2313" i="25"/>
  <c r="Q2312" i="25"/>
  <c r="Q341" i="25"/>
  <c r="Q340" i="25"/>
  <c r="Q339" i="25"/>
  <c r="Q338" i="25"/>
  <c r="Q337" i="25"/>
  <c r="Q336" i="25"/>
  <c r="Q335" i="25"/>
  <c r="Q334" i="25"/>
  <c r="Q333" i="25"/>
  <c r="Q332" i="25"/>
  <c r="Q331" i="25"/>
  <c r="Q330" i="25"/>
  <c r="Q329" i="25"/>
  <c r="Q328" i="25"/>
  <c r="Q327" i="25"/>
  <c r="Q326" i="25"/>
  <c r="Q325" i="25"/>
  <c r="Q324" i="25"/>
  <c r="Q323" i="25"/>
  <c r="Q322" i="25"/>
  <c r="Q321" i="25"/>
  <c r="Q172" i="25"/>
  <c r="Q171" i="25"/>
  <c r="Q170" i="25"/>
  <c r="Q169" i="25"/>
  <c r="Q168" i="25"/>
  <c r="Q167" i="25"/>
  <c r="Q2004" i="25"/>
  <c r="Q2003" i="25"/>
  <c r="Q1847" i="25"/>
  <c r="Q2002" i="25"/>
  <c r="Q2001" i="25"/>
  <c r="Q2000" i="25"/>
  <c r="Q1999" i="25"/>
  <c r="Q1846" i="25"/>
  <c r="Q1688" i="25"/>
  <c r="Q1687" i="25"/>
  <c r="Q1528" i="25"/>
  <c r="Q1186" i="25"/>
  <c r="Q1358" i="25"/>
  <c r="Q1357" i="25"/>
  <c r="Q1356" i="25"/>
  <c r="Q1355" i="25"/>
  <c r="Q1354" i="25"/>
  <c r="Q1353" i="25"/>
  <c r="Q1352" i="25"/>
  <c r="Q1351" i="25"/>
  <c r="Q1350" i="25"/>
  <c r="Q1185" i="25"/>
  <c r="Q1349" i="25"/>
  <c r="Q1184" i="25"/>
  <c r="Q1348" i="25"/>
  <c r="Q1527" i="25"/>
  <c r="Q1526" i="25"/>
  <c r="Q1525" i="25"/>
  <c r="Q1524" i="25"/>
  <c r="Q1523" i="25"/>
  <c r="Q1183" i="25"/>
  <c r="Q1182" i="25"/>
  <c r="Q1015" i="25"/>
  <c r="Q1181" i="25"/>
  <c r="Q1180" i="25"/>
  <c r="Q1179" i="25"/>
  <c r="Q1178" i="25"/>
  <c r="Q1177" i="25"/>
  <c r="Q1176" i="25"/>
  <c r="Q1014" i="25"/>
  <c r="Q1013" i="25"/>
  <c r="Q1012" i="25"/>
  <c r="Q1011" i="25"/>
  <c r="Q1010" i="25"/>
  <c r="Q1009" i="25"/>
  <c r="Q1175" i="25"/>
  <c r="Q1174" i="25"/>
  <c r="Q1173" i="25"/>
  <c r="Q1008" i="25"/>
  <c r="Q1172" i="25"/>
  <c r="Q1171" i="25"/>
  <c r="Q1170" i="25"/>
  <c r="Q1169" i="25"/>
  <c r="Q1168" i="25"/>
  <c r="Q1347" i="25"/>
  <c r="Q1346" i="25"/>
  <c r="Q1345" i="25"/>
  <c r="Q1344" i="25"/>
  <c r="Q1343" i="25"/>
  <c r="Q1167" i="25"/>
  <c r="Q1166" i="25"/>
  <c r="Q1165" i="25"/>
  <c r="Q1164" i="25"/>
  <c r="Q1007" i="25"/>
  <c r="Q1006" i="25"/>
  <c r="Q1005" i="25"/>
  <c r="Q1004" i="25"/>
  <c r="Q1003" i="25"/>
  <c r="Q1002" i="25"/>
  <c r="Q1001" i="25"/>
  <c r="Q1000" i="25"/>
  <c r="Q999" i="25"/>
  <c r="Q998" i="25"/>
  <c r="Q847" i="25"/>
  <c r="Q679" i="25"/>
  <c r="Q678" i="25"/>
  <c r="Q846" i="25"/>
  <c r="Q677" i="25"/>
  <c r="Q676" i="25"/>
  <c r="Q675" i="25"/>
  <c r="Q674" i="25"/>
  <c r="Q511" i="25"/>
  <c r="Q510" i="25"/>
  <c r="Q509" i="25"/>
  <c r="Q673" i="25"/>
  <c r="Q845" i="25"/>
  <c r="Q844" i="25"/>
  <c r="Q843" i="25"/>
  <c r="Q508" i="25"/>
  <c r="Q672" i="25"/>
  <c r="Q507" i="25"/>
  <c r="Q506" i="25"/>
  <c r="Q505" i="25"/>
  <c r="Q504" i="25"/>
  <c r="Q166" i="25"/>
  <c r="Q165" i="25"/>
  <c r="Q164" i="25"/>
  <c r="Q1998" i="25"/>
  <c r="Q503" i="25"/>
  <c r="Q1845" i="25"/>
  <c r="Q1844" i="25"/>
  <c r="Q1843" i="25"/>
  <c r="Q1842" i="25"/>
  <c r="Q1841" i="25"/>
  <c r="Q1997" i="25"/>
  <c r="Q1840" i="25"/>
  <c r="Q1686" i="25"/>
  <c r="Q1839" i="25"/>
  <c r="Q1838" i="25"/>
  <c r="Q1837" i="25"/>
  <c r="Q1685" i="25"/>
  <c r="Q1996" i="25"/>
  <c r="Q1836" i="25"/>
  <c r="Q1835" i="25"/>
  <c r="Q1684" i="25"/>
  <c r="Q1834" i="25"/>
  <c r="Q1833" i="25"/>
  <c r="Q1683" i="25"/>
  <c r="Q1682" i="25"/>
  <c r="Q1832" i="25"/>
  <c r="Q1831" i="25"/>
  <c r="Q1830" i="25"/>
  <c r="Q1829" i="25"/>
  <c r="Q1522" i="25"/>
  <c r="Q1521" i="25"/>
  <c r="Q1520" i="25"/>
  <c r="Q1519" i="25"/>
  <c r="Q1681" i="25"/>
  <c r="Q1680" i="25"/>
  <c r="Q1679" i="25"/>
  <c r="Q1678" i="25"/>
  <c r="Q1677" i="25"/>
  <c r="Q1676" i="25"/>
  <c r="Q1995" i="25"/>
  <c r="Q1994" i="25"/>
  <c r="Q1993" i="25"/>
  <c r="Q1992" i="25"/>
  <c r="Q1991" i="25"/>
  <c r="Q1990" i="25"/>
  <c r="Q1828" i="25"/>
  <c r="Q1827" i="25"/>
  <c r="Q1989" i="25"/>
  <c r="Q1988" i="25"/>
  <c r="Q1987" i="25"/>
  <c r="Q1986" i="25"/>
  <c r="Q1985" i="25"/>
  <c r="Q1984" i="25"/>
  <c r="Q163" i="25"/>
  <c r="Q162" i="25"/>
  <c r="Q161" i="25"/>
  <c r="Q160" i="25"/>
  <c r="Q159" i="25"/>
  <c r="Q158" i="25"/>
  <c r="Q157" i="25"/>
  <c r="Q156" i="25"/>
  <c r="Q155" i="25"/>
  <c r="Q154" i="25"/>
  <c r="Q153" i="25"/>
  <c r="Q152" i="25"/>
  <c r="Q151" i="25"/>
  <c r="Q150" i="25"/>
  <c r="Q149" i="25"/>
  <c r="Q148" i="25"/>
  <c r="Q502" i="25"/>
  <c r="Q501" i="25"/>
  <c r="Q500" i="25"/>
  <c r="Q499" i="25"/>
  <c r="Q498" i="25"/>
  <c r="Q497" i="25"/>
  <c r="Q496" i="25"/>
  <c r="Q495" i="25"/>
  <c r="Q494" i="25"/>
  <c r="Q671" i="25"/>
  <c r="Q670" i="25"/>
  <c r="Q669" i="25"/>
  <c r="Q668" i="25"/>
  <c r="Q667" i="25"/>
  <c r="Q666" i="25"/>
  <c r="Q665" i="25"/>
  <c r="Q493" i="25"/>
  <c r="Q664" i="25"/>
  <c r="Q663" i="25"/>
  <c r="Q662" i="25"/>
  <c r="Q661" i="25"/>
  <c r="Q842" i="25"/>
  <c r="Q841" i="25"/>
  <c r="Q840" i="25"/>
  <c r="Q839" i="25"/>
  <c r="Q660" i="25"/>
  <c r="Q659" i="25"/>
  <c r="Q838" i="25"/>
  <c r="Q837" i="25"/>
  <c r="Q836" i="25"/>
  <c r="Q835" i="25"/>
  <c r="Q658" i="25"/>
  <c r="Q657" i="25"/>
  <c r="Q656" i="25"/>
  <c r="Q997" i="25"/>
  <c r="Q996" i="25"/>
  <c r="Q834" i="25"/>
  <c r="Q833" i="25"/>
  <c r="Q832" i="25"/>
  <c r="Q995" i="25"/>
  <c r="Q1518" i="25"/>
  <c r="Q1517" i="25"/>
  <c r="Q1516" i="25"/>
  <c r="Q1515" i="25"/>
  <c r="Q1675" i="25"/>
  <c r="Q1342" i="25"/>
  <c r="Q1341" i="25"/>
  <c r="Q1340" i="25"/>
  <c r="Q1514" i="25"/>
  <c r="Q1674" i="25"/>
  <c r="Q1339" i="25"/>
  <c r="Q1338" i="25"/>
  <c r="Q1337" i="25"/>
  <c r="Q1336" i="25"/>
  <c r="Q1335" i="25"/>
  <c r="Q1334" i="25"/>
  <c r="Q1333" i="25"/>
  <c r="Q1332" i="25"/>
  <c r="Q1513" i="25"/>
  <c r="Q1512" i="25"/>
  <c r="Q1673" i="25"/>
  <c r="Q1672" i="25"/>
  <c r="Q1511" i="25"/>
  <c r="Q1510" i="25"/>
  <c r="Q1509" i="25"/>
  <c r="Q1508" i="25"/>
  <c r="Q1507" i="25"/>
  <c r="Q1671" i="25"/>
  <c r="Q320" i="25"/>
  <c r="Q319" i="25"/>
  <c r="Q318" i="25"/>
  <c r="Q317" i="25"/>
  <c r="Q316" i="25"/>
  <c r="Q315" i="25"/>
  <c r="Q314" i="25"/>
  <c r="Q313" i="25"/>
  <c r="Q312" i="25"/>
  <c r="Q311" i="25"/>
  <c r="Q310" i="25"/>
  <c r="Q309" i="25"/>
  <c r="Q308" i="25"/>
  <c r="Q307" i="25"/>
  <c r="Q306" i="25"/>
  <c r="Q305" i="25"/>
  <c r="Q304" i="25"/>
  <c r="Q303" i="25"/>
  <c r="Q302" i="25"/>
  <c r="Q301" i="25"/>
  <c r="Q300" i="25"/>
  <c r="Q299" i="25"/>
  <c r="Q298" i="25"/>
  <c r="Q297" i="25"/>
  <c r="Q296" i="25"/>
  <c r="Q147" i="25"/>
  <c r="Q146" i="25"/>
  <c r="Q145" i="25"/>
  <c r="Q144" i="25"/>
  <c r="Q143" i="25"/>
  <c r="Q142" i="25"/>
  <c r="Q141" i="25"/>
  <c r="Q140" i="25"/>
  <c r="Q1826" i="25"/>
  <c r="Q1825" i="25"/>
  <c r="Q1983" i="25"/>
  <c r="Q1824" i="25"/>
  <c r="Q1982" i="25"/>
  <c r="Q1981" i="25"/>
  <c r="Q1823" i="25"/>
  <c r="Q1980" i="25"/>
  <c r="Q1822" i="25"/>
  <c r="Q1979" i="25"/>
  <c r="Q1978" i="25"/>
  <c r="Q1670" i="25"/>
  <c r="Q1669" i="25"/>
  <c r="Q1668" i="25"/>
  <c r="Q1506" i="25"/>
  <c r="Q1505" i="25"/>
  <c r="Q1163" i="25"/>
  <c r="Q1162" i="25"/>
  <c r="Q1504" i="25"/>
  <c r="Q1331" i="25"/>
  <c r="Q1330" i="25"/>
  <c r="Q1329" i="25"/>
  <c r="Q1328" i="25"/>
  <c r="Q1327" i="25"/>
  <c r="Q1326" i="25"/>
  <c r="Q1325" i="25"/>
  <c r="Q1161" i="25"/>
  <c r="Q1324" i="25"/>
  <c r="Q1323" i="25"/>
  <c r="Q1322" i="25"/>
  <c r="Q1160" i="25"/>
  <c r="Q1159" i="25"/>
  <c r="Q1158" i="25"/>
  <c r="Q1157" i="25"/>
  <c r="Q1321" i="25"/>
  <c r="Q1320" i="25"/>
  <c r="Q1319" i="25"/>
  <c r="Q1318" i="25"/>
  <c r="Q1317" i="25"/>
  <c r="Q1316" i="25"/>
  <c r="Q1315" i="25"/>
  <c r="Q1503" i="25"/>
  <c r="Q1156" i="25"/>
  <c r="Q994" i="25"/>
  <c r="Q993" i="25"/>
  <c r="Q992" i="25"/>
  <c r="Q991" i="25"/>
  <c r="Q1155" i="25"/>
  <c r="Q1154" i="25"/>
  <c r="Q1153" i="25"/>
  <c r="Q1152" i="25"/>
  <c r="Q1151" i="25"/>
  <c r="Q1150" i="25"/>
  <c r="Q1149" i="25"/>
  <c r="Q1314" i="25"/>
  <c r="Q831" i="25"/>
  <c r="Q830" i="25"/>
  <c r="Q1148" i="25"/>
  <c r="Q1147" i="25"/>
  <c r="Q1146" i="25"/>
  <c r="Q1145" i="25"/>
  <c r="Q1144" i="25"/>
  <c r="Q990" i="25"/>
  <c r="Q989" i="25"/>
  <c r="Q988" i="25"/>
  <c r="Q987" i="25"/>
  <c r="Q986" i="25"/>
  <c r="Q985" i="25"/>
  <c r="Q984" i="25"/>
  <c r="Q983" i="25"/>
  <c r="Q982" i="25"/>
  <c r="Q829" i="25"/>
  <c r="Q981" i="25"/>
  <c r="Q980" i="25"/>
  <c r="Q979" i="25"/>
  <c r="Q978" i="25"/>
  <c r="Q828" i="25"/>
  <c r="Q827" i="25"/>
  <c r="Q655" i="25"/>
  <c r="Q826" i="25"/>
  <c r="Q825" i="25"/>
  <c r="Q824" i="25"/>
  <c r="Q823" i="25"/>
  <c r="Q822" i="25"/>
  <c r="Q654" i="25"/>
  <c r="Q653" i="25"/>
  <c r="Q492" i="25"/>
  <c r="Q652" i="25"/>
  <c r="Q651" i="25"/>
  <c r="Q821" i="25"/>
  <c r="Q820" i="25"/>
  <c r="Q819" i="25"/>
  <c r="Q491" i="25"/>
  <c r="Q490" i="25"/>
  <c r="Q650" i="25"/>
  <c r="Q489" i="25"/>
  <c r="Q488" i="25"/>
  <c r="Q649" i="25"/>
  <c r="Q487" i="25"/>
  <c r="Q486" i="25"/>
  <c r="Q485" i="25"/>
  <c r="Q139" i="25"/>
  <c r="Q1977" i="25"/>
  <c r="Q1976" i="25"/>
  <c r="Q1975" i="25"/>
  <c r="Q1974" i="25"/>
  <c r="Q484" i="25"/>
  <c r="Q1821" i="25"/>
  <c r="Q1667" i="25"/>
  <c r="Q1666" i="25"/>
  <c r="Q1820" i="25"/>
  <c r="Q1973" i="25"/>
  <c r="Q1819" i="25"/>
  <c r="Q1818" i="25"/>
  <c r="Q1817" i="25"/>
  <c r="Q1816" i="25"/>
  <c r="Q1815" i="25"/>
  <c r="Q1814" i="25"/>
  <c r="Q1813" i="25"/>
  <c r="Q1812" i="25"/>
  <c r="Q1811" i="25"/>
  <c r="Q1810" i="25"/>
  <c r="Q1809" i="25"/>
  <c r="Q1665" i="25"/>
  <c r="Q1972" i="25"/>
  <c r="Q1971" i="25"/>
  <c r="Q1808" i="25"/>
  <c r="Q1807" i="25"/>
  <c r="Q1806" i="25"/>
  <c r="Q1805" i="25"/>
  <c r="Q1804" i="25"/>
  <c r="Q1803" i="25"/>
  <c r="Q1802" i="25"/>
  <c r="Q1801" i="25"/>
  <c r="Q1800" i="25"/>
  <c r="Q1799" i="25"/>
  <c r="Q1798" i="25"/>
  <c r="Q1502" i="25"/>
  <c r="Q1501" i="25"/>
  <c r="Q1500" i="25"/>
  <c r="Q1664" i="25"/>
  <c r="Q1663" i="25"/>
  <c r="Q1662" i="25"/>
  <c r="Q1661" i="25"/>
  <c r="Q1660" i="25"/>
  <c r="Q1659" i="25"/>
  <c r="Q1658" i="25"/>
  <c r="Q1657" i="25"/>
  <c r="Q1656" i="25"/>
  <c r="Q1655" i="25"/>
  <c r="Q1654" i="25"/>
  <c r="Q1970" i="25"/>
  <c r="Q1969" i="25"/>
  <c r="Q1968" i="25"/>
  <c r="Q1967" i="25"/>
  <c r="Q1966" i="25"/>
  <c r="Q1965" i="25"/>
  <c r="Q1797" i="25"/>
  <c r="Q1796" i="25"/>
  <c r="Q1795" i="25"/>
  <c r="Q1964" i="25"/>
  <c r="Q1963" i="25"/>
  <c r="Q1962" i="25"/>
  <c r="Q1961" i="25"/>
  <c r="Q1960" i="25"/>
  <c r="Q138" i="25"/>
  <c r="Q137" i="25"/>
  <c r="Q136" i="25"/>
  <c r="Q135" i="25"/>
  <c r="Q134" i="25"/>
  <c r="Q133" i="25"/>
  <c r="Q132" i="25"/>
  <c r="Q131" i="25"/>
  <c r="Q130" i="25"/>
  <c r="Q129" i="25"/>
  <c r="Q128" i="25"/>
  <c r="Q127" i="25"/>
  <c r="Q126" i="25"/>
  <c r="Q125" i="25"/>
  <c r="Q124" i="25"/>
  <c r="Q123" i="25"/>
  <c r="Q122" i="25"/>
  <c r="Q483" i="25"/>
  <c r="Q482" i="25"/>
  <c r="Q481" i="25"/>
  <c r="Q480" i="25"/>
  <c r="Q479" i="25"/>
  <c r="Q478" i="25"/>
  <c r="Q477" i="25"/>
  <c r="Q476" i="25"/>
  <c r="Q475" i="25"/>
  <c r="Q474" i="25"/>
  <c r="Q473" i="25"/>
  <c r="Q472" i="25"/>
  <c r="Q471" i="25"/>
  <c r="Q470" i="25"/>
  <c r="Q469" i="25"/>
  <c r="Q468" i="25"/>
  <c r="Q467" i="25"/>
  <c r="Q466" i="25"/>
  <c r="Q465" i="25"/>
  <c r="Q648" i="25"/>
  <c r="Q647" i="25"/>
  <c r="Q646" i="25"/>
  <c r="Q645" i="25"/>
  <c r="Q644" i="25"/>
  <c r="Q643" i="25"/>
  <c r="Q642" i="25"/>
  <c r="Q641" i="25"/>
  <c r="Q640" i="25"/>
  <c r="Q639" i="25"/>
  <c r="Q638" i="25"/>
  <c r="Q637" i="25"/>
  <c r="Q636" i="25"/>
  <c r="Q635" i="25"/>
  <c r="Q634" i="25"/>
  <c r="Q633" i="25"/>
  <c r="Q818" i="25"/>
  <c r="Q632" i="25"/>
  <c r="Q817" i="25"/>
  <c r="Q816" i="25"/>
  <c r="Q815" i="25"/>
  <c r="Q814" i="25"/>
  <c r="Q631" i="25"/>
  <c r="Q630" i="25"/>
  <c r="Q813" i="25"/>
  <c r="Q812" i="25"/>
  <c r="Q811" i="25"/>
  <c r="Q629" i="25"/>
  <c r="Q628" i="25"/>
  <c r="Q977" i="25"/>
  <c r="Q810" i="25"/>
  <c r="Q809" i="25"/>
  <c r="Q808" i="25"/>
  <c r="Q976" i="25"/>
  <c r="Q1143" i="25"/>
  <c r="Q1499" i="25"/>
  <c r="Q1498" i="25"/>
  <c r="Q1653" i="25"/>
  <c r="Q1652" i="25"/>
  <c r="Q1651" i="25"/>
  <c r="Q1313" i="25"/>
  <c r="Q1497" i="25"/>
  <c r="Q1496" i="25"/>
  <c r="Q1495" i="25"/>
  <c r="Q1494" i="25"/>
  <c r="Q1650" i="25"/>
  <c r="Q1312" i="25"/>
  <c r="Q1311" i="25"/>
  <c r="Q1493" i="25"/>
  <c r="Q1310" i="25"/>
  <c r="Q1492" i="25"/>
  <c r="Q1649" i="25"/>
  <c r="Q1648" i="25"/>
  <c r="Q1647" i="25"/>
  <c r="Q1646" i="25"/>
  <c r="Q1491" i="25"/>
  <c r="Q1490" i="25"/>
  <c r="Q1489" i="25"/>
  <c r="Q1488" i="25"/>
  <c r="Q1487" i="25"/>
  <c r="Q1645" i="25"/>
  <c r="Q1644" i="25"/>
  <c r="Q1643" i="25"/>
  <c r="Q295" i="25"/>
  <c r="Q294" i="25"/>
  <c r="Q293" i="25"/>
  <c r="Q292" i="25"/>
  <c r="Q291" i="25"/>
  <c r="Q290" i="25"/>
  <c r="Q289" i="25"/>
  <c r="Q288" i="25"/>
  <c r="Q287" i="25"/>
  <c r="Q286" i="25"/>
  <c r="Q285" i="25"/>
  <c r="Q284" i="25"/>
  <c r="Q283" i="25"/>
  <c r="Q282" i="25"/>
  <c r="Q281" i="25"/>
  <c r="Q280" i="25"/>
  <c r="Q279" i="25"/>
  <c r="Q278" i="25"/>
  <c r="Q277" i="25"/>
  <c r="Q276" i="25"/>
  <c r="Q275" i="25"/>
  <c r="Q274" i="25"/>
  <c r="Q273" i="25"/>
  <c r="Q272" i="25"/>
  <c r="Q271" i="25"/>
  <c r="Q121" i="25"/>
  <c r="Q120" i="25"/>
  <c r="Q1959" i="25"/>
  <c r="Q1958" i="25"/>
  <c r="Q1957" i="25"/>
  <c r="Q1794" i="25"/>
  <c r="Q1793" i="25"/>
  <c r="Q1956" i="25"/>
  <c r="Q1955" i="25"/>
  <c r="Q1954" i="25"/>
  <c r="Q1953" i="25"/>
  <c r="Q1792" i="25"/>
  <c r="Q1642" i="25"/>
  <c r="Q1486" i="25"/>
  <c r="Q1485" i="25"/>
  <c r="Q1142" i="25"/>
  <c r="Q1484" i="25"/>
  <c r="Q1483" i="25"/>
  <c r="Q1309" i="25"/>
  <c r="Q1308" i="25"/>
  <c r="Q1307" i="25"/>
  <c r="Q1306" i="25"/>
  <c r="Q1305" i="25"/>
  <c r="Q1304" i="25"/>
  <c r="Q1303" i="25"/>
  <c r="Q1302" i="25"/>
  <c r="Q1301" i="25"/>
  <c r="Q1141" i="25"/>
  <c r="Q1300" i="25"/>
  <c r="Q1299" i="25"/>
  <c r="Q1140" i="25"/>
  <c r="Q1139" i="25"/>
  <c r="Q1298" i="25"/>
  <c r="Q1297" i="25"/>
  <c r="Q1296" i="25"/>
  <c r="Q1295" i="25"/>
  <c r="Q1294" i="25"/>
  <c r="Q1293" i="25"/>
  <c r="Q1292" i="25"/>
  <c r="Q1291" i="25"/>
  <c r="Q1482" i="25"/>
  <c r="Q1481" i="25"/>
  <c r="Q1480" i="25"/>
  <c r="Q1479" i="25"/>
  <c r="Q1478" i="25"/>
  <c r="Q1477" i="25"/>
  <c r="Q1476" i="25"/>
  <c r="Q1138" i="25"/>
  <c r="Q1137" i="25"/>
  <c r="Q1136" i="25"/>
  <c r="Q975" i="25"/>
  <c r="Q1135" i="25"/>
  <c r="Q1134" i="25"/>
  <c r="Q1133" i="25"/>
  <c r="Q1132" i="25"/>
  <c r="Q1131" i="25"/>
  <c r="Q1130" i="25"/>
  <c r="Q1129" i="25"/>
  <c r="Q1128" i="25"/>
  <c r="Q974" i="25"/>
  <c r="Q1127" i="25"/>
  <c r="Q1290" i="25"/>
  <c r="Q1289" i="25"/>
  <c r="Q1288" i="25"/>
  <c r="Q1287" i="25"/>
  <c r="Q1126" i="25"/>
  <c r="Q973" i="25"/>
  <c r="Q807" i="25"/>
  <c r="Q806" i="25"/>
  <c r="Q805" i="25"/>
  <c r="Q804" i="25"/>
  <c r="Q1125" i="25"/>
  <c r="Q1124" i="25"/>
  <c r="Q972" i="25"/>
  <c r="Q971" i="25"/>
  <c r="Q970" i="25"/>
  <c r="Q969" i="25"/>
  <c r="Q968" i="25"/>
  <c r="Q967" i="25"/>
  <c r="Q627" i="25"/>
  <c r="Q626" i="25"/>
  <c r="Q625" i="25"/>
  <c r="Q803" i="25"/>
  <c r="Q802" i="25"/>
  <c r="Q624" i="25"/>
  <c r="Q801" i="25"/>
  <c r="Q800" i="25"/>
  <c r="Q623" i="25"/>
  <c r="Q464" i="25"/>
  <c r="Q463" i="25"/>
  <c r="Q622" i="25"/>
  <c r="Q799" i="25"/>
  <c r="Q798" i="25"/>
  <c r="Q797" i="25"/>
  <c r="Q796" i="25"/>
  <c r="Q795" i="25"/>
  <c r="Q794" i="25"/>
  <c r="Q462" i="25"/>
  <c r="Q461" i="25"/>
  <c r="Q793" i="25"/>
  <c r="Q460" i="25"/>
  <c r="Q459" i="25"/>
  <c r="Q458" i="25"/>
  <c r="Q457" i="25"/>
  <c r="Q456" i="25"/>
  <c r="Q1952" i="25"/>
  <c r="Q1951" i="25"/>
  <c r="Q455" i="25"/>
  <c r="Q1641" i="25"/>
  <c r="Q1640" i="25"/>
  <c r="Q1791" i="25"/>
  <c r="Q1790" i="25"/>
  <c r="Q1789" i="25"/>
  <c r="Q1788" i="25"/>
  <c r="Q1787" i="25"/>
  <c r="Q1786" i="25"/>
  <c r="Q1785" i="25"/>
  <c r="Q1784" i="25"/>
  <c r="Q1950" i="25"/>
  <c r="Q1639" i="25"/>
  <c r="Q1638" i="25"/>
  <c r="Q1637" i="25"/>
  <c r="Q1783" i="25"/>
  <c r="Q1636" i="25"/>
  <c r="Q1782" i="25"/>
  <c r="Q1781" i="25"/>
  <c r="Q1780" i="25"/>
  <c r="Q1779" i="25"/>
  <c r="Q1778" i="25"/>
  <c r="Q1475" i="25"/>
  <c r="Q1474" i="25"/>
  <c r="Q1473" i="25"/>
  <c r="Q1472" i="25"/>
  <c r="Q1471" i="25"/>
  <c r="Q1635" i="25"/>
  <c r="Q1949" i="25"/>
  <c r="Q1948" i="25"/>
  <c r="Q1947" i="25"/>
  <c r="Q1777" i="25"/>
  <c r="Q1946" i="25"/>
  <c r="Q1945" i="25"/>
  <c r="Q1944" i="25"/>
  <c r="Q119" i="25"/>
  <c r="Q118" i="25"/>
  <c r="Q117" i="25"/>
  <c r="Q116" i="25"/>
  <c r="Q115" i="25"/>
  <c r="Q114" i="25"/>
  <c r="Q113" i="25"/>
  <c r="Q112" i="25"/>
  <c r="Q111" i="25"/>
  <c r="Q110" i="25"/>
  <c r="Q109" i="25"/>
  <c r="Q454" i="25"/>
  <c r="Q453" i="25"/>
  <c r="Q452" i="25"/>
  <c r="Q451" i="25"/>
  <c r="Q450" i="25"/>
  <c r="Q449" i="25"/>
  <c r="Q448" i="25"/>
  <c r="Q447" i="25"/>
  <c r="Q446" i="25"/>
  <c r="Q445" i="25"/>
  <c r="Q621" i="25"/>
  <c r="Q620" i="25"/>
  <c r="Q619" i="25"/>
  <c r="Q618" i="25"/>
  <c r="Q617" i="25"/>
  <c r="Q616" i="25"/>
  <c r="Q615" i="25"/>
  <c r="Q614" i="25"/>
  <c r="Q613" i="25"/>
  <c r="Q612" i="25"/>
  <c r="Q611" i="25"/>
  <c r="Q792" i="25"/>
  <c r="Q791" i="25"/>
  <c r="Q610" i="25"/>
  <c r="Q790" i="25"/>
  <c r="Q609" i="25"/>
  <c r="Q608" i="25"/>
  <c r="Q789" i="25"/>
  <c r="Q788" i="25"/>
  <c r="Q607" i="25"/>
  <c r="Q966" i="25"/>
  <c r="Q965" i="25"/>
  <c r="Q964" i="25"/>
  <c r="Q963" i="25"/>
  <c r="Q962" i="25"/>
  <c r="Q961" i="25"/>
  <c r="Q787" i="25"/>
  <c r="Q786" i="25"/>
  <c r="Q785" i="25"/>
  <c r="Q960" i="25"/>
  <c r="Q959" i="25"/>
  <c r="Q958" i="25"/>
  <c r="Q957" i="25"/>
  <c r="Q956" i="25"/>
  <c r="Q955" i="25"/>
  <c r="Q1470" i="25"/>
  <c r="Q1469" i="25"/>
  <c r="Q1468" i="25"/>
  <c r="Q1467" i="25"/>
  <c r="Q1466" i="25"/>
  <c r="Q1465" i="25"/>
  <c r="Q1634" i="25"/>
  <c r="Q1633" i="25"/>
  <c r="Q1632" i="25"/>
  <c r="Q1286" i="25"/>
  <c r="Q1285" i="25"/>
  <c r="Q1284" i="25"/>
  <c r="Q1283" i="25"/>
  <c r="Q1282" i="25"/>
  <c r="Q1464" i="25"/>
  <c r="Q1463" i="25"/>
  <c r="Q1281" i="25"/>
  <c r="Q1280" i="25"/>
  <c r="Q1279" i="25"/>
  <c r="Q1462" i="25"/>
  <c r="Q1631" i="25"/>
  <c r="Q1461" i="25"/>
  <c r="Q1460" i="25"/>
  <c r="Q1459" i="25"/>
  <c r="Q1458" i="25"/>
  <c r="Q1457" i="25"/>
  <c r="Q1630" i="25"/>
  <c r="Q1629" i="25"/>
  <c r="Q1628" i="25"/>
  <c r="Q270" i="25"/>
  <c r="Q269" i="25"/>
  <c r="Q268" i="25"/>
  <c r="Q267" i="25"/>
  <c r="Q266" i="25"/>
  <c r="Q265" i="25"/>
  <c r="Q264" i="25"/>
  <c r="Q263" i="25"/>
  <c r="Q262" i="25"/>
  <c r="Q261" i="25"/>
  <c r="Q260" i="25"/>
  <c r="Q259" i="25"/>
  <c r="Q258" i="25"/>
  <c r="Q257" i="25"/>
  <c r="Q256" i="25"/>
  <c r="Q255" i="25"/>
  <c r="Q108" i="25"/>
  <c r="Q107" i="25"/>
  <c r="Q106" i="25"/>
  <c r="Q1943" i="25"/>
  <c r="Q1942" i="25"/>
  <c r="Q1941" i="25"/>
  <c r="Q1940" i="25"/>
  <c r="Q1627" i="25"/>
  <c r="Q1626" i="25"/>
  <c r="Q1625" i="25"/>
  <c r="Q1624" i="25"/>
  <c r="Q1456" i="25"/>
  <c r="Q1455" i="25"/>
  <c r="Q1454" i="25"/>
  <c r="Q1453" i="25"/>
  <c r="Q1452" i="25"/>
  <c r="Q1123" i="25"/>
  <c r="Q1122" i="25"/>
  <c r="Q1278" i="25"/>
  <c r="Q1277" i="25"/>
  <c r="Q1276" i="25"/>
  <c r="Q1275" i="25"/>
  <c r="Q1274" i="25"/>
  <c r="Q1273" i="25"/>
  <c r="Q1272" i="25"/>
  <c r="Q1121" i="25"/>
  <c r="Q1120" i="25"/>
  <c r="Q1119" i="25"/>
  <c r="Q1118" i="25"/>
  <c r="Q1271" i="25"/>
  <c r="Q1270" i="25"/>
  <c r="Q1269" i="25"/>
  <c r="Q1451" i="25"/>
  <c r="Q1450" i="25"/>
  <c r="Q954" i="25"/>
  <c r="Q1117" i="25"/>
  <c r="Q1116" i="25"/>
  <c r="Q953" i="25"/>
  <c r="Q952" i="25"/>
  <c r="Q951" i="25"/>
  <c r="Q1115" i="25"/>
  <c r="Q1114" i="25"/>
  <c r="Q1113" i="25"/>
  <c r="Q1112" i="25"/>
  <c r="Q1111" i="25"/>
  <c r="Q1110" i="25"/>
  <c r="Q950" i="25"/>
  <c r="Q1268" i="25"/>
  <c r="Q1267" i="25"/>
  <c r="Q949" i="25"/>
  <c r="Q784" i="25"/>
  <c r="Q1109" i="25"/>
  <c r="Q1108" i="25"/>
  <c r="Q1107" i="25"/>
  <c r="Q1106" i="25"/>
  <c r="Q948" i="25"/>
  <c r="Q947" i="25"/>
  <c r="Q946" i="25"/>
  <c r="Q945" i="25"/>
  <c r="Q944" i="25"/>
  <c r="Q943" i="25"/>
  <c r="Q942" i="25"/>
  <c r="Q941" i="25"/>
  <c r="Q783" i="25"/>
  <c r="Q940" i="25"/>
  <c r="Q939" i="25"/>
  <c r="Q782" i="25"/>
  <c r="Q606" i="25"/>
  <c r="Q605" i="25"/>
  <c r="Q604" i="25"/>
  <c r="Q781" i="25"/>
  <c r="Q780" i="25"/>
  <c r="Q603" i="25"/>
  <c r="Q602" i="25"/>
  <c r="Q601" i="25"/>
  <c r="Q600" i="25"/>
  <c r="Q444" i="25"/>
  <c r="Q443" i="25"/>
  <c r="Q442" i="25"/>
  <c r="Q599" i="25"/>
  <c r="Q779" i="25"/>
  <c r="Q778" i="25"/>
  <c r="Q777" i="25"/>
  <c r="Q776" i="25"/>
  <c r="Q775" i="25"/>
  <c r="Q774" i="25"/>
  <c r="Q441" i="25"/>
  <c r="Q440" i="25"/>
  <c r="Q439" i="25"/>
  <c r="Q438" i="25"/>
  <c r="Q773" i="25"/>
  <c r="Q437" i="25"/>
  <c r="Q598" i="25"/>
  <c r="Q772" i="25"/>
  <c r="Q771" i="25"/>
  <c r="Q436" i="25"/>
  <c r="Q435" i="25"/>
  <c r="Q105" i="25"/>
  <c r="Q1939" i="25"/>
  <c r="Q1938" i="25"/>
  <c r="Q1937" i="25"/>
  <c r="Q1936" i="25"/>
  <c r="Q434" i="25"/>
  <c r="Q1623" i="25"/>
  <c r="Q1622" i="25"/>
  <c r="Q1621" i="25"/>
  <c r="Q1620" i="25"/>
  <c r="Q1776" i="25"/>
  <c r="Q1775" i="25"/>
  <c r="Q1619" i="25"/>
  <c r="Q1774" i="25"/>
  <c r="Q1618" i="25"/>
  <c r="Q1773" i="25"/>
  <c r="Q1772" i="25"/>
  <c r="Q1771" i="25"/>
  <c r="Q1770" i="25"/>
  <c r="Q1769" i="25"/>
  <c r="Q1768" i="25"/>
  <c r="Q1767" i="25"/>
  <c r="Q1617" i="25"/>
  <c r="Q1616" i="25"/>
  <c r="Q1766" i="25"/>
  <c r="Q1765" i="25"/>
  <c r="Q1764" i="25"/>
  <c r="Q1615" i="25"/>
  <c r="Q1763" i="25"/>
  <c r="Q1762" i="25"/>
  <c r="Q1761" i="25"/>
  <c r="Q1614" i="25"/>
  <c r="Q1613" i="25"/>
  <c r="Q1612" i="25"/>
  <c r="Q1760" i="25"/>
  <c r="Q1759" i="25"/>
  <c r="Q1449" i="25"/>
  <c r="Q1448" i="25"/>
  <c r="Q1447" i="25"/>
  <c r="Q1446" i="25"/>
  <c r="Q1445" i="25"/>
  <c r="Q1444" i="25"/>
  <c r="Q1443" i="25"/>
  <c r="Q1611" i="25"/>
  <c r="Q1610" i="25"/>
  <c r="Q1609" i="25"/>
  <c r="Q1608" i="25"/>
  <c r="Q1935" i="25"/>
  <c r="Q1934" i="25"/>
  <c r="Q1933" i="25"/>
  <c r="Q1758" i="25"/>
  <c r="Q1932" i="25"/>
  <c r="Q1931" i="25"/>
  <c r="Q1930" i="25"/>
  <c r="Q1929" i="25"/>
  <c r="Q104" i="25"/>
  <c r="Q103" i="25"/>
  <c r="Q102" i="25"/>
  <c r="Q101" i="25"/>
  <c r="Q100" i="25"/>
  <c r="Q99" i="25"/>
  <c r="Q98" i="25"/>
  <c r="Q97" i="25"/>
  <c r="Q96" i="25"/>
  <c r="Q95" i="25"/>
  <c r="Q94" i="25"/>
  <c r="Q93" i="25"/>
  <c r="Q92" i="25"/>
  <c r="Q91" i="25"/>
  <c r="Q90" i="25"/>
  <c r="Q433" i="25"/>
  <c r="Q432" i="25"/>
  <c r="Q431" i="25"/>
  <c r="Q430" i="25"/>
  <c r="Q429" i="25"/>
  <c r="Q428" i="25"/>
  <c r="Q427" i="25"/>
  <c r="Q426" i="25"/>
  <c r="Q425" i="25"/>
  <c r="Q424" i="25"/>
  <c r="Q423" i="25"/>
  <c r="Q422" i="25"/>
  <c r="Q421" i="25"/>
  <c r="Q420" i="25"/>
  <c r="Q597" i="25"/>
  <c r="Q596" i="25"/>
  <c r="Q595" i="25"/>
  <c r="Q594" i="25"/>
  <c r="Q593" i="25"/>
  <c r="Q592" i="25"/>
  <c r="Q591" i="25"/>
  <c r="Q590" i="25"/>
  <c r="Q589" i="25"/>
  <c r="Q588" i="25"/>
  <c r="Q587" i="25"/>
  <c r="Q586" i="25"/>
  <c r="Q419" i="25"/>
  <c r="Q585" i="25"/>
  <c r="Q584" i="25"/>
  <c r="Q770" i="25"/>
  <c r="Q769" i="25"/>
  <c r="Q768" i="25"/>
  <c r="Q767" i="25"/>
  <c r="Q766" i="25"/>
  <c r="Q765" i="25"/>
  <c r="Q764" i="25"/>
  <c r="Q763" i="25"/>
  <c r="Q938" i="25"/>
  <c r="Q937" i="25"/>
  <c r="Q936" i="25"/>
  <c r="Q935" i="25"/>
  <c r="Q934" i="25"/>
  <c r="Q762" i="25"/>
  <c r="Q761" i="25"/>
  <c r="Q760" i="25"/>
  <c r="Q759" i="25"/>
  <c r="Q758" i="25"/>
  <c r="Q757" i="25"/>
  <c r="Q756" i="25"/>
  <c r="Q933" i="25"/>
  <c r="Q1442" i="25"/>
  <c r="Q1441" i="25"/>
  <c r="Q1440" i="25"/>
  <c r="Q1607" i="25"/>
  <c r="Q1606" i="25"/>
  <c r="Q1266" i="25"/>
  <c r="Q1439" i="25"/>
  <c r="Q1265" i="25"/>
  <c r="Q1264" i="25"/>
  <c r="Q1438" i="25"/>
  <c r="Q1437" i="25"/>
  <c r="Q1436" i="25"/>
  <c r="Q1435" i="25"/>
  <c r="Q1434" i="25"/>
  <c r="Q1433" i="25"/>
  <c r="Q1432" i="25"/>
  <c r="Q1431" i="25"/>
  <c r="Q1605" i="25"/>
  <c r="Q1604" i="25"/>
  <c r="Q254" i="25"/>
  <c r="Q253" i="25"/>
  <c r="Q252" i="25"/>
  <c r="Q251" i="25"/>
  <c r="Q250" i="25"/>
  <c r="Q249" i="25"/>
  <c r="Q248" i="25"/>
  <c r="Q247" i="25"/>
  <c r="Q246" i="25"/>
  <c r="Q245" i="25"/>
  <c r="Q244" i="25"/>
  <c r="Q243" i="25"/>
  <c r="Q242" i="25"/>
  <c r="Q241" i="25"/>
  <c r="Q240" i="25"/>
  <c r="Q239" i="25"/>
  <c r="Q238" i="25"/>
  <c r="Q237" i="25"/>
  <c r="Q236" i="25"/>
  <c r="Q235" i="25"/>
  <c r="Q234" i="25"/>
  <c r="Q233" i="25"/>
  <c r="Q232" i="25"/>
  <c r="Q89" i="25"/>
  <c r="Q88" i="25"/>
  <c r="Q87" i="25"/>
  <c r="Q86" i="25"/>
  <c r="Q85" i="25"/>
  <c r="Q84" i="25"/>
  <c r="Q83" i="25"/>
  <c r="Q82" i="25"/>
  <c r="Q1928" i="25"/>
  <c r="Q1927" i="25"/>
  <c r="Q1926" i="25"/>
  <c r="Q1925" i="25"/>
  <c r="Q1924" i="25"/>
  <c r="Q1923" i="25"/>
  <c r="Q1922" i="25"/>
  <c r="Q1757" i="25"/>
  <c r="Q1756" i="25"/>
  <c r="Q1755" i="25"/>
  <c r="Q1754" i="25"/>
  <c r="Q1603" i="25"/>
  <c r="Q1602" i="25"/>
  <c r="Q1601" i="25"/>
  <c r="Q1600" i="25"/>
  <c r="Q1430" i="25"/>
  <c r="Q1429" i="25"/>
  <c r="Q1428" i="25"/>
  <c r="Q1263" i="25"/>
  <c r="Q1262" i="25"/>
  <c r="Q1261" i="25"/>
  <c r="Q1260" i="25"/>
  <c r="Q1259" i="25"/>
  <c r="Q1258" i="25"/>
  <c r="Q1257" i="25"/>
  <c r="Q1256" i="25"/>
  <c r="Q1255" i="25"/>
  <c r="Q1254" i="25"/>
  <c r="Q1105" i="25"/>
  <c r="Q1104" i="25"/>
  <c r="Q1253" i="25"/>
  <c r="Q1252" i="25"/>
  <c r="Q1251" i="25"/>
  <c r="Q1250" i="25"/>
  <c r="Q1249" i="25"/>
  <c r="Q1248" i="25"/>
  <c r="Q1427" i="25"/>
  <c r="Q1426" i="25"/>
  <c r="Q1425" i="25"/>
  <c r="Q1424" i="25"/>
  <c r="Q1423" i="25"/>
  <c r="Q932" i="25"/>
  <c r="Q931" i="25"/>
  <c r="Q1103" i="25"/>
  <c r="Q1102" i="25"/>
  <c r="Q930" i="25"/>
  <c r="Q929" i="25"/>
  <c r="Q928" i="25"/>
  <c r="Q927" i="25"/>
  <c r="Q926" i="25"/>
  <c r="Q1101" i="25"/>
  <c r="Q1100" i="25"/>
  <c r="Q1099" i="25"/>
  <c r="Q1098" i="25"/>
  <c r="Q1097" i="25"/>
  <c r="Q1096" i="25"/>
  <c r="Q925" i="25"/>
  <c r="Q1095" i="25"/>
  <c r="Q1094" i="25"/>
  <c r="Q1093" i="25"/>
  <c r="Q1092" i="25"/>
  <c r="Q1091" i="25"/>
  <c r="Q1247" i="25"/>
  <c r="Q1246" i="25"/>
  <c r="Q755" i="25"/>
  <c r="Q1090" i="25"/>
  <c r="Q1089" i="25"/>
  <c r="Q1088" i="25"/>
  <c r="Q1087" i="25"/>
  <c r="Q1086" i="25"/>
  <c r="Q924" i="25"/>
  <c r="Q923" i="25"/>
  <c r="Q922" i="25"/>
  <c r="Q754" i="25"/>
  <c r="Q583" i="25"/>
  <c r="Q582" i="25"/>
  <c r="Q753" i="25"/>
  <c r="Q752" i="25"/>
  <c r="Q751" i="25"/>
  <c r="Q750" i="25"/>
  <c r="Q749" i="25"/>
  <c r="Q748" i="25"/>
  <c r="Q581" i="25"/>
  <c r="Q580" i="25"/>
  <c r="Q579" i="25"/>
  <c r="Q578" i="25"/>
  <c r="Q747" i="25"/>
  <c r="Q746" i="25"/>
  <c r="Q745" i="25"/>
  <c r="Q577" i="25"/>
  <c r="Q418" i="25"/>
  <c r="Q744" i="25"/>
  <c r="Q417" i="25"/>
  <c r="Q743" i="25"/>
  <c r="Q416" i="25"/>
  <c r="Q415" i="25"/>
  <c r="Q81" i="25"/>
  <c r="Q80" i="25"/>
  <c r="Q1599" i="25"/>
  <c r="Q1598" i="25"/>
  <c r="Q1597" i="25"/>
  <c r="Q1753" i="25"/>
  <c r="Q1752" i="25"/>
  <c r="Q1751" i="25"/>
  <c r="Q1750" i="25"/>
  <c r="Q1749" i="25"/>
  <c r="Q1748" i="25"/>
  <c r="Q1747" i="25"/>
  <c r="Q1596" i="25"/>
  <c r="Q1921" i="25"/>
  <c r="Q1595" i="25"/>
  <c r="Q1746" i="25"/>
  <c r="Q1745" i="25"/>
  <c r="Q1594" i="25"/>
  <c r="Q1744" i="25"/>
  <c r="Q1422" i="25"/>
  <c r="Q1421" i="25"/>
  <c r="Q1593" i="25"/>
  <c r="Q1592" i="25"/>
  <c r="Q1591" i="25"/>
  <c r="Q1590" i="25"/>
  <c r="Q1589" i="25"/>
  <c r="Q1588" i="25"/>
  <c r="Q1587" i="25"/>
  <c r="Q1920" i="25"/>
  <c r="Q1919" i="25"/>
  <c r="Q1918" i="25"/>
  <c r="Q1917" i="25"/>
  <c r="Q1916" i="25"/>
  <c r="Q1915" i="25"/>
  <c r="Q1914" i="25"/>
  <c r="Q1743" i="25"/>
  <c r="Q1742" i="25"/>
  <c r="Q1741" i="25"/>
  <c r="Q1740" i="25"/>
  <c r="Q1913" i="25"/>
  <c r="Q1912" i="25"/>
  <c r="Q1911" i="25"/>
  <c r="Q1910" i="25"/>
  <c r="Q1909" i="25"/>
  <c r="Q1908" i="25"/>
  <c r="Q79" i="25"/>
  <c r="Q78" i="25"/>
  <c r="Q77" i="25"/>
  <c r="Q76" i="25"/>
  <c r="Q75" i="25"/>
  <c r="Q74" i="25"/>
  <c r="Q73" i="25"/>
  <c r="Q72" i="25"/>
  <c r="Q71" i="25"/>
  <c r="Q70" i="25"/>
  <c r="Q69" i="25"/>
  <c r="Q68" i="25"/>
  <c r="Q67" i="25"/>
  <c r="Q66" i="25"/>
  <c r="Q65" i="25"/>
  <c r="Q414" i="25"/>
  <c r="Q413" i="25"/>
  <c r="Q64" i="25"/>
  <c r="Q412" i="25"/>
  <c r="Q411" i="25"/>
  <c r="Q410" i="25"/>
  <c r="Q409" i="25"/>
  <c r="Q408" i="25"/>
  <c r="Q407" i="25"/>
  <c r="Q406" i="25"/>
  <c r="Q405" i="25"/>
  <c r="Q404" i="25"/>
  <c r="Q403" i="25"/>
  <c r="Q402" i="25"/>
  <c r="Q576" i="25"/>
  <c r="Q575" i="25"/>
  <c r="Q574" i="25"/>
  <c r="Q573" i="25"/>
  <c r="Q572" i="25"/>
  <c r="Q571" i="25"/>
  <c r="Q570" i="25"/>
  <c r="Q569" i="25"/>
  <c r="Q568" i="25"/>
  <c r="Q567" i="25"/>
  <c r="Q566" i="25"/>
  <c r="Q401" i="25"/>
  <c r="Q742" i="25"/>
  <c r="Q741" i="25"/>
  <c r="Q740" i="25"/>
  <c r="Q739" i="25"/>
  <c r="Q738" i="25"/>
  <c r="Q921" i="25"/>
  <c r="Q920" i="25"/>
  <c r="Q919" i="25"/>
  <c r="Q918" i="25"/>
  <c r="Q737" i="25"/>
  <c r="Q736" i="25"/>
  <c r="Q735" i="25"/>
  <c r="Q734" i="25"/>
  <c r="Q733" i="25"/>
  <c r="Q732" i="25"/>
  <c r="Q917" i="25"/>
  <c r="Q1085" i="25"/>
  <c r="Q1420" i="25"/>
  <c r="Q1419" i="25"/>
  <c r="Q1418" i="25"/>
  <c r="Q1417" i="25"/>
  <c r="Q1586" i="25"/>
  <c r="Q1245" i="25"/>
  <c r="Q1244" i="25"/>
  <c r="Q1416" i="25"/>
  <c r="Q1585" i="25"/>
  <c r="Q1243" i="25"/>
  <c r="Q1242" i="25"/>
  <c r="Q1415" i="25"/>
  <c r="Q1241" i="25"/>
  <c r="Q1414" i="25"/>
  <c r="Q1413" i="25"/>
  <c r="Q1412" i="25"/>
  <c r="Q1411" i="25"/>
  <c r="Q1584" i="25"/>
  <c r="Q231" i="25"/>
  <c r="Q230" i="25"/>
  <c r="Q229" i="25"/>
  <c r="Q228" i="25"/>
  <c r="Q227" i="25"/>
  <c r="Q226" i="25"/>
  <c r="Q225" i="25"/>
  <c r="Q224" i="25"/>
  <c r="Q223" i="25"/>
  <c r="Q222" i="25"/>
  <c r="Q221" i="25"/>
  <c r="Q220" i="25"/>
  <c r="Q219" i="25"/>
  <c r="Q218" i="25"/>
  <c r="Q217" i="25"/>
  <c r="Q216" i="25"/>
  <c r="Q215" i="25"/>
  <c r="Q214" i="25"/>
  <c r="Q213" i="25"/>
  <c r="Q212" i="25"/>
  <c r="Q211" i="25"/>
  <c r="Q210" i="25"/>
  <c r="Q209" i="25"/>
  <c r="Q63" i="25"/>
  <c r="Q62" i="25"/>
  <c r="Q61" i="25"/>
  <c r="Q60" i="25"/>
  <c r="Q59" i="25"/>
  <c r="Q58" i="25"/>
  <c r="Q57" i="25"/>
  <c r="Q56" i="25"/>
  <c r="Q55" i="25"/>
  <c r="Q1907" i="25"/>
  <c r="Q1906" i="25"/>
  <c r="Q1905" i="25"/>
  <c r="Q1904" i="25"/>
  <c r="Q1739" i="25"/>
  <c r="Q1583" i="25"/>
  <c r="Q1582" i="25"/>
  <c r="Q1410" i="25"/>
  <c r="Q1240" i="25"/>
  <c r="Q1239" i="25"/>
  <c r="Q1238" i="25"/>
  <c r="Q1237" i="25"/>
  <c r="Q1236" i="25"/>
  <c r="Q1235" i="25"/>
  <c r="Q1234" i="25"/>
  <c r="Q1233" i="25"/>
  <c r="Q1232" i="25"/>
  <c r="Q1231" i="25"/>
  <c r="Q1084" i="25"/>
  <c r="Q1083" i="25"/>
  <c r="Q1082" i="25"/>
  <c r="Q1230" i="25"/>
  <c r="Q1229" i="25"/>
  <c r="Q1228" i="25"/>
  <c r="Q1409" i="25"/>
  <c r="Q1408" i="25"/>
  <c r="Q1407" i="25"/>
  <c r="Q1081" i="25"/>
  <c r="Q916" i="25"/>
  <c r="Q915" i="25"/>
  <c r="Q1080" i="25"/>
  <c r="Q1079" i="25"/>
  <c r="Q914" i="25"/>
  <c r="Q913" i="25"/>
  <c r="Q912" i="25"/>
  <c r="Q1078" i="25"/>
  <c r="Q1077" i="25"/>
  <c r="Q1076" i="25"/>
  <c r="Q911" i="25"/>
  <c r="Q910" i="25"/>
  <c r="Q1075" i="25"/>
  <c r="Q1074" i="25"/>
  <c r="Q1073" i="25"/>
  <c r="Q1072" i="25"/>
  <c r="Q1071" i="25"/>
  <c r="Q1070" i="25"/>
  <c r="Q1227" i="25"/>
  <c r="Q1226" i="25"/>
  <c r="Q909" i="25"/>
  <c r="Q908" i="25"/>
  <c r="Q731" i="25"/>
  <c r="Q730" i="25"/>
  <c r="Q729" i="25"/>
  <c r="Q1069" i="25"/>
  <c r="Q1068" i="25"/>
  <c r="Q1067" i="25"/>
  <c r="Q907" i="25"/>
  <c r="Q906" i="25"/>
  <c r="Q905" i="25"/>
  <c r="Q904" i="25"/>
  <c r="Q903" i="25"/>
  <c r="Q902" i="25"/>
  <c r="Q901" i="25"/>
  <c r="Q900" i="25"/>
  <c r="Q728" i="25"/>
  <c r="Q899" i="25"/>
  <c r="Q727" i="25"/>
  <c r="Q565" i="25"/>
  <c r="Q564" i="25"/>
  <c r="Q563" i="25"/>
  <c r="Q726" i="25"/>
  <c r="Q562" i="25"/>
  <c r="Q561" i="25"/>
  <c r="Q560" i="25"/>
  <c r="Q559" i="25"/>
  <c r="Q558" i="25"/>
  <c r="Q557" i="25"/>
  <c r="Q400" i="25"/>
  <c r="Q399" i="25"/>
  <c r="Q556" i="25"/>
  <c r="Q725" i="25"/>
  <c r="Q398" i="25"/>
  <c r="Q397" i="25"/>
  <c r="Q396" i="25"/>
  <c r="Q395" i="25"/>
  <c r="Q724" i="25"/>
  <c r="Q723" i="25"/>
  <c r="Q722" i="25"/>
  <c r="Q555" i="25"/>
  <c r="Q721" i="25"/>
  <c r="Q394" i="25"/>
  <c r="Q1903" i="25"/>
  <c r="Q1581" i="25"/>
  <c r="Q1902" i="25"/>
  <c r="Q1738" i="25"/>
  <c r="Q1737" i="25"/>
  <c r="Q1580" i="25"/>
  <c r="Q1579" i="25"/>
  <c r="Q1901" i="25"/>
  <c r="Q1736" i="25"/>
  <c r="Q1735" i="25"/>
  <c r="Q1734" i="25"/>
  <c r="Q1733" i="25"/>
  <c r="Q1732" i="25"/>
  <c r="Q1578" i="25"/>
  <c r="Q1577" i="25"/>
  <c r="Q1576" i="25"/>
  <c r="Q1900" i="25"/>
  <c r="Q1731" i="25"/>
  <c r="Q1730" i="25"/>
  <c r="Q1575" i="25"/>
  <c r="Q1574" i="25"/>
  <c r="Q1573" i="25"/>
  <c r="Q1406" i="25"/>
  <c r="Q1405" i="25"/>
  <c r="Q1404" i="25"/>
  <c r="Q1403" i="25"/>
  <c r="Q1402" i="25"/>
  <c r="Q1401" i="25"/>
  <c r="Q1572" i="25"/>
  <c r="Q1571" i="25"/>
  <c r="Q1570" i="25"/>
  <c r="Q1569" i="25"/>
  <c r="Q1568" i="25"/>
  <c r="Q1567" i="25"/>
  <c r="Q1566" i="25"/>
  <c r="Q1565" i="25"/>
  <c r="Q1564" i="25"/>
  <c r="Q1563" i="25"/>
  <c r="Q1562" i="25"/>
  <c r="Q1899" i="25"/>
  <c r="Q1898" i="25"/>
  <c r="Q1897" i="25"/>
  <c r="Q1896" i="25"/>
  <c r="Q1895" i="25"/>
  <c r="Q1729" i="25"/>
  <c r="Q1728" i="25"/>
  <c r="Q1727" i="25"/>
  <c r="Q1726" i="25"/>
  <c r="Q1894" i="25"/>
  <c r="Q1893" i="25"/>
  <c r="Q1892" i="25"/>
  <c r="Q1891" i="25"/>
  <c r="Q1890" i="25"/>
  <c r="Q1725" i="25"/>
  <c r="Q1889" i="25"/>
  <c r="Q1888" i="25"/>
  <c r="Q1887" i="25"/>
  <c r="Q54" i="25"/>
  <c r="Q53" i="25"/>
  <c r="Q52" i="25"/>
  <c r="Q51" i="25"/>
  <c r="Q50" i="25"/>
  <c r="Q49" i="25"/>
  <c r="Q48" i="25"/>
  <c r="Q47" i="25"/>
  <c r="Q46" i="25"/>
  <c r="Q45" i="25"/>
  <c r="Q44" i="25"/>
  <c r="Q43" i="25"/>
  <c r="Q42" i="25"/>
  <c r="Q41" i="25"/>
  <c r="Q40" i="25"/>
  <c r="Q393" i="25"/>
  <c r="Q392" i="25"/>
  <c r="Q391" i="25"/>
  <c r="Q390" i="25"/>
  <c r="Q389" i="25"/>
  <c r="Q388" i="25"/>
  <c r="Q554" i="25"/>
  <c r="Q553" i="25"/>
  <c r="Q552" i="25"/>
  <c r="Q551" i="25"/>
  <c r="Q550" i="25"/>
  <c r="Q549" i="25"/>
  <c r="Q720" i="25"/>
  <c r="Q719" i="25"/>
  <c r="Q548" i="25"/>
  <c r="Q718" i="25"/>
  <c r="Q717" i="25"/>
  <c r="Q716" i="25"/>
  <c r="Q715" i="25"/>
  <c r="Q547" i="25"/>
  <c r="Q898" i="25"/>
  <c r="Q897" i="25"/>
  <c r="Q896" i="25"/>
  <c r="Q895" i="25"/>
  <c r="Q894" i="25"/>
  <c r="Q893" i="25"/>
  <c r="Q892" i="25"/>
  <c r="Q891" i="25"/>
  <c r="Q714" i="25"/>
  <c r="Q713" i="25"/>
  <c r="Q890" i="25"/>
  <c r="Q1400" i="25"/>
  <c r="Q1399" i="25"/>
  <c r="Q1561" i="25"/>
  <c r="Q1225" i="25"/>
  <c r="Q1224" i="25"/>
  <c r="Q1223" i="25"/>
  <c r="Q1398" i="25"/>
  <c r="Q1222" i="25"/>
  <c r="Q1397" i="25"/>
  <c r="Q1396" i="25"/>
  <c r="Q1395" i="25"/>
  <c r="Q1560" i="25"/>
  <c r="Q1394" i="25"/>
  <c r="Q1393" i="25"/>
  <c r="Q1559" i="25"/>
  <c r="Q208" i="25"/>
  <c r="Q207" i="25"/>
  <c r="Q206" i="25"/>
  <c r="Q205" i="25"/>
  <c r="Q204" i="25"/>
  <c r="Q203" i="25"/>
  <c r="Q202" i="25"/>
  <c r="Q201" i="25"/>
  <c r="Q200" i="25"/>
  <c r="Q199" i="25"/>
  <c r="Q198" i="25"/>
  <c r="Q197" i="25"/>
  <c r="Q196" i="25"/>
  <c r="Q195" i="25"/>
  <c r="Q194" i="25"/>
  <c r="Q193" i="25"/>
  <c r="Q39" i="25"/>
  <c r="Q38" i="25"/>
  <c r="Q37" i="25"/>
  <c r="Q36" i="25"/>
  <c r="Q1886" i="25"/>
  <c r="Q1885" i="25"/>
  <c r="Q1724" i="25"/>
  <c r="Q1723" i="25"/>
  <c r="Q1722" i="25"/>
  <c r="Q1884" i="25"/>
  <c r="Q1721" i="25"/>
  <c r="Q1883" i="25"/>
  <c r="Q1882" i="25"/>
  <c r="Q1558" i="25"/>
  <c r="Q1557" i="25"/>
  <c r="Q1392" i="25"/>
  <c r="Q1391" i="25"/>
  <c r="Q1066" i="25"/>
  <c r="Q1065" i="25"/>
  <c r="Q1064" i="25"/>
  <c r="Q1063" i="25"/>
  <c r="Q1062" i="25"/>
  <c r="Q1061" i="25"/>
  <c r="Q1390" i="25"/>
  <c r="Q1389" i="25"/>
  <c r="Q1221" i="25"/>
  <c r="Q1220" i="25"/>
  <c r="Q1060" i="25"/>
  <c r="Q1059" i="25"/>
  <c r="Q1219" i="25"/>
  <c r="Q1218" i="25"/>
  <c r="Q1217" i="25"/>
  <c r="Q1216" i="25"/>
  <c r="Q1058" i="25"/>
  <c r="Q1215" i="25"/>
  <c r="Q1214" i="25"/>
  <c r="Q1213" i="25"/>
  <c r="Q1212" i="25"/>
  <c r="Q1388" i="25"/>
  <c r="Q1387" i="25"/>
  <c r="Q1386" i="25"/>
  <c r="Q1057" i="25"/>
  <c r="Q889" i="25"/>
  <c r="Q1056" i="25"/>
  <c r="Q1055" i="25"/>
  <c r="Q1054" i="25"/>
  <c r="Q1053" i="25"/>
  <c r="Q888" i="25"/>
  <c r="Q887" i="25"/>
  <c r="Q1052" i="25"/>
  <c r="Q1051" i="25"/>
  <c r="Q1050" i="25"/>
  <c r="Q1049" i="25"/>
  <c r="Q1048" i="25"/>
  <c r="Q1047" i="25"/>
  <c r="Q1211" i="25"/>
  <c r="Q1210" i="25"/>
  <c r="Q886" i="25"/>
  <c r="Q885" i="25"/>
  <c r="Q712" i="25"/>
  <c r="Q1046" i="25"/>
  <c r="Q1045" i="25"/>
  <c r="Q1044" i="25"/>
  <c r="Q1043" i="25"/>
  <c r="Q884" i="25"/>
  <c r="Q883" i="25"/>
  <c r="Q882" i="25"/>
  <c r="Q881" i="25"/>
  <c r="Q880" i="25"/>
  <c r="Q879" i="25"/>
  <c r="Q711" i="25"/>
  <c r="Q546" i="25"/>
  <c r="Q545" i="25"/>
  <c r="Q544" i="25"/>
  <c r="Q543" i="25"/>
  <c r="Q710" i="25"/>
  <c r="Q709" i="25"/>
  <c r="Q708" i="25"/>
  <c r="Q387" i="25"/>
  <c r="Q386" i="25"/>
  <c r="Q385" i="25"/>
  <c r="Q542" i="25"/>
  <c r="Q541" i="25"/>
  <c r="Q540" i="25"/>
  <c r="Q384" i="25"/>
  <c r="Q35" i="25"/>
  <c r="Q34" i="25"/>
  <c r="Q33" i="25"/>
  <c r="Q1881" i="25"/>
  <c r="Q1720" i="25"/>
  <c r="Q1719" i="25"/>
  <c r="Q1718" i="25"/>
  <c r="Q1717" i="25"/>
  <c r="Q1880" i="25"/>
  <c r="Q1716" i="25"/>
  <c r="Q1715" i="25"/>
  <c r="Q1714" i="25"/>
  <c r="Q1879" i="25"/>
  <c r="Q1713" i="25"/>
  <c r="Q1712" i="25"/>
  <c r="Q1711" i="25"/>
  <c r="Q1710" i="25"/>
  <c r="Q1709" i="25"/>
  <c r="Q1556" i="25"/>
  <c r="Q1555" i="25"/>
  <c r="Q1554" i="25"/>
  <c r="Q1878" i="25"/>
  <c r="Q1877" i="25"/>
  <c r="Q1708" i="25"/>
  <c r="Q1876" i="25"/>
  <c r="Q1707" i="25"/>
  <c r="Q1875" i="25"/>
  <c r="Q1874" i="25"/>
  <c r="Q1873" i="25"/>
  <c r="Q1872" i="25"/>
  <c r="Q1871" i="25"/>
  <c r="Q1870" i="25"/>
  <c r="Q1869" i="25"/>
  <c r="Q1868" i="25"/>
  <c r="Q1867" i="25"/>
  <c r="Q32" i="25"/>
  <c r="Q31" i="25"/>
  <c r="Q30" i="25"/>
  <c r="Q29" i="25"/>
  <c r="Q28" i="25"/>
  <c r="Q27" i="25"/>
  <c r="Q26" i="25"/>
  <c r="Q25" i="25"/>
  <c r="Q24" i="25"/>
  <c r="Q383" i="25"/>
  <c r="Q382" i="25"/>
  <c r="Q381" i="25"/>
  <c r="Q380" i="25"/>
  <c r="Q379" i="25"/>
  <c r="Q378" i="25"/>
  <c r="Q377" i="25"/>
  <c r="Q376" i="25"/>
  <c r="Q375" i="25"/>
  <c r="Q374" i="25"/>
  <c r="Q373" i="25"/>
  <c r="Q372" i="25"/>
  <c r="Q371" i="25"/>
  <c r="Q370" i="25"/>
  <c r="Q369" i="25"/>
  <c r="Q368" i="25"/>
  <c r="Q367" i="25"/>
  <c r="Q539" i="25"/>
  <c r="Q538" i="25"/>
  <c r="Q537" i="25"/>
  <c r="Q536" i="25"/>
  <c r="Q535" i="25"/>
  <c r="Q534" i="25"/>
  <c r="Q533" i="25"/>
  <c r="Q532" i="25"/>
  <c r="Q531" i="25"/>
  <c r="Q530" i="25"/>
  <c r="Q529" i="25"/>
  <c r="Q528" i="25"/>
  <c r="Q366" i="25"/>
  <c r="Q707" i="25"/>
  <c r="Q706" i="25"/>
  <c r="Q705" i="25"/>
  <c r="Q704" i="25"/>
  <c r="Q703" i="25"/>
  <c r="Q527" i="25"/>
  <c r="Q702" i="25"/>
  <c r="Q526" i="25"/>
  <c r="Q525" i="25"/>
  <c r="Q878" i="25"/>
  <c r="Q877" i="25"/>
  <c r="Q876" i="25"/>
  <c r="Q875" i="25"/>
  <c r="Q874" i="25"/>
  <c r="Q873" i="25"/>
  <c r="Q872" i="25"/>
  <c r="Q871" i="25"/>
  <c r="Q701" i="25"/>
  <c r="Q700" i="25"/>
  <c r="Q870" i="25"/>
  <c r="Q1385" i="25"/>
  <c r="Q1384" i="25"/>
  <c r="Q1383" i="25"/>
  <c r="Q1382" i="25"/>
  <c r="Q1209" i="25"/>
  <c r="Q1381" i="25"/>
  <c r="Q1380" i="25"/>
  <c r="Q1553" i="25"/>
  <c r="Q1208" i="25"/>
  <c r="Q1207" i="25"/>
  <c r="Q1206" i="25"/>
  <c r="Q1205" i="25"/>
  <c r="Q1204" i="25"/>
  <c r="Q1203" i="25"/>
  <c r="Q1202" i="25"/>
  <c r="Q1201" i="25"/>
  <c r="Q1379" i="25"/>
  <c r="Q1378" i="25"/>
  <c r="Q1377" i="25"/>
  <c r="Q1552" i="25"/>
  <c r="Q192" i="25"/>
  <c r="Q191" i="25"/>
  <c r="Q190" i="25"/>
  <c r="Q189" i="25"/>
  <c r="Q188" i="25"/>
  <c r="Q187" i="25"/>
  <c r="Q186" i="25"/>
  <c r="Q185" i="25"/>
  <c r="Q184" i="25"/>
  <c r="Q183" i="25"/>
  <c r="Q182" i="25"/>
  <c r="Q181" i="25"/>
  <c r="Q180" i="25"/>
  <c r="Q179" i="25"/>
  <c r="Q178" i="25"/>
  <c r="Q177" i="25"/>
  <c r="Q176" i="25"/>
  <c r="Q175" i="25"/>
  <c r="Q174" i="25"/>
  <c r="Q173" i="25"/>
  <c r="Q23" i="25"/>
  <c r="Q22" i="25"/>
  <c r="Q21" i="25"/>
  <c r="Q20" i="25"/>
  <c r="Q19" i="25"/>
  <c r="Q18" i="25"/>
  <c r="Q17" i="25"/>
  <c r="Q1866" i="25"/>
  <c r="Q1865" i="25"/>
  <c r="Q1864" i="25"/>
  <c r="Q1706" i="25"/>
  <c r="Q1705" i="25"/>
  <c r="Q1704" i="25"/>
  <c r="Q1703" i="25"/>
  <c r="Q1551" i="25"/>
  <c r="Q1550" i="25"/>
  <c r="Q1549" i="25"/>
  <c r="Q1548" i="25"/>
  <c r="Q1547" i="25"/>
  <c r="Q1376" i="25"/>
  <c r="Q1375" i="25"/>
  <c r="Q1374" i="25"/>
  <c r="Q1042" i="25"/>
  <c r="Q1041" i="25"/>
  <c r="Q1040" i="25"/>
  <c r="Q1039" i="25"/>
  <c r="Q1038" i="25"/>
  <c r="Q1037" i="25"/>
  <c r="Q1036" i="25"/>
  <c r="Q1373" i="25"/>
  <c r="Q1200" i="25"/>
  <c r="Q1199" i="25"/>
  <c r="Q1198" i="25"/>
  <c r="Q1197" i="25"/>
  <c r="Q1196" i="25"/>
  <c r="Q1195" i="25"/>
  <c r="Q1035" i="25"/>
  <c r="Q1034" i="25"/>
  <c r="Q1033" i="25"/>
  <c r="Q1032" i="25"/>
  <c r="Q1031" i="25"/>
  <c r="Q1194" i="25"/>
  <c r="Q1193" i="25"/>
  <c r="Q1192" i="25"/>
  <c r="Q1191" i="25"/>
  <c r="Q1190" i="25"/>
  <c r="Q1372" i="25"/>
  <c r="Q1371" i="25"/>
  <c r="Q1189" i="25"/>
  <c r="Q869" i="25"/>
  <c r="Q868" i="25"/>
  <c r="Q1030" i="25"/>
  <c r="Q1029" i="25"/>
  <c r="Q1028" i="25"/>
  <c r="Q867" i="25"/>
  <c r="Q866" i="25"/>
  <c r="Q865" i="25"/>
  <c r="Q864" i="25"/>
  <c r="Q863" i="25"/>
  <c r="Q862" i="25"/>
  <c r="Q1027" i="25"/>
  <c r="Q1026" i="25"/>
  <c r="Q1025" i="25"/>
  <c r="Q861" i="25"/>
  <c r="Q1024" i="25"/>
  <c r="Q1023" i="25"/>
  <c r="Q1022" i="25"/>
  <c r="Q1021" i="25"/>
  <c r="Q699" i="25"/>
  <c r="Q698" i="25"/>
  <c r="Q697" i="25"/>
  <c r="Q1020" i="25"/>
  <c r="Q1019" i="25"/>
  <c r="Q1018" i="25"/>
  <c r="Q1017" i="25"/>
  <c r="Q1016" i="25"/>
  <c r="Q860" i="25"/>
  <c r="Q859" i="25"/>
  <c r="Q858" i="25"/>
  <c r="Q857" i="25"/>
  <c r="Q856" i="25"/>
  <c r="Q855" i="25"/>
  <c r="Q854" i="25"/>
  <c r="Q853" i="25"/>
  <c r="Q852" i="25"/>
  <c r="Q696" i="25"/>
  <c r="Q524" i="25"/>
  <c r="Q695" i="25"/>
  <c r="Q523" i="25"/>
  <c r="Q365" i="25"/>
  <c r="Q364" i="25"/>
  <c r="Q363" i="25"/>
  <c r="Q362" i="25"/>
  <c r="Q694" i="25"/>
  <c r="Q693" i="25"/>
  <c r="Q692" i="25"/>
  <c r="Q522" i="25"/>
  <c r="Q521" i="25"/>
  <c r="Q361" i="25"/>
  <c r="Q691" i="25"/>
  <c r="Q360" i="25"/>
  <c r="Q520" i="25"/>
  <c r="Q359" i="25"/>
  <c r="Q690" i="25"/>
  <c r="Q689" i="25"/>
  <c r="Q688" i="25"/>
  <c r="Q358" i="25"/>
  <c r="Q16" i="25"/>
  <c r="Q15" i="25"/>
  <c r="Q357" i="25"/>
  <c r="Q14" i="25"/>
  <c r="Q356" i="25"/>
  <c r="Q355" i="25"/>
  <c r="Q1702" i="25"/>
  <c r="Q1546" i="25"/>
  <c r="Q1863" i="25"/>
  <c r="Q1862" i="25"/>
  <c r="Q1701" i="25"/>
  <c r="Q1700" i="25"/>
  <c r="Q1861" i="25"/>
  <c r="Q1699" i="25"/>
  <c r="Q1698" i="25"/>
  <c r="Q1697" i="25"/>
  <c r="Q1545" i="25"/>
  <c r="Q1544" i="25"/>
  <c r="Q1696" i="25"/>
  <c r="Q1695" i="25"/>
  <c r="Q1543" i="25"/>
  <c r="Q1694" i="25"/>
  <c r="Q1542" i="25"/>
  <c r="Q1693" i="25"/>
  <c r="Q1692" i="25"/>
  <c r="Q1691" i="25"/>
  <c r="Q1690" i="25"/>
  <c r="Q1689" i="25"/>
  <c r="Q1370" i="25"/>
  <c r="Q1369" i="25"/>
  <c r="Q1368" i="25"/>
  <c r="Q1541" i="25"/>
  <c r="Q1540" i="25"/>
  <c r="Q1539" i="25"/>
  <c r="Q1538" i="25"/>
  <c r="Q1537" i="25"/>
  <c r="Q1536" i="25"/>
  <c r="Q1535" i="25"/>
  <c r="Q1534" i="25"/>
  <c r="Q1860" i="25"/>
  <c r="Q1859" i="25"/>
  <c r="Q1858" i="25"/>
  <c r="Q1857" i="25"/>
  <c r="Q1856" i="25"/>
  <c r="Q1855" i="25"/>
  <c r="Q1854" i="25"/>
  <c r="Q1853" i="25"/>
  <c r="Q1852" i="25"/>
  <c r="Q1851" i="25"/>
  <c r="Q1850" i="25"/>
  <c r="Q1849" i="25"/>
  <c r="Q1848" i="25"/>
  <c r="Q13" i="25"/>
  <c r="Q12" i="25"/>
  <c r="Q11" i="25"/>
  <c r="Q10" i="25"/>
  <c r="Q9" i="25"/>
  <c r="Q8" i="25"/>
  <c r="Q7" i="25"/>
  <c r="Q6" i="25"/>
  <c r="Q5" i="25"/>
  <c r="Q4" i="25"/>
  <c r="Q3" i="25"/>
  <c r="Q2" i="25"/>
  <c r="Q354" i="25"/>
  <c r="Q353" i="25"/>
  <c r="Q352" i="25"/>
  <c r="Q351" i="25"/>
  <c r="Q350" i="25"/>
  <c r="Q349" i="25"/>
  <c r="Q348" i="25"/>
  <c r="Q347" i="25"/>
  <c r="Q346" i="25"/>
  <c r="Q345" i="25"/>
  <c r="Q344" i="25"/>
  <c r="Q343" i="25"/>
  <c r="Q519" i="25"/>
  <c r="Q518" i="25"/>
  <c r="Q342" i="25"/>
  <c r="Q517" i="25"/>
  <c r="Q516" i="25"/>
  <c r="Q515" i="25"/>
  <c r="Q514" i="25"/>
  <c r="Q687" i="25"/>
  <c r="Q686" i="25"/>
  <c r="Q513" i="25"/>
  <c r="Q685" i="25"/>
  <c r="Q684" i="25"/>
  <c r="Q683" i="25"/>
  <c r="Q682" i="25"/>
  <c r="Q512" i="25"/>
  <c r="Q851" i="25"/>
  <c r="Q681" i="25"/>
  <c r="Q680" i="25"/>
  <c r="Q850" i="25"/>
  <c r="Q849" i="25"/>
  <c r="Q848" i="25"/>
  <c r="Q1367" i="25"/>
  <c r="Q1366" i="25"/>
  <c r="Q1365" i="25"/>
  <c r="Q1364" i="25"/>
  <c r="Q1363" i="25"/>
  <c r="Q1533" i="25"/>
  <c r="Q1532" i="25"/>
  <c r="Q1531" i="25"/>
  <c r="Q1362" i="25"/>
  <c r="Q1361" i="25"/>
  <c r="Q1530" i="25"/>
  <c r="Q1188" i="25"/>
  <c r="Q1187" i="25"/>
  <c r="Q1360" i="25"/>
  <c r="Q1359" i="25"/>
  <c r="Q1529" i="25"/>
  <c r="L46" i="23" l="1"/>
  <c r="L45" i="23"/>
  <c r="L44" i="23"/>
  <c r="L43" i="23"/>
  <c r="L42" i="23"/>
  <c r="L41" i="23"/>
  <c r="L40" i="23"/>
  <c r="L39" i="23"/>
  <c r="L38" i="23"/>
  <c r="L37" i="23"/>
  <c r="L36" i="23"/>
  <c r="L35" i="23"/>
  <c r="L34" i="23"/>
  <c r="L33" i="23"/>
  <c r="L32" i="23"/>
  <c r="L31" i="23"/>
  <c r="L30" i="23"/>
  <c r="L29" i="23"/>
  <c r="L28" i="23"/>
  <c r="L27" i="23"/>
  <c r="L26" i="23"/>
  <c r="L25" i="23"/>
  <c r="L24" i="23"/>
  <c r="L23" i="23"/>
  <c r="L22" i="23"/>
  <c r="L21" i="23"/>
  <c r="L20" i="23"/>
  <c r="L19" i="23"/>
  <c r="L18" i="23"/>
  <c r="L17" i="23"/>
  <c r="L16" i="23"/>
  <c r="L15" i="23"/>
  <c r="L14" i="23"/>
  <c r="L13" i="23"/>
  <c r="L12" i="23"/>
  <c r="L11" i="23"/>
  <c r="L10" i="23"/>
  <c r="L9" i="23"/>
  <c r="L8" i="23"/>
  <c r="L7" i="23"/>
  <c r="L6" i="23"/>
  <c r="L5" i="23"/>
  <c r="L4" i="23"/>
  <c r="L3" i="23"/>
  <c r="L2" i="23"/>
  <c r="L89" i="23"/>
  <c r="L88" i="23"/>
  <c r="L87" i="23"/>
  <c r="L86" i="23"/>
  <c r="L85" i="23"/>
  <c r="L84" i="23"/>
  <c r="L83" i="23"/>
  <c r="L82" i="23"/>
  <c r="L81" i="23"/>
  <c r="L80" i="23"/>
  <c r="L79" i="23"/>
  <c r="L78" i="23"/>
  <c r="L77" i="23"/>
  <c r="L76" i="23"/>
  <c r="L75" i="23"/>
  <c r="L74" i="23"/>
  <c r="L73" i="23"/>
  <c r="L72" i="23"/>
  <c r="L71" i="23"/>
  <c r="L70" i="23"/>
  <c r="L69" i="23"/>
  <c r="L68" i="23"/>
  <c r="L67" i="23"/>
  <c r="L66" i="23"/>
  <c r="L65" i="23"/>
  <c r="L64" i="23"/>
  <c r="L63" i="23"/>
  <c r="L62" i="23"/>
  <c r="L61" i="23"/>
  <c r="L60" i="23"/>
  <c r="L59" i="23"/>
  <c r="L58" i="23"/>
  <c r="L57" i="23"/>
  <c r="L56" i="23"/>
  <c r="L55" i="23"/>
  <c r="L54" i="23"/>
  <c r="L53" i="23"/>
  <c r="L52" i="23"/>
  <c r="L51" i="23"/>
  <c r="L50" i="23"/>
  <c r="L49" i="23"/>
  <c r="L48" i="23"/>
  <c r="L47" i="23"/>
  <c r="L138" i="23"/>
  <c r="L137" i="23"/>
  <c r="L136" i="23"/>
  <c r="L135" i="23"/>
  <c r="L134" i="23"/>
  <c r="L133" i="23"/>
  <c r="L132" i="23"/>
  <c r="L131" i="23"/>
  <c r="L130" i="23"/>
  <c r="L129" i="23"/>
  <c r="L128" i="23"/>
  <c r="L127" i="23"/>
  <c r="L126" i="23"/>
  <c r="L125" i="23"/>
  <c r="L124" i="23"/>
  <c r="L123" i="23"/>
  <c r="L122" i="23"/>
  <c r="L121" i="23"/>
  <c r="L120" i="23"/>
  <c r="L119" i="23"/>
  <c r="L118" i="23"/>
  <c r="L117" i="23"/>
  <c r="L116" i="23"/>
  <c r="L115" i="23"/>
  <c r="L114" i="23"/>
  <c r="L113" i="23"/>
  <c r="L112" i="23"/>
  <c r="L111" i="23"/>
  <c r="L110" i="23"/>
  <c r="L109" i="23"/>
  <c r="L108" i="23"/>
  <c r="L107" i="23"/>
  <c r="L106" i="23"/>
  <c r="L105" i="23"/>
  <c r="L104" i="23"/>
  <c r="L103" i="23"/>
  <c r="L102" i="23"/>
  <c r="L101" i="23"/>
  <c r="L100" i="23"/>
  <c r="L99" i="23"/>
  <c r="L98" i="23"/>
  <c r="L97" i="23"/>
  <c r="L96" i="23"/>
  <c r="L95" i="23"/>
  <c r="L94" i="23"/>
  <c r="L93" i="23"/>
  <c r="L92" i="23"/>
  <c r="L91" i="23"/>
  <c r="L90" i="23"/>
  <c r="L183" i="23"/>
  <c r="L182" i="23"/>
  <c r="L181" i="23"/>
  <c r="L180" i="23"/>
  <c r="L179" i="23"/>
  <c r="L178" i="23"/>
  <c r="L177" i="23"/>
  <c r="L176" i="23"/>
  <c r="L175" i="23"/>
  <c r="L174" i="23"/>
  <c r="L173" i="23"/>
  <c r="L172" i="23"/>
  <c r="L171" i="23"/>
  <c r="L170" i="23"/>
  <c r="L169" i="23"/>
  <c r="L168" i="23"/>
  <c r="L167" i="23"/>
  <c r="L166" i="23"/>
  <c r="L165" i="23"/>
  <c r="L164" i="23"/>
  <c r="L163" i="23"/>
  <c r="L162" i="23"/>
  <c r="L161" i="23"/>
  <c r="L160" i="23"/>
  <c r="L159" i="23"/>
  <c r="L158" i="23"/>
  <c r="L157" i="23"/>
  <c r="L156" i="23"/>
  <c r="L155" i="23"/>
  <c r="L154" i="23"/>
  <c r="L153" i="23"/>
  <c r="L152" i="23"/>
  <c r="L151" i="23"/>
  <c r="L150" i="23"/>
  <c r="L149" i="23"/>
  <c r="L148" i="23"/>
  <c r="L147" i="23"/>
  <c r="L146" i="23"/>
  <c r="L145" i="23"/>
  <c r="L144" i="23"/>
  <c r="L143" i="23"/>
  <c r="L142" i="23"/>
  <c r="L141" i="23"/>
  <c r="L140" i="23"/>
  <c r="L139" i="23"/>
  <c r="L227" i="23"/>
  <c r="L226" i="23"/>
  <c r="L225" i="23"/>
  <c r="L224" i="23"/>
  <c r="L223" i="23"/>
  <c r="L222" i="23"/>
  <c r="L221" i="23"/>
  <c r="L220" i="23"/>
  <c r="L219" i="23"/>
  <c r="L218" i="23"/>
  <c r="L217" i="23"/>
  <c r="L216" i="23"/>
  <c r="L215" i="23"/>
  <c r="L214" i="23"/>
  <c r="L213" i="23"/>
  <c r="L212" i="23"/>
  <c r="L211" i="23"/>
  <c r="L210" i="23"/>
  <c r="L209" i="23"/>
  <c r="L208" i="23"/>
  <c r="L207" i="23"/>
  <c r="L206" i="23"/>
  <c r="L205" i="23"/>
  <c r="L204" i="23"/>
  <c r="L203" i="23"/>
  <c r="L202" i="23"/>
  <c r="L201" i="23"/>
  <c r="L200" i="23"/>
  <c r="L199" i="23"/>
  <c r="L198" i="23"/>
  <c r="L197" i="23"/>
  <c r="L196" i="23"/>
  <c r="L195" i="23"/>
  <c r="L194" i="23"/>
  <c r="L193" i="23"/>
  <c r="L192" i="23"/>
  <c r="L191" i="23"/>
  <c r="L190" i="23"/>
  <c r="L189" i="23"/>
  <c r="L188" i="23"/>
  <c r="L187" i="23"/>
  <c r="L186" i="23"/>
  <c r="L185" i="23"/>
  <c r="L184" i="23"/>
  <c r="L271" i="23"/>
  <c r="L270" i="23"/>
  <c r="L269" i="23"/>
  <c r="L268" i="23"/>
  <c r="L267" i="23"/>
  <c r="L266" i="23"/>
  <c r="L265" i="23"/>
  <c r="L264" i="23"/>
  <c r="L263" i="23"/>
  <c r="L262" i="23"/>
  <c r="L261" i="23"/>
  <c r="L260" i="23"/>
  <c r="L259" i="23"/>
  <c r="L258" i="23"/>
  <c r="L257" i="23"/>
  <c r="L256" i="23"/>
  <c r="L255" i="23"/>
  <c r="L254" i="23"/>
  <c r="L253" i="23"/>
  <c r="L252" i="23"/>
  <c r="L251" i="23"/>
  <c r="L250" i="23"/>
  <c r="L249" i="23"/>
  <c r="L248" i="23"/>
  <c r="L247" i="23"/>
  <c r="L246" i="23"/>
  <c r="L245" i="23"/>
  <c r="L244" i="23"/>
  <c r="L243" i="23"/>
  <c r="L242" i="23"/>
  <c r="L241" i="23"/>
  <c r="L240" i="23"/>
  <c r="L239" i="23"/>
  <c r="L238" i="23"/>
  <c r="L237" i="23"/>
  <c r="L236" i="23"/>
  <c r="L235" i="23"/>
  <c r="L234" i="23"/>
  <c r="L233" i="23"/>
  <c r="L232" i="23"/>
  <c r="L231" i="23"/>
  <c r="L230" i="23"/>
  <c r="L229" i="23"/>
  <c r="L228" i="23"/>
  <c r="L316" i="23"/>
  <c r="L315" i="23"/>
  <c r="L314" i="23"/>
  <c r="L313" i="23"/>
  <c r="L312" i="23"/>
  <c r="L311" i="23"/>
  <c r="L310" i="23"/>
  <c r="L309" i="23"/>
  <c r="L308" i="23"/>
  <c r="L307" i="23"/>
  <c r="L306" i="23"/>
  <c r="L305" i="23"/>
  <c r="L304" i="23"/>
  <c r="L303" i="23"/>
  <c r="L302" i="23"/>
  <c r="L301" i="23"/>
  <c r="L300" i="23"/>
  <c r="L299" i="23"/>
  <c r="L298" i="23"/>
  <c r="L297" i="23"/>
  <c r="L296" i="23"/>
  <c r="L295" i="23"/>
  <c r="L294" i="23"/>
  <c r="L293" i="23"/>
  <c r="L292" i="23"/>
  <c r="L291" i="23"/>
  <c r="L290" i="23"/>
  <c r="L289" i="23"/>
  <c r="L288" i="23"/>
  <c r="L287" i="23"/>
  <c r="L286" i="23"/>
  <c r="L285" i="23"/>
  <c r="L284" i="23"/>
  <c r="L283" i="23"/>
  <c r="L282" i="23"/>
  <c r="L281" i="23"/>
  <c r="L280" i="23"/>
  <c r="L279" i="23"/>
  <c r="L278" i="23"/>
  <c r="L277" i="23"/>
  <c r="L276" i="23"/>
  <c r="L275" i="23"/>
  <c r="L274" i="23"/>
  <c r="L273" i="23"/>
  <c r="L272" i="23"/>
  <c r="L367" i="23"/>
  <c r="L366" i="23"/>
  <c r="L365" i="23"/>
  <c r="L364" i="23"/>
  <c r="L363" i="23"/>
  <c r="L362" i="23"/>
  <c r="L361" i="23"/>
  <c r="L360" i="23"/>
  <c r="L359" i="23"/>
  <c r="L358" i="23"/>
  <c r="L357" i="23"/>
  <c r="L356" i="23"/>
  <c r="L355" i="23"/>
  <c r="L354" i="23"/>
  <c r="L353" i="23"/>
  <c r="L352" i="23"/>
  <c r="L351" i="23"/>
  <c r="L350" i="23"/>
  <c r="L349" i="23"/>
  <c r="L348" i="23"/>
  <c r="L347" i="23"/>
  <c r="L346" i="23"/>
  <c r="L345" i="23"/>
  <c r="L344" i="23"/>
  <c r="L343" i="23"/>
  <c r="L342" i="23"/>
  <c r="L341" i="23"/>
  <c r="L340" i="23"/>
  <c r="L339" i="23"/>
  <c r="L338" i="23"/>
  <c r="L337" i="23"/>
  <c r="L336" i="23"/>
  <c r="L335" i="23"/>
  <c r="L334" i="23"/>
  <c r="L333" i="23"/>
  <c r="L332" i="23"/>
  <c r="L331" i="23"/>
  <c r="L330" i="23"/>
  <c r="L329" i="23"/>
  <c r="L328" i="23"/>
  <c r="L327" i="23"/>
  <c r="L326" i="23"/>
  <c r="L325" i="23"/>
  <c r="L324" i="23"/>
  <c r="L323" i="23"/>
  <c r="L322" i="23"/>
  <c r="L321" i="23"/>
  <c r="L320" i="23"/>
  <c r="L319" i="23"/>
  <c r="L318" i="23"/>
  <c r="L317" i="23"/>
  <c r="L410" i="23"/>
  <c r="L409" i="23"/>
  <c r="L408" i="23"/>
  <c r="L407" i="23"/>
  <c r="L406" i="23"/>
  <c r="L405" i="23"/>
  <c r="L404" i="23"/>
  <c r="L403" i="23"/>
  <c r="L402" i="23"/>
  <c r="L401" i="23"/>
  <c r="L400" i="23"/>
  <c r="L399" i="23"/>
  <c r="L398" i="23"/>
  <c r="L397" i="23"/>
  <c r="L396" i="23"/>
  <c r="L395" i="23"/>
  <c r="L394" i="23"/>
  <c r="L393" i="23"/>
  <c r="L392" i="23"/>
  <c r="L391" i="23"/>
  <c r="L390" i="23"/>
  <c r="L389" i="23"/>
  <c r="L388" i="23"/>
  <c r="L387" i="23"/>
  <c r="L386" i="23"/>
  <c r="L385" i="23"/>
  <c r="L384" i="23"/>
  <c r="L383" i="23"/>
  <c r="L382" i="23"/>
  <c r="L381" i="23"/>
  <c r="L380" i="23"/>
  <c r="L379" i="23"/>
  <c r="L378" i="23"/>
  <c r="L377" i="23"/>
  <c r="L376" i="23"/>
  <c r="L375" i="23"/>
  <c r="L374" i="23"/>
  <c r="L373" i="23"/>
  <c r="L372" i="23"/>
  <c r="L371" i="23"/>
  <c r="L370" i="23"/>
  <c r="L369" i="23"/>
  <c r="L368" i="23"/>
  <c r="L451" i="23"/>
  <c r="L450" i="23"/>
  <c r="L449" i="23"/>
  <c r="L448" i="23"/>
  <c r="L447" i="23"/>
  <c r="L446" i="23"/>
  <c r="L445" i="23"/>
  <c r="L444" i="23"/>
  <c r="L443" i="23"/>
  <c r="L442" i="23"/>
  <c r="L441" i="23"/>
  <c r="L440" i="23"/>
  <c r="L439" i="23"/>
  <c r="L438" i="23"/>
  <c r="L437" i="23"/>
  <c r="L436" i="23"/>
  <c r="L435" i="23"/>
  <c r="L434" i="23"/>
  <c r="L433" i="23"/>
  <c r="L432" i="23"/>
  <c r="L431" i="23"/>
  <c r="L430" i="23"/>
  <c r="L429" i="23"/>
  <c r="L428" i="23"/>
  <c r="L427" i="23"/>
  <c r="L426" i="23"/>
  <c r="L425" i="23"/>
  <c r="L424" i="23"/>
  <c r="L423" i="23"/>
  <c r="L422" i="23"/>
  <c r="L421" i="23"/>
  <c r="L420" i="23"/>
  <c r="L419" i="23"/>
  <c r="L418" i="23"/>
  <c r="L417" i="23"/>
  <c r="L416" i="23"/>
  <c r="L415" i="23"/>
  <c r="L414" i="23"/>
  <c r="L413" i="23"/>
  <c r="L412" i="23"/>
  <c r="L411" i="23"/>
  <c r="L494" i="23"/>
  <c r="L493" i="23"/>
  <c r="L492" i="23"/>
  <c r="L491" i="23"/>
  <c r="L490" i="23"/>
  <c r="L489" i="23"/>
  <c r="L488" i="23"/>
  <c r="L487" i="23"/>
  <c r="L486" i="23"/>
  <c r="L485" i="23"/>
  <c r="L484" i="23"/>
  <c r="L483" i="23"/>
  <c r="L482" i="23"/>
  <c r="L481" i="23"/>
  <c r="L480" i="23"/>
  <c r="L479" i="23"/>
  <c r="L478" i="23"/>
  <c r="L477" i="23"/>
  <c r="L476" i="23"/>
  <c r="L475" i="23"/>
  <c r="L474" i="23"/>
  <c r="L473" i="23"/>
  <c r="L472" i="23"/>
  <c r="L471" i="23"/>
  <c r="L470" i="23"/>
  <c r="L469" i="23"/>
  <c r="L468" i="23"/>
  <c r="L467" i="23"/>
  <c r="L466" i="23"/>
  <c r="L465" i="23"/>
  <c r="L464" i="23"/>
  <c r="L463" i="23"/>
  <c r="L462" i="23"/>
  <c r="L461" i="23"/>
  <c r="L460" i="23"/>
  <c r="L459" i="23"/>
  <c r="L458" i="23"/>
  <c r="L457" i="23"/>
  <c r="L456" i="23"/>
  <c r="L455" i="23"/>
  <c r="L454" i="23"/>
  <c r="L453" i="23"/>
  <c r="L452" i="23"/>
  <c r="L537" i="23"/>
  <c r="L536" i="23"/>
  <c r="L535" i="23"/>
  <c r="L534" i="23"/>
  <c r="L533" i="23"/>
  <c r="L532" i="23"/>
  <c r="L531" i="23"/>
  <c r="L530" i="23"/>
  <c r="L529" i="23"/>
  <c r="L528" i="23"/>
  <c r="L527" i="23"/>
  <c r="L526" i="23"/>
  <c r="L525" i="23"/>
  <c r="L524" i="23"/>
  <c r="L523" i="23"/>
  <c r="L522" i="23"/>
  <c r="L521" i="23"/>
  <c r="L520" i="23"/>
  <c r="L519" i="23"/>
  <c r="L518" i="23"/>
  <c r="L517" i="23"/>
  <c r="L516" i="23"/>
  <c r="L515" i="23"/>
  <c r="L514" i="23"/>
  <c r="L513" i="23"/>
  <c r="L512" i="23"/>
  <c r="L511" i="23"/>
  <c r="L510" i="23"/>
  <c r="L509" i="23"/>
  <c r="L508" i="23"/>
  <c r="L507" i="23"/>
  <c r="L506" i="23"/>
  <c r="L505" i="23"/>
  <c r="L504" i="23"/>
  <c r="L503" i="23"/>
  <c r="L502" i="23"/>
  <c r="L501" i="23"/>
  <c r="L500" i="23"/>
  <c r="L499" i="23"/>
  <c r="L498" i="23"/>
  <c r="L497" i="23"/>
  <c r="L496" i="23"/>
  <c r="L495" i="23"/>
  <c r="L580" i="23"/>
  <c r="L579" i="23"/>
  <c r="L578" i="23"/>
  <c r="L577" i="23"/>
  <c r="L576" i="23"/>
  <c r="L575" i="23"/>
  <c r="L574" i="23"/>
  <c r="L573" i="23"/>
  <c r="L572" i="23"/>
  <c r="L571" i="23"/>
  <c r="L570" i="23"/>
  <c r="L569" i="23"/>
  <c r="L568" i="23"/>
  <c r="L567" i="23"/>
  <c r="L566" i="23"/>
  <c r="L565" i="23"/>
  <c r="L564" i="23"/>
  <c r="L563" i="23"/>
  <c r="L562" i="23"/>
  <c r="L561" i="23"/>
  <c r="L560" i="23"/>
  <c r="L559" i="23"/>
  <c r="L558" i="23"/>
  <c r="L557" i="23"/>
  <c r="L556" i="23"/>
  <c r="L555" i="23"/>
  <c r="L554" i="23"/>
  <c r="L553" i="23"/>
  <c r="L552" i="23"/>
  <c r="L551" i="23"/>
  <c r="L550" i="23"/>
  <c r="L549" i="23"/>
  <c r="L548" i="23"/>
  <c r="L547" i="23"/>
  <c r="L546" i="23"/>
  <c r="L545" i="23"/>
  <c r="L544" i="23"/>
  <c r="L543" i="23"/>
  <c r="L542" i="23"/>
  <c r="L541" i="23"/>
  <c r="L540" i="23"/>
  <c r="L539" i="23"/>
  <c r="L538" i="23"/>
  <c r="O159" i="15"/>
  <c r="N159" i="15"/>
  <c r="AO159" i="15" s="1"/>
  <c r="M159" i="15"/>
  <c r="AN159" i="15" s="1"/>
  <c r="K159" i="15"/>
  <c r="AL159" i="15" s="1"/>
  <c r="J159" i="15"/>
  <c r="AK159" i="15" s="1"/>
  <c r="I159" i="15"/>
  <c r="AJ159" i="15" s="1"/>
  <c r="H159" i="15"/>
  <c r="AI159" i="15" s="1"/>
  <c r="G159" i="15"/>
  <c r="AH159" i="15" s="1"/>
  <c r="F159" i="15"/>
  <c r="AG159" i="15" s="1"/>
  <c r="E159" i="15"/>
  <c r="AF159" i="15" s="1"/>
  <c r="D159" i="15"/>
  <c r="AE159" i="15" s="1"/>
  <c r="C159" i="15"/>
  <c r="O158" i="15"/>
  <c r="N158" i="15"/>
  <c r="AO158" i="15" s="1"/>
  <c r="M158" i="15"/>
  <c r="AN158" i="15" s="1"/>
  <c r="L158" i="15"/>
  <c r="AM158" i="15" s="1"/>
  <c r="K158" i="15"/>
  <c r="AL158" i="15" s="1"/>
  <c r="J158" i="15"/>
  <c r="AK158" i="15" s="1"/>
  <c r="I158" i="15"/>
  <c r="AJ158" i="15" s="1"/>
  <c r="H158" i="15"/>
  <c r="AI158" i="15" s="1"/>
  <c r="G158" i="15"/>
  <c r="AH158" i="15" s="1"/>
  <c r="F158" i="15"/>
  <c r="AG158" i="15" s="1"/>
  <c r="E158" i="15"/>
  <c r="AF158" i="15" s="1"/>
  <c r="D158" i="15"/>
  <c r="AE158" i="15" s="1"/>
  <c r="C158" i="15"/>
  <c r="O157" i="15"/>
  <c r="N157" i="15"/>
  <c r="AO157" i="15" s="1"/>
  <c r="M157" i="15"/>
  <c r="AN157" i="15" s="1"/>
  <c r="L157" i="15"/>
  <c r="AM157" i="15" s="1"/>
  <c r="K157" i="15"/>
  <c r="AL157" i="15" s="1"/>
  <c r="J157" i="15"/>
  <c r="AK157" i="15" s="1"/>
  <c r="I157" i="15"/>
  <c r="AJ157" i="15" s="1"/>
  <c r="H157" i="15"/>
  <c r="AI157" i="15" s="1"/>
  <c r="G157" i="15"/>
  <c r="AH157" i="15" s="1"/>
  <c r="F157" i="15"/>
  <c r="AG157" i="15" s="1"/>
  <c r="E157" i="15"/>
  <c r="AF157" i="15" s="1"/>
  <c r="D157" i="15"/>
  <c r="AE157" i="15" s="1"/>
  <c r="C157" i="15"/>
  <c r="O156" i="15"/>
  <c r="N156" i="15"/>
  <c r="AO156" i="15" s="1"/>
  <c r="M156" i="15"/>
  <c r="AN156" i="15" s="1"/>
  <c r="L156" i="15"/>
  <c r="AM156" i="15" s="1"/>
  <c r="K156" i="15"/>
  <c r="AL156" i="15" s="1"/>
  <c r="J156" i="15"/>
  <c r="AK156" i="15" s="1"/>
  <c r="I156" i="15"/>
  <c r="AJ156" i="15" s="1"/>
  <c r="H156" i="15"/>
  <c r="AI156" i="15" s="1"/>
  <c r="G156" i="15"/>
  <c r="AH156" i="15" s="1"/>
  <c r="F156" i="15"/>
  <c r="AG156" i="15" s="1"/>
  <c r="E156" i="15"/>
  <c r="AF156" i="15" s="1"/>
  <c r="D156" i="15"/>
  <c r="AE156" i="15" s="1"/>
  <c r="C156" i="15"/>
  <c r="O155" i="15"/>
  <c r="N155" i="15"/>
  <c r="AO155" i="15" s="1"/>
  <c r="L155" i="15"/>
  <c r="AM155" i="15" s="1"/>
  <c r="K155" i="15"/>
  <c r="AL155" i="15" s="1"/>
  <c r="J155" i="15"/>
  <c r="AK155" i="15" s="1"/>
  <c r="I155" i="15"/>
  <c r="AJ155" i="15" s="1"/>
  <c r="H155" i="15"/>
  <c r="AI155" i="15" s="1"/>
  <c r="G155" i="15"/>
  <c r="AH155" i="15" s="1"/>
  <c r="F155" i="15"/>
  <c r="AG155" i="15" s="1"/>
  <c r="E155" i="15"/>
  <c r="AF155" i="15" s="1"/>
  <c r="D155" i="15"/>
  <c r="AE155" i="15" s="1"/>
  <c r="C155" i="15"/>
  <c r="O159" i="14"/>
  <c r="N159" i="14"/>
  <c r="AO159" i="14" s="1"/>
  <c r="M159" i="14"/>
  <c r="AN159" i="14" s="1"/>
  <c r="L159" i="14"/>
  <c r="AM159" i="14" s="1"/>
  <c r="K159" i="14"/>
  <c r="AL159" i="14" s="1"/>
  <c r="J159" i="14"/>
  <c r="AK159" i="14" s="1"/>
  <c r="I159" i="14"/>
  <c r="AJ159" i="14" s="1"/>
  <c r="H159" i="14"/>
  <c r="AI159" i="14" s="1"/>
  <c r="G159" i="14"/>
  <c r="AH159" i="14" s="1"/>
  <c r="F159" i="14"/>
  <c r="AG159" i="14" s="1"/>
  <c r="E159" i="14"/>
  <c r="AF159" i="14" s="1"/>
  <c r="D159" i="14"/>
  <c r="AE159" i="14" s="1"/>
  <c r="C159" i="14"/>
  <c r="O158" i="14"/>
  <c r="N158" i="14"/>
  <c r="AO158" i="14" s="1"/>
  <c r="M158" i="14"/>
  <c r="AN158" i="14" s="1"/>
  <c r="L158" i="14"/>
  <c r="AM158" i="14" s="1"/>
  <c r="K158" i="14"/>
  <c r="AL158" i="14" s="1"/>
  <c r="J158" i="14"/>
  <c r="AK158" i="14" s="1"/>
  <c r="I158" i="14"/>
  <c r="AJ158" i="14" s="1"/>
  <c r="H158" i="14"/>
  <c r="AI158" i="14" s="1"/>
  <c r="G158" i="14"/>
  <c r="AH158" i="14" s="1"/>
  <c r="E158" i="14"/>
  <c r="AF158" i="14" s="1"/>
  <c r="D158" i="14"/>
  <c r="AE158" i="14" s="1"/>
  <c r="C158" i="14"/>
  <c r="O157" i="14"/>
  <c r="N157" i="14"/>
  <c r="AO157" i="14" s="1"/>
  <c r="M157" i="14"/>
  <c r="AN157" i="14" s="1"/>
  <c r="L157" i="14"/>
  <c r="AM157" i="14" s="1"/>
  <c r="K157" i="14"/>
  <c r="AL157" i="14" s="1"/>
  <c r="J157" i="14"/>
  <c r="AK157" i="14" s="1"/>
  <c r="I157" i="14"/>
  <c r="AJ157" i="14" s="1"/>
  <c r="H157" i="14"/>
  <c r="AI157" i="14" s="1"/>
  <c r="G157" i="14"/>
  <c r="AH157" i="14" s="1"/>
  <c r="F157" i="14"/>
  <c r="AG157" i="14" s="1"/>
  <c r="E157" i="14"/>
  <c r="AF157" i="14" s="1"/>
  <c r="D157" i="14"/>
  <c r="AE157" i="14" s="1"/>
  <c r="O156" i="14"/>
  <c r="N156" i="14"/>
  <c r="AO156" i="14" s="1"/>
  <c r="M156" i="14"/>
  <c r="AN156" i="14" s="1"/>
  <c r="L156" i="14"/>
  <c r="AM156" i="14" s="1"/>
  <c r="K156" i="14"/>
  <c r="AL156" i="14" s="1"/>
  <c r="J156" i="14"/>
  <c r="AK156" i="14" s="1"/>
  <c r="I156" i="14"/>
  <c r="AJ156" i="14" s="1"/>
  <c r="H156" i="14"/>
  <c r="AI156" i="14" s="1"/>
  <c r="G156" i="14"/>
  <c r="AH156" i="14" s="1"/>
  <c r="F156" i="14"/>
  <c r="AG156" i="14" s="1"/>
  <c r="E156" i="14"/>
  <c r="AF156" i="14" s="1"/>
  <c r="D156" i="14"/>
  <c r="AE156" i="14" s="1"/>
  <c r="C156" i="14"/>
  <c r="O155" i="14"/>
  <c r="N155" i="14"/>
  <c r="AO155" i="14" s="1"/>
  <c r="L155" i="14"/>
  <c r="AM155" i="14" s="1"/>
  <c r="K155" i="14"/>
  <c r="AL155" i="14" s="1"/>
  <c r="J155" i="14"/>
  <c r="AK155" i="14" s="1"/>
  <c r="I155" i="14"/>
  <c r="AJ155" i="14" s="1"/>
  <c r="H155" i="14"/>
  <c r="AI155" i="14" s="1"/>
  <c r="G155" i="14"/>
  <c r="AH155" i="14" s="1"/>
  <c r="E155" i="14"/>
  <c r="AF155" i="14" s="1"/>
  <c r="D155" i="14"/>
  <c r="AE155" i="14" s="1"/>
  <c r="C155" i="14"/>
  <c r="F155" i="14"/>
  <c r="AG155" i="14" s="1"/>
  <c r="L159" i="15"/>
  <c r="AM159" i="15" s="1"/>
  <c r="M155" i="15"/>
  <c r="AN155" i="15" s="1"/>
  <c r="F158" i="14"/>
  <c r="AG158" i="14" s="1"/>
  <c r="C157" i="14"/>
  <c r="M155" i="14"/>
  <c r="AN155" i="14" s="1"/>
  <c r="AO160" i="15" l="1"/>
  <c r="AO160" i="14"/>
  <c r="AN160" i="14"/>
  <c r="AN160" i="15"/>
  <c r="AL160" i="14"/>
  <c r="AM160" i="14"/>
  <c r="AM160" i="15"/>
  <c r="AJ160" i="15"/>
  <c r="AK160" i="15"/>
  <c r="AK160" i="14"/>
  <c r="AL160" i="15"/>
  <c r="AJ160" i="14"/>
  <c r="AF160" i="14"/>
  <c r="AE160" i="14"/>
  <c r="AI160" i="14"/>
  <c r="AH160" i="14"/>
  <c r="AG160" i="14"/>
  <c r="AG160" i="15"/>
  <c r="AH160" i="15"/>
  <c r="AE160" i="15"/>
  <c r="AI160" i="15"/>
  <c r="AF160" i="15"/>
  <c r="O159" i="13"/>
  <c r="N159" i="13"/>
  <c r="AO159" i="13" s="1"/>
  <c r="M159" i="13"/>
  <c r="AN159" i="13" s="1"/>
  <c r="L159" i="13"/>
  <c r="AM159" i="13" s="1"/>
  <c r="K159" i="13"/>
  <c r="AL159" i="13" s="1"/>
  <c r="J159" i="13"/>
  <c r="AK159" i="13" s="1"/>
  <c r="I159" i="13"/>
  <c r="AJ159" i="13" s="1"/>
  <c r="H159" i="13"/>
  <c r="AI159" i="13" s="1"/>
  <c r="G159" i="13"/>
  <c r="AH159" i="13" s="1"/>
  <c r="F159" i="13"/>
  <c r="AG159" i="13" s="1"/>
  <c r="E159" i="13"/>
  <c r="AF159" i="13" s="1"/>
  <c r="D159" i="13"/>
  <c r="AE159" i="13" s="1"/>
  <c r="C159" i="13"/>
  <c r="O158" i="13"/>
  <c r="N158" i="13"/>
  <c r="AO158" i="13" s="1"/>
  <c r="M158" i="13"/>
  <c r="AN158" i="13" s="1"/>
  <c r="L158" i="13"/>
  <c r="AM158" i="13" s="1"/>
  <c r="K158" i="13"/>
  <c r="AL158" i="13" s="1"/>
  <c r="J158" i="13"/>
  <c r="AK158" i="13" s="1"/>
  <c r="I158" i="13"/>
  <c r="AJ158" i="13" s="1"/>
  <c r="H158" i="13"/>
  <c r="AI158" i="13" s="1"/>
  <c r="G158" i="13"/>
  <c r="AH158" i="13" s="1"/>
  <c r="F158" i="13"/>
  <c r="AG158" i="13" s="1"/>
  <c r="E158" i="13"/>
  <c r="AF158" i="13" s="1"/>
  <c r="D158" i="13"/>
  <c r="AE158" i="13" s="1"/>
  <c r="C158" i="13"/>
  <c r="O157" i="13"/>
  <c r="N157" i="13"/>
  <c r="AO157" i="13" s="1"/>
  <c r="M157" i="13"/>
  <c r="AN157" i="13" s="1"/>
  <c r="L157" i="13"/>
  <c r="AM157" i="13" s="1"/>
  <c r="K157" i="13"/>
  <c r="AL157" i="13" s="1"/>
  <c r="J157" i="13"/>
  <c r="AK157" i="13" s="1"/>
  <c r="I157" i="13"/>
  <c r="AJ157" i="13" s="1"/>
  <c r="H157" i="13"/>
  <c r="AI157" i="13" s="1"/>
  <c r="G157" i="13"/>
  <c r="AH157" i="13" s="1"/>
  <c r="F157" i="13"/>
  <c r="AG157" i="13" s="1"/>
  <c r="E157" i="13"/>
  <c r="AF157" i="13" s="1"/>
  <c r="D157" i="13"/>
  <c r="AE157" i="13" s="1"/>
  <c r="C157" i="13"/>
  <c r="O156" i="13"/>
  <c r="N156" i="13"/>
  <c r="AO156" i="13" s="1"/>
  <c r="M156" i="13"/>
  <c r="AN156" i="13" s="1"/>
  <c r="L156" i="13"/>
  <c r="AM156" i="13" s="1"/>
  <c r="K156" i="13"/>
  <c r="AL156" i="13" s="1"/>
  <c r="J156" i="13"/>
  <c r="AK156" i="13" s="1"/>
  <c r="I156" i="13"/>
  <c r="AJ156" i="13" s="1"/>
  <c r="H156" i="13"/>
  <c r="AI156" i="13" s="1"/>
  <c r="G156" i="13"/>
  <c r="AH156" i="13" s="1"/>
  <c r="F156" i="13"/>
  <c r="AG156" i="13" s="1"/>
  <c r="E156" i="13"/>
  <c r="AF156" i="13" s="1"/>
  <c r="D156" i="13"/>
  <c r="AE156" i="13" s="1"/>
  <c r="C156" i="13"/>
  <c r="O155" i="13"/>
  <c r="N155" i="13"/>
  <c r="AO155" i="13" s="1"/>
  <c r="M155" i="13"/>
  <c r="AN155" i="13" s="1"/>
  <c r="L155" i="13"/>
  <c r="AM155" i="13" s="1"/>
  <c r="K155" i="13"/>
  <c r="AL155" i="13" s="1"/>
  <c r="J155" i="13"/>
  <c r="AK155" i="13" s="1"/>
  <c r="I155" i="13"/>
  <c r="AJ155" i="13" s="1"/>
  <c r="H155" i="13"/>
  <c r="AI155" i="13" s="1"/>
  <c r="G155" i="13"/>
  <c r="AH155" i="13" s="1"/>
  <c r="F155" i="13"/>
  <c r="AG155" i="13" s="1"/>
  <c r="E155" i="13"/>
  <c r="AF155" i="13" s="1"/>
  <c r="D155" i="13"/>
  <c r="AE155" i="13" s="1"/>
  <c r="AO160" i="13" l="1"/>
  <c r="AM160" i="13"/>
  <c r="AN160" i="13"/>
  <c r="AL160" i="13"/>
  <c r="AK160" i="13"/>
  <c r="AJ160" i="13"/>
  <c r="AG160" i="13"/>
  <c r="AF160" i="13"/>
  <c r="AI160" i="13"/>
  <c r="AE160" i="13"/>
  <c r="AH160" i="13"/>
  <c r="O193" i="15"/>
  <c r="N193" i="15"/>
  <c r="M193" i="15"/>
  <c r="L193" i="15"/>
  <c r="K193" i="15"/>
  <c r="J193" i="15"/>
  <c r="I193" i="15"/>
  <c r="H193" i="15"/>
  <c r="G193" i="15"/>
  <c r="F193" i="15"/>
  <c r="E193" i="15"/>
  <c r="D193" i="15"/>
  <c r="C193" i="15"/>
  <c r="AD192" i="15"/>
  <c r="AD191" i="15"/>
  <c r="AD190" i="15"/>
  <c r="AD187" i="15"/>
  <c r="AD184" i="15"/>
  <c r="O182" i="15"/>
  <c r="N182" i="15"/>
  <c r="M182" i="15"/>
  <c r="L182" i="15"/>
  <c r="K182" i="15"/>
  <c r="J182" i="15"/>
  <c r="I182" i="15"/>
  <c r="H182" i="15"/>
  <c r="G182" i="15"/>
  <c r="F182" i="15"/>
  <c r="E182" i="15"/>
  <c r="D182" i="15"/>
  <c r="C182" i="15"/>
  <c r="AD181" i="15"/>
  <c r="AD180" i="15"/>
  <c r="AD179" i="15"/>
  <c r="AD176" i="15"/>
  <c r="AD173" i="15"/>
  <c r="O171" i="15"/>
  <c r="N171" i="15"/>
  <c r="M171" i="15"/>
  <c r="L171" i="15"/>
  <c r="K171" i="15"/>
  <c r="J171" i="15"/>
  <c r="I171" i="15"/>
  <c r="H171" i="15"/>
  <c r="G171" i="15"/>
  <c r="F171" i="15"/>
  <c r="E171" i="15"/>
  <c r="D171" i="15"/>
  <c r="C171" i="15"/>
  <c r="AD170" i="15"/>
  <c r="AD169" i="15"/>
  <c r="AD168" i="15"/>
  <c r="AD165" i="15"/>
  <c r="AD162" i="15"/>
  <c r="O160" i="15"/>
  <c r="N160" i="15"/>
  <c r="M160" i="15"/>
  <c r="L160" i="15"/>
  <c r="K160" i="15"/>
  <c r="J160" i="15"/>
  <c r="I160" i="15"/>
  <c r="H160" i="15"/>
  <c r="G160" i="15"/>
  <c r="F160" i="15"/>
  <c r="E160" i="15"/>
  <c r="D160" i="15"/>
  <c r="C160" i="15"/>
  <c r="AD159" i="15"/>
  <c r="AD158" i="15"/>
  <c r="AD157" i="15"/>
  <c r="AD156" i="15"/>
  <c r="AD155" i="15"/>
  <c r="O153" i="15"/>
  <c r="N153" i="15"/>
  <c r="M153" i="15"/>
  <c r="L153" i="15"/>
  <c r="K153" i="15"/>
  <c r="J153" i="15"/>
  <c r="I153" i="15"/>
  <c r="H153" i="15"/>
  <c r="G153" i="15"/>
  <c r="F153" i="15"/>
  <c r="E153" i="15"/>
  <c r="D153" i="15"/>
  <c r="C153" i="15"/>
  <c r="AD152" i="15"/>
  <c r="AD151" i="15"/>
  <c r="AD150" i="15"/>
  <c r="AD149" i="15"/>
  <c r="AD148" i="15"/>
  <c r="O146" i="15"/>
  <c r="N146" i="15"/>
  <c r="M146" i="15"/>
  <c r="L146" i="15"/>
  <c r="K146" i="15"/>
  <c r="J146" i="15"/>
  <c r="I146" i="15"/>
  <c r="H146" i="15"/>
  <c r="G146" i="15"/>
  <c r="F146" i="15"/>
  <c r="E146" i="15"/>
  <c r="D146" i="15"/>
  <c r="C146" i="15"/>
  <c r="AD145" i="15"/>
  <c r="AD144" i="15"/>
  <c r="AD143" i="15"/>
  <c r="AD142" i="15"/>
  <c r="AD141" i="15"/>
  <c r="AD138" i="15"/>
  <c r="AD137" i="15"/>
  <c r="AD136" i="15"/>
  <c r="AD133" i="15"/>
  <c r="AD130" i="15"/>
  <c r="O121" i="15"/>
  <c r="N121" i="15"/>
  <c r="M121" i="15"/>
  <c r="L121" i="15"/>
  <c r="K121" i="15"/>
  <c r="J121" i="15"/>
  <c r="I121" i="15"/>
  <c r="H121" i="15"/>
  <c r="G121" i="15"/>
  <c r="F121" i="15"/>
  <c r="E121" i="15"/>
  <c r="D121" i="15"/>
  <c r="C121" i="15"/>
  <c r="AD120" i="15"/>
  <c r="AD119" i="15"/>
  <c r="AD118" i="15"/>
  <c r="AD117" i="15"/>
  <c r="AD116" i="15"/>
  <c r="O114" i="15"/>
  <c r="N114" i="15"/>
  <c r="M114" i="15"/>
  <c r="L114" i="15"/>
  <c r="K114" i="15"/>
  <c r="J114" i="15"/>
  <c r="I114" i="15"/>
  <c r="H114" i="15"/>
  <c r="G114" i="15"/>
  <c r="F114" i="15"/>
  <c r="E114" i="15"/>
  <c r="D114" i="15"/>
  <c r="C114" i="15"/>
  <c r="AD113" i="15"/>
  <c r="AD112" i="15"/>
  <c r="AD111" i="15"/>
  <c r="AD110" i="15"/>
  <c r="AD109" i="15"/>
  <c r="O107" i="15"/>
  <c r="P215" i="15" s="1"/>
  <c r="N107" i="15"/>
  <c r="M107" i="15"/>
  <c r="L107" i="15"/>
  <c r="K107" i="15"/>
  <c r="J107" i="15"/>
  <c r="I107" i="15"/>
  <c r="H107" i="15"/>
  <c r="G107" i="15"/>
  <c r="F107" i="15"/>
  <c r="E107" i="15"/>
  <c r="D107" i="15"/>
  <c r="C107" i="15"/>
  <c r="AD106" i="15"/>
  <c r="AD105" i="15"/>
  <c r="AD104" i="15"/>
  <c r="AD101" i="15"/>
  <c r="AD98" i="15"/>
  <c r="O96" i="15"/>
  <c r="N96" i="15"/>
  <c r="M96" i="15"/>
  <c r="L96" i="15"/>
  <c r="K96" i="15"/>
  <c r="J96" i="15"/>
  <c r="I96" i="15"/>
  <c r="H96" i="15"/>
  <c r="G96" i="15"/>
  <c r="F96" i="15"/>
  <c r="E96" i="15"/>
  <c r="D96" i="15"/>
  <c r="C96" i="15"/>
  <c r="AD95" i="15"/>
  <c r="AD94" i="15"/>
  <c r="AD93" i="15"/>
  <c r="AD90" i="15"/>
  <c r="AD87" i="15"/>
  <c r="O85" i="15"/>
  <c r="N85" i="15"/>
  <c r="M85" i="15"/>
  <c r="L85" i="15"/>
  <c r="K85" i="15"/>
  <c r="J85" i="15"/>
  <c r="I85" i="15"/>
  <c r="H85" i="15"/>
  <c r="G85" i="15"/>
  <c r="F85" i="15"/>
  <c r="E85" i="15"/>
  <c r="D85" i="15"/>
  <c r="C85" i="15"/>
  <c r="AD84" i="15"/>
  <c r="AD83" i="15"/>
  <c r="AD82" i="15"/>
  <c r="AD79" i="15"/>
  <c r="AD76" i="15"/>
  <c r="O74" i="15"/>
  <c r="N74" i="15"/>
  <c r="M74" i="15"/>
  <c r="L74" i="15"/>
  <c r="K74" i="15"/>
  <c r="J74" i="15"/>
  <c r="I74" i="15"/>
  <c r="H74" i="15"/>
  <c r="G74" i="15"/>
  <c r="F74" i="15"/>
  <c r="E74" i="15"/>
  <c r="D74" i="15"/>
  <c r="C74" i="15"/>
  <c r="AD73" i="15"/>
  <c r="AD72" i="15"/>
  <c r="AD71" i="15"/>
  <c r="AD68" i="15"/>
  <c r="AD65" i="15"/>
  <c r="O63" i="15"/>
  <c r="N63" i="15"/>
  <c r="M63" i="15"/>
  <c r="L63" i="15"/>
  <c r="K63" i="15"/>
  <c r="J63" i="15"/>
  <c r="I63" i="15"/>
  <c r="H63" i="15"/>
  <c r="G63" i="15"/>
  <c r="F63" i="15"/>
  <c r="E63" i="15"/>
  <c r="D63" i="15"/>
  <c r="C63" i="15"/>
  <c r="AD62" i="15"/>
  <c r="AD61" i="15"/>
  <c r="AD60" i="15"/>
  <c r="AD57" i="15"/>
  <c r="AD54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AD51" i="15"/>
  <c r="AD50" i="15"/>
  <c r="AD49" i="15"/>
  <c r="AD46" i="15"/>
  <c r="AD43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AD40" i="15"/>
  <c r="AD39" i="15"/>
  <c r="AD38" i="15"/>
  <c r="AD35" i="15"/>
  <c r="AD32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AD29" i="15"/>
  <c r="AD28" i="15"/>
  <c r="AD27" i="15"/>
  <c r="AD24" i="15"/>
  <c r="AD21" i="15"/>
  <c r="A20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AD18" i="15"/>
  <c r="AD17" i="15"/>
  <c r="AD16" i="15"/>
  <c r="AD13" i="15"/>
  <c r="AD10" i="15"/>
  <c r="O193" i="14"/>
  <c r="N193" i="14"/>
  <c r="M193" i="14"/>
  <c r="L193" i="14"/>
  <c r="K193" i="14"/>
  <c r="J193" i="14"/>
  <c r="I193" i="14"/>
  <c r="H193" i="14"/>
  <c r="G193" i="14"/>
  <c r="F193" i="14"/>
  <c r="E193" i="14"/>
  <c r="D193" i="14"/>
  <c r="C193" i="14"/>
  <c r="AD192" i="14"/>
  <c r="AD191" i="14"/>
  <c r="AD190" i="14"/>
  <c r="AD187" i="14"/>
  <c r="AD184" i="14"/>
  <c r="O182" i="14"/>
  <c r="N182" i="14"/>
  <c r="M182" i="14"/>
  <c r="L182" i="14"/>
  <c r="K182" i="14"/>
  <c r="J182" i="14"/>
  <c r="I182" i="14"/>
  <c r="H182" i="14"/>
  <c r="G182" i="14"/>
  <c r="F182" i="14"/>
  <c r="E182" i="14"/>
  <c r="D182" i="14"/>
  <c r="C182" i="14"/>
  <c r="AD181" i="14"/>
  <c r="AD180" i="14"/>
  <c r="AD179" i="14"/>
  <c r="AD176" i="14"/>
  <c r="AD173" i="14"/>
  <c r="O171" i="14"/>
  <c r="N171" i="14"/>
  <c r="M171" i="14"/>
  <c r="L171" i="14"/>
  <c r="K171" i="14"/>
  <c r="J171" i="14"/>
  <c r="I171" i="14"/>
  <c r="H171" i="14"/>
  <c r="G171" i="14"/>
  <c r="F171" i="14"/>
  <c r="E171" i="14"/>
  <c r="D171" i="14"/>
  <c r="C171" i="14"/>
  <c r="AD170" i="14"/>
  <c r="AD169" i="14"/>
  <c r="AD168" i="14"/>
  <c r="AD165" i="14"/>
  <c r="AD162" i="14"/>
  <c r="O160" i="14"/>
  <c r="N160" i="14"/>
  <c r="M160" i="14"/>
  <c r="L160" i="14"/>
  <c r="K160" i="14"/>
  <c r="J160" i="14"/>
  <c r="I160" i="14"/>
  <c r="H160" i="14"/>
  <c r="G160" i="14"/>
  <c r="F160" i="14"/>
  <c r="E160" i="14"/>
  <c r="D160" i="14"/>
  <c r="C160" i="14"/>
  <c r="AD159" i="14"/>
  <c r="AD158" i="14"/>
  <c r="AD157" i="14"/>
  <c r="AD156" i="14"/>
  <c r="AD155" i="14"/>
  <c r="O153" i="14"/>
  <c r="N153" i="14"/>
  <c r="M153" i="14"/>
  <c r="L153" i="14"/>
  <c r="K153" i="14"/>
  <c r="J153" i="14"/>
  <c r="I153" i="14"/>
  <c r="H153" i="14"/>
  <c r="G153" i="14"/>
  <c r="F153" i="14"/>
  <c r="E153" i="14"/>
  <c r="D153" i="14"/>
  <c r="C153" i="14"/>
  <c r="AD152" i="14"/>
  <c r="AD151" i="14"/>
  <c r="AD150" i="14"/>
  <c r="AD149" i="14"/>
  <c r="AD148" i="14"/>
  <c r="O146" i="14"/>
  <c r="N146" i="14"/>
  <c r="M146" i="14"/>
  <c r="L146" i="14"/>
  <c r="K146" i="14"/>
  <c r="J146" i="14"/>
  <c r="I146" i="14"/>
  <c r="H146" i="14"/>
  <c r="G146" i="14"/>
  <c r="F146" i="14"/>
  <c r="E146" i="14"/>
  <c r="D146" i="14"/>
  <c r="C146" i="14"/>
  <c r="AD145" i="14"/>
  <c r="AD144" i="14"/>
  <c r="AD143" i="14"/>
  <c r="AD142" i="14"/>
  <c r="AD141" i="14"/>
  <c r="O139" i="14"/>
  <c r="N139" i="14"/>
  <c r="M139" i="14"/>
  <c r="L139" i="14"/>
  <c r="K139" i="14"/>
  <c r="J139" i="14"/>
  <c r="I139" i="14"/>
  <c r="H139" i="14"/>
  <c r="G139" i="14"/>
  <c r="F139" i="14"/>
  <c r="E139" i="14"/>
  <c r="D139" i="14"/>
  <c r="C139" i="14"/>
  <c r="AD138" i="14"/>
  <c r="AD137" i="14"/>
  <c r="AD136" i="14"/>
  <c r="AD133" i="14"/>
  <c r="AD130" i="14"/>
  <c r="O128" i="14"/>
  <c r="N128" i="14"/>
  <c r="M128" i="14"/>
  <c r="L128" i="14"/>
  <c r="K128" i="14"/>
  <c r="J128" i="14"/>
  <c r="I128" i="14"/>
  <c r="H128" i="14"/>
  <c r="G128" i="14"/>
  <c r="F128" i="14"/>
  <c r="E128" i="14"/>
  <c r="D128" i="14"/>
  <c r="C128" i="14"/>
  <c r="O121" i="14"/>
  <c r="N121" i="14"/>
  <c r="M121" i="14"/>
  <c r="L121" i="14"/>
  <c r="K121" i="14"/>
  <c r="J121" i="14"/>
  <c r="I121" i="14"/>
  <c r="H121" i="14"/>
  <c r="G121" i="14"/>
  <c r="F121" i="14"/>
  <c r="E121" i="14"/>
  <c r="D121" i="14"/>
  <c r="C121" i="14"/>
  <c r="AD120" i="14"/>
  <c r="AD119" i="14"/>
  <c r="AD118" i="14"/>
  <c r="AD117" i="14"/>
  <c r="AD116" i="14"/>
  <c r="O114" i="14"/>
  <c r="N114" i="14"/>
  <c r="M114" i="14"/>
  <c r="L114" i="14"/>
  <c r="K114" i="14"/>
  <c r="J114" i="14"/>
  <c r="I114" i="14"/>
  <c r="H114" i="14"/>
  <c r="G114" i="14"/>
  <c r="F114" i="14"/>
  <c r="E114" i="14"/>
  <c r="D114" i="14"/>
  <c r="C114" i="14"/>
  <c r="AD113" i="14"/>
  <c r="AD112" i="14"/>
  <c r="AD111" i="14"/>
  <c r="AD110" i="14"/>
  <c r="AD109" i="14"/>
  <c r="O107" i="14"/>
  <c r="P215" i="14" s="1"/>
  <c r="N107" i="14"/>
  <c r="M107" i="14"/>
  <c r="L107" i="14"/>
  <c r="K107" i="14"/>
  <c r="J107" i="14"/>
  <c r="I107" i="14"/>
  <c r="H107" i="14"/>
  <c r="G107" i="14"/>
  <c r="F107" i="14"/>
  <c r="E107" i="14"/>
  <c r="D107" i="14"/>
  <c r="C107" i="14"/>
  <c r="AD106" i="14"/>
  <c r="AD105" i="14"/>
  <c r="AD104" i="14"/>
  <c r="AD101" i="14"/>
  <c r="AD98" i="14"/>
  <c r="O96" i="14"/>
  <c r="N96" i="14"/>
  <c r="M96" i="14"/>
  <c r="L96" i="14"/>
  <c r="K96" i="14"/>
  <c r="J96" i="14"/>
  <c r="I96" i="14"/>
  <c r="H96" i="14"/>
  <c r="G96" i="14"/>
  <c r="F96" i="14"/>
  <c r="E96" i="14"/>
  <c r="D96" i="14"/>
  <c r="C96" i="14"/>
  <c r="AD95" i="14"/>
  <c r="AD94" i="14"/>
  <c r="AD93" i="14"/>
  <c r="AD90" i="14"/>
  <c r="AD87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C85" i="14"/>
  <c r="AD84" i="14"/>
  <c r="AD83" i="14"/>
  <c r="AD82" i="14"/>
  <c r="AD79" i="14"/>
  <c r="AD76" i="14"/>
  <c r="O74" i="14"/>
  <c r="N74" i="14"/>
  <c r="M74" i="14"/>
  <c r="L74" i="14"/>
  <c r="K74" i="14"/>
  <c r="J74" i="14"/>
  <c r="I74" i="14"/>
  <c r="H74" i="14"/>
  <c r="G74" i="14"/>
  <c r="F74" i="14"/>
  <c r="E74" i="14"/>
  <c r="D74" i="14"/>
  <c r="C74" i="14"/>
  <c r="AD73" i="14"/>
  <c r="AD72" i="14"/>
  <c r="AD71" i="14"/>
  <c r="AD68" i="14"/>
  <c r="AD65" i="14"/>
  <c r="O63" i="14"/>
  <c r="N63" i="14"/>
  <c r="M63" i="14"/>
  <c r="L63" i="14"/>
  <c r="K63" i="14"/>
  <c r="J63" i="14"/>
  <c r="I63" i="14"/>
  <c r="H63" i="14"/>
  <c r="G63" i="14"/>
  <c r="F63" i="14"/>
  <c r="E63" i="14"/>
  <c r="D63" i="14"/>
  <c r="C63" i="14"/>
  <c r="AD62" i="14"/>
  <c r="AD61" i="14"/>
  <c r="AD60" i="14"/>
  <c r="AD57" i="14"/>
  <c r="AD54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AD51" i="14"/>
  <c r="AD50" i="14"/>
  <c r="AD49" i="14"/>
  <c r="AD46" i="14"/>
  <c r="AD43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AD40" i="14"/>
  <c r="AD39" i="14"/>
  <c r="AD38" i="14"/>
  <c r="AD35" i="14"/>
  <c r="AD32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AD29" i="14"/>
  <c r="AD28" i="14"/>
  <c r="AD27" i="14"/>
  <c r="AD24" i="14"/>
  <c r="AD21" i="14"/>
  <c r="A20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AD18" i="14"/>
  <c r="AD17" i="14"/>
  <c r="AD16" i="14"/>
  <c r="AD13" i="14"/>
  <c r="AD10" i="14"/>
  <c r="O193" i="13"/>
  <c r="N193" i="13"/>
  <c r="M193" i="13"/>
  <c r="L193" i="13"/>
  <c r="K193" i="13"/>
  <c r="J193" i="13"/>
  <c r="I193" i="13"/>
  <c r="H193" i="13"/>
  <c r="G193" i="13"/>
  <c r="F193" i="13"/>
  <c r="E193" i="13"/>
  <c r="D193" i="13"/>
  <c r="C193" i="13"/>
  <c r="AD192" i="13"/>
  <c r="AD191" i="13"/>
  <c r="AD190" i="13"/>
  <c r="AD187" i="13"/>
  <c r="AD184" i="13"/>
  <c r="O182" i="13"/>
  <c r="N182" i="13"/>
  <c r="M182" i="13"/>
  <c r="L182" i="13"/>
  <c r="K182" i="13"/>
  <c r="J182" i="13"/>
  <c r="I182" i="13"/>
  <c r="H182" i="13"/>
  <c r="G182" i="13"/>
  <c r="F182" i="13"/>
  <c r="E182" i="13"/>
  <c r="D182" i="13"/>
  <c r="C182" i="13"/>
  <c r="AD181" i="13"/>
  <c r="AD180" i="13"/>
  <c r="AD179" i="13"/>
  <c r="AD176" i="13"/>
  <c r="AD173" i="13"/>
  <c r="O171" i="13"/>
  <c r="N171" i="13"/>
  <c r="M171" i="13"/>
  <c r="L171" i="13"/>
  <c r="K171" i="13"/>
  <c r="J171" i="13"/>
  <c r="I171" i="13"/>
  <c r="H171" i="13"/>
  <c r="G171" i="13"/>
  <c r="F171" i="13"/>
  <c r="E171" i="13"/>
  <c r="D171" i="13"/>
  <c r="C171" i="13"/>
  <c r="AD170" i="13"/>
  <c r="AD169" i="13"/>
  <c r="AD168" i="13"/>
  <c r="AD165" i="13"/>
  <c r="AD162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AD159" i="13"/>
  <c r="AD158" i="13"/>
  <c r="AD157" i="13"/>
  <c r="AD156" i="13"/>
  <c r="O153" i="13"/>
  <c r="N153" i="13"/>
  <c r="M153" i="13"/>
  <c r="L153" i="13"/>
  <c r="K153" i="13"/>
  <c r="J153" i="13"/>
  <c r="I153" i="13"/>
  <c r="H153" i="13"/>
  <c r="G153" i="13"/>
  <c r="F153" i="13"/>
  <c r="E153" i="13"/>
  <c r="D153" i="13"/>
  <c r="C153" i="13"/>
  <c r="AD152" i="13"/>
  <c r="AD151" i="13"/>
  <c r="AD150" i="13"/>
  <c r="AD149" i="13"/>
  <c r="AD148" i="13"/>
  <c r="O146" i="13"/>
  <c r="N146" i="13"/>
  <c r="M146" i="13"/>
  <c r="L146" i="13"/>
  <c r="K146" i="13"/>
  <c r="J146" i="13"/>
  <c r="I146" i="13"/>
  <c r="H146" i="13"/>
  <c r="G146" i="13"/>
  <c r="F146" i="13"/>
  <c r="E146" i="13"/>
  <c r="D146" i="13"/>
  <c r="C146" i="13"/>
  <c r="AD145" i="13"/>
  <c r="AD144" i="13"/>
  <c r="AD143" i="13"/>
  <c r="AD142" i="13"/>
  <c r="AD141" i="13"/>
  <c r="O139" i="13"/>
  <c r="N139" i="13"/>
  <c r="M139" i="13"/>
  <c r="L139" i="13"/>
  <c r="K139" i="13"/>
  <c r="J139" i="13"/>
  <c r="I139" i="13"/>
  <c r="H139" i="13"/>
  <c r="G139" i="13"/>
  <c r="F139" i="13"/>
  <c r="E139" i="13"/>
  <c r="D139" i="13"/>
  <c r="AD138" i="13"/>
  <c r="AD137" i="13"/>
  <c r="AD136" i="13"/>
  <c r="AD133" i="13"/>
  <c r="O128" i="13"/>
  <c r="N128" i="13"/>
  <c r="M128" i="13"/>
  <c r="L128" i="13"/>
  <c r="K128" i="13"/>
  <c r="J128" i="13"/>
  <c r="I128" i="13"/>
  <c r="H128" i="13"/>
  <c r="G128" i="13"/>
  <c r="F128" i="13"/>
  <c r="E128" i="13"/>
  <c r="D128" i="13"/>
  <c r="C128" i="13"/>
  <c r="O121" i="13"/>
  <c r="N121" i="13"/>
  <c r="M121" i="13"/>
  <c r="L121" i="13"/>
  <c r="K121" i="13"/>
  <c r="J121" i="13"/>
  <c r="I121" i="13"/>
  <c r="H121" i="13"/>
  <c r="G121" i="13"/>
  <c r="F121" i="13"/>
  <c r="E121" i="13"/>
  <c r="D121" i="13"/>
  <c r="AD120" i="13"/>
  <c r="AD119" i="13"/>
  <c r="AD118" i="13"/>
  <c r="AD117" i="13"/>
  <c r="O114" i="13"/>
  <c r="N114" i="13"/>
  <c r="M114" i="13"/>
  <c r="L114" i="13"/>
  <c r="K114" i="13"/>
  <c r="J114" i="13"/>
  <c r="I114" i="13"/>
  <c r="H114" i="13"/>
  <c r="G114" i="13"/>
  <c r="F114" i="13"/>
  <c r="E114" i="13"/>
  <c r="D114" i="13"/>
  <c r="C114" i="13"/>
  <c r="K107" i="13"/>
  <c r="G107" i="13"/>
  <c r="C107" i="13"/>
  <c r="O96" i="13"/>
  <c r="N96" i="13"/>
  <c r="M96" i="13"/>
  <c r="L96" i="13"/>
  <c r="K96" i="13"/>
  <c r="J96" i="13"/>
  <c r="I96" i="13"/>
  <c r="H96" i="13"/>
  <c r="G96" i="13"/>
  <c r="F96" i="13"/>
  <c r="E96" i="13"/>
  <c r="D96" i="13"/>
  <c r="C96" i="13"/>
  <c r="AD95" i="13"/>
  <c r="AD94" i="13"/>
  <c r="AD93" i="13"/>
  <c r="AD90" i="13"/>
  <c r="AD87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C85" i="13"/>
  <c r="AD84" i="13"/>
  <c r="AD83" i="13"/>
  <c r="AD82" i="13"/>
  <c r="AD79" i="13"/>
  <c r="AD76" i="13"/>
  <c r="O74" i="13"/>
  <c r="N74" i="13"/>
  <c r="M74" i="13"/>
  <c r="L74" i="13"/>
  <c r="K74" i="13"/>
  <c r="J74" i="13"/>
  <c r="I74" i="13"/>
  <c r="H74" i="13"/>
  <c r="G74" i="13"/>
  <c r="F74" i="13"/>
  <c r="E74" i="13"/>
  <c r="D74" i="13"/>
  <c r="C74" i="13"/>
  <c r="AD73" i="13"/>
  <c r="AD72" i="13"/>
  <c r="AD71" i="13"/>
  <c r="AD68" i="13"/>
  <c r="AD65" i="13"/>
  <c r="O63" i="13"/>
  <c r="N63" i="13"/>
  <c r="M63" i="13"/>
  <c r="L63" i="13"/>
  <c r="K63" i="13"/>
  <c r="J63" i="13"/>
  <c r="I63" i="13"/>
  <c r="H63" i="13"/>
  <c r="G63" i="13"/>
  <c r="F63" i="13"/>
  <c r="E63" i="13"/>
  <c r="D63" i="13"/>
  <c r="C63" i="13"/>
  <c r="AD62" i="13"/>
  <c r="AD61" i="13"/>
  <c r="AD60" i="13"/>
  <c r="AD57" i="13"/>
  <c r="AD54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AD51" i="13"/>
  <c r="AD50" i="13"/>
  <c r="AD49" i="13"/>
  <c r="AD46" i="13"/>
  <c r="AD43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AD40" i="13"/>
  <c r="AD39" i="13"/>
  <c r="AD38" i="13"/>
  <c r="AD35" i="13"/>
  <c r="AD32" i="13"/>
  <c r="AD29" i="13"/>
  <c r="AD28" i="13"/>
  <c r="AD27" i="13"/>
  <c r="AD24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A20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AD18" i="13"/>
  <c r="AD17" i="13"/>
  <c r="AD16" i="13"/>
  <c r="AD13" i="13"/>
  <c r="AD10" i="13"/>
  <c r="O193" i="11"/>
  <c r="N193" i="11"/>
  <c r="M193" i="11"/>
  <c r="L193" i="11"/>
  <c r="K193" i="11"/>
  <c r="J193" i="11"/>
  <c r="I193" i="11"/>
  <c r="H193" i="11"/>
  <c r="G193" i="11"/>
  <c r="F193" i="11"/>
  <c r="E193" i="11"/>
  <c r="D193" i="11"/>
  <c r="C193" i="11"/>
  <c r="AD192" i="11"/>
  <c r="AD191" i="11"/>
  <c r="AD190" i="11"/>
  <c r="AD187" i="11"/>
  <c r="AD184" i="11"/>
  <c r="O182" i="11"/>
  <c r="N182" i="11"/>
  <c r="M182" i="11"/>
  <c r="L182" i="11"/>
  <c r="K182" i="11"/>
  <c r="J182" i="11"/>
  <c r="I182" i="11"/>
  <c r="H182" i="11"/>
  <c r="G182" i="11"/>
  <c r="F182" i="11"/>
  <c r="E182" i="11"/>
  <c r="D182" i="11"/>
  <c r="C182" i="11"/>
  <c r="AD181" i="11"/>
  <c r="AD180" i="11"/>
  <c r="AD179" i="11"/>
  <c r="AD176" i="11"/>
  <c r="AD173" i="11"/>
  <c r="O171" i="11"/>
  <c r="N171" i="11"/>
  <c r="M171" i="11"/>
  <c r="L171" i="11"/>
  <c r="K171" i="11"/>
  <c r="J171" i="11"/>
  <c r="I171" i="11"/>
  <c r="H171" i="11"/>
  <c r="G171" i="11"/>
  <c r="F171" i="11"/>
  <c r="E171" i="11"/>
  <c r="D171" i="11"/>
  <c r="C171" i="11"/>
  <c r="AD170" i="11"/>
  <c r="AD169" i="11"/>
  <c r="AD168" i="11"/>
  <c r="AD165" i="11"/>
  <c r="AD162" i="11"/>
  <c r="O160" i="11"/>
  <c r="N160" i="11"/>
  <c r="M160" i="11"/>
  <c r="L160" i="11"/>
  <c r="K160" i="11"/>
  <c r="J160" i="11"/>
  <c r="I160" i="11"/>
  <c r="H160" i="11"/>
  <c r="G160" i="11"/>
  <c r="F160" i="11"/>
  <c r="E160" i="11"/>
  <c r="D160" i="11"/>
  <c r="C160" i="11"/>
  <c r="AD159" i="11"/>
  <c r="AD158" i="11"/>
  <c r="AD157" i="11"/>
  <c r="AD156" i="11"/>
  <c r="AD155" i="11"/>
  <c r="O153" i="11"/>
  <c r="N153" i="11"/>
  <c r="M153" i="11"/>
  <c r="L153" i="11"/>
  <c r="K153" i="11"/>
  <c r="J153" i="11"/>
  <c r="I153" i="11"/>
  <c r="H153" i="11"/>
  <c r="G153" i="11"/>
  <c r="F153" i="11"/>
  <c r="E153" i="11"/>
  <c r="D153" i="11"/>
  <c r="C153" i="11"/>
  <c r="AD152" i="11"/>
  <c r="AD151" i="11"/>
  <c r="AD150" i="11"/>
  <c r="AD149" i="11"/>
  <c r="AD148" i="11"/>
  <c r="O146" i="11"/>
  <c r="N146" i="11"/>
  <c r="M146" i="11"/>
  <c r="L146" i="11"/>
  <c r="K146" i="11"/>
  <c r="J146" i="11"/>
  <c r="I146" i="11"/>
  <c r="H146" i="11"/>
  <c r="G146" i="11"/>
  <c r="F146" i="11"/>
  <c r="E146" i="11"/>
  <c r="D146" i="11"/>
  <c r="C146" i="11"/>
  <c r="AD145" i="11"/>
  <c r="AD144" i="11"/>
  <c r="AD143" i="11"/>
  <c r="AD142" i="11"/>
  <c r="AD141" i="11"/>
  <c r="O139" i="11"/>
  <c r="N139" i="11"/>
  <c r="M139" i="11"/>
  <c r="L139" i="11"/>
  <c r="K139" i="11"/>
  <c r="J139" i="11"/>
  <c r="I139" i="11"/>
  <c r="H139" i="11"/>
  <c r="G139" i="11"/>
  <c r="F139" i="11"/>
  <c r="E139" i="11"/>
  <c r="D139" i="11"/>
  <c r="AD138" i="11"/>
  <c r="AD137" i="11"/>
  <c r="AD136" i="11"/>
  <c r="AD133" i="11"/>
  <c r="O128" i="11"/>
  <c r="N128" i="11"/>
  <c r="M128" i="11"/>
  <c r="L128" i="11"/>
  <c r="K128" i="11"/>
  <c r="J128" i="11"/>
  <c r="I128" i="11"/>
  <c r="H128" i="11"/>
  <c r="G128" i="11"/>
  <c r="F128" i="11"/>
  <c r="E128" i="11"/>
  <c r="D128" i="11"/>
  <c r="C128" i="11"/>
  <c r="AD127" i="11"/>
  <c r="AD126" i="11"/>
  <c r="AD125" i="11"/>
  <c r="AD124" i="11"/>
  <c r="AD123" i="11"/>
  <c r="O121" i="11"/>
  <c r="N121" i="11"/>
  <c r="M121" i="11"/>
  <c r="L121" i="11"/>
  <c r="K121" i="11"/>
  <c r="J121" i="11"/>
  <c r="I121" i="11"/>
  <c r="H121" i="11"/>
  <c r="G121" i="11"/>
  <c r="F121" i="11"/>
  <c r="E121" i="11"/>
  <c r="D121" i="11"/>
  <c r="AD120" i="11"/>
  <c r="AD119" i="11"/>
  <c r="AD118" i="11"/>
  <c r="AD117" i="11"/>
  <c r="AD113" i="11"/>
  <c r="AD112" i="11"/>
  <c r="AD111" i="11"/>
  <c r="AD110" i="11"/>
  <c r="AD109" i="11"/>
  <c r="N107" i="11"/>
  <c r="J107" i="11"/>
  <c r="F107" i="11"/>
  <c r="AD106" i="11"/>
  <c r="AD105" i="11"/>
  <c r="AD104" i="11"/>
  <c r="O107" i="11"/>
  <c r="P215" i="11" s="1"/>
  <c r="K107" i="11"/>
  <c r="G107" i="11"/>
  <c r="C107" i="11"/>
  <c r="AD98" i="11"/>
  <c r="M107" i="11"/>
  <c r="L107" i="11"/>
  <c r="I107" i="11"/>
  <c r="H107" i="11"/>
  <c r="E107" i="11"/>
  <c r="D107" i="11"/>
  <c r="O96" i="11"/>
  <c r="N96" i="11"/>
  <c r="M96" i="11"/>
  <c r="L96" i="11"/>
  <c r="K96" i="11"/>
  <c r="J96" i="11"/>
  <c r="I96" i="11"/>
  <c r="H96" i="11"/>
  <c r="G96" i="11"/>
  <c r="F96" i="11"/>
  <c r="E96" i="11"/>
  <c r="D96" i="11"/>
  <c r="C96" i="11"/>
  <c r="AD95" i="11"/>
  <c r="AD94" i="11"/>
  <c r="AD93" i="11"/>
  <c r="AD90" i="11"/>
  <c r="AD87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C85" i="11"/>
  <c r="AD84" i="11"/>
  <c r="AD83" i="11"/>
  <c r="AD82" i="11"/>
  <c r="AD79" i="11"/>
  <c r="AD76" i="11"/>
  <c r="O74" i="11"/>
  <c r="N74" i="11"/>
  <c r="M74" i="11"/>
  <c r="L74" i="11"/>
  <c r="K74" i="11"/>
  <c r="J74" i="11"/>
  <c r="I74" i="11"/>
  <c r="H74" i="11"/>
  <c r="G74" i="11"/>
  <c r="F74" i="11"/>
  <c r="E74" i="11"/>
  <c r="D74" i="11"/>
  <c r="C74" i="11"/>
  <c r="AD73" i="11"/>
  <c r="AD72" i="11"/>
  <c r="AD71" i="11"/>
  <c r="AD68" i="11"/>
  <c r="AD65" i="11"/>
  <c r="O63" i="11"/>
  <c r="N63" i="11"/>
  <c r="M63" i="11"/>
  <c r="L63" i="11"/>
  <c r="K63" i="11"/>
  <c r="J63" i="11"/>
  <c r="I63" i="11"/>
  <c r="H63" i="11"/>
  <c r="G63" i="11"/>
  <c r="F63" i="11"/>
  <c r="E63" i="11"/>
  <c r="D63" i="11"/>
  <c r="C63" i="11"/>
  <c r="AD62" i="11"/>
  <c r="AD61" i="11"/>
  <c r="AD60" i="11"/>
  <c r="AD57" i="11"/>
  <c r="AD54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AD51" i="11"/>
  <c r="AD50" i="11"/>
  <c r="AD49" i="11"/>
  <c r="AD46" i="11"/>
  <c r="AD43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AD40" i="11"/>
  <c r="AD39" i="11"/>
  <c r="AD38" i="11"/>
  <c r="AD35" i="11"/>
  <c r="AD32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AD29" i="11"/>
  <c r="AD28" i="11"/>
  <c r="AD27" i="11"/>
  <c r="AD24" i="11"/>
  <c r="AD21" i="11"/>
  <c r="A20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AD18" i="11"/>
  <c r="AD17" i="11"/>
  <c r="AD16" i="11"/>
  <c r="AD13" i="11"/>
  <c r="AD10" i="11"/>
  <c r="AS28" i="13"/>
  <c r="AS27" i="13"/>
  <c r="AS24" i="13"/>
  <c r="AS21" i="13"/>
  <c r="AS29" i="13"/>
  <c r="F215" i="15" l="1"/>
  <c r="N215" i="15"/>
  <c r="AO215" i="15" s="1"/>
  <c r="AS30" i="13"/>
  <c r="M215" i="14"/>
  <c r="AN215" i="14" s="1"/>
  <c r="J215" i="14"/>
  <c r="H215" i="15"/>
  <c r="AI215" i="15" s="1"/>
  <c r="AS23" i="13"/>
  <c r="AS26" i="13"/>
  <c r="K215" i="14"/>
  <c r="I215" i="11"/>
  <c r="L215" i="15"/>
  <c r="AM215" i="15" s="1"/>
  <c r="H215" i="14"/>
  <c r="AI215" i="14" s="1"/>
  <c r="L215" i="11"/>
  <c r="AM215" i="11" s="1"/>
  <c r="J215" i="11"/>
  <c r="AK215" i="11" s="1"/>
  <c r="M215" i="11"/>
  <c r="AN215" i="11" s="1"/>
  <c r="L215" i="14"/>
  <c r="AM215" i="14" s="1"/>
  <c r="J215" i="15"/>
  <c r="AK215" i="15" s="1"/>
  <c r="F215" i="14"/>
  <c r="AG215" i="14" s="1"/>
  <c r="N215" i="14"/>
  <c r="AO215" i="14" s="1"/>
  <c r="H215" i="11"/>
  <c r="AI215" i="11" s="1"/>
  <c r="O215" i="11"/>
  <c r="F215" i="11"/>
  <c r="AG215" i="11" s="1"/>
  <c r="I215" i="14"/>
  <c r="AJ215" i="14" s="1"/>
  <c r="G215" i="15"/>
  <c r="AH215" i="15" s="1"/>
  <c r="O215" i="15"/>
  <c r="K215" i="15"/>
  <c r="AL215" i="15" s="1"/>
  <c r="D215" i="11"/>
  <c r="AE215" i="11" s="1"/>
  <c r="E215" i="11"/>
  <c r="AF215" i="11" s="1"/>
  <c r="I215" i="15"/>
  <c r="AJ215" i="15" s="1"/>
  <c r="N215" i="11"/>
  <c r="AO215" i="11" s="1"/>
  <c r="E215" i="14"/>
  <c r="AF215" i="14" s="1"/>
  <c r="D215" i="14"/>
  <c r="AE215" i="14" s="1"/>
  <c r="G215" i="11"/>
  <c r="AH215" i="11" s="1"/>
  <c r="K215" i="11"/>
  <c r="AL215" i="11" s="1"/>
  <c r="G215" i="14"/>
  <c r="AH215" i="14" s="1"/>
  <c r="O215" i="14"/>
  <c r="D215" i="15"/>
  <c r="AE215" i="15" s="1"/>
  <c r="E215" i="15"/>
  <c r="AF215" i="15" s="1"/>
  <c r="M215" i="15"/>
  <c r="AN215" i="15" s="1"/>
  <c r="AG215" i="15"/>
  <c r="A31" i="13"/>
  <c r="AK215" i="14"/>
  <c r="AJ215" i="11"/>
  <c r="AL215" i="14"/>
  <c r="A31" i="15"/>
  <c r="AD114" i="15"/>
  <c r="AD171" i="15"/>
  <c r="A31" i="14"/>
  <c r="A31" i="11"/>
  <c r="AD41" i="15"/>
  <c r="AD85" i="15"/>
  <c r="AD19" i="15"/>
  <c r="AD74" i="14"/>
  <c r="AD160" i="14"/>
  <c r="AD63" i="14"/>
  <c r="AD107" i="14"/>
  <c r="AD171" i="14"/>
  <c r="AD121" i="14"/>
  <c r="AD139" i="14"/>
  <c r="AD182" i="14"/>
  <c r="AD182" i="15"/>
  <c r="AD160" i="11"/>
  <c r="AD139" i="15"/>
  <c r="AD160" i="15"/>
  <c r="AD193" i="15"/>
  <c r="AD153" i="15"/>
  <c r="AD146" i="15"/>
  <c r="AD128" i="15"/>
  <c r="AD121" i="15"/>
  <c r="AD107" i="15"/>
  <c r="AD96" i="15"/>
  <c r="AD74" i="15"/>
  <c r="AD63" i="15"/>
  <c r="AD52" i="15"/>
  <c r="AD30" i="15"/>
  <c r="AD193" i="14"/>
  <c r="AD153" i="14"/>
  <c r="AD146" i="14"/>
  <c r="AD114" i="14"/>
  <c r="AD96" i="14"/>
  <c r="AD85" i="14"/>
  <c r="AD52" i="14"/>
  <c r="AD41" i="14"/>
  <c r="AD30" i="14"/>
  <c r="AD19" i="14"/>
  <c r="AD114" i="11"/>
  <c r="AD128" i="11"/>
  <c r="AD30" i="11"/>
  <c r="AD128" i="13"/>
  <c r="AD114" i="13"/>
  <c r="AD193" i="13"/>
  <c r="AD193" i="11"/>
  <c r="AD182" i="11"/>
  <c r="AD182" i="13"/>
  <c r="AD153" i="13"/>
  <c r="AD146" i="13"/>
  <c r="AD153" i="11"/>
  <c r="AD171" i="13"/>
  <c r="AD96" i="13"/>
  <c r="AD85" i="13"/>
  <c r="AD98" i="13"/>
  <c r="AD106" i="13"/>
  <c r="AD74" i="13"/>
  <c r="D107" i="13"/>
  <c r="H107" i="13"/>
  <c r="L107" i="13"/>
  <c r="L215" i="13" s="1"/>
  <c r="AM215" i="13" s="1"/>
  <c r="AD101" i="13"/>
  <c r="E107" i="13"/>
  <c r="I107" i="13"/>
  <c r="M107" i="13"/>
  <c r="AD104" i="13"/>
  <c r="F107" i="13"/>
  <c r="G215" i="13" s="1"/>
  <c r="AH215" i="13" s="1"/>
  <c r="J107" i="13"/>
  <c r="K215" i="13" s="1"/>
  <c r="AL215" i="13" s="1"/>
  <c r="N107" i="13"/>
  <c r="AD105" i="13"/>
  <c r="AD63" i="13"/>
  <c r="AD52" i="13"/>
  <c r="AD41" i="13"/>
  <c r="AD19" i="13"/>
  <c r="AD74" i="11"/>
  <c r="AD52" i="11"/>
  <c r="AD41" i="11"/>
  <c r="AD19" i="11"/>
  <c r="AD63" i="11"/>
  <c r="AD85" i="11"/>
  <c r="AD96" i="11"/>
  <c r="AD146" i="11"/>
  <c r="AD171" i="11"/>
  <c r="O107" i="13"/>
  <c r="P215" i="13" s="1"/>
  <c r="AD21" i="13"/>
  <c r="AD30" i="13" s="1"/>
  <c r="AD101" i="11"/>
  <c r="AD107" i="11" s="1"/>
  <c r="AS38" i="13"/>
  <c r="AS35" i="13"/>
  <c r="AS32" i="13"/>
  <c r="AS39" i="13"/>
  <c r="AS40" i="13"/>
  <c r="AS41" i="13" l="1"/>
  <c r="AS34" i="13"/>
  <c r="AS37" i="13"/>
  <c r="I215" i="13"/>
  <c r="AJ215" i="13" s="1"/>
  <c r="N215" i="13"/>
  <c r="AO215" i="13" s="1"/>
  <c r="H215" i="13"/>
  <c r="AI215" i="13" s="1"/>
  <c r="J215" i="13"/>
  <c r="AK215" i="13" s="1"/>
  <c r="E215" i="13"/>
  <c r="AF215" i="13" s="1"/>
  <c r="D215" i="13"/>
  <c r="AE215" i="13" s="1"/>
  <c r="F215" i="13"/>
  <c r="AG215" i="13" s="1"/>
  <c r="O215" i="13"/>
  <c r="M215" i="13"/>
  <c r="AN215" i="13" s="1"/>
  <c r="A42" i="13"/>
  <c r="A42" i="15"/>
  <c r="A42" i="14"/>
  <c r="A42" i="11"/>
  <c r="AD107" i="13"/>
  <c r="AS51" i="13"/>
  <c r="AS50" i="13"/>
  <c r="AS43" i="13"/>
  <c r="AS46" i="13"/>
  <c r="AS49" i="13"/>
  <c r="AS52" i="13" l="1"/>
  <c r="AS45" i="13"/>
  <c r="AS48" i="13"/>
  <c r="A53" i="13"/>
  <c r="A53" i="15"/>
  <c r="A53" i="14"/>
  <c r="A53" i="11"/>
  <c r="AS57" i="13"/>
  <c r="AS54" i="13"/>
  <c r="AS61" i="13"/>
  <c r="AS60" i="13"/>
  <c r="AS62" i="13"/>
  <c r="AS63" i="13" l="1"/>
  <c r="AS56" i="13"/>
  <c r="AS59" i="13"/>
  <c r="A64" i="13"/>
  <c r="A64" i="15"/>
  <c r="A64" i="14"/>
  <c r="A64" i="11"/>
  <c r="AS68" i="13"/>
  <c r="AS65" i="13"/>
  <c r="AS73" i="13"/>
  <c r="AS71" i="13"/>
  <c r="AS72" i="13"/>
  <c r="AS74" i="13" l="1"/>
  <c r="AS67" i="13"/>
  <c r="AS70" i="13"/>
  <c r="A75" i="13"/>
  <c r="A75" i="15"/>
  <c r="A75" i="14"/>
  <c r="A75" i="11"/>
  <c r="AS79" i="13"/>
  <c r="AS76" i="13"/>
  <c r="AS83" i="13"/>
  <c r="AS82" i="13"/>
  <c r="AS84" i="13"/>
  <c r="AS85" i="13" l="1"/>
  <c r="AS78" i="13"/>
  <c r="AS81" i="13"/>
  <c r="A86" i="13"/>
  <c r="A86" i="15"/>
  <c r="A86" i="14"/>
  <c r="A86" i="11"/>
  <c r="C139" i="11"/>
  <c r="C121" i="11"/>
  <c r="AD130" i="11"/>
  <c r="AD139" i="11" s="1"/>
  <c r="AS94" i="13"/>
  <c r="AS93" i="13"/>
  <c r="AS90" i="13"/>
  <c r="AS87" i="13"/>
  <c r="AS95" i="13"/>
  <c r="AS96" i="13" l="1"/>
  <c r="AS92" i="13"/>
  <c r="AS89" i="13"/>
  <c r="A97" i="13"/>
  <c r="A97" i="15"/>
  <c r="A97" i="14"/>
  <c r="A97" i="11"/>
  <c r="AD116" i="11"/>
  <c r="AD121" i="11" s="1"/>
  <c r="AS105" i="13"/>
  <c r="AS101" i="13"/>
  <c r="AS98" i="13"/>
  <c r="AS104" i="13"/>
  <c r="AS106" i="13"/>
  <c r="AS107" i="13" l="1"/>
  <c r="AS100" i="13"/>
  <c r="AS103" i="13"/>
  <c r="A108" i="13"/>
  <c r="A115" i="13" s="1"/>
  <c r="A122" i="13" s="1"/>
  <c r="A129" i="13" s="1"/>
  <c r="A108" i="15"/>
  <c r="A108" i="14"/>
  <c r="A108" i="11"/>
  <c r="A115" i="11" s="1"/>
  <c r="A122" i="11" s="1"/>
  <c r="A129" i="11" s="1"/>
  <c r="AS139" i="13" l="1"/>
  <c r="AS132" i="13"/>
  <c r="AS135" i="13"/>
  <c r="A140" i="13"/>
  <c r="A115" i="15"/>
  <c r="A115" i="14"/>
  <c r="A140" i="11"/>
  <c r="AS146" i="13" l="1"/>
  <c r="AS155" i="13"/>
  <c r="AS156" i="13"/>
  <c r="AS157" i="13"/>
  <c r="AS158" i="13"/>
  <c r="AS159" i="13"/>
  <c r="A147" i="13"/>
  <c r="A122" i="15"/>
  <c r="A122" i="14"/>
  <c r="A147" i="11"/>
  <c r="AS153" i="13" l="1"/>
  <c r="AS160" i="13"/>
  <c r="A154" i="13"/>
  <c r="A161" i="13" s="1"/>
  <c r="A129" i="15"/>
  <c r="A140" i="15" s="1"/>
  <c r="A129" i="14"/>
  <c r="A140" i="14" s="1"/>
  <c r="A154" i="11"/>
  <c r="A161" i="11" s="1"/>
  <c r="AS170" i="13"/>
  <c r="AS169" i="13"/>
  <c r="AS162" i="13"/>
  <c r="AS168" i="13"/>
  <c r="AS165" i="13"/>
  <c r="AS171" i="13" l="1"/>
  <c r="AS164" i="13"/>
  <c r="AS167" i="13"/>
  <c r="A172" i="13"/>
  <c r="A147" i="15"/>
  <c r="A147" i="14"/>
  <c r="A172" i="11"/>
  <c r="AS182" i="13" l="1"/>
  <c r="A183" i="13"/>
  <c r="A154" i="15"/>
  <c r="A161" i="15" s="1"/>
  <c r="A154" i="14"/>
  <c r="A183" i="11"/>
  <c r="A194" i="11" s="1"/>
  <c r="AS184" i="13"/>
  <c r="AS192" i="13"/>
  <c r="AS190" i="13"/>
  <c r="AS191" i="13"/>
  <c r="AS187" i="13"/>
  <c r="AS193" i="13" l="1"/>
  <c r="AS189" i="13"/>
  <c r="AS186" i="13"/>
  <c r="A194" i="13"/>
  <c r="A205" i="11"/>
  <c r="A172" i="15"/>
  <c r="A161" i="14"/>
  <c r="C121" i="13"/>
  <c r="C155" i="13"/>
  <c r="C160" i="13" s="1"/>
  <c r="C139" i="13"/>
  <c r="AD116" i="13"/>
  <c r="AD121" i="13" s="1"/>
  <c r="AS202" i="13"/>
  <c r="AS203" i="13"/>
  <c r="AS198" i="13"/>
  <c r="AS195" i="13"/>
  <c r="AS201" i="13"/>
  <c r="AS204" i="13" l="1"/>
  <c r="AS200" i="13"/>
  <c r="AS197" i="13"/>
  <c r="A205" i="13"/>
  <c r="A183" i="15"/>
  <c r="A194" i="15" s="1"/>
  <c r="A172" i="14"/>
  <c r="AD155" i="13"/>
  <c r="AD160" i="13" s="1"/>
  <c r="AD130" i="13"/>
  <c r="AD139" i="13" s="1"/>
  <c r="A205" i="15" l="1"/>
  <c r="A183" i="14"/>
  <c r="A194" i="14" s="1"/>
  <c r="A205" i="14" l="1"/>
  <c r="AS163" i="14" l="1"/>
  <c r="Z163" i="14"/>
</calcChain>
</file>

<file path=xl/sharedStrings.xml><?xml version="1.0" encoding="utf-8"?>
<sst xmlns="http://schemas.openxmlformats.org/spreadsheetml/2006/main" count="31620" uniqueCount="415">
  <si>
    <t>Contact Information</t>
  </si>
  <si>
    <t>Date:</t>
  </si>
  <si>
    <t>Aug</t>
  </si>
  <si>
    <t>Oct</t>
  </si>
  <si>
    <t>Nov</t>
  </si>
  <si>
    <t>Dec</t>
  </si>
  <si>
    <t>Jan</t>
  </si>
  <si>
    <t>Feb</t>
  </si>
  <si>
    <t>Mar</t>
  </si>
  <si>
    <t>Apr</t>
  </si>
  <si>
    <t>Jun</t>
  </si>
  <si>
    <t>Jul</t>
  </si>
  <si>
    <t>Sep</t>
  </si>
  <si>
    <t># of Customers</t>
  </si>
  <si>
    <t>May</t>
  </si>
  <si>
    <t>July</t>
  </si>
  <si>
    <t># of Customers w/ Arrears</t>
  </si>
  <si>
    <t>Arrearage Tracking Summary</t>
  </si>
  <si>
    <t># Arrears 30-60</t>
  </si>
  <si>
    <t># Arrears 60-90</t>
  </si>
  <si>
    <t># Arrears 90&gt;</t>
  </si>
  <si>
    <t>Customers on Payment Plans</t>
  </si>
  <si>
    <t>Customers Disconnected for Non-Payment</t>
  </si>
  <si>
    <t>Additional Information:</t>
  </si>
  <si>
    <t>Footnotes (if necessary)</t>
  </si>
  <si>
    <t>(A) Programs Available for This Customer Class to Manage Arrearages</t>
  </si>
  <si>
    <t>(B) Description of Process for Calculating Arrearages</t>
  </si>
  <si>
    <t>(C) Categories of Information (Including Any Above) For Which The Company Can Provide Weekly Updates</t>
  </si>
  <si>
    <t>(D) For Categories with Monthly Data, General Description of Why Weekly Updates are Not Available (e.g. batch processing limitations/complexity of modifying IT to produce weekly data, etc.)</t>
  </si>
  <si>
    <t>$ Arrears 30-60</t>
  </si>
  <si>
    <t>$ Arrears 60-90</t>
  </si>
  <si>
    <t>$ Arrears 90&gt;</t>
  </si>
  <si>
    <t># Revenue (Payments) Received</t>
  </si>
  <si>
    <t>Supplier Receivables Purchased (for EDCs)(1)</t>
  </si>
  <si>
    <t>Billed Sales kWh or therms</t>
  </si>
  <si>
    <t>Billed Total Revenue $</t>
  </si>
  <si>
    <t>$ Revenue (Payments) Received</t>
  </si>
  <si>
    <t>Residential</t>
  </si>
  <si>
    <t>Low Income Residential</t>
  </si>
  <si>
    <t>Small C&amp;I</t>
  </si>
  <si>
    <t>Medium C&amp;I</t>
  </si>
  <si>
    <t>Large C&amp;I</t>
  </si>
  <si>
    <t>Total</t>
  </si>
  <si>
    <t>$ Total Arrears</t>
  </si>
  <si>
    <t>Total Revenue Billed $ (Line 11 + Line 12)</t>
  </si>
  <si>
    <t>Difference Between Billed and Received Revenue (Line 13 - Line 14)</t>
  </si>
  <si>
    <t>Customers on Arrearage Mgmt/Forgiveness Plans [AMP]</t>
  </si>
  <si>
    <t>DT_FILE</t>
  </si>
  <si>
    <t>CD_CO</t>
  </si>
  <si>
    <t>CATEGORY</t>
  </si>
  <si>
    <t>LINE 4</t>
  </si>
  <si>
    <t>1-Resdiential</t>
  </si>
  <si>
    <t>2-Low Income Resdiential</t>
  </si>
  <si>
    <t>3-Small C&amp;I</t>
  </si>
  <si>
    <t>4-Medium C&amp;I</t>
  </si>
  <si>
    <t>5-Large C&amp;I</t>
  </si>
  <si>
    <t>6-OTHER</t>
  </si>
  <si>
    <t>Column Labels</t>
  </si>
  <si>
    <t>Row Labels</t>
  </si>
  <si>
    <t>LINE 5</t>
  </si>
  <si>
    <t>LINE 6</t>
  </si>
  <si>
    <t>LINE 7</t>
  </si>
  <si>
    <t>LINE 8</t>
  </si>
  <si>
    <t>DATE_FILE</t>
  </si>
  <si>
    <t>COMPANY</t>
  </si>
  <si>
    <t>LINE 3</t>
  </si>
  <si>
    <t>BOSTON</t>
  </si>
  <si>
    <t>COLONIAL</t>
  </si>
  <si>
    <t>LINE 9</t>
  </si>
  <si>
    <t>LINE 1</t>
  </si>
  <si>
    <t>OTHER</t>
  </si>
  <si>
    <t>LINE 2</t>
  </si>
  <si>
    <t>LINE 13</t>
  </si>
  <si>
    <t>LINE 14</t>
  </si>
  <si>
    <t>LINE 15</t>
  </si>
  <si>
    <t>(Multiple Items)</t>
  </si>
  <si>
    <t>VALUE</t>
  </si>
  <si>
    <t>Sum of VALUE</t>
  </si>
  <si>
    <t>LINE</t>
  </si>
  <si>
    <t>LINE 17</t>
  </si>
  <si>
    <t>LINE 19</t>
  </si>
  <si>
    <t>Residential:</t>
  </si>
  <si>
    <t>Low Income:</t>
  </si>
  <si>
    <t>Small C&amp;I:</t>
  </si>
  <si>
    <t>Medium C&amp;I:</t>
  </si>
  <si>
    <t>Having a service point rate class of R1 and a billing account Rec/Comm code of "R" (rate at the time query is run, not historic)</t>
  </si>
  <si>
    <t>Having a service point rate class of R2 and a billing account Rec/Comm code of "R" (rate at the time query is run, not historic)</t>
  </si>
  <si>
    <t>Having a service point rate class of G1 (rate at the time query is run, not historic)</t>
  </si>
  <si>
    <t>Having a service point rate class of G2 (rate at the time query is run, not historic)</t>
  </si>
  <si>
    <t>Having a service point rate class of G3 or higher (rate at the time query is run, not historic)</t>
  </si>
  <si>
    <t>Large C&amp;I:</t>
  </si>
  <si>
    <t>Line 1</t>
  </si>
  <si>
    <t>MONTH</t>
  </si>
  <si>
    <t>CSS DATA DATE</t>
  </si>
  <si>
    <t>CRIS DATA DATE</t>
  </si>
  <si>
    <t>TRIM_CAT</t>
  </si>
  <si>
    <t>TRIM_LINE</t>
  </si>
  <si>
    <t>WEEK</t>
  </si>
  <si>
    <t>1-Residential</t>
  </si>
  <si>
    <t>2-Low Income Residential</t>
  </si>
  <si>
    <t>LINE 10</t>
  </si>
  <si>
    <t>LINE 11</t>
  </si>
  <si>
    <t>LINE 12</t>
  </si>
  <si>
    <t>Line 2:</t>
  </si>
  <si>
    <t>Line 3:</t>
  </si>
  <si>
    <t>Line 4:</t>
  </si>
  <si>
    <t>YEAR</t>
  </si>
  <si>
    <t>CD_BUS</t>
  </si>
  <si>
    <t>LOAD_PROFILE</t>
  </si>
  <si>
    <t>SUM_AT_SUPP_CHG</t>
  </si>
  <si>
    <t>SUM_OF_AT_DISCOUNT</t>
  </si>
  <si>
    <t>BILLING_FEES</t>
  </si>
  <si>
    <t>ADMIN FEES</t>
  </si>
  <si>
    <t>COM_PRC_CHG</t>
  </si>
  <si>
    <t>NET</t>
  </si>
  <si>
    <t>G1A</t>
  </si>
  <si>
    <t>G1B</t>
  </si>
  <si>
    <t>G1D</t>
  </si>
  <si>
    <t>G1F</t>
  </si>
  <si>
    <t>G2A</t>
  </si>
  <si>
    <t>G3</t>
  </si>
  <si>
    <t>R1A</t>
  </si>
  <si>
    <t>R2A</t>
  </si>
  <si>
    <t>S1A</t>
  </si>
  <si>
    <t>S3B</t>
  </si>
  <si>
    <t>S4A</t>
  </si>
  <si>
    <t>G1C</t>
  </si>
  <si>
    <t>G2B</t>
  </si>
  <si>
    <t>G2D</t>
  </si>
  <si>
    <t>S2</t>
  </si>
  <si>
    <t>S3A</t>
  </si>
  <si>
    <t>S5</t>
  </si>
  <si>
    <t>S6A</t>
  </si>
  <si>
    <t>R4</t>
  </si>
  <si>
    <t>Street</t>
  </si>
  <si>
    <t>TBD</t>
  </si>
  <si>
    <t>Account status:</t>
  </si>
  <si>
    <t>CSS: Active means [css].[CU02TB01_BILL_ACCT].[CD_BA_STAT] = '02'</t>
  </si>
  <si>
    <t>CRS: Active means [crs].[BILLING_ACCOUNT].[CDE_STAT_ACCT] = '00'</t>
  </si>
  <si>
    <t>Service Account:</t>
  </si>
  <si>
    <t>CSS: Active means [css].[CU02TB01_BILL_ACCT].[CD_ACCT_TYPE] = '33'</t>
  </si>
  <si>
    <t>Line 5:</t>
  </si>
  <si>
    <t>Line 6:</t>
  </si>
  <si>
    <t>Line 7:</t>
  </si>
  <si>
    <t>Line 8:</t>
  </si>
  <si>
    <t>Line 9:</t>
  </si>
  <si>
    <t>Line 10:</t>
  </si>
  <si>
    <t>Line 11:</t>
  </si>
  <si>
    <t>Line 12:</t>
  </si>
  <si>
    <t>Line 13:</t>
  </si>
  <si>
    <t>Line 14:</t>
  </si>
  <si>
    <t>Line 15:</t>
  </si>
  <si>
    <t>Line 16:</t>
  </si>
  <si>
    <t>Line 17:</t>
  </si>
  <si>
    <t>Line 18:</t>
  </si>
  <si>
    <t>Line 19:</t>
  </si>
  <si>
    <t>Arrears 90+:</t>
  </si>
  <si>
    <t>Arrears 60-89:</t>
  </si>
  <si>
    <t>Arrears 30-59:</t>
  </si>
  <si>
    <t>CSS: [ccae].[css].[ArrearsAgingSummary].AT_ARREARS_30]</t>
  </si>
  <si>
    <t>CRS: [ccae].[crs].[ArrearsAgingSummary].AMT_ARREARS_30]</t>
  </si>
  <si>
    <t>CSS: [ccae].[css].[ArrearsAgingSummary].AT_ARREARS_60]</t>
  </si>
  <si>
    <t>CRS: [ccae].[crs].[ArrearsAgingSummary].AMT_ARREARS_60]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</si>
  <si>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</si>
  <si>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</si>
  <si>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</si>
  <si>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</si>
  <si>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</si>
  <si>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</si>
  <si>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</si>
  <si>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</si>
  <si>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</si>
  <si>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</si>
  <si>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</si>
  <si>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</si>
  <si>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</si>
  <si>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</si>
  <si>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</si>
  <si>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</si>
  <si>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</si>
  <si>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</si>
  <si>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MASSACHUSETTS ELECTRIC</t>
  </si>
  <si>
    <t>OCTOBER</t>
  </si>
  <si>
    <t>RESIDENTIAL</t>
  </si>
  <si>
    <t>G1A     - Elec G-1 T&amp;D Sm C&amp;I</t>
  </si>
  <si>
    <t>ELEC G-1A</t>
  </si>
  <si>
    <t>DELIVERY ONLY - RESIDENTIAL</t>
  </si>
  <si>
    <t>NANTUCKET ELECTRIC</t>
  </si>
  <si>
    <t>SEPTEMBER</t>
  </si>
  <si>
    <t>COMMERCIAL</t>
  </si>
  <si>
    <t>G1A     - Elec G-1 Sm C&amp;I-Fixed</t>
  </si>
  <si>
    <t>COMMERCIAL-NO BUILDING HEAT</t>
  </si>
  <si>
    <t>STRT-AND-HWY-LT</t>
  </si>
  <si>
    <t>PUBLIC STREET &amp; HIWAY LIGHTING</t>
  </si>
  <si>
    <t>AUGUST</t>
  </si>
  <si>
    <t>INDUSTRIAL</t>
  </si>
  <si>
    <t>S4A     - Lighting S-1 (S4) Co Owned Non Muni-Variable</t>
  </si>
  <si>
    <t>LIGHTING S-4A</t>
  </si>
  <si>
    <t>INDUSTRIAL GENERAL - 60 HERTZ</t>
  </si>
  <si>
    <t>S4A     - Lighting S-1 (S4) T&amp;D Co Owned Non Muni</t>
  </si>
  <si>
    <t>DELIVERY ONLY - COMMERCIAL</t>
  </si>
  <si>
    <t>R4A     - Elec R-4 T&amp;D Residential TOU</t>
  </si>
  <si>
    <t>R4A</t>
  </si>
  <si>
    <t>ELEC R-4A</t>
  </si>
  <si>
    <t>G2D     - Elec G-2 Dem Res Heat Ind Mtr Apt-Fix</t>
  </si>
  <si>
    <t>ELEC G-2D</t>
  </si>
  <si>
    <t>G3A     - Elec G-3 Large TOU-Variable</t>
  </si>
  <si>
    <t>G3A</t>
  </si>
  <si>
    <t>ELEC G-3A</t>
  </si>
  <si>
    <t>R4A     - Elec R-4 Residential TOU-Fixed</t>
  </si>
  <si>
    <t>RESIDENCE SERVICE - NO HEAT</t>
  </si>
  <si>
    <t>DELIVERY ONLY - STREET LIGHT</t>
  </si>
  <si>
    <t>N/A</t>
  </si>
  <si>
    <t>G1F     - Elec G-1 T&amp;D Sm C&amp;I House Meter</t>
  </si>
  <si>
    <t>ELEC G-1F</t>
  </si>
  <si>
    <t>G2A     - Elec G-2 Dem-Variable</t>
  </si>
  <si>
    <t>ELEC G-2A</t>
  </si>
  <si>
    <t>G2A     - Elec G-2 Dem-Smart Grid</t>
  </si>
  <si>
    <t>SALE FOR RESALE - NSTAR</t>
  </si>
  <si>
    <t>JUNE</t>
  </si>
  <si>
    <t>G3A     - Elec G-3 T&amp;D Large TOU</t>
  </si>
  <si>
    <t>DELIVERY ONLY - MBTA</t>
  </si>
  <si>
    <t>MAY</t>
  </si>
  <si>
    <t>G1B     - Lighting G-1 Non Conforming-Fixed</t>
  </si>
  <si>
    <t>LIGHTING G-1B</t>
  </si>
  <si>
    <t>PRIVATE LIGHTING</t>
  </si>
  <si>
    <t>S3B     - Lighting S-3 T&amp;D UG Div of Ownrshp Opt B</t>
  </si>
  <si>
    <t>LIGHTING S-3B</t>
  </si>
  <si>
    <t>DELIVERY ONLY - PRIVATE LIGHT</t>
  </si>
  <si>
    <t>R1A     - Elec R-1 Residential-Fixed</t>
  </si>
  <si>
    <t>ELEC R-1A</t>
  </si>
  <si>
    <t>SALE FOR RESALE - HINGHAM ELE</t>
  </si>
  <si>
    <t>APRIL</t>
  </si>
  <si>
    <t>SALE FOR RESALE - WESTRN MASS</t>
  </si>
  <si>
    <t>G1A     - Elec G-1 Sm C&amp;I-Smart Grid</t>
  </si>
  <si>
    <t>G1D     - Elec G-1 T&amp;D Sm C&amp;I Master Mtr</t>
  </si>
  <si>
    <t>ELEC G-1D</t>
  </si>
  <si>
    <t>G2A     - Elec G-2 T&amp;D Dem</t>
  </si>
  <si>
    <t>STEAM-HEAT</t>
  </si>
  <si>
    <t>R1A     - Elec R-1 T&amp;D Residential</t>
  </si>
  <si>
    <t>DELIVERY ONLY - RESIDENT HEAT</t>
  </si>
  <si>
    <t>R2A     - Elec R-2 Residential Low Income-Variable</t>
  </si>
  <si>
    <t>ELEC R-2A</t>
  </si>
  <si>
    <t>RESIDENCE SERVICE - WITH HEAT</t>
  </si>
  <si>
    <t>R2A     - Elec R-2 Res Low Income-Smart Grid</t>
  </si>
  <si>
    <t>MARCH</t>
  </si>
  <si>
    <t>S4A     - Lighting S-1 (S4) Co Owned Non Muni-Fixed</t>
  </si>
  <si>
    <t>R1A     - Elec R-1 Res-Smart Grid</t>
  </si>
  <si>
    <t>G1C     - Elec G-1 Sm C&amp;I Unmtrd Fix kWh-Fixed</t>
  </si>
  <si>
    <t>ELEC G-1C</t>
  </si>
  <si>
    <t>G1C     - Elec G-1 T&amp;D Sm C&amp;I Unmtrd Fix kWh</t>
  </si>
  <si>
    <t>G1F     - Elec G-1 Sm C&amp;I House Meter-Fixed</t>
  </si>
  <si>
    <t>G1F     - Elec G-1 Sm C&amp;I House Meter-Variable</t>
  </si>
  <si>
    <t>JANUARY</t>
  </si>
  <si>
    <t>G1F     - Elec G-1 Sm C&amp;I House Meter-Smart Grid</t>
  </si>
  <si>
    <t>DECEMBER</t>
  </si>
  <si>
    <t>R2A     - Elec R-2 Residential Low Income-Fixed</t>
  </si>
  <si>
    <t>S6A     - Lighting S-6 T&amp;D Decorative</t>
  </si>
  <si>
    <t>G1B     - Lighting G-1 Non Conforming-Variable</t>
  </si>
  <si>
    <t>G1B     - Lighting G-1 T&amp;D Non Conforming</t>
  </si>
  <si>
    <t>S1A     - Lighting S-1 Co Owned-Variable</t>
  </si>
  <si>
    <t>LIGHTING S-1A</t>
  </si>
  <si>
    <t>G2B     - Elec G-2 Dem Master Mtr Apts-Variable</t>
  </si>
  <si>
    <t>ELEC G-2B</t>
  </si>
  <si>
    <t>R1A     - Elec R-1 Residential-Variable</t>
  </si>
  <si>
    <t>SALE FOR RESALE - NARRAGANSET</t>
  </si>
  <si>
    <t>S1A     - Lighting S-1 Co Owned-Fixed</t>
  </si>
  <si>
    <t>NOVEMBER</t>
  </si>
  <si>
    <t>S6A     - Lighting S-6 Decorative-Variable</t>
  </si>
  <si>
    <t>MBTA    - Elec MBTA Ind Neg</t>
  </si>
  <si>
    <t>MBTA</t>
  </si>
  <si>
    <t>SALE FOR RESALE - M.B.T.A.</t>
  </si>
  <si>
    <t>R2A     - Elec R-2 T&amp;D Residential Low Income</t>
  </si>
  <si>
    <t>G3A     - Elec G-3 Large TOU-Fixed</t>
  </si>
  <si>
    <t>R4A     - Elec R-4 Residential TOU-Variable</t>
  </si>
  <si>
    <t>G1D     - Elec G-1 Sm C&amp;I Master Mtr-Fixed</t>
  </si>
  <si>
    <t>DELIVERY ONLY - INDUSTRIAL</t>
  </si>
  <si>
    <t>S5A     - Lighting S-5 T&amp;D Cust Owned</t>
  </si>
  <si>
    <t>S5A</t>
  </si>
  <si>
    <t>S3A     - Lighting S-3 UG Div of Ownrshp Opt A-Fixed</t>
  </si>
  <si>
    <t>LIGHTING S-3A</t>
  </si>
  <si>
    <t>G2B     - Elec G-2 Dem Master Mtr Apts-Fixed</t>
  </si>
  <si>
    <t>G2B     - Elec G-2 T&amp;D Dem Master Mtr Apts</t>
  </si>
  <si>
    <t>G1A     - Elec G-1 Sm C&amp;I-Variable</t>
  </si>
  <si>
    <t>JULY</t>
  </si>
  <si>
    <t>G2D     - Elec G-2 T&amp;D Dem Res Heat Ind Mtr Apt</t>
  </si>
  <si>
    <t>S6A     - Lighting S-6 Decorative-Fixed</t>
  </si>
  <si>
    <t>S2A     - Lighting S-2 T&amp;D OH Customer Owned</t>
  </si>
  <si>
    <t>S2A</t>
  </si>
  <si>
    <t>LIGHTING S-2A</t>
  </si>
  <si>
    <t>S5A     - Lighting S-5 Cust Owned-Fixed</t>
  </si>
  <si>
    <t>SC13MO  - Net Generation</t>
  </si>
  <si>
    <t>S1A     - Lighting S-1 T&amp;D Co Owned</t>
  </si>
  <si>
    <t>S3A     - Lighting S-3 UG Div of Ownrshp Opt A-Var</t>
  </si>
  <si>
    <t>S3A     - Lighting S-3 T&amp;D UG Div of Ownrshp Opt A</t>
  </si>
  <si>
    <t>S3B     - Lighting S-3 UG Div of Ownrshp Opt B-Var</t>
  </si>
  <si>
    <t>G2A     - Elec G-2 Dem-Fixed</t>
  </si>
  <si>
    <t>FEBRUARY</t>
  </si>
  <si>
    <t>S5A     - Lighting S-5 Cust Owned-Variable</t>
  </si>
  <si>
    <t>G1D     - Elec G-1 Sm C&amp;I Master Mtr-Variable</t>
  </si>
  <si>
    <t>G2D     - Elec G-2 Dem Res Heat Ind Mtr Apt-Var</t>
  </si>
  <si>
    <t>G1C     - Elec G-1 Sm C&amp;I Unmtrd Fix kWh-Var</t>
  </si>
  <si>
    <t>G1D     - Elec G-1 Sm C&amp;I Master Mtr-Smart Grid</t>
  </si>
  <si>
    <t>S2A     - Lighting S-2 OH Customer Owned-Fixed</t>
  </si>
  <si>
    <t/>
  </si>
  <si>
    <t>Sum of KWH Quantity</t>
  </si>
  <si>
    <t>Sum of SUM_AT_SUPP_CHG</t>
  </si>
  <si>
    <t>Usage:</t>
  </si>
  <si>
    <t>DATA SOURCES</t>
  </si>
  <si>
    <t>RATE CLASSIFICATIONS</t>
  </si>
  <si>
    <t>Company:</t>
  </si>
  <si>
    <t>Massachusetts Electric Company</t>
  </si>
  <si>
    <t>Nantucket Electric Company</t>
  </si>
  <si>
    <t>Boston Gas Company</t>
  </si>
  <si>
    <t>Colonial Gas Company</t>
  </si>
  <si>
    <t>$ Revenue (Payments) Received (2)</t>
  </si>
  <si>
    <t>(2) Dollars allocated to reinstate and pay bad debt have been excluded from these amounts.</t>
  </si>
  <si>
    <t>Supplier Receivables (NOT PURCHASED) (1)</t>
  </si>
  <si>
    <t>(1) Marketer receivables are reported for clarity and for reconciliation. Marketer receivables are reported in line 2 through 9 as active A/R.</t>
  </si>
  <si>
    <t>(2) Dollars allocated to reinstate and pay bad debt have *NOT* been excluded from these amounts, because bad debt reinstatement reports do not exist by rate class.</t>
  </si>
  <si>
    <t>The sum of customer charges billed excluding purchased supplier receivables (electric) and marketer receivables (gas).</t>
  </si>
  <si>
    <t>purchased supplier receivables (electric) and marketer receivables (gas).</t>
  </si>
  <si>
    <t>The sum of all customer payments received. For electric companies only, payment amounts applied to recovered bad debt have been excluded.</t>
  </si>
  <si>
    <t>The count of all customer payments received.</t>
  </si>
  <si>
    <t>The difference between total billed customer charges and payments received.</t>
  </si>
  <si>
    <t>Count of service accounts having a status of "active" as of the designated data date for the month and system.  *</t>
  </si>
  <si>
    <t>Count of service accounts having an unpaid debit aged 30 days or older.  *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</si>
  <si>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</si>
  <si>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</si>
  <si>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</si>
  <si>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The sum of unpaid debits aged 30-59 days (regardless of the age of the account's oldest debit).  *</t>
  </si>
  <si>
    <t>The sum of unpaid debits aged 60-89 days (regardless of the age of the account's oldest debit).  *</t>
  </si>
  <si>
    <t>The sum of unpaid debits aged 90 days or older (regardless of the age of the account's oldest debit).  *</t>
  </si>
  <si>
    <t>The sum of unpaid debits aged 30 days or older (regardless of the age of the account's oldest debit) [=Line 6 + Line 7 + Line 8].  *</t>
  </si>
  <si>
    <t>The number of active customers enrolled in the AMP program.  *</t>
  </si>
  <si>
    <t>The number of active customers with an active or restored deferred payment agreement.  *</t>
  </si>
  <si>
    <t>The number of service terminations completed.</t>
  </si>
  <si>
    <t>The sum of all billed customer charges (line 11 + line 12).</t>
  </si>
  <si>
    <t>The sum of commodity metered and billed in KwH (electric) and therms (gas).</t>
  </si>
  <si>
    <t>LINE-BY-LINE DATA DEFINITIONS ( * = point-in-time metric)</t>
  </si>
  <si>
    <t>* End-of-month data dates for point-in-time monthly data</t>
  </si>
  <si>
    <t>(1) Summed on billing month rather than calendar month.</t>
  </si>
  <si>
    <t>CSS: Sum of KWH Quantity for all tariff types from Y:\Credit and Collections\Reporting\FY21\Revenue by Month All Co's\MECO-NANT Revenue Downloads</t>
  </si>
  <si>
    <t>ESCO (CSS):</t>
  </si>
  <si>
    <t>CSS: Sum of SUM_AT_SUPP_CHG Y:\Credit and Collections\Reporting\FY21\ESCO\ESCo Revenue Download FY21\CN799 (ESCo Revenue Download [month])</t>
  </si>
  <si>
    <t>\\NYHCBDRS03\Shared\Credit and Collections\Reporting\FY21\ESCO</t>
  </si>
  <si>
    <t>LINE 20</t>
  </si>
  <si>
    <t>$ Current</t>
  </si>
  <si>
    <t>Collection Effectiveness Index</t>
  </si>
  <si>
    <t>\\NYHCBDRS03\Shared\Credit and Collections\Reporting\FY21\Revenue by Month (All Co's)\MECO-NANT Revenue Downloads</t>
  </si>
  <si>
    <t>LINE 12 (and 11)</t>
  </si>
  <si>
    <t>Year-Over-Year Variance</t>
  </si>
  <si>
    <t>0004  0201   G1A                 122,303.62           -1,619.04              0.00              0.00          0.00        120,684.58</t>
  </si>
  <si>
    <t>0004  0201   G1B                     177.41               -2.39              0.00              0.00          0.00            175.02</t>
  </si>
  <si>
    <t>0004  0201   G1D                     148.67               -2.00              0.00              0.00          0.00            146.67</t>
  </si>
  <si>
    <t>0004  0201   G1F                   1,899.73              -25.64              0.00              0.00          0.00          1,874.09</t>
  </si>
  <si>
    <t>0004  0201   G2A                  64,691.08              -77.64              0.00              0.00          0.00         64,613.44</t>
  </si>
  <si>
    <t>0004  0201   G2B                   2,022.36               -2.43              0.00              0.00          0.00          2,019.93</t>
  </si>
  <si>
    <t>0004  0201   G3                   85,064.88             -102.07              0.00              0.00          0.00         84,962.81</t>
  </si>
  <si>
    <t>0004  0201   R1A                 727,166.27          -22,615.08              0.00              0.00          0.00        704,551.19</t>
  </si>
  <si>
    <t>0004  0201   R2A                  11,381.00             -353.91              0.00              0.00          0.00         11,027.09</t>
  </si>
  <si>
    <t>0004  0201   S1A                   1,895.14              -25.59              0.00              0.00          0.00          1,869.55</t>
  </si>
  <si>
    <t>0004  0201   S3B                     815.50              -11.01              0.00              0.00          0.00            804.49</t>
  </si>
  <si>
    <t>0004  0201   S4A                       3.05               -0.04              0.00              0.00          0.00              3.01</t>
  </si>
  <si>
    <t>0004  0201   G1A                  40,320.04             -544.29              0.00              0.00          0.00         39,775.75</t>
  </si>
  <si>
    <t>0004  0201   G1D                     117.11               -1.58              0.00              0.00          0.00            115.53</t>
  </si>
  <si>
    <t>0004  0201   G1F                     666.72               -9.00              0.00              0.00          0.00            657.72</t>
  </si>
  <si>
    <t>0004  0201   G2A                  33,786.39              -40.54              0.00              0.00          0.00         33,745.85</t>
  </si>
  <si>
    <t>0004  0201   R1A                 126,699.26           -3,940.43              0.00              0.00          0.00        122,758.83</t>
  </si>
  <si>
    <t>0004  0201   R2A                     312.56               -9.72              0.00              0.00          0.00            302.84</t>
  </si>
  <si>
    <t>0005  0201   G1A               7,170,132.42          -96,874.75              0.00              0.00          0.00      7,073,257.67</t>
  </si>
  <si>
    <t>0005  0201   G1B                     770.26              -10.40              0.00              0.00          0.00            759.86</t>
  </si>
  <si>
    <t>0005  0201   G1C                  12,651.68             -170.51              0.00              0.00          0.00         12,481.17</t>
  </si>
  <si>
    <t>0005  0201   G1D                 149,482.14           -2,018.00              0.00              0.00          0.00        147,464.14</t>
  </si>
  <si>
    <t>0005  0201   G1F                 918,749.65          -12,385.73              0.00              0.00          0.00        906,363.92</t>
  </si>
  <si>
    <t>0005  0201   G2A              10,760,571.39          -12,882.09              0.00              0.00          0.00     10,747,689.30</t>
  </si>
  <si>
    <t>0005  0201   G2B                 635,353.26             -762.42              0.00              0.00          0.00        634,590.84</t>
  </si>
  <si>
    <t>0005  0201   G2D                 330,797.41             -397.02              0.00              0.00          0.00        330,400.39</t>
  </si>
  <si>
    <t>0005  0201   G3               20,851,387.84          -24,988.10              0.00              0.00          0.00     20,826,399.74</t>
  </si>
  <si>
    <t>0005  0201   R1A              35,219,762.48       -1,095,338.74              0.00              0.00          0.00     34,124,423.74</t>
  </si>
  <si>
    <t>0005  0201   R2A               4,915,534.12         -152,871.47              0.00              0.00          0.00      4,762,662.65</t>
  </si>
  <si>
    <t>0005  0201   S1A                 134,092.29           -1,810.27              0.00              0.00          0.00        132,282.02</t>
  </si>
  <si>
    <t>0005  0201   S2                    4,300.20              -58.06              0.00              0.00          0.00          4,242.14</t>
  </si>
  <si>
    <t>0005  0201   S3A                     519.84               -7.02              0.00              0.00          0.00            512.82</t>
  </si>
  <si>
    <t>0005  0201   S3B                   1,456.79              -19.68              0.00              0.00          0.00          1,437.11</t>
  </si>
  <si>
    <t>0005  0201   S4A                 194,627.19           -2,629.06              0.00              0.00          0.00        191,998.13</t>
  </si>
  <si>
    <t>0005  0201   S5                  410,222.80           -5,254.46              0.00              0.00          0.00        404,968.34</t>
  </si>
  <si>
    <t>0005  0201   S6A                      21.71               -0.29              0.00              0.00          0.00             21.42</t>
  </si>
  <si>
    <t>0005  0201   G1A                 867,609.71          -11,708.11              0.00              0.00          0.00        855,901.60</t>
  </si>
  <si>
    <t>0005  0201   G1C                   2,547.46              -34.35              0.00              0.00          0.00          2,513.11</t>
  </si>
  <si>
    <t>0005  0201   G1D                  16,591.60             -223.96              0.00              0.00          0.00         16,367.64</t>
  </si>
  <si>
    <t>0005  0201   G1F                 122,194.00           -1,646.81              0.00              0.00          0.00        120,547.19</t>
  </si>
  <si>
    <t>0005  0201   G2A               1,081,200.26           -1,297.43              0.00              0.00          0.00      1,079,902.83</t>
  </si>
  <si>
    <t>0005  0201   G2B                 110,357.14             -132.42              0.00              0.00          0.00        110,224.72</t>
  </si>
  <si>
    <t>0005  0201   G2D                  55,951.65              -67.13              0.00              0.00          0.00         55,884.52</t>
  </si>
  <si>
    <t>0005  0201   G3                2,531,785.98           -3,038.16              0.00              0.00          0.00      2,528,747.82</t>
  </si>
  <si>
    <t>0005  0201   R1A               3,688,731.41         -114,715.64              0.00              0.00          0.00      3,574,015.77</t>
  </si>
  <si>
    <t>0005  0201   R2A                 674,851.93          -20,987.95              0.00              0.00          0.00        653,863.98</t>
  </si>
  <si>
    <t>0005  0201   S4A                       6.41               -0.09              0.00              0.00          0.00              6.32</t>
  </si>
  <si>
    <t>Default Supply</t>
  </si>
  <si>
    <t>External Supply</t>
  </si>
  <si>
    <t>1-Resdiential-ESCO</t>
  </si>
  <si>
    <t>1-Resdiential-GRID</t>
  </si>
  <si>
    <t>2-Low Income Resdiential-ESCO</t>
  </si>
  <si>
    <t>2-Low Income Resdiential-GRID</t>
  </si>
  <si>
    <t>(No column name)</t>
  </si>
  <si>
    <t>Low Income Resdiential-ESCO</t>
  </si>
  <si>
    <t>Resdiential-ESCO</t>
  </si>
  <si>
    <t>1-Residential-ESCO</t>
  </si>
  <si>
    <t>1-Residential-GRID</t>
  </si>
  <si>
    <t>2-Low Income Residential-ESCO</t>
  </si>
  <si>
    <t>2-Low Income Residential-GRID</t>
  </si>
  <si>
    <t>Low Income Residential-GRID</t>
  </si>
  <si>
    <t>Residential-GRID</t>
  </si>
  <si>
    <t>Monthly filing for April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</si>
</sst>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164" formatCode="mmm\.\ d\,\ yy"/>
    <numFmt numFmtId="165" formatCode="mmm\-yyyy"/>
    <numFmt numFmtId="166" formatCode="00"/>
    <numFmt numFmtId="167" formatCode="0.0%"/>
    <numFmt numFmtId="168" formatCode="&quot;$&quot;#,##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9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66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dash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305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4" xfId="0" applyFont="1" applyBorder="1" applyAlignment="1" applyProtection="1">
      <alignment horizontal="left"/>
      <protection locked="0"/>
    </xf>
    <xf numFmtId="0" fontId="4" fillId="0" borderId="4" xfId="0" applyFont="1" applyBorder="1" applyAlignment="1" applyProtection="1">
      <alignment horizontal="left"/>
      <protection locked="0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wrapText="1"/>
    </xf>
    <xf numFmtId="0" fontId="4" fillId="0" borderId="5" xfId="0" applyFont="1" applyBorder="1" applyAlignment="1" applyProtection="1">
      <alignment horizontal="left"/>
      <protection locked="0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14" fontId="3" fillId="0" borderId="4" xfId="0" applyNumberFormat="1" applyFont="1" applyBorder="1" applyAlignment="1" applyProtection="1">
      <alignment horizontal="left"/>
      <protection locked="0"/>
    </xf>
    <xf numFmtId="0" fontId="4" fillId="0" borderId="5" xfId="0" applyFont="1" applyBorder="1" applyAlignment="1" applyProtection="1">
      <alignment horizontal="left" vertical="center"/>
      <protection locked="0"/>
    </xf>
    <xf numFmtId="0" fontId="4" fillId="0" borderId="4" xfId="0" applyFont="1" applyBorder="1" applyAlignment="1" applyProtection="1">
      <alignment horizontal="left" vertical="center"/>
      <protection locked="0"/>
    </xf>
    <xf numFmtId="0" fontId="4" fillId="0" borderId="0" xfId="0" applyFont="1" applyAlignment="1">
      <alignment horizontal="left" wrapText="1"/>
    </xf>
    <xf numFmtId="14" fontId="3" fillId="0" borderId="0" xfId="0" applyNumberFormat="1" applyFont="1" applyBorder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Border="1" applyAlignment="1" applyProtection="1">
      <alignment horizontal="center"/>
      <protection locked="0"/>
    </xf>
    <xf numFmtId="0" fontId="4" fillId="0" borderId="0" xfId="0" applyFont="1" applyBorder="1" applyAlignment="1"/>
    <xf numFmtId="0" fontId="4" fillId="0" borderId="0" xfId="0" applyFont="1" applyAlignment="1"/>
    <xf numFmtId="0" fontId="4" fillId="0" borderId="0" xfId="0" applyFont="1" applyAlignment="1">
      <alignment vertical="center"/>
    </xf>
    <xf numFmtId="0" fontId="4" fillId="0" borderId="0" xfId="0" applyFont="1"/>
    <xf numFmtId="0" fontId="6" fillId="0" borderId="0" xfId="0" applyFont="1" applyFill="1" applyAlignment="1">
      <alignment horizontal="left" vertical="top"/>
    </xf>
    <xf numFmtId="0" fontId="4" fillId="0" borderId="0" xfId="0" applyFont="1" applyAlignment="1">
      <alignment wrapText="1"/>
    </xf>
    <xf numFmtId="0" fontId="2" fillId="0" borderId="6" xfId="0" applyFont="1" applyBorder="1" applyAlignment="1">
      <alignment horizontal="left"/>
    </xf>
    <xf numFmtId="0" fontId="5" fillId="0" borderId="10" xfId="0" applyFont="1" applyBorder="1" applyAlignment="1" applyProtection="1">
      <alignment horizontal="centerContinuous"/>
    </xf>
    <xf numFmtId="0" fontId="5" fillId="0" borderId="11" xfId="0" applyFont="1" applyBorder="1" applyAlignment="1" applyProtection="1">
      <alignment horizontal="centerContinuous"/>
    </xf>
    <xf numFmtId="0" fontId="5" fillId="0" borderId="12" xfId="0" applyFont="1" applyBorder="1" applyAlignment="1" applyProtection="1">
      <alignment horizontal="centerContinuous"/>
    </xf>
    <xf numFmtId="0" fontId="5" fillId="0" borderId="15" xfId="0" applyFont="1" applyBorder="1" applyAlignment="1" applyProtection="1">
      <alignment horizontal="centerContinuous"/>
    </xf>
    <xf numFmtId="0" fontId="5" fillId="0" borderId="24" xfId="0" applyFont="1" applyBorder="1" applyAlignment="1" applyProtection="1">
      <alignment horizontal="centerContinuous"/>
    </xf>
    <xf numFmtId="0" fontId="5" fillId="0" borderId="7" xfId="0" applyFont="1" applyBorder="1"/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9" xfId="0" applyFont="1" applyBorder="1" applyAlignment="1" applyProtection="1">
      <alignment horizontal="center" vertical="center"/>
      <protection locked="0"/>
    </xf>
    <xf numFmtId="0" fontId="7" fillId="0" borderId="19" xfId="0" applyFont="1" applyBorder="1" applyAlignment="1" applyProtection="1">
      <alignment horizontal="center" vertical="center"/>
      <protection locked="0"/>
    </xf>
    <xf numFmtId="0" fontId="7" fillId="0" borderId="16" xfId="0" applyFont="1" applyBorder="1" applyAlignment="1" applyProtection="1">
      <alignment horizontal="center" vertical="center"/>
      <protection locked="0"/>
    </xf>
    <xf numFmtId="0" fontId="7" fillId="0" borderId="25" xfId="0" applyFont="1" applyBorder="1" applyAlignment="1" applyProtection="1">
      <alignment horizontal="center" vertical="center"/>
      <protection locked="0"/>
    </xf>
    <xf numFmtId="0" fontId="4" fillId="0" borderId="0" xfId="0" applyFont="1" applyFill="1" applyBorder="1"/>
    <xf numFmtId="0" fontId="2" fillId="0" borderId="0" xfId="0" applyFont="1" applyFill="1" applyBorder="1"/>
    <xf numFmtId="0" fontId="0" fillId="2" borderId="2" xfId="0" applyFont="1" applyFill="1" applyBorder="1"/>
    <xf numFmtId="0" fontId="0" fillId="2" borderId="3" xfId="0" applyFont="1" applyFill="1" applyBorder="1"/>
    <xf numFmtId="14" fontId="7" fillId="0" borderId="8" xfId="0" applyNumberFormat="1" applyFont="1" applyBorder="1" applyAlignment="1" applyProtection="1">
      <alignment horizontal="center" vertical="center"/>
      <protection locked="0"/>
    </xf>
    <xf numFmtId="38" fontId="4" fillId="0" borderId="23" xfId="0" applyNumberFormat="1" applyFont="1" applyBorder="1"/>
    <xf numFmtId="6" fontId="4" fillId="0" borderId="23" xfId="0" applyNumberFormat="1" applyFont="1" applyBorder="1"/>
    <xf numFmtId="6" fontId="2" fillId="0" borderId="47" xfId="0" applyNumberFormat="1" applyFont="1" applyBorder="1"/>
    <xf numFmtId="6" fontId="2" fillId="0" borderId="42" xfId="0" applyNumberFormat="1" applyFont="1" applyBorder="1"/>
    <xf numFmtId="6" fontId="0" fillId="0" borderId="0" xfId="0" applyNumberFormat="1" applyFont="1"/>
    <xf numFmtId="6" fontId="4" fillId="0" borderId="42" xfId="0" applyNumberFormat="1" applyFont="1" applyBorder="1" applyAlignment="1">
      <alignment horizontal="left" indent="2"/>
    </xf>
    <xf numFmtId="6" fontId="4" fillId="0" borderId="21" xfId="0" applyNumberFormat="1" applyFont="1" applyBorder="1"/>
    <xf numFmtId="6" fontId="4" fillId="0" borderId="14" xfId="0" applyNumberFormat="1" applyFont="1" applyBorder="1"/>
    <xf numFmtId="6" fontId="4" fillId="0" borderId="22" xfId="0" applyNumberFormat="1" applyFont="1" applyBorder="1"/>
    <xf numFmtId="6" fontId="4" fillId="0" borderId="18" xfId="0" applyNumberFormat="1" applyFont="1" applyBorder="1"/>
    <xf numFmtId="6" fontId="4" fillId="0" borderId="14" xfId="0" applyNumberFormat="1" applyFont="1" applyBorder="1" applyAlignment="1">
      <alignment wrapText="1"/>
    </xf>
    <xf numFmtId="6" fontId="0" fillId="0" borderId="22" xfId="0" applyNumberFormat="1" applyFont="1" applyBorder="1"/>
    <xf numFmtId="6" fontId="2" fillId="0" borderId="18" xfId="0" applyNumberFormat="1" applyFont="1" applyBorder="1"/>
    <xf numFmtId="6" fontId="2" fillId="0" borderId="28" xfId="0" applyNumberFormat="1" applyFont="1" applyBorder="1"/>
    <xf numFmtId="6" fontId="4" fillId="3" borderId="21" xfId="0" applyNumberFormat="1" applyFont="1" applyFill="1" applyBorder="1"/>
    <xf numFmtId="6" fontId="4" fillId="3" borderId="14" xfId="0" applyNumberFormat="1" applyFont="1" applyFill="1" applyBorder="1"/>
    <xf numFmtId="6" fontId="4" fillId="3" borderId="22" xfId="0" applyNumberFormat="1" applyFont="1" applyFill="1" applyBorder="1"/>
    <xf numFmtId="6" fontId="4" fillId="3" borderId="18" xfId="0" applyNumberFormat="1" applyFont="1" applyFill="1" applyBorder="1"/>
    <xf numFmtId="6" fontId="4" fillId="3" borderId="14" xfId="0" applyNumberFormat="1" applyFont="1" applyFill="1" applyBorder="1" applyAlignment="1">
      <alignment wrapText="1"/>
    </xf>
    <xf numFmtId="6" fontId="0" fillId="3" borderId="22" xfId="0" applyNumberFormat="1" applyFont="1" applyFill="1" applyBorder="1"/>
    <xf numFmtId="6" fontId="4" fillId="0" borderId="44" xfId="0" applyNumberFormat="1" applyFont="1" applyBorder="1" applyAlignment="1">
      <alignment horizontal="left" indent="2"/>
    </xf>
    <xf numFmtId="38" fontId="2" fillId="0" borderId="26" xfId="0" applyNumberFormat="1" applyFont="1" applyBorder="1"/>
    <xf numFmtId="38" fontId="4" fillId="3" borderId="32" xfId="0" applyNumberFormat="1" applyFont="1" applyFill="1" applyBorder="1"/>
    <xf numFmtId="38" fontId="4" fillId="3" borderId="13" xfId="0" applyNumberFormat="1" applyFont="1" applyFill="1" applyBorder="1"/>
    <xf numFmtId="38" fontId="4" fillId="3" borderId="27" xfId="0" applyNumberFormat="1" applyFont="1" applyFill="1" applyBorder="1"/>
    <xf numFmtId="38" fontId="4" fillId="3" borderId="17" xfId="0" applyNumberFormat="1" applyFont="1" applyFill="1" applyBorder="1"/>
    <xf numFmtId="38" fontId="4" fillId="3" borderId="13" xfId="0" applyNumberFormat="1" applyFont="1" applyFill="1" applyBorder="1" applyAlignment="1">
      <alignment wrapText="1"/>
    </xf>
    <xf numFmtId="38" fontId="0" fillId="3" borderId="27" xfId="0" applyNumberFormat="1" applyFont="1" applyFill="1" applyBorder="1"/>
    <xf numFmtId="38" fontId="0" fillId="0" borderId="0" xfId="0" applyNumberFormat="1" applyFont="1"/>
    <xf numFmtId="38" fontId="4" fillId="0" borderId="42" xfId="0" applyNumberFormat="1" applyFont="1" applyBorder="1" applyAlignment="1">
      <alignment horizontal="left" indent="2"/>
    </xf>
    <xf numFmtId="38" fontId="4" fillId="0" borderId="37" xfId="0" applyNumberFormat="1" applyFont="1" applyBorder="1"/>
    <xf numFmtId="38" fontId="4" fillId="0" borderId="39" xfId="0" applyNumberFormat="1" applyFont="1" applyBorder="1"/>
    <xf numFmtId="38" fontId="4" fillId="0" borderId="43" xfId="0" applyNumberFormat="1" applyFont="1" applyBorder="1"/>
    <xf numFmtId="38" fontId="4" fillId="0" borderId="34" xfId="0" applyNumberFormat="1" applyFont="1" applyBorder="1"/>
    <xf numFmtId="38" fontId="4" fillId="0" borderId="39" xfId="0" applyNumberFormat="1" applyFont="1" applyBorder="1" applyAlignment="1">
      <alignment wrapText="1"/>
    </xf>
    <xf numFmtId="38" fontId="0" fillId="0" borderId="39" xfId="0" applyNumberFormat="1" applyFont="1" applyBorder="1"/>
    <xf numFmtId="38" fontId="0" fillId="0" borderId="43" xfId="0" applyNumberFormat="1" applyFont="1" applyBorder="1"/>
    <xf numFmtId="38" fontId="4" fillId="0" borderId="44" xfId="0" applyNumberFormat="1" applyFont="1" applyBorder="1" applyAlignment="1">
      <alignment horizontal="left" indent="2"/>
    </xf>
    <xf numFmtId="38" fontId="2" fillId="0" borderId="45" xfId="0" applyNumberFormat="1" applyFont="1" applyBorder="1"/>
    <xf numFmtId="38" fontId="2" fillId="0" borderId="46" xfId="0" applyNumberFormat="1" applyFont="1" applyBorder="1"/>
    <xf numFmtId="38" fontId="2" fillId="0" borderId="48" xfId="0" applyNumberFormat="1" applyFont="1" applyBorder="1"/>
    <xf numFmtId="38" fontId="2" fillId="0" borderId="47" xfId="0" applyNumberFormat="1" applyFont="1" applyBorder="1"/>
    <xf numFmtId="38" fontId="2" fillId="0" borderId="46" xfId="0" applyNumberFormat="1" applyFont="1" applyBorder="1" applyAlignment="1">
      <alignment wrapText="1"/>
    </xf>
    <xf numFmtId="38" fontId="1" fillId="0" borderId="48" xfId="0" applyNumberFormat="1" applyFont="1" applyBorder="1"/>
    <xf numFmtId="38" fontId="1" fillId="0" borderId="0" xfId="0" applyNumberFormat="1" applyFont="1"/>
    <xf numFmtId="38" fontId="2" fillId="0" borderId="42" xfId="0" applyNumberFormat="1" applyFont="1" applyBorder="1"/>
    <xf numFmtId="38" fontId="4" fillId="3" borderId="37" xfId="0" applyNumberFormat="1" applyFont="1" applyFill="1" applyBorder="1"/>
    <xf numFmtId="38" fontId="4" fillId="3" borderId="39" xfId="0" applyNumberFormat="1" applyFont="1" applyFill="1" applyBorder="1"/>
    <xf numFmtId="38" fontId="4" fillId="3" borderId="43" xfId="0" applyNumberFormat="1" applyFont="1" applyFill="1" applyBorder="1"/>
    <xf numFmtId="38" fontId="4" fillId="3" borderId="34" xfId="0" applyNumberFormat="1" applyFont="1" applyFill="1" applyBorder="1"/>
    <xf numFmtId="38" fontId="4" fillId="3" borderId="39" xfId="0" applyNumberFormat="1" applyFont="1" applyFill="1" applyBorder="1" applyAlignment="1">
      <alignment wrapText="1"/>
    </xf>
    <xf numFmtId="38" fontId="0" fillId="3" borderId="43" xfId="0" applyNumberFormat="1" applyFont="1" applyFill="1" applyBorder="1"/>
    <xf numFmtId="38" fontId="4" fillId="0" borderId="21" xfId="0" applyNumberFormat="1" applyFont="1" applyBorder="1"/>
    <xf numFmtId="38" fontId="4" fillId="0" borderId="14" xfId="0" applyNumberFormat="1" applyFont="1" applyBorder="1"/>
    <xf numFmtId="38" fontId="4" fillId="0" borderId="22" xfId="0" applyNumberFormat="1" applyFont="1" applyBorder="1"/>
    <xf numFmtId="38" fontId="4" fillId="0" borderId="18" xfId="0" applyNumberFormat="1" applyFont="1" applyBorder="1"/>
    <xf numFmtId="38" fontId="4" fillId="0" borderId="14" xfId="0" applyNumberFormat="1" applyFont="1" applyBorder="1" applyAlignment="1">
      <alignment wrapText="1"/>
    </xf>
    <xf numFmtId="38" fontId="0" fillId="0" borderId="22" xfId="0" applyNumberFormat="1" applyFont="1" applyBorder="1"/>
    <xf numFmtId="38" fontId="2" fillId="0" borderId="18" xfId="0" applyNumberFormat="1" applyFont="1" applyBorder="1"/>
    <xf numFmtId="38" fontId="2" fillId="0" borderId="28" xfId="0" applyNumberFormat="1" applyFont="1" applyBorder="1"/>
    <xf numFmtId="38" fontId="4" fillId="3" borderId="21" xfId="0" applyNumberFormat="1" applyFont="1" applyFill="1" applyBorder="1"/>
    <xf numFmtId="38" fontId="4" fillId="3" borderId="14" xfId="0" applyNumberFormat="1" applyFont="1" applyFill="1" applyBorder="1"/>
    <xf numFmtId="38" fontId="4" fillId="3" borderId="22" xfId="0" applyNumberFormat="1" applyFont="1" applyFill="1" applyBorder="1"/>
    <xf numFmtId="38" fontId="4" fillId="3" borderId="18" xfId="0" applyNumberFormat="1" applyFont="1" applyFill="1" applyBorder="1"/>
    <xf numFmtId="38" fontId="4" fillId="3" borderId="14" xfId="0" applyNumberFormat="1" applyFont="1" applyFill="1" applyBorder="1" applyAlignment="1">
      <alignment wrapText="1"/>
    </xf>
    <xf numFmtId="38" fontId="0" fillId="3" borderId="22" xfId="0" applyNumberFormat="1" applyFont="1" applyFill="1" applyBorder="1"/>
    <xf numFmtId="6" fontId="4" fillId="3" borderId="37" xfId="0" applyNumberFormat="1" applyFont="1" applyFill="1" applyBorder="1"/>
    <xf numFmtId="6" fontId="4" fillId="3" borderId="39" xfId="0" applyNumberFormat="1" applyFont="1" applyFill="1" applyBorder="1"/>
    <xf numFmtId="6" fontId="4" fillId="3" borderId="43" xfId="0" applyNumberFormat="1" applyFont="1" applyFill="1" applyBorder="1"/>
    <xf numFmtId="6" fontId="4" fillId="3" borderId="34" xfId="0" applyNumberFormat="1" applyFont="1" applyFill="1" applyBorder="1"/>
    <xf numFmtId="6" fontId="4" fillId="3" borderId="39" xfId="0" applyNumberFormat="1" applyFont="1" applyFill="1" applyBorder="1" applyAlignment="1">
      <alignment wrapText="1"/>
    </xf>
    <xf numFmtId="6" fontId="0" fillId="3" borderId="43" xfId="0" applyNumberFormat="1" applyFont="1" applyFill="1" applyBorder="1"/>
    <xf numFmtId="6" fontId="4" fillId="0" borderId="33" xfId="0" applyNumberFormat="1" applyFont="1" applyBorder="1"/>
    <xf numFmtId="6" fontId="4" fillId="0" borderId="20" xfId="0" applyNumberFormat="1" applyFont="1" applyBorder="1"/>
    <xf numFmtId="6" fontId="4" fillId="0" borderId="29" xfId="0" applyNumberFormat="1" applyFont="1" applyBorder="1"/>
    <xf numFmtId="6" fontId="4" fillId="0" borderId="20" xfId="0" applyNumberFormat="1" applyFont="1" applyBorder="1" applyAlignment="1">
      <alignment wrapText="1"/>
    </xf>
    <xf numFmtId="6" fontId="0" fillId="0" borderId="29" xfId="0" applyNumberFormat="1" applyFont="1" applyBorder="1"/>
    <xf numFmtId="6" fontId="2" fillId="0" borderId="36" xfId="0" applyNumberFormat="1" applyFont="1" applyBorder="1"/>
    <xf numFmtId="38" fontId="4" fillId="0" borderId="33" xfId="0" applyNumberFormat="1" applyFont="1" applyBorder="1"/>
    <xf numFmtId="38" fontId="4" fillId="0" borderId="20" xfId="0" applyNumberFormat="1" applyFont="1" applyBorder="1"/>
    <xf numFmtId="38" fontId="4" fillId="0" borderId="29" xfId="0" applyNumberFormat="1" applyFont="1" applyBorder="1"/>
    <xf numFmtId="38" fontId="4" fillId="0" borderId="20" xfId="0" applyNumberFormat="1" applyFont="1" applyBorder="1" applyAlignment="1">
      <alignment wrapText="1"/>
    </xf>
    <xf numFmtId="38" fontId="0" fillId="0" borderId="29" xfId="0" applyNumberFormat="1" applyFont="1" applyBorder="1"/>
    <xf numFmtId="38" fontId="2" fillId="0" borderId="36" xfId="0" applyNumberFormat="1" applyFont="1" applyBorder="1"/>
    <xf numFmtId="38" fontId="4" fillId="0" borderId="35" xfId="0" applyNumberFormat="1" applyFont="1" applyBorder="1"/>
    <xf numFmtId="38" fontId="4" fillId="0" borderId="34" xfId="0" applyNumberFormat="1" applyFont="1" applyBorder="1" applyAlignment="1">
      <alignment wrapText="1"/>
    </xf>
    <xf numFmtId="38" fontId="0" fillId="0" borderId="34" xfId="0" applyNumberFormat="1" applyFont="1" applyBorder="1"/>
    <xf numFmtId="38" fontId="0" fillId="0" borderId="35" xfId="0" applyNumberFormat="1" applyFont="1" applyBorder="1"/>
    <xf numFmtId="38" fontId="2" fillId="0" borderId="36" xfId="0" applyNumberFormat="1" applyFont="1" applyFill="1" applyBorder="1"/>
    <xf numFmtId="38" fontId="0" fillId="0" borderId="37" xfId="0" applyNumberFormat="1" applyFont="1" applyBorder="1"/>
    <xf numFmtId="38" fontId="4" fillId="0" borderId="30" xfId="0" applyNumberFormat="1" applyFont="1" applyBorder="1" applyAlignment="1">
      <alignment horizontal="left" indent="2"/>
    </xf>
    <xf numFmtId="38" fontId="1" fillId="0" borderId="38" xfId="0" applyNumberFormat="1" applyFont="1" applyBorder="1"/>
    <xf numFmtId="38" fontId="1" fillId="0" borderId="40" xfId="0" applyNumberFormat="1" applyFont="1" applyBorder="1"/>
    <xf numFmtId="38" fontId="1" fillId="0" borderId="41" xfId="0" applyNumberFormat="1" applyFont="1" applyBorder="1"/>
    <xf numFmtId="38" fontId="1" fillId="0" borderId="31" xfId="0" applyNumberFormat="1" applyFont="1" applyBorder="1"/>
    <xf numFmtId="38" fontId="1" fillId="0" borderId="37" xfId="0" applyNumberFormat="1" applyFont="1" applyBorder="1"/>
    <xf numFmtId="38" fontId="1" fillId="0" borderId="39" xfId="0" applyNumberFormat="1" applyFont="1" applyBorder="1"/>
    <xf numFmtId="38" fontId="1" fillId="0" borderId="34" xfId="0" applyNumberFormat="1" applyFont="1" applyBorder="1"/>
    <xf numFmtId="38" fontId="1" fillId="0" borderId="35" xfId="0" applyNumberFormat="1" applyFont="1" applyBorder="1"/>
    <xf numFmtId="38" fontId="2" fillId="0" borderId="37" xfId="0" applyNumberFormat="1" applyFont="1" applyBorder="1"/>
    <xf numFmtId="38" fontId="2" fillId="0" borderId="39" xfId="0" applyNumberFormat="1" applyFont="1" applyBorder="1"/>
    <xf numFmtId="38" fontId="2" fillId="0" borderId="34" xfId="0" applyNumberFormat="1" applyFont="1" applyBorder="1"/>
    <xf numFmtId="38" fontId="2" fillId="0" borderId="35" xfId="0" applyNumberFormat="1" applyFont="1" applyBorder="1"/>
    <xf numFmtId="38" fontId="2" fillId="0" borderId="34" xfId="0" applyNumberFormat="1" applyFont="1" applyBorder="1" applyAlignment="1">
      <alignment wrapText="1"/>
    </xf>
    <xf numFmtId="6" fontId="2" fillId="0" borderId="45" xfId="0" applyNumberFormat="1" applyFont="1" applyBorder="1"/>
    <xf numFmtId="6" fontId="2" fillId="0" borderId="46" xfId="0" applyNumberFormat="1" applyFont="1" applyBorder="1"/>
    <xf numFmtId="6" fontId="2" fillId="0" borderId="48" xfId="0" applyNumberFormat="1" applyFont="1" applyBorder="1"/>
    <xf numFmtId="6" fontId="2" fillId="0" borderId="46" xfId="0" applyNumberFormat="1" applyFont="1" applyBorder="1" applyAlignment="1">
      <alignment wrapText="1"/>
    </xf>
    <xf numFmtId="6" fontId="1" fillId="0" borderId="48" xfId="0" applyNumberFormat="1" applyFont="1" applyBorder="1"/>
    <xf numFmtId="6" fontId="1" fillId="0" borderId="0" xfId="0" applyNumberFormat="1" applyFont="1"/>
    <xf numFmtId="6" fontId="2" fillId="0" borderId="33" xfId="0" applyNumberFormat="1" applyFont="1" applyBorder="1"/>
    <xf numFmtId="6" fontId="2" fillId="0" borderId="20" xfId="0" applyNumberFormat="1" applyFont="1" applyBorder="1"/>
    <xf numFmtId="6" fontId="2" fillId="0" borderId="23" xfId="0" applyNumberFormat="1" applyFont="1" applyBorder="1"/>
    <xf numFmtId="6" fontId="2" fillId="0" borderId="29" xfId="0" applyNumberFormat="1" applyFont="1" applyBorder="1"/>
    <xf numFmtId="6" fontId="2" fillId="0" borderId="20" xfId="0" applyNumberFormat="1" applyFont="1" applyBorder="1" applyAlignment="1">
      <alignment wrapText="1"/>
    </xf>
    <xf numFmtId="6" fontId="1" fillId="0" borderId="29" xfId="0" applyNumberFormat="1" applyFont="1" applyBorder="1"/>
    <xf numFmtId="38" fontId="2" fillId="0" borderId="21" xfId="0" applyNumberFormat="1" applyFont="1" applyBorder="1"/>
    <xf numFmtId="38" fontId="2" fillId="0" borderId="14" xfId="0" applyNumberFormat="1" applyFont="1" applyBorder="1"/>
    <xf numFmtId="38" fontId="2" fillId="0" borderId="22" xfId="0" applyNumberFormat="1" applyFont="1" applyBorder="1"/>
    <xf numFmtId="38" fontId="2" fillId="0" borderId="14" xfId="0" applyNumberFormat="1" applyFont="1" applyBorder="1" applyAlignment="1">
      <alignment wrapText="1"/>
    </xf>
    <xf numFmtId="38" fontId="1" fillId="0" borderId="22" xfId="0" applyNumberFormat="1" applyFont="1" applyBorder="1"/>
    <xf numFmtId="6" fontId="2" fillId="0" borderId="21" xfId="0" applyNumberFormat="1" applyFont="1" applyBorder="1"/>
    <xf numFmtId="6" fontId="2" fillId="0" borderId="14" xfId="0" applyNumberFormat="1" applyFont="1" applyBorder="1"/>
    <xf numFmtId="6" fontId="2" fillId="0" borderId="22" xfId="0" applyNumberFormat="1" applyFont="1" applyBorder="1"/>
    <xf numFmtId="6" fontId="2" fillId="0" borderId="14" xfId="0" applyNumberFormat="1" applyFont="1" applyBorder="1" applyAlignment="1">
      <alignment wrapText="1"/>
    </xf>
    <xf numFmtId="6" fontId="1" fillId="0" borderId="22" xfId="0" applyNumberFormat="1" applyFont="1" applyBorder="1"/>
    <xf numFmtId="1" fontId="0" fillId="0" borderId="0" xfId="0" applyNumberFormat="1" applyFont="1"/>
    <xf numFmtId="1" fontId="0" fillId="0" borderId="0" xfId="0" applyNumberFormat="1" applyFont="1" applyAlignment="1">
      <alignment horizontal="left"/>
    </xf>
    <xf numFmtId="1" fontId="0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3" borderId="0" xfId="0" applyFill="1"/>
    <xf numFmtId="0" fontId="0" fillId="0" borderId="0" xfId="0" quotePrefix="1"/>
    <xf numFmtId="166" fontId="0" fillId="0" borderId="0" xfId="0" quotePrefix="1" applyNumberFormat="1"/>
    <xf numFmtId="0" fontId="0" fillId="3" borderId="0" xfId="0" quotePrefix="1" applyFill="1" applyAlignment="1">
      <alignment horizontal="center"/>
    </xf>
    <xf numFmtId="6" fontId="4" fillId="0" borderId="23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2" fillId="0" borderId="51" xfId="0" applyNumberFormat="1" applyFont="1" applyBorder="1"/>
    <xf numFmtId="6" fontId="4" fillId="0" borderId="20" xfId="0" applyNumberFormat="1" applyFont="1" applyBorder="1" applyAlignment="1">
      <alignment horizontal="center"/>
    </xf>
    <xf numFmtId="6" fontId="4" fillId="0" borderId="20" xfId="0" applyNumberFormat="1" applyFont="1" applyFill="1" applyBorder="1"/>
    <xf numFmtId="0" fontId="0" fillId="0" borderId="0" xfId="0" applyBorder="1"/>
    <xf numFmtId="0" fontId="1" fillId="4" borderId="52" xfId="0" applyFont="1" applyFill="1" applyBorder="1"/>
    <xf numFmtId="6" fontId="4" fillId="0" borderId="33" xfId="0" applyNumberFormat="1" applyFont="1" applyBorder="1" applyAlignment="1">
      <alignment horizontal="right"/>
    </xf>
    <xf numFmtId="6" fontId="4" fillId="0" borderId="20" xfId="0" applyNumberFormat="1" applyFont="1" applyBorder="1" applyAlignment="1">
      <alignment horizontal="right"/>
    </xf>
    <xf numFmtId="6" fontId="4" fillId="0" borderId="29" xfId="0" applyNumberFormat="1" applyFont="1" applyBorder="1" applyAlignment="1">
      <alignment horizontal="right"/>
    </xf>
    <xf numFmtId="0" fontId="0" fillId="0" borderId="0" xfId="0" applyBorder="1" applyAlignment="1">
      <alignment vertical="top" wrapText="1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1" fillId="0" borderId="0" xfId="0" applyFont="1" applyBorder="1" applyAlignment="1">
      <alignment horizontal="right" vertical="top"/>
    </xf>
    <xf numFmtId="165" fontId="0" fillId="0" borderId="53" xfId="0" applyNumberFormat="1" applyBorder="1"/>
    <xf numFmtId="14" fontId="0" fillId="0" borderId="53" xfId="0" applyNumberFormat="1" applyBorder="1"/>
    <xf numFmtId="14" fontId="0" fillId="0" borderId="53" xfId="0" applyNumberFormat="1" applyBorder="1" applyAlignment="1">
      <alignment horizontal="right"/>
    </xf>
    <xf numFmtId="0" fontId="0" fillId="0" borderId="54" xfId="0" applyBorder="1"/>
    <xf numFmtId="165" fontId="0" fillId="0" borderId="0" xfId="0" applyNumberFormat="1" applyBorder="1"/>
    <xf numFmtId="14" fontId="0" fillId="0" borderId="0" xfId="0" applyNumberFormat="1" applyBorder="1" applyAlignment="1">
      <alignment horizontal="right"/>
    </xf>
    <xf numFmtId="14" fontId="0" fillId="0" borderId="0" xfId="0" applyNumberFormat="1" applyBorder="1"/>
    <xf numFmtId="14" fontId="7" fillId="0" borderId="9" xfId="0" applyNumberFormat="1" applyFont="1" applyFill="1" applyBorder="1" applyAlignment="1" applyProtection="1">
      <alignment horizontal="center" vertical="center"/>
      <protection locked="0"/>
    </xf>
    <xf numFmtId="0" fontId="9" fillId="0" borderId="0" xfId="1"/>
    <xf numFmtId="6" fontId="4" fillId="0" borderId="23" xfId="0" applyNumberFormat="1" applyFont="1" applyBorder="1" applyAlignment="1">
      <alignment horizontal="right"/>
    </xf>
    <xf numFmtId="6" fontId="2" fillId="0" borderId="20" xfId="0" applyNumberFormat="1" applyFont="1" applyBorder="1" applyAlignment="1">
      <alignment horizontal="right"/>
    </xf>
    <xf numFmtId="6" fontId="4" fillId="3" borderId="14" xfId="0" applyNumberFormat="1" applyFont="1" applyFill="1" applyBorder="1" applyAlignment="1">
      <alignment horizontal="right"/>
    </xf>
    <xf numFmtId="167" fontId="4" fillId="0" borderId="20" xfId="0" applyNumberFormat="1" applyFont="1" applyBorder="1"/>
    <xf numFmtId="167" fontId="0" fillId="0" borderId="39" xfId="0" applyNumberFormat="1" applyFont="1" applyBorder="1"/>
    <xf numFmtId="167" fontId="0" fillId="0" borderId="34" xfId="0" applyNumberFormat="1" applyFont="1" applyBorder="1"/>
    <xf numFmtId="167" fontId="0" fillId="0" borderId="35" xfId="0" applyNumberFormat="1" applyFont="1" applyBorder="1"/>
    <xf numFmtId="167" fontId="0" fillId="0" borderId="37" xfId="0" applyNumberFormat="1" applyFont="1" applyBorder="1"/>
    <xf numFmtId="167" fontId="1" fillId="0" borderId="40" xfId="0" applyNumberFormat="1" applyFont="1" applyBorder="1"/>
    <xf numFmtId="167" fontId="1" fillId="0" borderId="41" xfId="0" applyNumberFormat="1" applyFont="1" applyBorder="1"/>
    <xf numFmtId="167" fontId="1" fillId="0" borderId="31" xfId="0" applyNumberFormat="1" applyFont="1" applyBorder="1"/>
    <xf numFmtId="167" fontId="1" fillId="0" borderId="38" xfId="0" applyNumberFormat="1" applyFont="1" applyBorder="1"/>
    <xf numFmtId="38" fontId="4" fillId="0" borderId="14" xfId="0" applyNumberFormat="1" applyFont="1" applyBorder="1" applyAlignment="1">
      <alignment horizontal="right"/>
    </xf>
    <xf numFmtId="6" fontId="2" fillId="0" borderId="23" xfId="0" applyNumberFormat="1" applyFont="1" applyBorder="1" applyAlignment="1">
      <alignment horizontal="right"/>
    </xf>
    <xf numFmtId="0" fontId="1" fillId="4" borderId="0" xfId="0" applyFont="1" applyFill="1"/>
    <xf numFmtId="6" fontId="4" fillId="3" borderId="14" xfId="0" applyNumberFormat="1" applyFont="1" applyFill="1" applyBorder="1" applyAlignment="1">
      <alignment horizontal="center"/>
    </xf>
    <xf numFmtId="38" fontId="4" fillId="0" borderId="22" xfId="0" applyNumberFormat="1" applyFont="1" applyBorder="1" applyAlignment="1">
      <alignment horizontal="center"/>
    </xf>
    <xf numFmtId="6" fontId="4" fillId="0" borderId="29" xfId="0" applyNumberFormat="1" applyFont="1" applyBorder="1" applyAlignment="1">
      <alignment horizontal="center"/>
    </xf>
    <xf numFmtId="38" fontId="4" fillId="3" borderId="55" xfId="0" applyNumberFormat="1" applyFont="1" applyFill="1" applyBorder="1"/>
    <xf numFmtId="38" fontId="4" fillId="0" borderId="56" xfId="0" applyNumberFormat="1" applyFont="1" applyBorder="1"/>
    <xf numFmtId="38" fontId="2" fillId="0" borderId="57" xfId="0" applyNumberFormat="1" applyFont="1" applyBorder="1"/>
    <xf numFmtId="38" fontId="4" fillId="3" borderId="56" xfId="0" applyNumberFormat="1" applyFont="1" applyFill="1" applyBorder="1"/>
    <xf numFmtId="38" fontId="4" fillId="0" borderId="58" xfId="0" applyNumberFormat="1" applyFont="1" applyBorder="1"/>
    <xf numFmtId="38" fontId="2" fillId="0" borderId="58" xfId="0" applyNumberFormat="1" applyFont="1" applyBorder="1"/>
    <xf numFmtId="38" fontId="4" fillId="3" borderId="58" xfId="0" applyNumberFormat="1" applyFont="1" applyFill="1" applyBorder="1"/>
    <xf numFmtId="6" fontId="4" fillId="3" borderId="56" xfId="0" applyNumberFormat="1" applyFont="1" applyFill="1" applyBorder="1"/>
    <xf numFmtId="6" fontId="4" fillId="0" borderId="58" xfId="0" applyNumberFormat="1" applyFont="1" applyBorder="1"/>
    <xf numFmtId="6" fontId="2" fillId="0" borderId="58" xfId="0" applyNumberFormat="1" applyFont="1" applyBorder="1"/>
    <xf numFmtId="6" fontId="4" fillId="3" borderId="58" xfId="0" applyNumberFormat="1" applyFont="1" applyFill="1" applyBorder="1"/>
    <xf numFmtId="6" fontId="2" fillId="0" borderId="57" xfId="0" applyNumberFormat="1" applyFont="1" applyBorder="1"/>
    <xf numFmtId="6" fontId="4" fillId="0" borderId="59" xfId="0" applyNumberFormat="1" applyFont="1" applyBorder="1"/>
    <xf numFmtId="38" fontId="4" fillId="0" borderId="59" xfId="0" applyNumberFormat="1" applyFont="1" applyBorder="1"/>
    <xf numFmtId="38" fontId="4" fillId="0" borderId="60" xfId="0" applyNumberFormat="1" applyFont="1" applyBorder="1"/>
    <xf numFmtId="38" fontId="2" fillId="0" borderId="60" xfId="0" applyNumberFormat="1" applyFont="1" applyBorder="1"/>
    <xf numFmtId="38" fontId="0" fillId="0" borderId="60" xfId="0" applyNumberFormat="1" applyFont="1" applyBorder="1"/>
    <xf numFmtId="38" fontId="1" fillId="0" borderId="60" xfId="0" applyNumberFormat="1" applyFont="1" applyBorder="1"/>
    <xf numFmtId="38" fontId="1" fillId="0" borderId="61" xfId="0" applyNumberFormat="1" applyFont="1" applyBorder="1"/>
    <xf numFmtId="0" fontId="7" fillId="0" borderId="62" xfId="0" applyFont="1" applyBorder="1" applyAlignment="1" applyProtection="1">
      <alignment horizontal="center" vertical="center"/>
      <protection locked="0"/>
    </xf>
    <xf numFmtId="38" fontId="4" fillId="0" borderId="59" xfId="0" applyNumberFormat="1" applyFont="1" applyBorder="1" applyAlignment="1">
      <alignment horizontal="right"/>
    </xf>
    <xf numFmtId="38" fontId="4" fillId="0" borderId="59" xfId="0" applyNumberFormat="1" applyFont="1" applyBorder="1" applyAlignment="1"/>
    <xf numFmtId="0" fontId="0" fillId="4" borderId="0" xfId="0" applyFill="1"/>
    <xf numFmtId="38" fontId="4" fillId="3" borderId="55" xfId="0" applyNumberFormat="1" applyFont="1" applyFill="1" applyBorder="1" applyAlignment="1">
      <alignment wrapText="1"/>
    </xf>
    <xf numFmtId="38" fontId="4" fillId="0" borderId="58" xfId="0" applyNumberFormat="1" applyFont="1" applyBorder="1" applyAlignment="1">
      <alignment horizontal="right"/>
    </xf>
    <xf numFmtId="6" fontId="4" fillId="0" borderId="20" xfId="0" applyNumberFormat="1" applyFont="1" applyBorder="1" applyAlignment="1">
      <alignment horizontal="right" wrapText="1"/>
    </xf>
    <xf numFmtId="6" fontId="2" fillId="0" borderId="20" xfId="0" applyNumberFormat="1" applyFont="1" applyBorder="1" applyAlignment="1">
      <alignment horizontal="right" wrapText="1"/>
    </xf>
    <xf numFmtId="167" fontId="4" fillId="0" borderId="63" xfId="0" applyNumberFormat="1" applyFont="1" applyBorder="1"/>
    <xf numFmtId="38" fontId="3" fillId="0" borderId="42" xfId="0" applyNumberFormat="1" applyFont="1" applyBorder="1" applyAlignment="1">
      <alignment horizontal="left" indent="4"/>
    </xf>
    <xf numFmtId="38" fontId="10" fillId="0" borderId="56" xfId="0" applyNumberFormat="1" applyFont="1" applyBorder="1"/>
    <xf numFmtId="38" fontId="10" fillId="0" borderId="42" xfId="0" applyNumberFormat="1" applyFont="1" applyBorder="1" applyAlignment="1">
      <alignment horizontal="left" indent="4"/>
    </xf>
    <xf numFmtId="167" fontId="11" fillId="0" borderId="34" xfId="0" applyNumberFormat="1" applyFont="1" applyBorder="1"/>
    <xf numFmtId="6" fontId="10" fillId="0" borderId="56" xfId="0" applyNumberFormat="1" applyFont="1" applyBorder="1"/>
    <xf numFmtId="168" fontId="4" fillId="0" borderId="37" xfId="0" applyNumberFormat="1" applyFont="1" applyBorder="1"/>
    <xf numFmtId="168" fontId="4" fillId="0" borderId="39" xfId="0" applyNumberFormat="1" applyFont="1" applyBorder="1"/>
    <xf numFmtId="168" fontId="4" fillId="0" borderId="34" xfId="0" applyNumberFormat="1" applyFont="1" applyBorder="1"/>
    <xf numFmtId="168" fontId="4" fillId="0" borderId="35" xfId="0" applyNumberFormat="1" applyFont="1" applyBorder="1"/>
    <xf numFmtId="168" fontId="4" fillId="0" borderId="60" xfId="0" applyNumberFormat="1" applyFont="1" applyBorder="1"/>
    <xf numFmtId="168" fontId="10" fillId="0" borderId="56" xfId="0" applyNumberFormat="1" applyFont="1" applyBorder="1"/>
    <xf numFmtId="168" fontId="2" fillId="0" borderId="37" xfId="0" applyNumberFormat="1" applyFont="1" applyBorder="1"/>
    <xf numFmtId="168" fontId="2" fillId="0" borderId="39" xfId="0" applyNumberFormat="1" applyFont="1" applyBorder="1"/>
    <xf numFmtId="168" fontId="2" fillId="0" borderId="34" xfId="0" applyNumberFormat="1" applyFont="1" applyBorder="1"/>
    <xf numFmtId="168" fontId="2" fillId="0" borderId="35" xfId="0" applyNumberFormat="1" applyFont="1" applyBorder="1"/>
    <xf numFmtId="168" fontId="2" fillId="0" borderId="60" xfId="0" applyNumberFormat="1" applyFont="1" applyBorder="1"/>
    <xf numFmtId="6" fontId="4" fillId="0" borderId="34" xfId="0" applyNumberFormat="1" applyFont="1" applyBorder="1"/>
    <xf numFmtId="6" fontId="4" fillId="0" borderId="34" xfId="0" applyNumberFormat="1" applyFont="1" applyBorder="1" applyAlignment="1">
      <alignment wrapText="1"/>
    </xf>
    <xf numFmtId="6" fontId="2" fillId="0" borderId="34" xfId="0" applyNumberFormat="1" applyFont="1" applyBorder="1"/>
    <xf numFmtId="6" fontId="2" fillId="0" borderId="34" xfId="0" applyNumberFormat="1" applyFont="1" applyBorder="1" applyAlignment="1">
      <alignment wrapText="1"/>
    </xf>
    <xf numFmtId="1" fontId="11" fillId="0" borderId="0" xfId="0" applyNumberFormat="1" applyFont="1" applyAlignment="1">
      <alignment horizontal="center"/>
    </xf>
    <xf numFmtId="38" fontId="11" fillId="0" borderId="37" xfId="0" applyNumberFormat="1" applyFont="1" applyBorder="1"/>
    <xf numFmtId="167" fontId="10" fillId="0" borderId="63" xfId="0" applyNumberFormat="1" applyFont="1" applyBorder="1"/>
    <xf numFmtId="167" fontId="11" fillId="0" borderId="39" xfId="0" applyNumberFormat="1" applyFont="1" applyBorder="1"/>
    <xf numFmtId="167" fontId="11" fillId="0" borderId="35" xfId="0" applyNumberFormat="1" applyFont="1" applyBorder="1"/>
    <xf numFmtId="167" fontId="11" fillId="0" borderId="37" xfId="0" applyNumberFormat="1" applyFont="1" applyBorder="1"/>
    <xf numFmtId="38" fontId="11" fillId="0" borderId="35" xfId="0" applyNumberFormat="1" applyFont="1" applyBorder="1"/>
    <xf numFmtId="38" fontId="10" fillId="0" borderId="34" xfId="0" applyNumberFormat="1" applyFont="1" applyBorder="1"/>
    <xf numFmtId="38" fontId="11" fillId="0" borderId="0" xfId="0" applyNumberFormat="1" applyFont="1"/>
    <xf numFmtId="6" fontId="2" fillId="0" borderId="59" xfId="0" applyNumberFormat="1" applyFont="1" applyBorder="1"/>
    <xf numFmtId="6" fontId="2" fillId="0" borderId="59" xfId="0" applyNumberFormat="1" applyFont="1" applyBorder="1" applyAlignment="1">
      <alignment horizontal="right"/>
    </xf>
    <xf numFmtId="38" fontId="10" fillId="0" borderId="60" xfId="0" applyNumberFormat="1" applyFont="1" applyBorder="1"/>
    <xf numFmtId="0" fontId="0" fillId="2" borderId="0" xfId="0" applyFill="1"/>
    <xf numFmtId="167" fontId="12" fillId="0" borderId="34" xfId="0" applyNumberFormat="1" applyFont="1" applyBorder="1"/>
    <xf numFmtId="6" fontId="10" fillId="0" borderId="64" xfId="0" applyNumberFormat="1" applyFont="1" applyBorder="1"/>
    <xf numFmtId="6" fontId="10" fillId="0" borderId="60" xfId="0" applyNumberFormat="1" applyFont="1" applyBorder="1"/>
    <xf numFmtId="6" fontId="4" fillId="0" borderId="59" xfId="0" applyNumberFormat="1" applyFont="1" applyBorder="1" applyAlignment="1">
      <alignment horizontal="right"/>
    </xf>
    <xf numFmtId="14" fontId="5" fillId="0" borderId="7" xfId="0" applyNumberFormat="1" applyFont="1" applyBorder="1"/>
    <xf numFmtId="0" fontId="1" fillId="0" borderId="7" xfId="0" applyFont="1" applyBorder="1" applyAlignment="1">
      <alignment horizontal="left"/>
    </xf>
    <xf numFmtId="0" fontId="1" fillId="0" borderId="50" xfId="0" applyFont="1" applyBorder="1" applyAlignment="1">
      <alignment horizontal="left"/>
    </xf>
    <xf numFmtId="0" fontId="0" fillId="0" borderId="7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50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5" fillId="0" borderId="7" xfId="0" applyFont="1" applyBorder="1" applyAlignment="1" applyProtection="1">
      <alignment horizontal="center"/>
    </xf>
    <xf numFmtId="0" fontId="5" fillId="0" borderId="49" xfId="0" applyFont="1" applyBorder="1" applyAlignment="1" applyProtection="1">
      <alignment horizontal="center"/>
    </xf>
    <xf numFmtId="0" fontId="5" fillId="0" borderId="50" xfId="0" applyFont="1" applyBorder="1" applyAlignment="1" applyProtection="1">
      <alignment horizontal="center"/>
    </xf>
    <xf numFmtId="38" fontId="2" fillId="0" borderId="59" xfId="0" applyNumberFormat="1" applyFont="1" applyBorder="1"/>
    <xf numFmtId="6" fontId="2" fillId="0" borderId="65" xfId="0" applyNumberFormat="1" applyFont="1" applyBorder="1"/>
    <xf numFmtId="0" fontId="0" fillId="0" borderId="0" xfId="0" applyFill="1"/>
    <xf numFmtId="38" fontId="2" fillId="0" borderId="18" xfId="0" applyNumberFormat="1" applyFont="1" applyBorder="1" applyAlignment="1">
      <alignment horizontal="right"/>
    </xf>
    <xf numFmtId="6" fontId="4" fillId="3" borderId="18" xfId="0" applyNumberFormat="1" applyFont="1" applyFill="1" applyBorder="1" applyAlignment="1">
      <alignment horizontal="righ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5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pivotCacheDefinition" Target="pivotCache/pivotCacheDefinition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00.683599768519" createdVersion="6" refreshedVersion="6" minRefreshableVersion="3" recordCount="3845" xr:uid="{B7A9E437-D354-4ABD-9B25-FAF3A56A09A2}">
  <cacheSource type="worksheet">
    <worksheetSource ref="A1:Q1048576" sheet="MAE USE pvt"/>
  </cacheSource>
  <cacheFields count="17">
    <cacheField name="Company Code" numFmtId="0">
      <sharedItems containsString="0" containsBlank="1" containsNumber="1" containsInteger="1" minValue="4" maxValue="5" count="3">
        <n v="5"/>
        <n v="4"/>
        <m/>
      </sharedItems>
    </cacheField>
    <cacheField name="Company Desc" numFmtId="0">
      <sharedItems containsBlank="1"/>
    </cacheField>
    <cacheField name="Revenue Year Reported" numFmtId="0">
      <sharedItems containsString="0" containsBlank="1" containsNumber="1" containsInteger="1" minValue="2019" maxValue="2020" count="3">
        <n v="2019"/>
        <n v="2020"/>
        <m/>
      </sharedItems>
    </cacheField>
    <cacheField name="Revenue Month Reported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/>
    </cacheField>
    <cacheField name="Tariff Type Code" numFmtId="0">
      <sharedItems containsString="0" containsBlank="1" containsNumber="1" containsInteger="1" minValue="1" maxValue="79" count="12">
        <n v="1"/>
        <n v="10"/>
        <n v="3"/>
        <n v="79"/>
        <n v="5"/>
        <n v="6"/>
        <n v="60"/>
        <n v="72"/>
        <n v="75"/>
        <n v="71"/>
        <n v="77"/>
        <m/>
      </sharedItems>
    </cacheField>
    <cacheField name="Tariff Type Description" numFmtId="0">
      <sharedItems containsBlank="1"/>
    </cacheField>
    <cacheField name="Tariff Schedule Type Code" numFmtId="0">
      <sharedItems containsString="0" containsBlank="1" containsNumber="1" containsInteger="1" minValue="1" maxValue="956"/>
    </cacheField>
    <cacheField name="Tariff Schedule Type Description" numFmtId="0">
      <sharedItems containsBlank="1"/>
    </cacheField>
    <cacheField name="Rate Code" numFmtId="0">
      <sharedItems containsBlank="1" containsMixedTypes="1" containsNumber="1" containsInteger="1" minValue="0" maxValue="0"/>
    </cacheField>
    <cacheField name="Rate Description" numFmtId="0">
      <sharedItems containsBlank="1"/>
    </cacheField>
    <cacheField name="Revenue Class Code" numFmtId="0">
      <sharedItems containsString="0" containsBlank="1" containsNumber="1" containsInteger="1" minValue="0" maxValue="4579"/>
    </cacheField>
    <cacheField name="Revenue Class Description" numFmtId="0">
      <sharedItems containsBlank="1"/>
    </cacheField>
    <cacheField name="No of Bill Accts" numFmtId="0">
      <sharedItems containsString="0" containsBlank="1" containsNumber="1" containsInteger="1" minValue="1" maxValue="562404"/>
    </cacheField>
    <cacheField name="Revenue Tot Amt" numFmtId="0">
      <sharedItems containsString="0" containsBlank="1" containsNumber="1" minValue="-7507981.1799999997" maxValue="99248993.730000004"/>
    </cacheField>
    <cacheField name="KWH Quantity" numFmtId="0">
      <sharedItems containsString="0" containsBlank="1" containsNumber="1" containsInteger="1" minValue="-64569311" maxValue="426361864"/>
    </cacheField>
    <cacheField name="CATEGORY" numFmtId="0">
      <sharedItems containsBlank="1" count="9">
        <s v="1-Residential"/>
        <s v="2-Low Income Residential"/>
        <s v="3-Small C&amp;I"/>
        <s v="4-Medium C&amp;I"/>
        <s v="Street"/>
        <s v="5-Large C&amp;I"/>
        <s v="OTHER"/>
        <m/>
        <s v="R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35.539682870367" createdVersion="6" refreshedVersion="6" minRefreshableVersion="3" recordCount="2764" xr:uid="{55269CE7-61D1-4E35-97D9-F24BBE8B3AE8}">
  <cacheSource type="worksheet">
    <worksheetSource ref="A1:E1048576" sheet="CRIS HIST pivot"/>
  </cacheSource>
  <cacheFields count="5">
    <cacheField name="LINE" numFmtId="0">
      <sharedItems containsBlank="1" count="19">
        <s v="LINE 10"/>
        <s v="LINE 11"/>
        <s v="LINE 12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ATE_FILE" numFmtId="0">
      <sharedItems containsNonDate="0" containsDate="1" containsString="0" containsBlank="1" minDate="2019-03-30T00:00:00" maxDate="2021-01-31T00:00:00" count="23">
        <d v="2021-01-30T00:00:00"/>
        <m/>
        <d v="2019-11-30T00:00:00" u="1"/>
        <d v="2019-12-28T00:00:00" u="1"/>
        <d v="2019-06-29T00:00:00" u="1"/>
        <d v="2019-07-27T00:00:00" u="1"/>
        <d v="2020-11-28T00:00:00" u="1"/>
        <d v="2020-12-26T00:00:00" u="1"/>
        <d v="2019-06-01T00:00:00" u="1"/>
        <d v="2020-06-27T00:00:00" u="1"/>
        <d v="2020-07-25T00:00:00" u="1"/>
        <d v="2019-09-28T00:00:00" u="1"/>
        <d v="2019-10-26T00:00:00" u="1"/>
        <d v="2019-04-27T00:00:00" u="1"/>
        <d v="2020-02-29T00:00:00" u="1"/>
        <d v="2020-09-26T00:00:00" u="1"/>
        <d v="2020-04-25T00:00:00" u="1"/>
        <d v="2020-05-30T00:00:00" u="1"/>
        <d v="2020-02-01T00:00:00" u="1"/>
        <d v="2019-08-31T00:00:00" u="1"/>
        <d v="2019-03-30T00:00:00" u="1"/>
        <d v="2020-08-29T00:00:00" u="1"/>
        <d v="2020-03-28T00:00:00" u="1"/>
      </sharedItems>
    </cacheField>
    <cacheField name="COMPANY" numFmtId="0">
      <sharedItems containsBlank="1" count="3">
        <s v="BOSTON"/>
        <s v="COLONIAL"/>
        <m/>
      </sharedItems>
    </cacheField>
    <cacheField name="CATEGORY" numFmtId="0">
      <sharedItems containsBlank="1" count="7">
        <s v="1-Resdiential"/>
        <s v="2-Low Income Resdiential"/>
        <s v="3-Small C&amp;I"/>
        <s v="4-Medium C&amp;I"/>
        <s v="5-Large C&amp;I"/>
        <s v="OTHER"/>
        <m/>
      </sharedItems>
    </cacheField>
    <cacheField name="VALUE" numFmtId="0">
      <sharedItems containsString="0" containsBlank="1" containsNumber="1" minValue="3" maxValue="122795370.6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35.541809953706" createdVersion="6" refreshedVersion="6" minRefreshableVersion="3" recordCount="2495" xr:uid="{73679BFF-A3A9-41E0-BD95-AACEAC170841}">
  <cacheSource type="worksheet">
    <worksheetSource ref="A1:E1048576" sheet="CSS HIST pivot"/>
  </cacheSource>
  <cacheFields count="5">
    <cacheField name="LINE" numFmtId="0">
      <sharedItems containsNonDate="0" containsBlank="1" count="17">
        <m/>
        <s v="LINE 7" u="1"/>
        <s v="LINE 8" u="1"/>
        <s v="LINE 9" u="1"/>
        <s v="LINE 20" u="1"/>
        <s v="LINE 13" u="1"/>
        <s v="LINE 14" u="1"/>
        <s v="LINE 1" u="1"/>
        <s v="LINE 15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T_FILE" numFmtId="0">
      <sharedItems containsNonDate="0" containsDate="1" containsString="0" containsBlank="1" minDate="2019-01-26T00:00:00" maxDate="2020-12-27T00:00:00" count="24">
        <m/>
        <d v="2019-11-30T00:00:00" u="1"/>
        <d v="2019-06-29T00:00:00" u="1"/>
        <d v="2019-12-21T00:00:00" u="1"/>
        <d v="2019-07-27T00:00:00" u="1"/>
        <d v="2020-11-28T00:00:00" u="1"/>
        <d v="2020-12-26T00:00:00" u="1"/>
        <d v="2020-06-27T00:00:00" u="1"/>
        <d v="2019-01-26T00:00:00" u="1"/>
        <d v="2020-07-25T00:00:00" u="1"/>
        <d v="2019-09-28T00:00:00" u="1"/>
        <d v="2019-10-26T00:00:00" u="1"/>
        <d v="2019-04-27T00:00:00" u="1"/>
        <d v="2019-05-25T00:00:00" u="1"/>
        <d v="2020-02-29T00:00:00" u="1"/>
        <d v="2020-09-26T00:00:00" u="1"/>
        <d v="2020-04-25T00:00:00" u="1"/>
        <d v="2020-05-30T00:00:00" u="1"/>
        <d v="2019-08-31T00:00:00" u="1"/>
        <d v="2019-03-30T00:00:00" u="1"/>
        <d v="2020-01-25T00:00:00" u="1"/>
        <d v="2020-08-29T00:00:00" u="1"/>
        <d v="2019-02-23T00:00:00" u="1"/>
        <d v="2020-03-28T00:00:00" u="1"/>
      </sharedItems>
    </cacheField>
    <cacheField name="CD_CO" numFmtId="0">
      <sharedItems containsNonDate="0" containsString="0" containsBlank="1" containsNumber="1" containsInteger="1" minValue="4" maxValue="5" count="3">
        <m/>
        <n v="4" u="1"/>
        <n v="5" u="1"/>
      </sharedItems>
    </cacheField>
    <cacheField name="CATEGORY" numFmtId="0">
      <sharedItems containsNonDate="0" containsBlank="1" count="9">
        <m/>
        <s v="2-Low Income Resdiential" u="1"/>
        <s v="5-Large C&amp;I" u="1"/>
        <s v="6-OTHER" u="1"/>
        <s v="2-Low Income Residential" u="1"/>
        <s v="4-Medium C&amp;I" u="1"/>
        <s v="1-Resdiential" u="1"/>
        <s v="3-Small C&amp;I" u="1"/>
        <s v="1-Residential" u="1"/>
      </sharedItems>
    </cacheField>
    <cacheField name="VALU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235.544232986111" createdVersion="6" refreshedVersion="6" minRefreshableVersion="3" recordCount="1021" xr:uid="{07F5001F-D72C-4639-9F24-3A934821E034}">
  <cacheSource type="worksheet">
    <worksheetSource ref="A1:L1048576" sheet="MAE ESCO pvt"/>
  </cacheSource>
  <cacheFields count="12">
    <cacheField name="YEAR" numFmtId="0">
      <sharedItems containsString="0" containsBlank="1" containsNumber="1" containsInteger="1" minValue="2019" maxValue="2021" count="4">
        <n v="2019"/>
        <n v="2020"/>
        <m/>
        <n v="2021"/>
      </sharedItems>
    </cacheField>
    <cacheField name="MONTH" numFmtId="0">
      <sharedItems containsString="0" containsBlank="1" containsNumber="1" containsInteger="1" minValue="1" maxValue="12" count="13">
        <n v="3"/>
        <n v="4"/>
        <n v="5"/>
        <n v="6"/>
        <n v="7"/>
        <n v="8"/>
        <n v="9"/>
        <n v="10"/>
        <n v="11"/>
        <n v="12"/>
        <n v="1"/>
        <n v="2"/>
        <m/>
      </sharedItems>
    </cacheField>
    <cacheField name="CD_CO" numFmtId="0">
      <sharedItems containsString="0" containsBlank="1" containsNumber="1" containsInteger="1" minValue="4" maxValue="37" count="5">
        <n v="4"/>
        <n v="5"/>
        <m/>
        <n v="12" u="1"/>
        <n v="37" u="1"/>
      </sharedItems>
    </cacheField>
    <cacheField name="CD_BUS" numFmtId="0">
      <sharedItems containsString="0" containsBlank="1" containsNumber="1" containsInteger="1" minValue="201" maxValue="201"/>
    </cacheField>
    <cacheField name="LOAD_PROFILE" numFmtId="0">
      <sharedItems containsBlank="1"/>
    </cacheField>
    <cacheField name="SUM_AT_SUPP_CHG" numFmtId="0">
      <sharedItems containsString="0" containsBlank="1" containsNumber="1" minValue="-168641.96" maxValue="47289536.829999998"/>
    </cacheField>
    <cacheField name="SUM_OF_AT_DISCOUNT" numFmtId="0">
      <sharedItems containsString="0" containsBlank="1" containsNumber="1" minValue="-1470725.08" maxValue="430.03"/>
    </cacheField>
    <cacheField name="BILLING_FEES" numFmtId="0">
      <sharedItems containsString="0" containsBlank="1" containsNumber="1" containsInteger="1" minValue="0" maxValue="0"/>
    </cacheField>
    <cacheField name="ADMIN FEES" numFmtId="0">
      <sharedItems containsString="0" containsBlank="1" containsNumber="1" minValue="-1.03" maxValue="0"/>
    </cacheField>
    <cacheField name="COM_PRC_CHG" numFmtId="0">
      <sharedItems containsString="0" containsBlank="1" containsNumber="1" containsInteger="1" minValue="0" maxValue="0"/>
    </cacheField>
    <cacheField name="NET" numFmtId="0">
      <sharedItems containsString="0" containsBlank="1" containsNumber="1" minValue="-168561.52" maxValue="45818811.75"/>
    </cacheField>
    <cacheField name="CATEGORY" numFmtId="0">
      <sharedItems containsBlank="1" count="9">
        <s v="3-Small C&amp;I"/>
        <s v="4-Medium C&amp;I"/>
        <s v="5-Large C&amp;I"/>
        <s v="1-Residential"/>
        <s v="2-Low Income Residential"/>
        <s v="Street"/>
        <m/>
        <e v="#N/A" u="1"/>
        <s v="R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20.433335995367" createdVersion="6" refreshedVersion="6" minRefreshableVersion="3" recordCount="169" xr:uid="{D66DEE16-ED13-43D8-8D8B-C743FE3E79E1}">
  <cacheSource type="worksheet">
    <worksheetSource ref="B1:G1048576" sheet="CSS WK pvt"/>
  </cacheSource>
  <cacheFields count="6">
    <cacheField name="DT_FILE" numFmtId="14">
      <sharedItems containsNonDate="0" containsDate="1" containsString="0" containsBlank="1" minDate="2020-05-23T00:00:00" maxDate="2021-05-02T00:00:00" count="42">
        <d v="2021-05-01T00:00:00"/>
        <m/>
        <d v="2020-08-15T00:00:00" u="1"/>
        <d v="2020-08-08T00:00:00" u="1"/>
        <d v="2021-01-30T00:00:00" u="1"/>
        <d v="2020-08-01T00:00:00" u="1"/>
        <d v="2021-01-23T00:00:00" u="1"/>
        <d v="2021-01-16T00:00:00" u="1"/>
        <d v="2021-01-09T00:00:00" u="1"/>
        <d v="2020-11-28T00:00:00" u="1"/>
        <d v="2021-01-02T00:00:00" u="1"/>
        <d v="2020-11-21T00:00:00" u="1"/>
        <d v="2020-12-26T00:00:00" u="1"/>
        <d v="2020-06-27T00:00:00" u="1"/>
        <d v="2020-11-14T00:00:00" u="1"/>
        <d v="2020-12-19T00:00:00" u="1"/>
        <d v="2020-06-20T00:00:00" u="1"/>
        <d v="2020-07-25T00:00:00" u="1"/>
        <d v="2020-11-07T00:00:00" u="1"/>
        <d v="2020-12-12T00:00:00" u="1"/>
        <d v="2020-06-13T00:00:00" u="1"/>
        <d v="2020-07-18T00:00:00" u="1"/>
        <d v="2020-12-05T00:00:00" u="1"/>
        <d v="2020-06-06T00:00:00" u="1"/>
        <d v="2020-07-11T00:00:00" u="1"/>
        <d v="2020-07-04T00:00:00" u="1"/>
        <d v="2020-09-26T00:00:00" u="1"/>
        <d v="2020-10-31T00:00:00" u="1"/>
        <d v="2021-03-27T00:00:00" u="1"/>
        <d v="2020-09-19T00:00:00" u="1"/>
        <d v="2020-10-24T00:00:00" u="1"/>
        <d v="2020-05-30T00:00:00" u="1"/>
        <d v="2020-09-12T00:00:00" u="1"/>
        <d v="2020-10-17T00:00:00" u="1"/>
        <d v="2020-05-23T00:00:00" u="1"/>
        <d v="2020-09-05T00:00:00" u="1"/>
        <d v="2020-10-10T00:00:00" u="1"/>
        <d v="2021-03-06T00:00:00" u="1"/>
        <d v="2020-10-03T00:00:00" u="1"/>
        <d v="2021-02-06T00:00:00" u="1"/>
        <d v="2020-08-29T00:00:00" u="1"/>
        <d v="2020-08-22T00:00:00" u="1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258632441"/>
    </cacheField>
    <cacheField name="TRIM_CAT" numFmtId="0">
      <sharedItems containsBlank="1" count="8">
        <s v="Residential"/>
        <s v="Low Income Residential"/>
        <s v="Small C&amp;I"/>
        <s v="Medium C&amp;I"/>
        <s v="Large C&amp;I"/>
        <s v="OTHER"/>
        <m/>
        <s v="HER" u="1"/>
      </sharedItems>
    </cacheField>
    <cacheField name="TRIM_LINE" numFmtId="0">
      <sharedItems containsString="0" containsBlank="1" containsNumber="1" containsInteger="1" minValue="1" maxValue="20" count="20">
        <n v="1"/>
        <n v="2"/>
        <n v="3"/>
        <n v="4"/>
        <n v="5"/>
        <n v="6"/>
        <n v="7"/>
        <n v="8"/>
        <n v="9"/>
        <n v="15"/>
        <n v="17"/>
        <n v="19"/>
        <n v="20"/>
        <m/>
        <n v="13" u="1"/>
        <n v="14" u="1"/>
        <n v="18" u="1"/>
        <n v="10" u="1"/>
        <n v="11" u="1"/>
        <n v="1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20.433523495369" createdVersion="6" refreshedVersion="6" minRefreshableVersion="3" recordCount="183" xr:uid="{C722605E-5624-472E-9892-5311DE4D6AD3}">
  <cacheSource type="worksheet">
    <worksheetSource ref="A1:G1048576" sheet="CRS WK pvt"/>
  </cacheSource>
  <cacheFields count="7">
    <cacheField name="LINE" numFmtId="0">
      <sharedItems containsBlank="1"/>
    </cacheField>
    <cacheField name="DT_FILE" numFmtId="14">
      <sharedItems containsNonDate="0" containsDate="1" containsString="0" containsBlank="1" minDate="2020-05-23T00:00:00" maxDate="2021-05-02T00:00:00" count="42">
        <d v="2021-05-01T00:00:00"/>
        <m/>
        <d v="2020-08-15T00:00:00" u="1"/>
        <d v="2020-08-08T00:00:00" u="1"/>
        <d v="2021-01-30T00:00:00" u="1"/>
        <d v="2020-08-01T00:00:00" u="1"/>
        <d v="2021-01-23T00:00:00" u="1"/>
        <d v="2021-01-16T00:00:00" u="1"/>
        <d v="2021-01-09T00:00:00" u="1"/>
        <d v="2020-11-28T00:00:00" u="1"/>
        <d v="2021-01-02T00:00:00" u="1"/>
        <d v="2020-11-21T00:00:00" u="1"/>
        <d v="2020-12-26T00:00:00" u="1"/>
        <d v="2020-06-27T00:00:00" u="1"/>
        <d v="2020-11-14T00:00:00" u="1"/>
        <d v="2020-12-19T00:00:00" u="1"/>
        <d v="2020-06-20T00:00:00" u="1"/>
        <d v="2020-07-25T00:00:00" u="1"/>
        <d v="2020-11-07T00:00:00" u="1"/>
        <d v="2020-12-12T00:00:00" u="1"/>
        <d v="2020-06-13T00:00:00" u="1"/>
        <d v="2020-07-18T00:00:00" u="1"/>
        <d v="2020-12-05T00:00:00" u="1"/>
        <d v="2020-06-06T00:00:00" u="1"/>
        <d v="2020-07-11T00:00:00" u="1"/>
        <d v="2020-07-04T00:00:00" u="1"/>
        <d v="2020-09-26T00:00:00" u="1"/>
        <d v="2020-10-31T00:00:00" u="1"/>
        <d v="2021-03-27T00:00:00" u="1"/>
        <d v="2020-09-19T00:00:00" u="1"/>
        <d v="2020-10-24T00:00:00" u="1"/>
        <d v="2020-05-30T00:00:00" u="1"/>
        <d v="2020-09-12T00:00:00" u="1"/>
        <d v="2020-10-17T00:00:00" u="1"/>
        <d v="2020-05-23T00:00:00" u="1"/>
        <d v="2020-09-05T00:00:00" u="1"/>
        <d v="2020-10-10T00:00:00" u="1"/>
        <d v="2021-03-06T00:00:00" u="1"/>
        <d v="2020-10-03T00:00:00" u="1"/>
        <d v="2021-02-06T00:00:00" u="1"/>
        <d v="2020-08-29T00:00:00" u="1"/>
        <d v="2020-08-22T00:00:00" u="1"/>
      </sharedItems>
    </cacheField>
    <cacheField name="CD_CO" numFmtId="0">
      <sharedItems containsBlank="1" count="3">
        <s v="BOSTON"/>
        <s v="COLONIAL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87450280"/>
    </cacheField>
    <cacheField name="TRIM_CAT" numFmtId="0">
      <sharedItems containsBlank="1" count="7">
        <s v="Medium C&amp;I"/>
        <s v="Residential"/>
        <s v="Large C&amp;I"/>
        <s v="Small C&amp;I"/>
        <s v="Low Income Residential"/>
        <s v="HER"/>
        <m/>
      </sharedItems>
    </cacheField>
    <cacheField name="TRIM_LINE" numFmtId="0">
      <sharedItems containsString="0" containsBlank="1" containsNumber="1" containsInteger="1" minValue="1" maxValue="20" count="19">
        <n v="1"/>
        <n v="2"/>
        <n v="3"/>
        <n v="4"/>
        <n v="5"/>
        <n v="6"/>
        <n v="7"/>
        <n v="8"/>
        <n v="9"/>
        <n v="17"/>
        <n v="19"/>
        <n v="20"/>
        <m/>
        <n v="14" u="1"/>
        <n v="15" u="1"/>
        <n v="18" u="1"/>
        <n v="10" u="1"/>
        <n v="11" u="1"/>
        <n v="1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20.60139664352" createdVersion="6" refreshedVersion="6" minRefreshableVersion="3" recordCount="111" xr:uid="{01AE5C62-94D2-4659-837B-DEE6BB819F5A}">
  <cacheSource type="worksheet">
    <worksheetSource ref="A1:G1048576" sheet="CRS ESCO pvt"/>
  </cacheSource>
  <cacheFields count="7">
    <cacheField name="(No column name)" numFmtId="0">
      <sharedItems containsBlank="1"/>
    </cacheField>
    <cacheField name="DATE_FILE" numFmtId="0">
      <sharedItems containsNonDate="0" containsDate="1" containsString="0" containsBlank="1" minDate="2021-05-01T00:00:00" maxDate="2021-05-02T00:00:00" count="2">
        <d v="2021-05-01T00:00:00"/>
        <m/>
      </sharedItems>
    </cacheField>
    <cacheField name="COMPANY" numFmtId="0">
      <sharedItems containsBlank="1" count="3">
        <s v="BOSTON"/>
        <s v="COLONIAL"/>
        <m/>
      </sharedItems>
    </cacheField>
    <cacheField name="CATEGORY" numFmtId="0">
      <sharedItems containsBlank="1"/>
    </cacheField>
    <cacheField name="VALUE" numFmtId="0">
      <sharedItems containsString="0" containsBlank="1" containsNumber="1" minValue="2" maxValue="85607838.280000001"/>
    </cacheField>
    <cacheField name="TRIM_CAT" numFmtId="0">
      <sharedItems containsBlank="1" count="9">
        <s v="Resdiential-ESCO"/>
        <s v="Resdiential-GRID"/>
        <s v="Low Income Resdiential-ESCO"/>
        <s v="Low Income Resdiential-GRID"/>
        <m/>
        <s v="1-Resdiential-ESCO" u="1"/>
        <s v="2-Low Income Resdiential-ESCO" u="1"/>
        <s v="2-Low Income Resdiential-GRID" u="1"/>
        <s v="1-Resdiential-GRID" u="1"/>
      </sharedItems>
    </cacheField>
    <cacheField name="TRIM_LINE" numFmtId="0">
      <sharedItems containsString="0" containsBlank="1" containsNumber="1" containsInteger="1" minValue="1" maxValue="20" count="15">
        <n v="1"/>
        <n v="2"/>
        <n v="3"/>
        <n v="4"/>
        <n v="5"/>
        <n v="6"/>
        <n v="7"/>
        <n v="8"/>
        <n v="9"/>
        <n v="17"/>
        <n v="19"/>
        <n v="20"/>
        <n v="11"/>
        <n v="12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20.663975347219" createdVersion="6" refreshedVersion="6" minRefreshableVersion="3" recordCount="302" xr:uid="{C87AD268-ABF1-4D88-80E8-AF88A48D84CB}">
  <cacheSource type="worksheet">
    <worksheetSource ref="A1:G1048576" sheet="CSS ESCO pvt"/>
  </cacheSource>
  <cacheFields count="7">
    <cacheField name="(No column name)" numFmtId="0">
      <sharedItems containsBlank="1"/>
    </cacheField>
    <cacheField name="DATE_FILE" numFmtId="0">
      <sharedItems containsNonDate="0" containsDate="1" containsString="0" containsBlank="1" minDate="2021-02-27T00:00:00" maxDate="2021-05-02T00:00:00" count="4">
        <d v="2021-05-01T00:00:00"/>
        <m/>
        <d v="2021-03-27T00:00:00" u="1"/>
        <d v="2021-02-27T00:00:00" u="1"/>
      </sharedItems>
    </cacheField>
    <cacheField name="COMPANY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/>
    </cacheField>
    <cacheField name="VALUE" numFmtId="0">
      <sharedItems containsString="0" containsBlank="1" containsNumber="1" minValue="1" maxValue="144083270.50999999"/>
    </cacheField>
    <cacheField name="TRIM_CAT" numFmtId="0">
      <sharedItems containsBlank="1" count="6">
        <s v="Residential-ESCO"/>
        <s v="Residential-GRID"/>
        <s v="Low Income Residential-ESCO"/>
        <s v="Low Income Residential-GRID"/>
        <m/>
        <s v="" u="1"/>
      </sharedItems>
    </cacheField>
    <cacheField name="TRIM_LINE" numFmtId="0">
      <sharedItems containsString="0" containsBlank="1" containsNumber="1" containsInteger="1" minValue="1" maxValue="20" count="14">
        <n v="1"/>
        <n v="2"/>
        <n v="3"/>
        <n v="4"/>
        <n v="5"/>
        <n v="6"/>
        <n v="7"/>
        <n v="8"/>
        <n v="9"/>
        <n v="17"/>
        <n v="19"/>
        <n v="20"/>
        <n v="13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45">
  <r>
    <x v="0"/>
    <s v="MASSACHUSETTS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373644"/>
    <n v="29332745.350000001"/>
    <n v="247565875"/>
    <x v="0"/>
  </r>
  <r>
    <x v="1"/>
    <s v="NANTUCKET ELECTRIC"/>
    <x v="0"/>
    <x v="0"/>
    <s v="JANUARY"/>
    <x v="1"/>
    <s v="STEAM-HEAT"/>
    <n v="1"/>
    <s v="R1A     - Elec R-1 Residential-Fixed"/>
    <s v="R1A"/>
    <s v="ELEC R-1A"/>
    <n v="207"/>
    <s v="RESIDENCE SERVICE - WITH HEAT"/>
    <n v="10"/>
    <n v="1283.6400000000001"/>
    <n v="4861"/>
    <x v="0"/>
  </r>
  <r>
    <x v="0"/>
    <s v="MASSACHUSETTS ELECTRIC"/>
    <x v="0"/>
    <x v="0"/>
    <s v="JANUARY"/>
    <x v="1"/>
    <s v="STEAM-HEAT"/>
    <n v="301"/>
    <s v="R1A     - Elec R-1 Res-Smart Grid"/>
    <s v="R1A"/>
    <s v="ELEC R-1A"/>
    <n v="207"/>
    <s v="RESIDENCE SERVICE - WITH HEAT"/>
    <n v="535"/>
    <n v="171850.38"/>
    <n v="731681"/>
    <x v="0"/>
  </r>
  <r>
    <x v="0"/>
    <s v="MASSACHUSETTS ELECTRIC"/>
    <x v="0"/>
    <x v="0"/>
    <s v="JANUARY"/>
    <x v="0"/>
    <s v="RESIDENTIAL"/>
    <n v="306"/>
    <s v="R2A     - Elec R-2 Res Low Income-Smart Grid"/>
    <s v="R2A"/>
    <s v="ELEC R-2A"/>
    <n v="200"/>
    <s v="RESIDENCE SERVICE - NO HEAT"/>
    <n v="930"/>
    <n v="104671.66"/>
    <n v="657137"/>
    <x v="1"/>
  </r>
  <r>
    <x v="0"/>
    <s v="MASSACHUSETTS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370"/>
    <n v="48492.55"/>
    <n v="467273"/>
    <x v="2"/>
  </r>
  <r>
    <x v="0"/>
    <s v="MASSACHUSETTS ELECTRIC"/>
    <x v="0"/>
    <x v="0"/>
    <s v="JANUARY"/>
    <x v="3"/>
    <s v="N/A"/>
    <n v="951"/>
    <s v="G1C     - Elec G-1 T&amp;D Sm C&amp;I Unmtrd Fix kWh"/>
    <s v="G1C"/>
    <s v="ELEC G-1C"/>
    <n v="4579"/>
    <s v="DELIVERY ONLY - MBTA"/>
    <n v="7"/>
    <n v="284.86"/>
    <n v="2844"/>
    <x v="2"/>
  </r>
  <r>
    <x v="1"/>
    <s v="NANTUCKET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29"/>
    <n v="1739.6"/>
    <n v="16011"/>
    <x v="2"/>
  </r>
  <r>
    <x v="0"/>
    <s v="MASSACHUSETTS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398"/>
    <n v="141007.79999999999"/>
    <n v="2022162"/>
    <x v="2"/>
  </r>
  <r>
    <x v="0"/>
    <s v="MASSACHUSETTS ELECTRIC"/>
    <x v="0"/>
    <x v="0"/>
    <s v="JANUARY"/>
    <x v="0"/>
    <s v="RESIDENTIAL"/>
    <n v="310"/>
    <s v="G1F     - Elec G-1 Sm C&amp;I House Meter-Smart Grid"/>
    <s v="G1F"/>
    <s v="ELEC G-1F"/>
    <n v="200"/>
    <s v="RESIDENCE SERVICE - NO HEAT"/>
    <n v="3"/>
    <n v="170.81"/>
    <n v="709"/>
    <x v="2"/>
  </r>
  <r>
    <x v="0"/>
    <s v="MASSACHUSETTS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13991"/>
    <n v="765735.28"/>
    <n v="9295577"/>
    <x v="2"/>
  </r>
  <r>
    <x v="0"/>
    <s v="MASSACHUSETTS ELECTRIC"/>
    <x v="0"/>
    <x v="0"/>
    <s v="JANUARY"/>
    <x v="2"/>
    <s v="COMMERCIAL"/>
    <n v="313"/>
    <s v="G2A     - Elec G-2 Dem-Smart Grid"/>
    <s v="G2A"/>
    <s v="ELEC G-2A"/>
    <n v="300"/>
    <s v="COMMERCIAL-NO BUILDING HEAT"/>
    <n v="7"/>
    <n v="83487.539999999994"/>
    <n v="462575"/>
    <x v="3"/>
  </r>
  <r>
    <x v="0"/>
    <s v="MASSACHUSETTS ELECTRIC"/>
    <x v="0"/>
    <x v="0"/>
    <s v="JANUARY"/>
    <x v="4"/>
    <s v="INDUSTRIAL"/>
    <n v="18"/>
    <s v="G2A     - Elec G-2 Dem-Variable"/>
    <s v="G2A"/>
    <s v="ELEC G-2A"/>
    <n v="460"/>
    <s v="INDUSTRIAL GENERAL - 60 HERTZ"/>
    <n v="221"/>
    <n v="988612"/>
    <n v="4449742"/>
    <x v="3"/>
  </r>
  <r>
    <x v="0"/>
    <s v="MASSACHUSETTS ELECTRIC"/>
    <x v="0"/>
    <x v="0"/>
    <s v="JANUARY"/>
    <x v="0"/>
    <s v="RESIDENTIAL"/>
    <n v="911"/>
    <s v="R4A     - Elec R-4 T&amp;D Residential TOU"/>
    <s v="R4A"/>
    <s v="ELEC R-4A"/>
    <n v="4512"/>
    <s v="DELIVERY ONLY - RESIDENTIAL"/>
    <n v="7"/>
    <n v="8940.98"/>
    <n v="71413"/>
    <x v="0"/>
  </r>
  <r>
    <x v="0"/>
    <s v="MASSACHUSETTS ELECTRIC"/>
    <x v="0"/>
    <x v="0"/>
    <s v="JANUARY"/>
    <x v="0"/>
    <s v="RESIDENTIAL"/>
    <n v="5"/>
    <s v="G1A     - Elec G-1 Sm C&amp;I-Fixed"/>
    <s v="G1A"/>
    <s v="ELEC G-1A"/>
    <n v="200"/>
    <s v="RESIDENCE SERVICE - NO HEAT"/>
    <n v="1032"/>
    <n v="-668.43"/>
    <n v="557791"/>
    <x v="2"/>
  </r>
  <r>
    <x v="1"/>
    <s v="NANTUCKET ELECTRIC"/>
    <x v="0"/>
    <x v="0"/>
    <s v="JANUARY"/>
    <x v="0"/>
    <s v="RESIDENTIAL"/>
    <n v="5"/>
    <s v="G1A     - Elec G-1 Sm C&amp;I-Fixed"/>
    <s v="G1A"/>
    <s v="ELEC G-1A"/>
    <n v="200"/>
    <s v="RESIDENCE SERVICE - NO HEAT"/>
    <n v="12"/>
    <n v="1499.61"/>
    <n v="6191"/>
    <x v="2"/>
  </r>
  <r>
    <x v="0"/>
    <s v="MASSACHUSETTS ELECTRIC"/>
    <x v="0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7"/>
    <n v="260.54000000000002"/>
    <n v="931"/>
    <x v="2"/>
  </r>
  <r>
    <x v="1"/>
    <s v="NANTUCKET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5740.78"/>
    <n v="21855"/>
    <x v="4"/>
  </r>
  <r>
    <x v="0"/>
    <s v="MASSACHUSETTS ELECTRIC"/>
    <x v="0"/>
    <x v="0"/>
    <s v="JANUARY"/>
    <x v="6"/>
    <s v="N/A"/>
    <n v="623"/>
    <s v="S3B     - Lighting S-3 UG Div of Ownrshp Opt B-Var"/>
    <s v="S3B"/>
    <s v="LIGHTING S-3B"/>
    <n v="360"/>
    <s v="PRIVATE LIGHTING"/>
    <n v="3"/>
    <n v="76.709999999999994"/>
    <n v="261"/>
    <x v="4"/>
  </r>
  <r>
    <x v="0"/>
    <s v="MASSACHUSETTS ELECTRIC"/>
    <x v="0"/>
    <x v="0"/>
    <s v="JANUARY"/>
    <x v="0"/>
    <s v="RESIDENTIAL"/>
    <n v="603"/>
    <s v="S4A     - Lighting S-1 (S4) Co Owned Non Muni-Variable"/>
    <s v="S4A"/>
    <s v="LIGHTING S-4A"/>
    <n v="200"/>
    <s v="RESIDENCE SERVICE - NO HEAT"/>
    <n v="830"/>
    <n v="31192.720000000001"/>
    <n v="84592"/>
    <x v="4"/>
  </r>
  <r>
    <x v="0"/>
    <s v="MASSACHUSETTS ELECTRIC"/>
    <x v="0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73"/>
    <n v="42211.59"/>
    <n v="136183"/>
    <x v="4"/>
  </r>
  <r>
    <x v="0"/>
    <s v="MASSACHUSETTS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3144"/>
    <n v="252155.31"/>
    <n v="1446332"/>
    <x v="4"/>
  </r>
  <r>
    <x v="0"/>
    <s v="MASSACHUSETTS ELECTRIC"/>
    <x v="0"/>
    <x v="0"/>
    <s v="JANUARY"/>
    <x v="4"/>
    <s v="INDUSTRIAL"/>
    <n v="616"/>
    <s v="S4A     - Lighting S-1 (S4) T&amp;D Co Owned Non Muni"/>
    <s v="S4A"/>
    <s v="LIGHTING S-4A"/>
    <n v="4552"/>
    <s v="DELIVERY ONLY - INDUSTRIAL"/>
    <n v="107"/>
    <n v="13861.93"/>
    <n v="81171"/>
    <x v="4"/>
  </r>
  <r>
    <x v="0"/>
    <s v="MASSACHUSETTS ELECTRIC"/>
    <x v="0"/>
    <x v="0"/>
    <s v="JANUARY"/>
    <x v="2"/>
    <s v="COMMERCIAL"/>
    <n v="17"/>
    <s v="G2D     - Elec G-2 Dem Res Heat Ind Mtr Apt-Fix"/>
    <s v="G2D"/>
    <s v="ELEC G-2D"/>
    <n v="300"/>
    <s v="COMMERCIAL-NO BUILDING HEAT"/>
    <n v="2"/>
    <n v="3222.41"/>
    <n v="14360"/>
    <x v="3"/>
  </r>
  <r>
    <x v="0"/>
    <s v="MASSACHUSETTS ELECTRIC"/>
    <x v="0"/>
    <x v="0"/>
    <s v="JANUARY"/>
    <x v="2"/>
    <s v="COMMERCIAL"/>
    <n v="701"/>
    <s v="G3A     - Elec G-3 Large TOU-Variable"/>
    <s v="G3A"/>
    <s v="ELEC G-3A"/>
    <n v="300"/>
    <s v="COMMERCIAL-NO BUILDING HEAT"/>
    <n v="241"/>
    <n v="5920882.71"/>
    <n v="29344300"/>
    <x v="5"/>
  </r>
  <r>
    <x v="1"/>
    <s v="NANTUCKET ELECTRIC"/>
    <x v="0"/>
    <x v="0"/>
    <s v="JANUARY"/>
    <x v="0"/>
    <s v="RESIDENTIAL"/>
    <n v="1"/>
    <s v="R1A     - Elec R-1 Residential-Fixed"/>
    <s v="R1A"/>
    <s v="ELEC R-1A"/>
    <n v="200"/>
    <s v="RESIDENCE SERVICE - NO HEAT"/>
    <n v="1120"/>
    <n v="219072.7"/>
    <n v="845237"/>
    <x v="0"/>
  </r>
  <r>
    <x v="0"/>
    <s v="MASSACHUSETTS ELECTRIC"/>
    <x v="0"/>
    <x v="0"/>
    <s v="JANUARY"/>
    <x v="0"/>
    <s v="RESIDENTIAL"/>
    <n v="15"/>
    <s v="G1F     - Elec G-1 Sm C&amp;I House Meter-Variable"/>
    <s v="G1F"/>
    <s v="ELEC G-1F"/>
    <n v="200"/>
    <s v="RESIDENCE SERVICE - NO HEAT"/>
    <n v="3"/>
    <n v="89.54"/>
    <n v="269"/>
    <x v="2"/>
  </r>
  <r>
    <x v="0"/>
    <s v="MASSACHUSETTS ELECTRIC"/>
    <x v="0"/>
    <x v="0"/>
    <s v="JANUARY"/>
    <x v="2"/>
    <s v="COMMERCIAL"/>
    <n v="15"/>
    <s v="G1F     - Elec G-1 Sm C&amp;I House Meter-Variable"/>
    <s v="G1F"/>
    <s v="ELEC G-1F"/>
    <n v="300"/>
    <s v="COMMERCIAL-NO BUILDING HEAT"/>
    <n v="127"/>
    <n v="7527.32"/>
    <n v="31681"/>
    <x v="2"/>
  </r>
  <r>
    <x v="0"/>
    <s v="MASSACHUSETTS ELECTRIC"/>
    <x v="0"/>
    <x v="0"/>
    <s v="JANUARY"/>
    <x v="2"/>
    <s v="COMMERCIAL"/>
    <n v="310"/>
    <s v="G1F     - Elec G-1 Sm C&amp;I House Meter-Smart Grid"/>
    <s v="G1F"/>
    <s v="ELEC G-1F"/>
    <n v="300"/>
    <s v="COMMERCIAL-NO BUILDING HEAT"/>
    <n v="259"/>
    <n v="18866.87"/>
    <n v="83051"/>
    <x v="2"/>
  </r>
  <r>
    <x v="0"/>
    <s v="MASSACHUSETTS ELECTRIC"/>
    <x v="0"/>
    <x v="0"/>
    <s v="JANUARY"/>
    <x v="7"/>
    <s v="N/A"/>
    <n v="5"/>
    <s v="G1A     - Elec G-1 Sm C&amp;I-Fixed"/>
    <s v="G1A"/>
    <s v="ELEC G-1A"/>
    <n v="1572"/>
    <s v="SALE FOR RESALE - HINGHAM ELE"/>
    <n v="1"/>
    <n v="3265.94"/>
    <n v="15251"/>
    <x v="2"/>
  </r>
  <r>
    <x v="0"/>
    <s v="MASSACHUSETTS ELECTRIC"/>
    <x v="0"/>
    <x v="0"/>
    <s v="JANUARY"/>
    <x v="4"/>
    <s v="INDUSTRIAL"/>
    <n v="313"/>
    <s v="G2A     - Elec G-2 Dem-Smart Grid"/>
    <s v="G2A"/>
    <s v="ELEC G-2A"/>
    <n v="460"/>
    <s v="INDUSTRIAL GENERAL - 60 HERTZ"/>
    <n v="1"/>
    <n v="1212.3800000000001"/>
    <n v="5959"/>
    <x v="3"/>
  </r>
  <r>
    <x v="0"/>
    <s v="MASSACHUSETTS ELECTRIC"/>
    <x v="0"/>
    <x v="0"/>
    <s v="JANUARY"/>
    <x v="8"/>
    <s v="N/A"/>
    <n v="18"/>
    <s v="G2A     - Elec G-2 Dem-Variable"/>
    <s v="G2A"/>
    <s v="ELEC G-2A"/>
    <n v="1575"/>
    <s v="SALE FOR RESALE - NSTAR"/>
    <n v="2"/>
    <n v="13901.59"/>
    <n v="60930"/>
    <x v="3"/>
  </r>
  <r>
    <x v="0"/>
    <s v="MASSACHUSETTS ELECTRIC"/>
    <x v="0"/>
    <x v="0"/>
    <s v="JANUARY"/>
    <x v="0"/>
    <s v="RESIDENTIAL"/>
    <n v="3"/>
    <s v="R4A     - Elec R-4 Residential TOU-Fixed"/>
    <s v="R4A"/>
    <s v="ELEC R-4A"/>
    <n v="200"/>
    <s v="RESIDENCE SERVICE - NO HEAT"/>
    <n v="13"/>
    <n v="13178.83"/>
    <n v="49347"/>
    <x v="0"/>
  </r>
  <r>
    <x v="0"/>
    <s v="MASSACHUSETTS ELECTRIC"/>
    <x v="0"/>
    <x v="0"/>
    <s v="JANUARY"/>
    <x v="1"/>
    <s v="STEAM-HEAT"/>
    <n v="3"/>
    <s v="R4A     - Elec R-4 Residential TOU-Fixed"/>
    <s v="R4A"/>
    <s v="ELEC R-4A"/>
    <n v="207"/>
    <s v="RESIDENCE SERVICE - WITH HEAT"/>
    <n v="30"/>
    <n v="30480.97"/>
    <n v="118925"/>
    <x v="0"/>
  </r>
  <r>
    <x v="0"/>
    <s v="MASSACHUSETTS ELECTRIC"/>
    <x v="0"/>
    <x v="0"/>
    <s v="JANUARY"/>
    <x v="0"/>
    <s v="RESIDENTIAL"/>
    <n v="305"/>
    <s v="G1A     - Elec G-1 Sm C&amp;I-Smart Grid"/>
    <s v="G1A"/>
    <s v="ELEC G-1A"/>
    <n v="200"/>
    <s v="RESIDENCE SERVICE - NO HEAT"/>
    <n v="3"/>
    <n v="657.92"/>
    <n v="3185"/>
    <x v="2"/>
  </r>
  <r>
    <x v="1"/>
    <s v="NANTUCKET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9"/>
    <n v="210.8"/>
    <n v="1590"/>
    <x v="2"/>
  </r>
  <r>
    <x v="0"/>
    <s v="MASSACHUSETTS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36"/>
    <n v="4085.39"/>
    <n v="13999"/>
    <x v="4"/>
  </r>
  <r>
    <x v="0"/>
    <s v="MASSACHUSETTS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6"/>
    <n v="3291.36"/>
    <n v="26132"/>
    <x v="4"/>
  </r>
  <r>
    <x v="1"/>
    <s v="NANTUCKET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8.4700000000000006"/>
    <n v="29"/>
    <x v="4"/>
  </r>
  <r>
    <x v="0"/>
    <s v="MASSACHUSETTS ELECTRIC"/>
    <x v="0"/>
    <x v="0"/>
    <s v="JANUARY"/>
    <x v="2"/>
    <s v="COMMERCIAL"/>
    <n v="16"/>
    <s v="G2B     - Elec G-2 Dem Master Mtr Apts-Fixed"/>
    <s v="G2B"/>
    <s v="ELEC G-2B"/>
    <n v="300"/>
    <s v="COMMERCIAL-NO BUILDING HEAT"/>
    <n v="2"/>
    <n v="5821.16"/>
    <n v="27960"/>
    <x v="3"/>
  </r>
  <r>
    <x v="1"/>
    <s v="NANTUCKET ELECTRIC"/>
    <x v="0"/>
    <x v="0"/>
    <s v="JANUARY"/>
    <x v="2"/>
    <s v="COMMERCIAL"/>
    <n v="955"/>
    <s v="G2B     - Elec G-2 T&amp;D Dem Master Mtr Apts"/>
    <s v="G2B"/>
    <s v="ELEC G-2B"/>
    <n v="4532"/>
    <s v="DELIVERY ONLY - COMMERCIAL"/>
    <n v="1"/>
    <n v="1102.1500000000001"/>
    <n v="1810"/>
    <x v="3"/>
  </r>
  <r>
    <x v="0"/>
    <s v="MASSACHUSETTS ELECTRIC"/>
    <x v="0"/>
    <x v="0"/>
    <s v="JANUARY"/>
    <x v="4"/>
    <s v="INDUSTRIAL"/>
    <n v="700"/>
    <s v="G3A     - Elec G-3 Large TOU-Fixed"/>
    <s v="G3A"/>
    <s v="ELEC G-3A"/>
    <n v="460"/>
    <s v="INDUSTRIAL GENERAL - 60 HERTZ"/>
    <n v="3"/>
    <n v="91667.65"/>
    <n v="332187"/>
    <x v="5"/>
  </r>
  <r>
    <x v="0"/>
    <s v="MASSACHUSETTS ELECTRIC"/>
    <x v="0"/>
    <x v="0"/>
    <s v="JANUARY"/>
    <x v="8"/>
    <s v="N/A"/>
    <n v="701"/>
    <s v="G3A     - Elec G-3 Large TOU-Variable"/>
    <s v="G3A"/>
    <s v="ELEC G-3A"/>
    <n v="1575"/>
    <s v="SALE FOR RESALE - NSTAR"/>
    <n v="1"/>
    <n v="40172.68"/>
    <n v="184800"/>
    <x v="5"/>
  </r>
  <r>
    <x v="1"/>
    <s v="NANTUCKET ELECTRIC"/>
    <x v="0"/>
    <x v="0"/>
    <s v="JANUARY"/>
    <x v="2"/>
    <s v="COMMERCIAL"/>
    <n v="2"/>
    <s v="R1A     - Elec R-1 Residential-Variable"/>
    <s v="R1A"/>
    <s v="ELEC R-1A"/>
    <n v="300"/>
    <s v="COMMERCIAL-NO BUILDING HEAT"/>
    <n v="1"/>
    <n v="17.48"/>
    <n v="47"/>
    <x v="0"/>
  </r>
  <r>
    <x v="0"/>
    <s v="MASSACHUSETTS ELECTRIC"/>
    <x v="0"/>
    <x v="0"/>
    <s v="JAN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0"/>
    <s v="JANUARY"/>
    <x v="2"/>
    <s v="COMMERCIAL"/>
    <n v="710"/>
    <s v="G3A     - Elec G-3 T&amp;D Large TOU"/>
    <s v="G3A"/>
    <s v="ELEC G-3A"/>
    <n v="4532"/>
    <s v="DELIVERY ONLY - COMMERCIAL"/>
    <n v="11"/>
    <n v="81720.350000000006"/>
    <n v="1249678"/>
    <x v="5"/>
  </r>
  <r>
    <x v="0"/>
    <s v="MASSACHUSETTS ELECTRIC"/>
    <x v="0"/>
    <x v="0"/>
    <s v="JANUARY"/>
    <x v="1"/>
    <s v="STEAM-HEAT"/>
    <n v="306"/>
    <s v="R2A     - Elec R-2 Res Low Income-Smart Grid"/>
    <s v="R2A"/>
    <s v="ELEC R-2A"/>
    <n v="207"/>
    <s v="RESIDENCE SERVICE - WITH HEAT"/>
    <n v="96"/>
    <n v="24884.080000000002"/>
    <n v="158973"/>
    <x v="1"/>
  </r>
  <r>
    <x v="0"/>
    <s v="MASSACHUSETTS ELECTRIC"/>
    <x v="0"/>
    <x v="0"/>
    <s v="JANUARY"/>
    <x v="2"/>
    <s v="COMMERCIAL"/>
    <n v="950"/>
    <s v="G1A     - Elec G-1 T&amp;D Sm C&amp;I"/>
    <s v="G1A"/>
    <s v="ELEC G-1A"/>
    <n v="4532"/>
    <s v="DELIVERY ONLY - COMMERCIAL"/>
    <n v="54570"/>
    <n v="5727032.25"/>
    <n v="93806817"/>
    <x v="2"/>
  </r>
  <r>
    <x v="0"/>
    <s v="MASSACHUSETTS ELECTRIC"/>
    <x v="0"/>
    <x v="0"/>
    <s v="JANUARY"/>
    <x v="2"/>
    <s v="COMMERCIAL"/>
    <n v="8"/>
    <s v="G1C     - Elec G-1 Sm C&amp;I Unmtrd Fix kWh-Fixed"/>
    <s v="G1C"/>
    <s v="ELEC G-1C"/>
    <n v="300"/>
    <s v="COMMERCIAL-NO BUILDING HEAT"/>
    <n v="402"/>
    <n v="24949.919999999998"/>
    <n v="103110"/>
    <x v="2"/>
  </r>
  <r>
    <x v="0"/>
    <s v="MASSACHUSETTS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327"/>
    <n v="-60016.59"/>
    <n v="703326"/>
    <x v="2"/>
  </r>
  <r>
    <x v="1"/>
    <s v="NANTUCKET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821.13"/>
    <n v="7722"/>
    <x v="2"/>
  </r>
  <r>
    <x v="0"/>
    <s v="MASSACHUSETTS ELECTRIC"/>
    <x v="0"/>
    <x v="0"/>
    <s v="JANUARY"/>
    <x v="4"/>
    <s v="INDUSTRIAL"/>
    <n v="11"/>
    <s v="G1A     - Elec G-1 Sm C&amp;I-Variable"/>
    <s v="G1A"/>
    <s v="ELEC G-1A"/>
    <n v="460"/>
    <s v="INDUSTRIAL GENERAL - 60 HERTZ"/>
    <n v="2"/>
    <n v="201.38"/>
    <n v="793"/>
    <x v="2"/>
  </r>
  <r>
    <x v="0"/>
    <s v="MASSACHUSETTS ELECTRIC"/>
    <x v="0"/>
    <x v="0"/>
    <s v="JANUARY"/>
    <x v="10"/>
    <s v="N/A"/>
    <n v="5"/>
    <s v="G1A     - Elec G-1 Sm C&amp;I-Fixed"/>
    <s v="G1A"/>
    <s v="ELEC G-1A"/>
    <n v="1577"/>
    <s v="SALE FOR RESALE - WESTRN MASS"/>
    <n v="2"/>
    <n v="1766.16"/>
    <n v="8179"/>
    <x v="2"/>
  </r>
  <r>
    <x v="0"/>
    <s v="MASSACHUSETTS ELECTRIC"/>
    <x v="0"/>
    <x v="0"/>
    <s v="JANUARY"/>
    <x v="8"/>
    <s v="N/A"/>
    <n v="13"/>
    <s v="G2A     - Elec G-2 Dem-Fixed"/>
    <s v="G2A"/>
    <s v="ELEC G-2A"/>
    <n v="1575"/>
    <s v="SALE FOR RESALE - NSTAR"/>
    <n v="1"/>
    <n v="1453.41"/>
    <n v="6440"/>
    <x v="3"/>
  </r>
  <r>
    <x v="0"/>
    <s v="MASSACHUSETTS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576.83000000000004"/>
    <n v="6501"/>
    <x v="2"/>
  </r>
  <r>
    <x v="0"/>
    <s v="MASSACHUSETTS ELECTRIC"/>
    <x v="0"/>
    <x v="0"/>
    <s v="JANUARY"/>
    <x v="5"/>
    <s v="STRT-AND-HWY-LT"/>
    <n v="621"/>
    <s v="G1B     - Lighting G-1 T&amp;D Non Conforming"/>
    <s v="G1B"/>
    <s v="LIGHTING G-1B"/>
    <n v="4562"/>
    <s v="DELIVERY ONLY - STREET LIGHT"/>
    <n v="6"/>
    <n v="141.02000000000001"/>
    <n v="1164"/>
    <x v="2"/>
  </r>
  <r>
    <x v="1"/>
    <s v="NANTUCKET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239.3399999999999"/>
    <n v="9062"/>
    <x v="4"/>
  </r>
  <r>
    <x v="0"/>
    <s v="MASSACHUSETTS ELECTRIC"/>
    <x v="0"/>
    <x v="0"/>
    <s v="JANUARY"/>
    <x v="0"/>
    <s v="RESIDENTIAL"/>
    <n v="602"/>
    <s v="S4A     - Lighting S-1 (S4) Co Owned Non Muni-Fixed"/>
    <s v="S4A"/>
    <s v="LIGHTING S-4A"/>
    <n v="200"/>
    <s v="RESIDENCE SERVICE - NO HEAT"/>
    <n v="188"/>
    <n v="9114.4699999999993"/>
    <n v="25794"/>
    <x v="4"/>
  </r>
  <r>
    <x v="0"/>
    <s v="MASSACHUSETTS ELECTRIC"/>
    <x v="0"/>
    <x v="0"/>
    <s v="JANUARY"/>
    <x v="1"/>
    <s v="STEAM-HEAT"/>
    <n v="602"/>
    <s v="S4A     - Lighting S-1 (S4) Co Owned Non Muni-Fixed"/>
    <s v="S4A"/>
    <s v="LIGHTING S-4A"/>
    <n v="207"/>
    <s v="RESIDENCE SERVICE - WITH HEAT"/>
    <n v="1"/>
    <n v="12.22"/>
    <n v="29"/>
    <x v="4"/>
  </r>
  <r>
    <x v="0"/>
    <s v="MASSACHUSETTS ELECTRIC"/>
    <x v="0"/>
    <x v="0"/>
    <s v="JANUARY"/>
    <x v="1"/>
    <s v="STEAM-HEAT"/>
    <n v="616"/>
    <s v="S4A     - Lighting S-1 (S4) T&amp;D Co Owned Non Muni"/>
    <s v="S4A"/>
    <s v="LIGHTING S-4A"/>
    <n v="4513"/>
    <s v="DELIVERY ONLY - RESIDENT HEAT"/>
    <n v="4"/>
    <n v="129.19999999999999"/>
    <n v="688"/>
    <x v="4"/>
  </r>
  <r>
    <x v="0"/>
    <s v="MASSACHUSETTS ELECTRIC"/>
    <x v="0"/>
    <x v="0"/>
    <s v="JANUARY"/>
    <x v="5"/>
    <s v="STRT-AND-HWY-LT"/>
    <n v="608"/>
    <s v="S5A     - Lighting S-5 Cust Owned-Fixed"/>
    <s v="S5A"/>
    <s v="N/A"/>
    <n v="700"/>
    <s v="PUBLIC STREET &amp; HIWAY LIGHTING"/>
    <n v="37"/>
    <n v="17217.22"/>
    <n v="73164"/>
    <x v="4"/>
  </r>
  <r>
    <x v="0"/>
    <s v="MASSACHUSETTS ELECTRIC"/>
    <x v="0"/>
    <x v="0"/>
    <s v="JANUARY"/>
    <x v="5"/>
    <s v="STRT-AND-HWY-LT"/>
    <n v="609"/>
    <s v="S5A     - Lighting S-5 Cust Owned-Variable"/>
    <s v="S5A"/>
    <s v="N/A"/>
    <n v="700"/>
    <s v="PUBLIC STREET &amp; HIWAY LIGHTING"/>
    <n v="16"/>
    <n v="-95.91"/>
    <n v="-6186"/>
    <x v="4"/>
  </r>
  <r>
    <x v="0"/>
    <s v="MASSACHUSETTS ELECTRIC"/>
    <x v="0"/>
    <x v="0"/>
    <s v="JANUARY"/>
    <x v="5"/>
    <s v="STRT-AND-HWY-LT"/>
    <n v="619"/>
    <s v="S5A     - Lighting S-5 T&amp;D Cust Owned"/>
    <s v="S5A"/>
    <s v="N/A"/>
    <n v="4562"/>
    <s v="DELIVERY ONLY - STREET LIGHT"/>
    <n v="265"/>
    <n v="-914713.1"/>
    <n v="-7328944"/>
    <x v="4"/>
  </r>
  <r>
    <x v="0"/>
    <s v="MASSACHUSETTS ELECTRIC"/>
    <x v="0"/>
    <x v="0"/>
    <s v="JANUARY"/>
    <x v="3"/>
    <s v="N/A"/>
    <n v="153"/>
    <s v="MBTA    - Elec MBTA Ind Neg"/>
    <s v="MBTA"/>
    <s v="MBTA"/>
    <n v="1579"/>
    <s v="SALE FOR RESALE - M.B.T.A."/>
    <n v="18"/>
    <n v="0"/>
    <n v="5288751"/>
    <x v="6"/>
  </r>
  <r>
    <x v="0"/>
    <s v="MASSACHUSETTS ELECTRIC"/>
    <x v="0"/>
    <x v="0"/>
    <s v="JANUARY"/>
    <x v="4"/>
    <s v="INDUSTRIAL"/>
    <n v="701"/>
    <s v="G3A     - Elec G-3 Large TOU-Variable"/>
    <s v="G3A"/>
    <s v="ELEC G-3A"/>
    <n v="460"/>
    <s v="INDUSTRIAL GENERAL - 60 HERTZ"/>
    <n v="111"/>
    <n v="2049627.84"/>
    <n v="9769897"/>
    <x v="5"/>
  </r>
  <r>
    <x v="0"/>
    <s v="MASSACHUSETTS ELECTRIC"/>
    <x v="0"/>
    <x v="0"/>
    <s v="JANUARY"/>
    <x v="1"/>
    <s v="STEAM-HEAT"/>
    <n v="2"/>
    <s v="R1A     - Elec R-1 Residential-Variable"/>
    <s v="R1A"/>
    <s v="ELEC R-1A"/>
    <n v="207"/>
    <s v="RESIDENCE SERVICE - WITH HEAT"/>
    <n v="26"/>
    <n v="10350.719999999999"/>
    <n v="40016"/>
    <x v="0"/>
  </r>
  <r>
    <x v="0"/>
    <s v="MASSACHUSETTS ELECTRIC"/>
    <x v="0"/>
    <x v="0"/>
    <s v="JANUARY"/>
    <x v="7"/>
    <s v="N/A"/>
    <n v="1"/>
    <s v="R1A     - Elec R-1 Residential-Fixed"/>
    <s v="R1A"/>
    <s v="ELEC R-1A"/>
    <n v="1572"/>
    <s v="SALE FOR RESALE - HINGHAM ELE"/>
    <n v="1"/>
    <n v="109.76"/>
    <n v="422"/>
    <x v="0"/>
  </r>
  <r>
    <x v="0"/>
    <s v="MASSACHUSETTS ELECTRIC"/>
    <x v="0"/>
    <x v="0"/>
    <s v="JANUARY"/>
    <x v="0"/>
    <s v="RESIDENTIAL"/>
    <n v="301"/>
    <s v="R1A     - Elec R-1 Res-Smart Grid"/>
    <s v="R1A"/>
    <s v="ELEC R-1A"/>
    <n v="200"/>
    <s v="RESIDENCE SERVICE - NO HEAT"/>
    <n v="7678"/>
    <n v="1086528.03"/>
    <n v="4540869"/>
    <x v="0"/>
  </r>
  <r>
    <x v="0"/>
    <s v="MASSACHUSETTS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63346"/>
    <n v="7012873.7999999998"/>
    <n v="40686595"/>
    <x v="1"/>
  </r>
  <r>
    <x v="0"/>
    <s v="MASSACHUSETTS ELECTRIC"/>
    <x v="0"/>
    <x v="0"/>
    <s v="JANUARY"/>
    <x v="0"/>
    <s v="RESIDENTIAL"/>
    <n v="7"/>
    <s v="R2A     - Elec R-2 Residential Low Income-Variable"/>
    <s v="R2A"/>
    <s v="ELEC R-2A"/>
    <n v="200"/>
    <s v="RESIDENCE SERVICE - NO HEAT"/>
    <n v="86"/>
    <n v="8876.76"/>
    <n v="50177"/>
    <x v="1"/>
  </r>
  <r>
    <x v="0"/>
    <s v="MASSACHUSETTS ELECTRIC"/>
    <x v="0"/>
    <x v="0"/>
    <s v="JANUARY"/>
    <x v="5"/>
    <s v="STRT-AND-HWY-LT"/>
    <n v="950"/>
    <s v="G1A     - Elec G-1 T&amp;D Sm C&amp;I"/>
    <s v="G1A"/>
    <s v="ELEC G-1A"/>
    <n v="4562"/>
    <s v="DELIVERY ONLY - STREET LIGHT"/>
    <n v="33"/>
    <n v="925.61"/>
    <n v="7466"/>
    <x v="2"/>
  </r>
  <r>
    <x v="1"/>
    <s v="NANTUCKET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1"/>
    <n v="26.47"/>
    <n v="74"/>
    <x v="2"/>
  </r>
  <r>
    <x v="0"/>
    <s v="MASSACHUSETTS ELECTRIC"/>
    <x v="0"/>
    <x v="0"/>
    <s v="JANUARY"/>
    <x v="2"/>
    <s v="COMMERCIAL"/>
    <n v="14"/>
    <s v="G1D     - Elec G-1 Sm C&amp;I Master Mtr-Variable"/>
    <s v="G1D"/>
    <s v="ELEC G-1D"/>
    <n v="300"/>
    <s v="COMMERCIAL-NO BUILDING HEAT"/>
    <n v="2"/>
    <n v="564.85"/>
    <n v="2401"/>
    <x v="2"/>
  </r>
  <r>
    <x v="1"/>
    <s v="NANTUCKET ELECTRIC"/>
    <x v="0"/>
    <x v="0"/>
    <s v="JANUARY"/>
    <x v="0"/>
    <s v="RESIDENTIAL"/>
    <n v="10"/>
    <s v="G1F     - Elec G-1 Sm C&amp;I House Meter-Fixed"/>
    <s v="G1F"/>
    <s v="ELEC G-1F"/>
    <n v="200"/>
    <s v="RESIDENCE SERVICE - NO HEAT"/>
    <n v="1"/>
    <n v="135.22"/>
    <n v="563"/>
    <x v="2"/>
  </r>
  <r>
    <x v="0"/>
    <s v="MASSACHUSETTS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510"/>
    <n v="24604.62"/>
    <n v="236518"/>
    <x v="2"/>
  </r>
  <r>
    <x v="0"/>
    <s v="MASSACHUSETTS ELECTRIC"/>
    <x v="0"/>
    <x v="0"/>
    <s v="JANUARY"/>
    <x v="2"/>
    <s v="COMMERCIAL"/>
    <n v="11"/>
    <s v="G1A     - Elec G-1 Sm C&amp;I-Variable"/>
    <s v="G1A"/>
    <s v="ELEC G-1A"/>
    <n v="300"/>
    <s v="COMMERCIAL-NO BUILDING HEAT"/>
    <n v="261"/>
    <n v="101268.14"/>
    <n v="440120"/>
    <x v="2"/>
  </r>
  <r>
    <x v="0"/>
    <s v="MASSACHUSETTS ELECTRIC"/>
    <x v="0"/>
    <x v="0"/>
    <s v="JANUARY"/>
    <x v="8"/>
    <s v="N/A"/>
    <n v="5"/>
    <s v="G1A     - Elec G-1 Sm C&amp;I-Fixed"/>
    <s v="G1A"/>
    <s v="ELEC G-1A"/>
    <n v="1575"/>
    <s v="SALE FOR RESALE - NSTAR"/>
    <n v="5"/>
    <n v="2720.25"/>
    <n v="12460"/>
    <x v="2"/>
  </r>
  <r>
    <x v="0"/>
    <s v="MASSACHUSETTS ELECTRIC"/>
    <x v="0"/>
    <x v="0"/>
    <s v="JAN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0"/>
    <s v="JANUARY"/>
    <x v="2"/>
    <s v="COMMERCIAL"/>
    <n v="13"/>
    <s v="G2A     - Elec G-2 Dem-Fixed"/>
    <s v="G2A"/>
    <s v="ELEC G-2A"/>
    <n v="300"/>
    <s v="COMMERCIAL-NO BUILDING HEAT"/>
    <n v="137"/>
    <n v="438818.42"/>
    <n v="2105179"/>
    <x v="3"/>
  </r>
  <r>
    <x v="0"/>
    <s v="MASSACHUSETTS ELECTRIC"/>
    <x v="0"/>
    <x v="0"/>
    <s v="JANUARY"/>
    <x v="1"/>
    <s v="STEAM-HEAT"/>
    <n v="4"/>
    <s v="R4A     - Elec R-4 Residential TOU-Variable"/>
    <s v="R4A"/>
    <s v="ELEC R-4A"/>
    <n v="207"/>
    <s v="RESIDENCE SERVICE - WITH HEAT"/>
    <n v="1"/>
    <n v="1556.69"/>
    <n v="5700"/>
    <x v="0"/>
  </r>
  <r>
    <x v="0"/>
    <s v="MASSACHUSETTS ELECTRIC"/>
    <x v="0"/>
    <x v="0"/>
    <s v="JANUARY"/>
    <x v="1"/>
    <s v="STEAM-HEAT"/>
    <n v="5"/>
    <s v="G1A     - Elec G-1 Sm C&amp;I-Fixed"/>
    <s v="G1A"/>
    <s v="ELEC G-1A"/>
    <n v="207"/>
    <s v="RESIDENCE SERVICE - WITH HEAT"/>
    <n v="13"/>
    <n v="2056.29"/>
    <n v="9005"/>
    <x v="2"/>
  </r>
  <r>
    <x v="0"/>
    <s v="MASSACHUSETTS ELECTRIC"/>
    <x v="0"/>
    <x v="0"/>
    <s v="JANUARY"/>
    <x v="5"/>
    <s v="STRT-AND-HWY-LT"/>
    <n v="617"/>
    <s v="S2A     - Lighting S-2 T&amp;D OH Customer Owned"/>
    <s v="S2A"/>
    <s v="LIGHTING S-2A"/>
    <n v="4562"/>
    <s v="DELIVERY ONLY - STREET LIGHT"/>
    <n v="13"/>
    <n v="47248.47"/>
    <n v="293827"/>
    <x v="4"/>
  </r>
  <r>
    <x v="0"/>
    <s v="MASSACHUSETTS ELECTRIC"/>
    <x v="0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1"/>
    <n v="519.32000000000005"/>
    <n v="970"/>
    <x v="4"/>
  </r>
  <r>
    <x v="0"/>
    <s v="MASSACHUSETTS ELECTRIC"/>
    <x v="0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811.52"/>
    <n v="62965"/>
    <x v="4"/>
  </r>
  <r>
    <x v="0"/>
    <s v="MASSACHUSETTS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5"/>
    <n v="183.23"/>
    <n v="1424"/>
    <x v="4"/>
  </r>
  <r>
    <x v="0"/>
    <s v="MASSACHUSETTS ELECTRIC"/>
    <x v="0"/>
    <x v="0"/>
    <s v="JANUARY"/>
    <x v="4"/>
    <s v="INDUSTRIAL"/>
    <n v="603"/>
    <s v="S4A     - Lighting S-1 (S4) Co Owned Non Muni-Variable"/>
    <s v="S4A"/>
    <s v="LIGHTING S-4A"/>
    <n v="460"/>
    <s v="INDUSTRIAL GENERAL - 60 HERTZ"/>
    <n v="64"/>
    <n v="11288.89"/>
    <n v="35700"/>
    <x v="4"/>
  </r>
  <r>
    <x v="0"/>
    <s v="MASSACHUSETTS ELECTRIC"/>
    <x v="0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770"/>
    <n v="79012.039999999994"/>
    <n v="239690"/>
    <x v="4"/>
  </r>
  <r>
    <x v="0"/>
    <s v="MASSACHUSETTS ELECTRIC"/>
    <x v="0"/>
    <x v="0"/>
    <s v="JANUARY"/>
    <x v="5"/>
    <s v="STRT-AND-HWY-LT"/>
    <n v="625"/>
    <s v="S6A     - Lighting S-6 Decorative-Fixed"/>
    <s v="S6A"/>
    <s v="N/A"/>
    <n v="700"/>
    <s v="PUBLIC STREET &amp; HIWAY LIGHTING"/>
    <n v="1"/>
    <n v="20.55"/>
    <n v="30"/>
    <x v="4"/>
  </r>
  <r>
    <x v="0"/>
    <s v="MASSACHUSETTS ELECTRIC"/>
    <x v="0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026.38"/>
    <n v="822"/>
    <x v="4"/>
  </r>
  <r>
    <x v="0"/>
    <s v="MASSACHUSETTS ELECTRIC"/>
    <x v="0"/>
    <x v="0"/>
    <s v="JANUARY"/>
    <x v="4"/>
    <s v="INDUSTRIAL"/>
    <n v="954"/>
    <s v="G2A     - Elec G-2 T&amp;D Dem"/>
    <s v="G2A"/>
    <s v="ELEC G-2A"/>
    <n v="4552"/>
    <s v="DELIVERY ONLY - INDUSTRIAL"/>
    <n v="504"/>
    <n v="888837.88"/>
    <n v="11388801"/>
    <x v="3"/>
  </r>
  <r>
    <x v="0"/>
    <s v="MASSACHUSETTS ELECTRIC"/>
    <x v="0"/>
    <x v="0"/>
    <s v="JANUARY"/>
    <x v="2"/>
    <s v="COMMERCIAL"/>
    <n v="20"/>
    <s v="G2D     - Elec G-2 Dem Res Heat Ind Mtr Apt-Var"/>
    <s v="G2D"/>
    <s v="ELEC G-2D"/>
    <n v="300"/>
    <s v="COMMERCIAL-NO BUILDING HEAT"/>
    <n v="73"/>
    <n v="201437.99"/>
    <n v="918083"/>
    <x v="3"/>
  </r>
  <r>
    <x v="0"/>
    <s v="MASSACHUSETTS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27477"/>
    <n v="4125042.36"/>
    <n v="36026586"/>
    <x v="0"/>
  </r>
  <r>
    <x v="0"/>
    <s v="MASSACHUSETTS ELECTRIC"/>
    <x v="0"/>
    <x v="0"/>
    <s v="JANUARY"/>
    <x v="2"/>
    <s v="COMMERCIAL"/>
    <n v="1"/>
    <s v="R1A     - Elec R-1 Residential-Fixed"/>
    <s v="R1A"/>
    <s v="ELEC R-1A"/>
    <n v="300"/>
    <s v="COMMERCIAL-NO BUILDING HEAT"/>
    <n v="1265"/>
    <n v="467315.34"/>
    <n v="1861004"/>
    <x v="0"/>
  </r>
  <r>
    <x v="0"/>
    <s v="MASSACHUSETTS ELECTRIC"/>
    <x v="0"/>
    <x v="0"/>
    <s v="JANUARY"/>
    <x v="2"/>
    <s v="COMMERCIAL"/>
    <n v="2"/>
    <s v="R1A     - Elec R-1 Residential-Variable"/>
    <s v="R1A"/>
    <s v="ELEC R-1A"/>
    <n v="300"/>
    <s v="COMMERCIAL-NO BUILDING HEAT"/>
    <n v="2"/>
    <n v="17.02"/>
    <n v="2"/>
    <x v="0"/>
  </r>
  <r>
    <x v="0"/>
    <s v="MASSACHUSETTS ELECTRIC"/>
    <x v="0"/>
    <x v="0"/>
    <s v="JANUARY"/>
    <x v="2"/>
    <s v="COMMERCIAL"/>
    <n v="301"/>
    <s v="R1A     - Elec R-1 Res-Smart Grid"/>
    <s v="R1A"/>
    <s v="ELEC R-1A"/>
    <n v="300"/>
    <s v="COMMERCIAL-NO BUILDING HEAT"/>
    <n v="11"/>
    <n v="7209.39"/>
    <n v="32477"/>
    <x v="0"/>
  </r>
  <r>
    <x v="0"/>
    <s v="MASSACHUSETTS ELECTRIC"/>
    <x v="0"/>
    <x v="0"/>
    <s v="JANUARY"/>
    <x v="0"/>
    <s v="RESIDENTIAL"/>
    <n v="2"/>
    <s v="R1A     - Elec R-1 Residential-Variable"/>
    <s v="R1A"/>
    <s v="ELEC R-1A"/>
    <n v="200"/>
    <s v="RESIDENCE SERVICE - NO HEAT"/>
    <n v="249"/>
    <n v="40881.589999999997"/>
    <n v="158372"/>
    <x v="0"/>
  </r>
  <r>
    <x v="0"/>
    <s v="MASSACHUSETTS ELECTRIC"/>
    <x v="0"/>
    <x v="0"/>
    <s v="JANUARY"/>
    <x v="4"/>
    <s v="INDUSTRIAL"/>
    <n v="710"/>
    <s v="G3A     - Elec G-3 T&amp;D Large TOU"/>
    <s v="G3A"/>
    <s v="ELEC G-3A"/>
    <n v="4552"/>
    <s v="DELIVERY ONLY - INDUSTRIAL"/>
    <n v="638"/>
    <n v="9805502.9199999999"/>
    <n v="179801384"/>
    <x v="5"/>
  </r>
  <r>
    <x v="1"/>
    <s v="NANTUCKET ELECTRIC"/>
    <x v="0"/>
    <x v="0"/>
    <s v="JANUARY"/>
    <x v="4"/>
    <s v="INDUSTRIAL"/>
    <n v="710"/>
    <s v="G3A     - Elec G-3 T&amp;D Large TOU"/>
    <s v="G3A"/>
    <s v="ELEC G-3A"/>
    <n v="4552"/>
    <s v="DELIVERY ONLY - INDUSTRIAL"/>
    <n v="1"/>
    <n v="5512.03"/>
    <n v="87379"/>
    <x v="5"/>
  </r>
  <r>
    <x v="1"/>
    <s v="NANTUCKET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108"/>
    <n v="5531.19"/>
    <n v="119561"/>
    <x v="1"/>
  </r>
  <r>
    <x v="0"/>
    <s v="MASSACHUSETTS ELECTRIC"/>
    <x v="0"/>
    <x v="0"/>
    <s v="JANUARY"/>
    <x v="2"/>
    <s v="COMMERCIAL"/>
    <n v="6"/>
    <s v="R2A     - Elec R-2 Residential Low Income-Fixed"/>
    <s v="R2A"/>
    <s v="ELEC R-2A"/>
    <n v="300"/>
    <s v="COMMERCIAL-NO BUILDING HEAT"/>
    <n v="2"/>
    <n v="139.25"/>
    <n v="793"/>
    <x v="1"/>
  </r>
  <r>
    <x v="0"/>
    <s v="MASSACHUSETTS ELECTRIC"/>
    <x v="0"/>
    <x v="0"/>
    <s v="JANUARY"/>
    <x v="10"/>
    <s v="N/A"/>
    <n v="950"/>
    <s v="G1A     - Elec G-1 T&amp;D Sm C&amp;I"/>
    <s v="G1A"/>
    <s v="ELEC G-1A"/>
    <n v="4577"/>
    <s v="N/A"/>
    <n v="1"/>
    <n v="316.27999999999997"/>
    <n v="3743"/>
    <x v="2"/>
  </r>
  <r>
    <x v="0"/>
    <s v="MASSACHUSETTS ELECTRIC"/>
    <x v="0"/>
    <x v="0"/>
    <s v="JANUARY"/>
    <x v="3"/>
    <s v="N/A"/>
    <n v="950"/>
    <s v="G1A     - Elec G-1 T&amp;D Sm C&amp;I"/>
    <s v="G1A"/>
    <s v="ELEC G-1A"/>
    <n v="4579"/>
    <s v="DELIVERY ONLY - MBTA"/>
    <n v="82"/>
    <n v="15304.59"/>
    <n v="176215"/>
    <x v="2"/>
  </r>
  <r>
    <x v="1"/>
    <s v="NANTUCKET ELECTRIC"/>
    <x v="0"/>
    <x v="0"/>
    <s v="JANUARY"/>
    <x v="2"/>
    <s v="COMMERCIAL"/>
    <n v="10"/>
    <s v="G1F     - Elec G-1 Sm C&amp;I House Meter-Fixed"/>
    <s v="G1F"/>
    <s v="ELEC G-1F"/>
    <n v="300"/>
    <s v="COMMERCIAL-NO BUILDING HEAT"/>
    <n v="14"/>
    <n v="1426.62"/>
    <n v="5744"/>
    <x v="2"/>
  </r>
  <r>
    <x v="1"/>
    <s v="NANTUCKET ELECTRIC"/>
    <x v="0"/>
    <x v="0"/>
    <s v="JANUARY"/>
    <x v="2"/>
    <s v="COMMERCIAL"/>
    <n v="18"/>
    <s v="G2A     - Elec G-2 Dem-Variable"/>
    <s v="G2A"/>
    <s v="ELEC G-2A"/>
    <n v="300"/>
    <s v="COMMERCIAL-NO BUILDING HEAT"/>
    <n v="7"/>
    <n v="14693.27"/>
    <n v="60863"/>
    <x v="3"/>
  </r>
  <r>
    <x v="0"/>
    <s v="MASSACHUSETTS ELECTRIC"/>
    <x v="0"/>
    <x v="0"/>
    <s v="JANUARY"/>
    <x v="2"/>
    <s v="COMMERCIAL"/>
    <n v="911"/>
    <s v="R4A     - Elec R-4 T&amp;D Residential TOU"/>
    <s v="R4A"/>
    <s v="ELEC R-4A"/>
    <n v="4532"/>
    <s v="DELIVERY ONLY - COMMERCIAL"/>
    <n v="29"/>
    <n v="103186.71"/>
    <n v="894080"/>
    <x v="0"/>
  </r>
  <r>
    <x v="1"/>
    <s v="NANTUCKET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1"/>
    <n v="10.8"/>
    <n v="41"/>
    <x v="4"/>
  </r>
  <r>
    <x v="1"/>
    <s v="NANTUCKET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7.17"/>
    <n v="185"/>
    <x v="4"/>
  </r>
  <r>
    <x v="0"/>
    <s v="MASSACHUSETTS ELECTRIC"/>
    <x v="0"/>
    <x v="0"/>
    <s v="JANUARY"/>
    <x v="2"/>
    <s v="COMMERCIAL"/>
    <n v="603"/>
    <s v="S4A     - Lighting S-1 (S4) Co Owned Non Muni-Variable"/>
    <s v="S4A"/>
    <s v="LIGHTING S-4A"/>
    <n v="300"/>
    <s v="COMMERCIAL-NO BUILDING HEAT"/>
    <n v="2281"/>
    <n v="280940.89"/>
    <n v="878305"/>
    <x v="4"/>
  </r>
  <r>
    <x v="0"/>
    <s v="MASSACHUSETTS ELECTRIC"/>
    <x v="0"/>
    <x v="0"/>
    <s v="JANUARY"/>
    <x v="2"/>
    <s v="COMMERCIAL"/>
    <n v="955"/>
    <s v="G2B     - Elec G-2 T&amp;D Dem Master Mtr Apts"/>
    <s v="G2A"/>
    <s v="ELEC G-2A"/>
    <n v="4532"/>
    <s v="DELIVERY ONLY - COMMERCIAL"/>
    <n v="350"/>
    <n v="622839.46"/>
    <n v="9291696"/>
    <x v="3"/>
  </r>
  <r>
    <x v="0"/>
    <s v="MASSACHUSETTS ELECTRIC"/>
    <x v="0"/>
    <x v="0"/>
    <s v="JANUARY"/>
    <x v="2"/>
    <s v="COMMERCIAL"/>
    <n v="710"/>
    <s v="G3A     - Elec G-3 T&amp;D Large TOU"/>
    <s v="G3A"/>
    <s v="ELEC G-3A"/>
    <n v="4532"/>
    <s v="DELIVERY ONLY - COMMERCIAL"/>
    <n v="1984"/>
    <n v="21048270.879999999"/>
    <n v="372937226"/>
    <x v="5"/>
  </r>
  <r>
    <x v="1"/>
    <s v="NANTUCKET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163"/>
    <n v="19765.759999999998"/>
    <n v="163497"/>
    <x v="0"/>
  </r>
  <r>
    <x v="1"/>
    <s v="NANTUCKET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22"/>
    <n v="2682.22"/>
    <n v="22225"/>
    <x v="0"/>
  </r>
  <r>
    <x v="1"/>
    <s v="NANTUCKET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25"/>
    <n v="4707.08"/>
    <n v="27341"/>
    <x v="1"/>
  </r>
  <r>
    <x v="0"/>
    <s v="MASSACHUSETTS ELECTRIC"/>
    <x v="0"/>
    <x v="0"/>
    <s v="JANUARY"/>
    <x v="4"/>
    <s v="INDUSTRIAL"/>
    <n v="950"/>
    <s v="G1A     - Elec G-1 T&amp;D Sm C&amp;I"/>
    <s v="G1A"/>
    <s v="ELEC G-1A"/>
    <n v="4552"/>
    <s v="DELIVERY ONLY - INDUSTRIAL"/>
    <n v="1226"/>
    <n v="316485.26"/>
    <n v="3688814"/>
    <x v="2"/>
  </r>
  <r>
    <x v="0"/>
    <s v="MASSACHUSETTS ELECTRIC"/>
    <x v="0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930000000000007"/>
    <n v="292"/>
    <x v="2"/>
  </r>
  <r>
    <x v="1"/>
    <s v="NANTUCKET ELECTRIC"/>
    <x v="0"/>
    <x v="0"/>
    <s v="JANUARY"/>
    <x v="2"/>
    <s v="COMMERCIAL"/>
    <n v="950"/>
    <s v="G1A     - Elec G-1 T&amp;D Sm C&amp;I"/>
    <s v="G1A"/>
    <s v="ELEC G-1A"/>
    <n v="4532"/>
    <s v="DELIVERY ONLY - COMMERCIAL"/>
    <n v="1276"/>
    <n v="181162.86"/>
    <n v="1878924"/>
    <x v="2"/>
  </r>
  <r>
    <x v="0"/>
    <s v="MASSACHUSETTS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602"/>
    <n v="36836.28"/>
    <n v="374021"/>
    <x v="2"/>
  </r>
  <r>
    <x v="0"/>
    <s v="MASSACHUSETTS ELECTRIC"/>
    <x v="0"/>
    <x v="0"/>
    <s v="JANUARY"/>
    <x v="4"/>
    <s v="INDUSTRIAL"/>
    <n v="305"/>
    <s v="G1A     - Elec G-1 Sm C&amp;I-Smart Grid"/>
    <s v="G1A"/>
    <s v="ELEC G-1A"/>
    <n v="460"/>
    <s v="INDUSTRIAL GENERAL - 60 HERTZ"/>
    <n v="2"/>
    <n v="186.94"/>
    <n v="823"/>
    <x v="2"/>
  </r>
  <r>
    <x v="0"/>
    <s v="MASSACHUSETTS ELECTRIC"/>
    <x v="0"/>
    <x v="0"/>
    <s v="JANUARY"/>
    <x v="5"/>
    <s v="STRT-AND-HWY-LT"/>
    <n v="5"/>
    <s v="G1A     - Elec G-1 Sm C&amp;I-Fixed"/>
    <s v="G1A"/>
    <s v="ELEC G-1A"/>
    <n v="700"/>
    <s v="PUBLIC STREET &amp; HIWAY LIGHTING"/>
    <n v="7"/>
    <n v="528.78"/>
    <n v="2194"/>
    <x v="2"/>
  </r>
  <r>
    <x v="0"/>
    <s v="MASSACHUSETTS ELECTRIC"/>
    <x v="0"/>
    <x v="0"/>
    <s v="JANUARY"/>
    <x v="6"/>
    <s v="N/A"/>
    <n v="601"/>
    <s v="S1A     - Lighting S-1 Co Owned-Variable"/>
    <s v="S1A"/>
    <s v="LIGHTING S-1A"/>
    <n v="360"/>
    <s v="PRIVATE LIGHTING"/>
    <n v="53"/>
    <n v="2091.73"/>
    <n v="4227"/>
    <x v="4"/>
  </r>
  <r>
    <x v="0"/>
    <s v="MASSACHUSETTS ELECTRIC"/>
    <x v="0"/>
    <x v="0"/>
    <s v="JANUARY"/>
    <x v="5"/>
    <s v="STRT-AND-HWY-LT"/>
    <n v="604"/>
    <s v="S2A     - Lighting S-2 OH Customer Owned-Fixed"/>
    <s v="S2A"/>
    <s v="LIGHTING S-2A"/>
    <n v="700"/>
    <s v="PUBLIC STREET &amp; HIWAY LIGHTING"/>
    <n v="1"/>
    <n v="37.130000000000003"/>
    <n v="150"/>
    <x v="4"/>
  </r>
  <r>
    <x v="0"/>
    <s v="MASSACHUSETTS ELECTRIC"/>
    <x v="0"/>
    <x v="0"/>
    <s v="JANUARY"/>
    <x v="0"/>
    <s v="RESIDENTIAL"/>
    <n v="1"/>
    <s v="R1A     - Elec R-1 Residential-Fixed"/>
    <s v="R1A"/>
    <s v="ELEC R-1A"/>
    <n v="200"/>
    <s v="RESIDENCE SERVICE - NO HEAT"/>
    <n v="562404"/>
    <n v="87469188.920000002"/>
    <n v="341559223"/>
    <x v="0"/>
  </r>
  <r>
    <x v="0"/>
    <s v="MASSACHUSETTS ELECTRIC"/>
    <x v="0"/>
    <x v="0"/>
    <s v="JANUARY"/>
    <x v="3"/>
    <s v="N/A"/>
    <n v="954"/>
    <s v="G2A     - Elec G-2 T&amp;D Dem"/>
    <s v="G2A"/>
    <s v="ELEC G-2A"/>
    <n v="4579"/>
    <s v="DELIVERY ONLY - MBTA"/>
    <n v="7"/>
    <n v="16132.05"/>
    <n v="241303"/>
    <x v="3"/>
  </r>
  <r>
    <x v="0"/>
    <s v="MASSACHUSETTS ELECTRIC"/>
    <x v="0"/>
    <x v="0"/>
    <s v="JANUARY"/>
    <x v="2"/>
    <s v="COMMERCIAL"/>
    <n v="19"/>
    <s v="G2B     - Elec G-2 Dem Master Mtr Apts-Variable"/>
    <s v="G2B"/>
    <s v="ELEC G-2B"/>
    <n v="300"/>
    <s v="COMMERCIAL-NO BUILDING HEAT"/>
    <n v="58"/>
    <n v="289605.27"/>
    <n v="1343912"/>
    <x v="3"/>
  </r>
  <r>
    <x v="0"/>
    <s v="MASSACHUSETTS ELECTRIC"/>
    <x v="0"/>
    <x v="0"/>
    <s v="JANUARY"/>
    <x v="2"/>
    <s v="COMMERCIAL"/>
    <n v="700"/>
    <s v="G3A     - Elec G-3 Large TOU-Fixed"/>
    <s v="G3A"/>
    <s v="ELEC G-3A"/>
    <n v="300"/>
    <s v="COMMERCIAL-NO BUILDING HEAT"/>
    <n v="3"/>
    <n v="77452.89"/>
    <n v="408007"/>
    <x v="5"/>
  </r>
  <r>
    <x v="1"/>
    <s v="NANTUCKET ELECTRIC"/>
    <x v="0"/>
    <x v="0"/>
    <s v="JANUARY"/>
    <x v="2"/>
    <s v="COMMERCIAL"/>
    <n v="1"/>
    <s v="R1A     - Elec R-1 Residential-Fixed"/>
    <s v="R1A"/>
    <s v="ELEC R-1A"/>
    <n v="300"/>
    <s v="COMMERCIAL-NO BUILDING HEAT"/>
    <n v="21"/>
    <n v="3415.01"/>
    <n v="13060"/>
    <x v="0"/>
  </r>
  <r>
    <x v="0"/>
    <s v="MASSACHUSETTS ELECTRIC"/>
    <x v="0"/>
    <x v="0"/>
    <s v="JANUARY"/>
    <x v="3"/>
    <s v="N/A"/>
    <n v="710"/>
    <s v="G3A     - Elec G-3 T&amp;D Large TOU"/>
    <s v="G3A"/>
    <s v="ELEC G-3A"/>
    <n v="4579"/>
    <s v="DELIVERY ONLY - MBTA"/>
    <n v="1"/>
    <n v="9472.7000000000007"/>
    <n v="176356"/>
    <x v="5"/>
  </r>
  <r>
    <x v="0"/>
    <s v="MASSACHUSETTS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62371"/>
    <n v="1321607.56"/>
    <n v="38712323"/>
    <x v="1"/>
  </r>
  <r>
    <x v="0"/>
    <s v="MASSACHUSETTS ELECTRIC"/>
    <x v="0"/>
    <x v="0"/>
    <s v="JANUARY"/>
    <x v="1"/>
    <s v="STEAM-HEAT"/>
    <n v="7"/>
    <s v="R2A     - Elec R-2 Residential Low Income-Variable"/>
    <s v="R2A"/>
    <s v="ELEC R-2A"/>
    <n v="207"/>
    <s v="RESIDENCE SERVICE - WITH HEAT"/>
    <n v="15"/>
    <n v="2768.51"/>
    <n v="15705"/>
    <x v="1"/>
  </r>
  <r>
    <x v="0"/>
    <s v="MASSACHUSETTS ELECTRIC"/>
    <x v="0"/>
    <x v="0"/>
    <s v="JANUARY"/>
    <x v="0"/>
    <s v="RESIDENTIAL"/>
    <n v="10"/>
    <s v="G1F     - Elec G-1 Sm C&amp;I House Meter-Fixed"/>
    <s v="G1D"/>
    <s v="ELEC G-1D"/>
    <n v="200"/>
    <s v="RESIDENCE SERVICE - NO HEAT"/>
    <n v="1049"/>
    <n v="89971.21"/>
    <n v="370422"/>
    <x v="2"/>
  </r>
  <r>
    <x v="0"/>
    <s v="MASSACHUSETTS ELECTRIC"/>
    <x v="0"/>
    <x v="0"/>
    <s v="JANUARY"/>
    <x v="2"/>
    <s v="COMMERCIAL"/>
    <n v="10"/>
    <s v="G1F     - Elec G-1 Sm C&amp;I House Meter-Fixed"/>
    <s v="G1D"/>
    <s v="ELEC G-1D"/>
    <n v="300"/>
    <s v="COMMERCIAL-NO BUILDING HEAT"/>
    <n v="24341"/>
    <n v="2284700.4700000002"/>
    <n v="10705118"/>
    <x v="2"/>
  </r>
  <r>
    <x v="0"/>
    <s v="MASSACHUSETTS ELECTRIC"/>
    <x v="0"/>
    <x v="0"/>
    <s v="JANUARY"/>
    <x v="2"/>
    <s v="COMMERCIAL"/>
    <n v="309"/>
    <s v="G1D     - Elec G-1 Sm C&amp;I Master Mtr-Smart Grid"/>
    <s v="G1D"/>
    <s v="ELEC G-1D"/>
    <n v="300"/>
    <s v="COMMERCIAL-NO BUILDING HEAT"/>
    <n v="6"/>
    <n v="5111.75"/>
    <n v="24428"/>
    <x v="2"/>
  </r>
  <r>
    <x v="0"/>
    <s v="MASSACHUSETTS ELECTRIC"/>
    <x v="0"/>
    <x v="0"/>
    <s v="JANUARY"/>
    <x v="2"/>
    <s v="COMMERCIAL"/>
    <n v="305"/>
    <s v="G1A     - Elec G-1 Sm C&amp;I-Smart Grid"/>
    <s v="G1A"/>
    <s v="ELEC G-1A"/>
    <n v="300"/>
    <s v="COMMERCIAL-NO BUILDING HEAT"/>
    <n v="170"/>
    <n v="55995.06"/>
    <n v="276020"/>
    <x v="2"/>
  </r>
  <r>
    <x v="0"/>
    <s v="MASSACHUSETTS ELECTRIC"/>
    <x v="0"/>
    <x v="0"/>
    <s v="JANUARY"/>
    <x v="4"/>
    <s v="INDUSTRIAL"/>
    <n v="5"/>
    <s v="G1A     - Elec G-1 Sm C&amp;I-Fixed"/>
    <s v="G1A"/>
    <s v="ELEC G-1A"/>
    <n v="460"/>
    <s v="INDUSTRIAL GENERAL - 60 HERTZ"/>
    <n v="1173"/>
    <n v="406320.53"/>
    <n v="2488235"/>
    <x v="2"/>
  </r>
  <r>
    <x v="1"/>
    <s v="NANTUCKET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3030.17"/>
    <n v="28174"/>
    <x v="2"/>
  </r>
  <r>
    <x v="0"/>
    <s v="MASSACHUSETTS ELECTRIC"/>
    <x v="0"/>
    <x v="0"/>
    <s v="JANUARY"/>
    <x v="4"/>
    <s v="INDUSTRIAL"/>
    <n v="13"/>
    <s v="G2A     - Elec G-2 Dem-Fixed"/>
    <s v="G2A"/>
    <s v="ELEC G-2A"/>
    <n v="460"/>
    <s v="INDUSTRIAL GENERAL - 60 HERTZ"/>
    <n v="11"/>
    <n v="27480.47"/>
    <n v="125982"/>
    <x v="3"/>
  </r>
  <r>
    <x v="1"/>
    <s v="NANTUCKET ELECTRIC"/>
    <x v="0"/>
    <x v="0"/>
    <s v="JANUARY"/>
    <x v="4"/>
    <s v="INDUSTRIAL"/>
    <n v="18"/>
    <s v="G2A     - Elec G-2 Dem-Variable"/>
    <s v="G2A"/>
    <s v="ELEC G-2A"/>
    <n v="460"/>
    <s v="INDUSTRIAL GENERAL - 60 HERTZ"/>
    <n v="1"/>
    <n v="811.76"/>
    <n v="3080"/>
    <x v="3"/>
  </r>
  <r>
    <x v="1"/>
    <s v="NANTUCKET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4.06"/>
    <n v="483"/>
    <x v="2"/>
  </r>
  <r>
    <x v="1"/>
    <s v="NANTUCKET ELECTRIC"/>
    <x v="0"/>
    <x v="0"/>
    <s v="JANUARY"/>
    <x v="2"/>
    <s v="COMMERCIAL"/>
    <n v="954"/>
    <s v="G2A     - Elec G-2 T&amp;D Dem"/>
    <s v="G2A"/>
    <s v="ELEC G-2A"/>
    <n v="4532"/>
    <s v="DELIVERY ONLY - COMMERCIAL"/>
    <n v="70"/>
    <n v="108895.53"/>
    <n v="1327624"/>
    <x v="3"/>
  </r>
  <r>
    <x v="0"/>
    <s v="MASSACHUSETTS ELECTRIC"/>
    <x v="0"/>
    <x v="0"/>
    <s v="JANUARY"/>
    <x v="6"/>
    <s v="N/A"/>
    <n v="612"/>
    <s v="G1B     - Lighting G-1 Non Conforming-Fixed"/>
    <s v="G1B"/>
    <s v="LIGHTING G-1B"/>
    <n v="360"/>
    <s v="PRIVATE LIGHTING"/>
    <n v="1"/>
    <n v="9.85"/>
    <n v="11"/>
    <x v="2"/>
  </r>
  <r>
    <x v="0"/>
    <s v="MASSACHUSETTS ELECTRIC"/>
    <x v="0"/>
    <x v="0"/>
    <s v="JANUARY"/>
    <x v="5"/>
    <s v="STRT-AND-HWY-LT"/>
    <n v="600"/>
    <s v="S1A     - Lighting S-1 Co Owned-Fixed"/>
    <s v="S1A"/>
    <s v="LIGHTING S-1A"/>
    <n v="700"/>
    <s v="PUBLIC STREET &amp; HIWAY LIGHTING"/>
    <n v="84"/>
    <n v="67186.570000000007"/>
    <n v="184496"/>
    <x v="4"/>
  </r>
  <r>
    <x v="0"/>
    <s v="MASSACHUSETTS ELECTRIC"/>
    <x v="0"/>
    <x v="0"/>
    <s v="JANUARY"/>
    <x v="5"/>
    <s v="STRT-AND-HWY-LT"/>
    <n v="601"/>
    <s v="S1A     - Lighting S-1 Co Owned-Variable"/>
    <s v="S1A"/>
    <s v="LIGHTING S-1A"/>
    <n v="700"/>
    <s v="PUBLIC STREET &amp; HIWAY LIGHTING"/>
    <n v="140"/>
    <n v="114612.9"/>
    <n v="260361"/>
    <x v="4"/>
  </r>
  <r>
    <x v="0"/>
    <s v="MASSACHUSETTS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664"/>
    <n v="872560.37"/>
    <n v="3469296"/>
    <x v="4"/>
  </r>
  <r>
    <x v="0"/>
    <s v="MASSACHUSETTS ELECTRIC"/>
    <x v="0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7"/>
    <n v="1940.36"/>
    <n v="8810"/>
    <x v="4"/>
  </r>
  <r>
    <x v="0"/>
    <s v="MASSACHUSETTS ELECTRIC"/>
    <x v="0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2"/>
    <n v="5259.35"/>
    <n v="20343"/>
    <x v="4"/>
  </r>
  <r>
    <x v="0"/>
    <s v="MASSACHUSETTS ELECTRIC"/>
    <x v="0"/>
    <x v="0"/>
    <s v="JANUARY"/>
    <x v="4"/>
    <s v="INDUSTRIAL"/>
    <n v="602"/>
    <s v="S4A     - Lighting S-1 (S4) Co Owned Non Muni-Fixed"/>
    <s v="S4A"/>
    <s v="LIGHTING S-4A"/>
    <n v="460"/>
    <s v="INDUSTRIAL GENERAL - 60 HERTZ"/>
    <n v="26"/>
    <n v="4872.7299999999996"/>
    <n v="16272"/>
    <x v="4"/>
  </r>
  <r>
    <x v="0"/>
    <s v="MASSACHUSETTS ELECTRIC"/>
    <x v="0"/>
    <x v="0"/>
    <s v="JANUARY"/>
    <x v="5"/>
    <s v="STRT-AND-HWY-LT"/>
    <n v="627"/>
    <s v="S6A     - Lighting S-6 T&amp;D Decorative"/>
    <s v="S6A"/>
    <s v="N/A"/>
    <n v="4562"/>
    <s v="DELIVERY ONLY - STREET LIGHT"/>
    <n v="4"/>
    <n v="1441.95"/>
    <n v="534"/>
    <x v="4"/>
  </r>
  <r>
    <x v="0"/>
    <s v="MASSACHUSETTS ELECTRIC"/>
    <x v="0"/>
    <x v="0"/>
    <s v="JANUARY"/>
    <x v="2"/>
    <s v="COMMERCIAL"/>
    <n v="956"/>
    <s v="G2D     - Elec G-2 T&amp;D Dem Res Heat Ind Mtr Apt"/>
    <s v="G2A"/>
    <s v="ELEC G-2A"/>
    <n v="4532"/>
    <s v="DELIVERY ONLY - COMMERCIAL"/>
    <n v="227"/>
    <n v="353809.41"/>
    <n v="5352835"/>
    <x v="3"/>
  </r>
  <r>
    <x v="1"/>
    <s v="NANTUCKET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10499"/>
    <n v="1035917.11"/>
    <n v="8487829"/>
    <x v="0"/>
  </r>
  <r>
    <x v="0"/>
    <s v="MASSACHUSETTS ELECTRIC"/>
    <x v="0"/>
    <x v="0"/>
    <s v="JANUARY"/>
    <x v="1"/>
    <s v="STEAM-HEAT"/>
    <n v="1"/>
    <s v="R1A     - Elec R-1 Residential-Fixed"/>
    <s v="R1A"/>
    <s v="ELEC R-1A"/>
    <n v="207"/>
    <s v="RESIDENCE SERVICE - WITH HEAT"/>
    <n v="42511"/>
    <n v="12055273.859999999"/>
    <n v="47762931"/>
    <x v="0"/>
  </r>
  <r>
    <x v="0"/>
    <s v="MASSACHUSETTS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896"/>
    <n v="251698.02"/>
    <n v="2238934"/>
    <x v="0"/>
  </r>
  <r>
    <x v="0"/>
    <s v="MASSACHUSETTS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718"/>
    <n v="183575.58"/>
    <n v="5837352"/>
    <x v="1"/>
  </r>
  <r>
    <x v="0"/>
    <s v="MASSACHUSETTS ELECTRIC"/>
    <x v="0"/>
    <x v="0"/>
    <s v="JANUARY"/>
    <x v="1"/>
    <s v="STEAM-HEAT"/>
    <n v="6"/>
    <s v="R2A     - Elec R-2 Residential Low Income-Fixed"/>
    <s v="R2A"/>
    <s v="ELEC R-2A"/>
    <n v="207"/>
    <s v="RESIDENCE SERVICE - WITH HEAT"/>
    <n v="5858"/>
    <n v="1213180.26"/>
    <n v="7176936"/>
    <x v="1"/>
  </r>
  <r>
    <x v="1"/>
    <s v="NANTUCKET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2"/>
    <n v="379.42"/>
    <n v="3224"/>
    <x v="2"/>
  </r>
  <r>
    <x v="0"/>
    <s v="MASSACHUSETTS ELECTRIC"/>
    <x v="0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2.29"/>
    <n v="300"/>
    <x v="2"/>
  </r>
  <r>
    <x v="1"/>
    <s v="NANTUCKET ELECTRIC"/>
    <x v="0"/>
    <x v="0"/>
    <s v="JANUARY"/>
    <x v="4"/>
    <s v="INDUSTRIAL"/>
    <n v="950"/>
    <s v="G1A     - Elec G-1 T&amp;D Sm C&amp;I"/>
    <s v="G1A"/>
    <s v="ELEC G-1A"/>
    <n v="4552"/>
    <s v="DELIVERY ONLY - INDUSTRIAL"/>
    <n v="2"/>
    <n v="35.82"/>
    <n v="178"/>
    <x v="2"/>
  </r>
  <r>
    <x v="0"/>
    <s v="MASSACHUSETTS ELECTRIC"/>
    <x v="0"/>
    <x v="0"/>
    <s v="JANUARY"/>
    <x v="8"/>
    <s v="N/A"/>
    <n v="950"/>
    <s v="G1A     - Elec G-1 T&amp;D Sm C&amp;I"/>
    <s v="G1A"/>
    <s v="ELEC G-1A"/>
    <n v="4575"/>
    <s v="N/A"/>
    <n v="2"/>
    <n v="1044.4000000000001"/>
    <n v="12440"/>
    <x v="2"/>
  </r>
  <r>
    <x v="0"/>
    <s v="MASSACHUSETTS ELECTRIC"/>
    <x v="0"/>
    <x v="0"/>
    <s v="JANUARY"/>
    <x v="1"/>
    <s v="STEAM-HEAT"/>
    <n v="950"/>
    <s v="G1A     - Elec G-1 T&amp;D Sm C&amp;I"/>
    <s v="G1A"/>
    <s v="ELEC G-1A"/>
    <n v="4513"/>
    <s v="DELIVERY ONLY - RESIDENT HEAT"/>
    <n v="15"/>
    <n v="3990.69"/>
    <n v="46515"/>
    <x v="2"/>
  </r>
  <r>
    <x v="0"/>
    <s v="MASSACHUSETTS ELECTRIC"/>
    <x v="0"/>
    <x v="0"/>
    <s v="JANUARY"/>
    <x v="2"/>
    <s v="COMMERCIAL"/>
    <n v="5"/>
    <s v="G1A     - Elec G-1 Sm C&amp;I-Fixed"/>
    <s v="G1A"/>
    <s v="ELEC G-1A"/>
    <n v="300"/>
    <s v="COMMERCIAL-NO BUILDING HEAT"/>
    <n v="49108"/>
    <n v="8945547.5199999996"/>
    <n v="65833907"/>
    <x v="2"/>
  </r>
  <r>
    <x v="1"/>
    <s v="NANTUCKET ELECTRIC"/>
    <x v="0"/>
    <x v="0"/>
    <s v="JANUARY"/>
    <x v="2"/>
    <s v="COMMERCIAL"/>
    <n v="5"/>
    <s v="G1A     - Elec G-1 Sm C&amp;I-Fixed"/>
    <s v="G1A"/>
    <s v="ELEC G-1A"/>
    <n v="300"/>
    <s v="COMMERCIAL-NO BUILDING HEAT"/>
    <n v="147"/>
    <n v="23147.48"/>
    <n v="97696"/>
    <x v="2"/>
  </r>
  <r>
    <x v="0"/>
    <s v="MASSACHUSETTS ELECTRIC"/>
    <x v="0"/>
    <x v="0"/>
    <s v="JANUARY"/>
    <x v="2"/>
    <s v="COMMERCIAL"/>
    <n v="18"/>
    <s v="G2A     - Elec G-2 Dem-Variable"/>
    <s v="G2A"/>
    <s v="ELEC G-2A"/>
    <n v="300"/>
    <s v="COMMERCIAL-NO BUILDING HEAT"/>
    <n v="2652"/>
    <n v="9152157.1500000004"/>
    <n v="41642341"/>
    <x v="3"/>
  </r>
  <r>
    <x v="0"/>
    <s v="MASSACHUSETTS ELECTRIC"/>
    <x v="0"/>
    <x v="0"/>
    <s v="JANUARY"/>
    <x v="10"/>
    <s v="N/A"/>
    <n v="18"/>
    <s v="G2A     - Elec G-2 Dem-Variable"/>
    <s v="G2A"/>
    <s v="ELEC G-2A"/>
    <n v="1577"/>
    <s v="SALE FOR RESALE - WESTRN MASS"/>
    <n v="1"/>
    <n v="1354.27"/>
    <n v="6000"/>
    <x v="3"/>
  </r>
  <r>
    <x v="0"/>
    <s v="MASSACHUSETTS ELECTRIC"/>
    <x v="0"/>
    <x v="0"/>
    <s v="JANUARY"/>
    <x v="2"/>
    <s v="COMMERCIAL"/>
    <n v="954"/>
    <s v="G2A     - Elec G-2 T&amp;D Dem"/>
    <s v="G2A"/>
    <s v="ELEC G-2A"/>
    <n v="4532"/>
    <s v="DELIVERY ONLY - COMMERCIAL"/>
    <n v="7422"/>
    <n v="10688485.07"/>
    <n v="154429791"/>
    <x v="3"/>
  </r>
  <r>
    <x v="1"/>
    <s v="NANTUCKET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188.74"/>
    <n v="3758"/>
    <x v="1"/>
  </r>
  <r>
    <x v="0"/>
    <s v="MASSACHUSETTS ELECTRIC"/>
    <x v="0"/>
    <x v="0"/>
    <s v="JANUARY"/>
    <x v="1"/>
    <s v="STEAM-HEAT"/>
    <n v="911"/>
    <s v="R4A     - Elec R-4 T&amp;D Residential TOU"/>
    <s v="R4A"/>
    <s v="ELEC R-4A"/>
    <n v="4513"/>
    <s v="DELIVERY ONLY - RESIDENT HEAT"/>
    <n v="49"/>
    <n v="19548.52"/>
    <n v="158636"/>
    <x v="0"/>
  </r>
  <r>
    <x v="0"/>
    <s v="MASSACHUSETTS ELECTRIC"/>
    <x v="0"/>
    <x v="0"/>
    <s v="JANUARY"/>
    <x v="0"/>
    <s v="RESIDENTIAL"/>
    <n v="11"/>
    <s v="G1A     - Elec G-1 Sm C&amp;I-Variable"/>
    <s v="G1A"/>
    <s v="ELEC G-1A"/>
    <n v="200"/>
    <s v="RESIDENCE SERVICE - NO HEAT"/>
    <n v="7"/>
    <n v="-14071.31"/>
    <n v="3007"/>
    <x v="2"/>
  </r>
  <r>
    <x v="0"/>
    <s v="MASSACHUSETTS ELECTRIC"/>
    <x v="0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77.87"/>
    <n v="260"/>
    <x v="2"/>
  </r>
  <r>
    <x v="0"/>
    <s v="MASSACHUSETTS ELECTRIC"/>
    <x v="0"/>
    <x v="0"/>
    <s v="JANUARY"/>
    <x v="6"/>
    <s v="N/A"/>
    <n v="600"/>
    <s v="S1A     - Lighting S-1 Co Owned-Fixed"/>
    <s v="S1A"/>
    <s v="LIGHTING S-1A"/>
    <n v="360"/>
    <s v="PRIVATE LIGHTING"/>
    <n v="10"/>
    <n v="4466.92"/>
    <n v="7398"/>
    <x v="4"/>
  </r>
  <r>
    <x v="0"/>
    <s v="MASSACHUSETTS ELECTRIC"/>
    <x v="0"/>
    <x v="0"/>
    <s v="JANUARY"/>
    <x v="1"/>
    <s v="STEAM-HEAT"/>
    <n v="603"/>
    <s v="S4A     - Lighting S-1 (S4) Co Owned Non Muni-Variable"/>
    <s v="S4A"/>
    <s v="LIGHTING S-4A"/>
    <n v="207"/>
    <s v="RESIDENCE SERVICE - WITH HEAT"/>
    <n v="29"/>
    <n v="682.16"/>
    <n v="1910"/>
    <x v="4"/>
  </r>
  <r>
    <x v="0"/>
    <s v="MASSACHUSETTS ELECTRIC"/>
    <x v="0"/>
    <x v="0"/>
    <s v="JANUARY"/>
    <x v="2"/>
    <s v="COMMERCIAL"/>
    <n v="602"/>
    <s v="S4A     - Lighting S-1 (S4) Co Owned Non Muni-Fixed"/>
    <s v="S4A"/>
    <s v="LIGHTING S-4A"/>
    <n v="300"/>
    <s v="COMMERCIAL-NO BUILDING HEAT"/>
    <n v="1045"/>
    <n v="140827.47"/>
    <n v="459178"/>
    <x v="4"/>
  </r>
  <r>
    <x v="0"/>
    <s v="MASSACHUSETTS ELECTRIC"/>
    <x v="0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0285.89"/>
    <n v="92348"/>
    <x v="4"/>
  </r>
  <r>
    <x v="0"/>
    <s v="MASSACHUSETTS ELECTRIC"/>
    <x v="0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787"/>
    <n v="51831.040000000001"/>
    <n v="283712"/>
    <x v="4"/>
  </r>
  <r>
    <x v="0"/>
    <s v="MASSACHUSETTS ELECTRIC"/>
    <x v="0"/>
    <x v="1"/>
    <s v="FEBRUARY"/>
    <x v="3"/>
    <s v="N/A"/>
    <n v="153"/>
    <s v="MBTA    - Elec MBTA Ind Neg"/>
    <s v="MBTA"/>
    <s v="MBTA"/>
    <n v="1579"/>
    <s v="SALE FOR RESALE - M.B.T.A."/>
    <n v="18"/>
    <n v="0"/>
    <n v="5781584"/>
    <x v="6"/>
  </r>
  <r>
    <x v="0"/>
    <s v="MASSACHUSETTS ELECTRIC"/>
    <x v="0"/>
    <x v="1"/>
    <s v="FEBRUARY"/>
    <x v="0"/>
    <s v="RESIDENTIAL"/>
    <n v="305"/>
    <s v="G1A     - Elec G-1 Sm C&amp;I-Smart Grid"/>
    <s v="G1A"/>
    <s v="ELEC G-1A"/>
    <n v="200"/>
    <s v="RESIDENCE SERVICE - NO HEAT"/>
    <n v="3"/>
    <n v="649.86"/>
    <n v="2888"/>
    <x v="2"/>
  </r>
  <r>
    <x v="0"/>
    <s v="MASSACHUSETTS ELECTRIC"/>
    <x v="0"/>
    <x v="1"/>
    <s v="FEBRUARY"/>
    <x v="8"/>
    <s v="N/A"/>
    <n v="950"/>
    <s v="G1A     - Elec G-1 T&amp;D Sm C&amp;I"/>
    <s v="G1A"/>
    <s v="ELEC G-1A"/>
    <n v="4575"/>
    <s v="N/A"/>
    <n v="2"/>
    <n v="884.53"/>
    <n v="10420"/>
    <x v="2"/>
  </r>
  <r>
    <x v="0"/>
    <s v="MASSACHUSETTS ELECTRIC"/>
    <x v="0"/>
    <x v="1"/>
    <s v="FEBRUARY"/>
    <x v="10"/>
    <s v="N/A"/>
    <n v="950"/>
    <s v="G1A     - Elec G-1 T&amp;D Sm C&amp;I"/>
    <s v="G1A"/>
    <s v="ELEC G-1A"/>
    <n v="4577"/>
    <s v="N/A"/>
    <n v="1"/>
    <n v="307.02"/>
    <n v="3583"/>
    <x v="2"/>
  </r>
  <r>
    <x v="0"/>
    <s v="MASSACHUSETTS ELECTRIC"/>
    <x v="0"/>
    <x v="1"/>
    <s v="FEBRUARY"/>
    <x v="3"/>
    <s v="N/A"/>
    <n v="950"/>
    <s v="G1A     - Elec G-1 T&amp;D Sm C&amp;I"/>
    <s v="G1A"/>
    <s v="ELEC G-1A"/>
    <n v="4579"/>
    <s v="DELIVERY ONLY - MBTA"/>
    <n v="79"/>
    <n v="18650.84"/>
    <n v="215340"/>
    <x v="2"/>
  </r>
  <r>
    <x v="0"/>
    <s v="MASSACHUSETTS ELECTRIC"/>
    <x v="0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2.409999999999997"/>
    <n v="300"/>
    <x v="2"/>
  </r>
  <r>
    <x v="1"/>
    <s v="NANTUCKET ELECTRIC"/>
    <x v="0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499.18"/>
    <n v="2130"/>
    <x v="2"/>
  </r>
  <r>
    <x v="0"/>
    <s v="MASSACHUSETTS ELECTRIC"/>
    <x v="0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91.44"/>
    <n v="260"/>
    <x v="2"/>
  </r>
  <r>
    <x v="1"/>
    <s v="NANTUCKET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47"/>
    <n v="2918.89"/>
    <n v="26779"/>
    <x v="2"/>
  </r>
  <r>
    <x v="0"/>
    <s v="MASSACHUSETTS ELECTRIC"/>
    <x v="0"/>
    <x v="1"/>
    <s v="FEBRUARY"/>
    <x v="4"/>
    <s v="INDUSTRIAL"/>
    <n v="13"/>
    <s v="G2A     - Elec G-2 Dem-Fixed"/>
    <s v="G2A"/>
    <s v="ELEC G-2A"/>
    <n v="460"/>
    <s v="INDUSTRIAL GENERAL - 60 HERTZ"/>
    <n v="9"/>
    <n v="33891.74"/>
    <n v="169865"/>
    <x v="3"/>
  </r>
  <r>
    <x v="1"/>
    <s v="NANTUCKET ELECTRIC"/>
    <x v="0"/>
    <x v="1"/>
    <s v="FEBRUARY"/>
    <x v="4"/>
    <s v="INDUSTRIAL"/>
    <n v="18"/>
    <s v="G2A     - Elec G-2 Dem-Variable"/>
    <s v="G2A"/>
    <s v="ELEC G-2A"/>
    <n v="460"/>
    <s v="INDUSTRIAL GENERAL - 60 HERTZ"/>
    <n v="1"/>
    <n v="746.04"/>
    <n v="2720"/>
    <x v="3"/>
  </r>
  <r>
    <x v="0"/>
    <s v="MASSACHUSETTS ELECTRIC"/>
    <x v="0"/>
    <x v="1"/>
    <s v="FEBRUARY"/>
    <x v="2"/>
    <s v="COMMERCIAL"/>
    <n v="701"/>
    <s v="G3A     - Elec G-3 Large TOU-Variable"/>
    <s v="G3A"/>
    <s v="ELEC G-3A"/>
    <n v="300"/>
    <s v="COMMERCIAL-NO BUILDING HEAT"/>
    <n v="224"/>
    <n v="5160474.3899999997"/>
    <n v="23364179"/>
    <x v="5"/>
  </r>
  <r>
    <x v="0"/>
    <s v="MASSACHUSETTS ELECTRIC"/>
    <x v="0"/>
    <x v="1"/>
    <s v="FEBRUARY"/>
    <x v="1"/>
    <s v="STEAM-HEAT"/>
    <n v="1"/>
    <s v="R1A     - Elec R-1 Residential-Fixed"/>
    <s v="R1A"/>
    <s v="ELEC R-1A"/>
    <n v="207"/>
    <s v="RESIDENCE SERVICE - WITH HEAT"/>
    <n v="39618"/>
    <n v="11659697.48"/>
    <n v="46101071"/>
    <x v="0"/>
  </r>
  <r>
    <x v="0"/>
    <s v="MASSACHUSETTS ELECTRIC"/>
    <x v="0"/>
    <x v="1"/>
    <s v="FEBRUARY"/>
    <x v="1"/>
    <s v="STEAM-HEAT"/>
    <n v="2"/>
    <s v="R1A     - Elec R-1 Residential-Variable"/>
    <s v="R1A"/>
    <s v="ELEC R-1A"/>
    <n v="207"/>
    <s v="RESIDENCE SERVICE - WITH HEAT"/>
    <n v="26"/>
    <n v="3114.69"/>
    <n v="8256"/>
    <x v="0"/>
  </r>
  <r>
    <x v="1"/>
    <s v="NANTUCKET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9"/>
    <n v="201.07"/>
    <n v="1468"/>
    <x v="2"/>
  </r>
  <r>
    <x v="0"/>
    <s v="MASSACHUSETTS ELECTRIC"/>
    <x v="0"/>
    <x v="1"/>
    <s v="FEBRUARY"/>
    <x v="6"/>
    <s v="N/A"/>
    <n v="601"/>
    <s v="S1A     - Lighting S-1 Co Owned-Variable"/>
    <s v="S1A"/>
    <s v="LIGHTING S-1A"/>
    <n v="360"/>
    <s v="PRIVATE LIGHTING"/>
    <n v="53"/>
    <n v="1765.02"/>
    <n v="3372"/>
    <x v="4"/>
  </r>
  <r>
    <x v="0"/>
    <s v="MASSACHUSETTS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36"/>
    <n v="3320.68"/>
    <n v="10900"/>
    <x v="4"/>
  </r>
  <r>
    <x v="0"/>
    <s v="MASSACHUSETTS ELECTRIC"/>
    <x v="0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5"/>
    <n v="1358.12"/>
    <n v="5935"/>
    <x v="4"/>
  </r>
  <r>
    <x v="0"/>
    <s v="MASSACHUSETTS ELECTRIC"/>
    <x v="0"/>
    <x v="1"/>
    <s v="FEBRUARY"/>
    <x v="5"/>
    <s v="STRT-AND-HWY-LT"/>
    <n v="609"/>
    <s v="S5A     - Lighting S-5 Cust Owned-Variable"/>
    <s v="S5A"/>
    <s v="N/A"/>
    <n v="700"/>
    <s v="PUBLIC STREET &amp; HIWAY LIGHTING"/>
    <n v="9"/>
    <n v="6158.34"/>
    <n v="23708"/>
    <x v="4"/>
  </r>
  <r>
    <x v="0"/>
    <s v="MASSACHUSETTS ELECTRIC"/>
    <x v="0"/>
    <x v="1"/>
    <s v="FEBRUARY"/>
    <x v="5"/>
    <s v="STRT-AND-HWY-LT"/>
    <n v="625"/>
    <s v="S6A     - Lighting S-6 Decorative-Fixed"/>
    <s v="S6A"/>
    <s v="N/A"/>
    <n v="700"/>
    <s v="PUBLIC STREET &amp; HIWAY LIGHTING"/>
    <n v="1"/>
    <n v="17.23"/>
    <n v="24"/>
    <x v="4"/>
  </r>
  <r>
    <x v="0"/>
    <s v="MASSACHUSETTS ELECTRIC"/>
    <x v="0"/>
    <x v="1"/>
    <s v="FEBRUARY"/>
    <x v="2"/>
    <s v="COMMERCIAL"/>
    <n v="11"/>
    <s v="G1A     - Elec G-1 Sm C&amp;I-Variable"/>
    <s v="G1A"/>
    <s v="ELEC G-1A"/>
    <n v="300"/>
    <s v="COMMERCIAL-NO BUILDING HEAT"/>
    <n v="253"/>
    <n v="101304.12"/>
    <n v="417545"/>
    <x v="2"/>
  </r>
  <r>
    <x v="0"/>
    <s v="MASSACHUSETTS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53377"/>
    <n v="5978281.9100000001"/>
    <n v="91762049"/>
    <x v="2"/>
  </r>
  <r>
    <x v="0"/>
    <s v="MASSACHUSETTS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341"/>
    <n v="47557.79"/>
    <n v="456001"/>
    <x v="2"/>
  </r>
  <r>
    <x v="0"/>
    <s v="MASSACHUSETTS ELECTRIC"/>
    <x v="0"/>
    <x v="1"/>
    <s v="FEBRUARY"/>
    <x v="2"/>
    <s v="COMMERCIAL"/>
    <n v="14"/>
    <s v="G1D     - Elec G-1 Sm C&amp;I Master Mtr-Variable"/>
    <s v="G1D"/>
    <s v="ELEC G-1D"/>
    <n v="300"/>
    <s v="COMMERCIAL-NO BUILDING HEAT"/>
    <n v="2"/>
    <n v="627.37"/>
    <n v="2550"/>
    <x v="2"/>
  </r>
  <r>
    <x v="1"/>
    <s v="NANTUCKET ELECTRIC"/>
    <x v="0"/>
    <x v="1"/>
    <s v="FEBRUARY"/>
    <x v="2"/>
    <s v="COMMERCIAL"/>
    <n v="10"/>
    <s v="G1F     - Elec G-1 Sm C&amp;I House Meter-Fixed"/>
    <s v="G1F"/>
    <s v="ELEC G-1F"/>
    <n v="300"/>
    <s v="COMMERCIAL-NO BUILDING HEAT"/>
    <n v="15"/>
    <n v="1462.89"/>
    <n v="5887"/>
    <x v="2"/>
  </r>
  <r>
    <x v="0"/>
    <s v="MASSACHUSETTS ELECTRIC"/>
    <x v="0"/>
    <x v="1"/>
    <s v="FEBRUARY"/>
    <x v="8"/>
    <s v="N/A"/>
    <n v="13"/>
    <s v="G2A     - Elec G-2 Dem-Fixed"/>
    <s v="G2A"/>
    <s v="ELEC G-2A"/>
    <n v="1575"/>
    <s v="SALE FOR RESALE - NSTAR"/>
    <n v="1"/>
    <n v="1463.09"/>
    <n v="6580"/>
    <x v="3"/>
  </r>
  <r>
    <x v="0"/>
    <s v="MASSACHUSETTS ELECTRIC"/>
    <x v="0"/>
    <x v="1"/>
    <s v="FEBRUARY"/>
    <x v="2"/>
    <s v="COMMERCIAL"/>
    <n v="955"/>
    <s v="G2B     - Elec G-2 T&amp;D Dem Master Mtr Apts"/>
    <s v="G2A"/>
    <s v="ELEC G-2A"/>
    <n v="4532"/>
    <s v="DELIVERY ONLY - COMMERCIAL"/>
    <n v="336"/>
    <n v="635485.93000000005"/>
    <n v="9127046"/>
    <x v="3"/>
  </r>
  <r>
    <x v="0"/>
    <s v="MASSACHUSETTS ELECTRIC"/>
    <x v="0"/>
    <x v="1"/>
    <s v="FEBRUARY"/>
    <x v="2"/>
    <s v="COMMERCIAL"/>
    <n v="19"/>
    <s v="G2B     - Elec G-2 Dem Master Mtr Apts-Variable"/>
    <s v="G2B"/>
    <s v="ELEC G-2B"/>
    <n v="300"/>
    <s v="COMMERCIAL-NO BUILDING HEAT"/>
    <n v="45"/>
    <n v="223409.07"/>
    <n v="940324"/>
    <x v="3"/>
  </r>
  <r>
    <x v="0"/>
    <s v="MASSACHUSETTS ELECTRIC"/>
    <x v="0"/>
    <x v="1"/>
    <s v="FEBRUARY"/>
    <x v="4"/>
    <s v="INDUSTRIAL"/>
    <n v="710"/>
    <s v="G3A     - Elec G-3 T&amp;D Large TOU"/>
    <s v="G3A"/>
    <s v="ELEC G-3A"/>
    <n v="4552"/>
    <s v="DELIVERY ONLY - INDUSTRIAL"/>
    <n v="619"/>
    <n v="9267793.7899999991"/>
    <n v="172039393"/>
    <x v="5"/>
  </r>
  <r>
    <x v="1"/>
    <s v="NANTUCKET ELECTRIC"/>
    <x v="0"/>
    <x v="1"/>
    <s v="FEBRUARY"/>
    <x v="4"/>
    <s v="INDUSTRIAL"/>
    <n v="710"/>
    <s v="G3A     - Elec G-3 T&amp;D Large TOU"/>
    <s v="G3A"/>
    <s v="ELEC G-3A"/>
    <n v="4552"/>
    <s v="DELIVERY ONLY - INDUSTRIAL"/>
    <n v="1"/>
    <n v="4384.42"/>
    <n v="60757"/>
    <x v="5"/>
  </r>
  <r>
    <x v="0"/>
    <s v="MASSACHUSETTS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1"/>
    <s v="NANTUCKET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24"/>
    <n v="3694.02"/>
    <n v="30678"/>
    <x v="0"/>
  </r>
  <r>
    <x v="0"/>
    <s v="MASSACHUSETTS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61160"/>
    <n v="6534899.0300000003"/>
    <n v="37744393"/>
    <x v="1"/>
  </r>
  <r>
    <x v="0"/>
    <s v="MASSACHUSETTS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657"/>
    <n v="693610.88"/>
    <n v="2591187"/>
    <x v="4"/>
  </r>
  <r>
    <x v="1"/>
    <s v="NANTUCKET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4820.8999999999996"/>
    <n v="17442"/>
    <x v="4"/>
  </r>
  <r>
    <x v="0"/>
    <s v="MASSACHUSETTS ELECTRIC"/>
    <x v="0"/>
    <x v="1"/>
    <s v="FEBRUARY"/>
    <x v="0"/>
    <s v="RESIDENTIAL"/>
    <n v="603"/>
    <s v="S4A     - Lighting S-1 (S4) Co Owned Non Muni-Variable"/>
    <s v="S4A"/>
    <s v="LIGHTING S-4A"/>
    <n v="200"/>
    <s v="RESIDENCE SERVICE - NO HEAT"/>
    <n v="822"/>
    <n v="25636.48"/>
    <n v="65778"/>
    <x v="4"/>
  </r>
  <r>
    <x v="0"/>
    <s v="MASSACHUSETTS ELECTRIC"/>
    <x v="0"/>
    <x v="1"/>
    <s v="FEBRUARY"/>
    <x v="7"/>
    <s v="N/A"/>
    <n v="5"/>
    <s v="G1A     - Elec G-1 Sm C&amp;I-Fixed"/>
    <s v="G1A"/>
    <s v="ELEC G-1A"/>
    <n v="1572"/>
    <s v="SALE FOR RESALE - HINGHAM ELE"/>
    <n v="1"/>
    <n v="4089.57"/>
    <n v="19014"/>
    <x v="2"/>
  </r>
  <r>
    <x v="0"/>
    <s v="MASSACHUSETTS ELECTRIC"/>
    <x v="0"/>
    <x v="1"/>
    <s v="FEBRUARY"/>
    <x v="2"/>
    <s v="COMMERCIAL"/>
    <n v="8"/>
    <s v="G1C     - Elec G-1 Sm C&amp;I Unmtrd Fix kWh-Fixed"/>
    <s v="G1C"/>
    <s v="ELEC G-1C"/>
    <n v="300"/>
    <s v="COMMERCIAL-NO BUILDING HEAT"/>
    <n v="395"/>
    <n v="24665.71"/>
    <n v="101897"/>
    <x v="2"/>
  </r>
  <r>
    <x v="0"/>
    <s v="MASSACHUSETTS ELECTRIC"/>
    <x v="0"/>
    <x v="1"/>
    <s v="FEBRUARY"/>
    <x v="2"/>
    <s v="COMMERCIAL"/>
    <n v="309"/>
    <s v="G1D     - Elec G-1 Sm C&amp;I Master Mtr-Smart Grid"/>
    <s v="G1D"/>
    <s v="ELEC G-1D"/>
    <n v="300"/>
    <s v="COMMERCIAL-NO BUILDING HEAT"/>
    <n v="6"/>
    <n v="4680.2299999999996"/>
    <n v="21531"/>
    <x v="2"/>
  </r>
  <r>
    <x v="1"/>
    <s v="NANTUCKET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12"/>
    <n v="527.75"/>
    <n v="4456"/>
    <x v="2"/>
  </r>
  <r>
    <x v="0"/>
    <s v="MASSACHUSETTS ELECTRIC"/>
    <x v="0"/>
    <x v="1"/>
    <s v="FEBRUARY"/>
    <x v="2"/>
    <s v="COMMERCIAL"/>
    <n v="310"/>
    <s v="G1F     - Elec G-1 Sm C&amp;I House Meter-Smart Grid"/>
    <s v="G1F"/>
    <s v="ELEC G-1F"/>
    <n v="300"/>
    <s v="COMMERCIAL-NO BUILDING HEAT"/>
    <n v="258"/>
    <n v="19429.86"/>
    <n v="78945"/>
    <x v="2"/>
  </r>
  <r>
    <x v="0"/>
    <s v="MASSACHUSETTS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13731"/>
    <n v="789605.67"/>
    <n v="9265992"/>
    <x v="2"/>
  </r>
  <r>
    <x v="0"/>
    <s v="MASSACHUSETTS ELECTRIC"/>
    <x v="0"/>
    <x v="1"/>
    <s v="FEBRUARY"/>
    <x v="4"/>
    <s v="INDUSTRIAL"/>
    <n v="18"/>
    <s v="G2A     - Elec G-2 Dem-Variable"/>
    <s v="G2A"/>
    <s v="ELEC G-2A"/>
    <n v="460"/>
    <s v="INDUSTRIAL GENERAL - 60 HERTZ"/>
    <n v="218"/>
    <n v="1076073.53"/>
    <n v="4400815"/>
    <x v="3"/>
  </r>
  <r>
    <x v="0"/>
    <s v="MASSACHUSETTS ELECTRIC"/>
    <x v="0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897.95"/>
    <n v="12680"/>
    <x v="3"/>
  </r>
  <r>
    <x v="0"/>
    <s v="MASSACHUSETTS ELECTRIC"/>
    <x v="0"/>
    <x v="1"/>
    <s v="FEBRUARY"/>
    <x v="4"/>
    <s v="INDUSTRIAL"/>
    <n v="700"/>
    <s v="G3A     - Elec G-3 Large TOU-Fixed"/>
    <s v="G3A"/>
    <s v="ELEC G-3A"/>
    <n v="460"/>
    <s v="INDUSTRIAL GENERAL - 60 HERTZ"/>
    <n v="3"/>
    <n v="124264.53"/>
    <n v="513005"/>
    <x v="5"/>
  </r>
  <r>
    <x v="0"/>
    <s v="MASSACHUSETTS ELECTRIC"/>
    <x v="0"/>
    <x v="1"/>
    <s v="FEBRUARY"/>
    <x v="0"/>
    <s v="RESIDENTIAL"/>
    <n v="2"/>
    <s v="R1A     - Elec R-1 Residential-Variable"/>
    <s v="R1A"/>
    <s v="ELEC R-1A"/>
    <n v="200"/>
    <s v="RESIDENCE SERVICE - NO HEAT"/>
    <n v="233"/>
    <n v="39335.17"/>
    <n v="141197"/>
    <x v="0"/>
  </r>
  <r>
    <x v="0"/>
    <s v="MASSACHUSETTS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874"/>
    <n v="273303.38"/>
    <n v="2424100"/>
    <x v="0"/>
  </r>
  <r>
    <x v="1"/>
    <s v="NANTUCKET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22.44"/>
    <n v="22623"/>
    <x v="1"/>
  </r>
  <r>
    <x v="0"/>
    <s v="MASSACHUSETTS ELECTRIC"/>
    <x v="0"/>
    <x v="1"/>
    <s v="FEBRUARY"/>
    <x v="0"/>
    <s v="RESIDENTIAL"/>
    <n v="306"/>
    <s v="R2A     - Elec R-2 Res Low Income-Smart Grid"/>
    <s v="R2A"/>
    <s v="ELEC R-2A"/>
    <n v="200"/>
    <s v="RESIDENCE SERVICE - NO HEAT"/>
    <n v="888"/>
    <n v="103524.18"/>
    <n v="601511"/>
    <x v="1"/>
  </r>
  <r>
    <x v="1"/>
    <s v="NANTUCKET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6.45"/>
    <n v="3656"/>
    <x v="1"/>
  </r>
  <r>
    <x v="0"/>
    <s v="MASSACHUSETTS ELECTRIC"/>
    <x v="0"/>
    <x v="1"/>
    <s v="FEBRUARY"/>
    <x v="5"/>
    <s v="STRT-AND-HWY-LT"/>
    <n v="612"/>
    <s v="G1B     - Lighting G-1 Non Conforming-Fixed"/>
    <s v="G1B"/>
    <s v="LIGHTING G-1B"/>
    <n v="700"/>
    <s v="PUBLIC STREET &amp; HIWAY LIGHTING"/>
    <n v="4"/>
    <n v="320.06"/>
    <n v="1175"/>
    <x v="2"/>
  </r>
  <r>
    <x v="0"/>
    <s v="MASSACHUSETTS ELECTRIC"/>
    <x v="0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7"/>
    <n v="238.51"/>
    <n v="784"/>
    <x v="2"/>
  </r>
  <r>
    <x v="1"/>
    <s v="NANTUCKET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1"/>
    <n v="9.02"/>
    <n v="32"/>
    <x v="4"/>
  </r>
  <r>
    <x v="0"/>
    <s v="MASSACHUSETTS ELECTRIC"/>
    <x v="0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1"/>
    <n v="432.67"/>
    <n v="774"/>
    <x v="4"/>
  </r>
  <r>
    <x v="0"/>
    <s v="MASSACHUSETTS ELECTRIC"/>
    <x v="0"/>
    <x v="1"/>
    <s v="FEBRUARY"/>
    <x v="6"/>
    <s v="N/A"/>
    <n v="623"/>
    <s v="S3B     - Lighting S-3 UG Div of Ownrshp Opt B-Var"/>
    <s v="S3B"/>
    <s v="LIGHTING S-3B"/>
    <n v="360"/>
    <s v="PRIVATE LIGHTING"/>
    <n v="3"/>
    <n v="63.9"/>
    <n v="207"/>
    <x v="4"/>
  </r>
  <r>
    <x v="0"/>
    <s v="MASSACHUSETTS ELECTRIC"/>
    <x v="0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9"/>
    <n v="573.4"/>
    <n v="1525"/>
    <x v="4"/>
  </r>
  <r>
    <x v="0"/>
    <s v="MASSACHUSETTS ELECTRIC"/>
    <x v="0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70.400000000000006"/>
    <n v="412"/>
    <x v="4"/>
  </r>
  <r>
    <x v="0"/>
    <s v="MASSACHUSETTS ELECTRIC"/>
    <x v="0"/>
    <x v="1"/>
    <s v="FEBRUARY"/>
    <x v="4"/>
    <s v="INDUSTRIAL"/>
    <n v="616"/>
    <s v="S4A     - Lighting S-1 (S4) T&amp;D Co Owned Non Muni"/>
    <s v="S4A"/>
    <s v="LIGHTING S-4A"/>
    <n v="4552"/>
    <s v="DELIVERY ONLY - INDUSTRIAL"/>
    <n v="103"/>
    <n v="11351.55"/>
    <n v="63440"/>
    <x v="4"/>
  </r>
  <r>
    <x v="0"/>
    <s v="MASSACHUSETTS ELECTRIC"/>
    <x v="0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1724.6"/>
    <n v="656"/>
    <x v="4"/>
  </r>
  <r>
    <x v="1"/>
    <s v="NANTUCKET ELECTRIC"/>
    <x v="0"/>
    <x v="1"/>
    <s v="FEBRUARY"/>
    <x v="0"/>
    <s v="RESIDENTIAL"/>
    <n v="5"/>
    <s v="G1A     - Elec G-1 Sm C&amp;I-Fixed"/>
    <s v="G1A"/>
    <s v="ELEC G-1A"/>
    <n v="200"/>
    <s v="RESIDENCE SERVICE - NO HEAT"/>
    <n v="11"/>
    <n v="1693.46"/>
    <n v="7155"/>
    <x v="2"/>
  </r>
  <r>
    <x v="0"/>
    <s v="MASSACHUSETTS ELECTRIC"/>
    <x v="0"/>
    <x v="1"/>
    <s v="FEBRUARY"/>
    <x v="4"/>
    <s v="INDUSTRIAL"/>
    <n v="5"/>
    <s v="G1A     - Elec G-1 Sm C&amp;I-Fixed"/>
    <s v="G1A"/>
    <s v="ELEC G-1A"/>
    <n v="460"/>
    <s v="INDUSTRIAL GENERAL - 60 HERTZ"/>
    <n v="1120"/>
    <n v="446147.65"/>
    <n v="2457298"/>
    <x v="2"/>
  </r>
  <r>
    <x v="0"/>
    <s v="MASSACHUSETTS ELECTRIC"/>
    <x v="0"/>
    <x v="1"/>
    <s v="FEBR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1"/>
    <s v="NANTUCKET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30"/>
    <n v="1734.02"/>
    <n v="15702"/>
    <x v="2"/>
  </r>
  <r>
    <x v="0"/>
    <s v="MASSACHUSETTS ELECTRIC"/>
    <x v="0"/>
    <x v="1"/>
    <s v="FEBRUARY"/>
    <x v="0"/>
    <s v="RESIDENTIAL"/>
    <n v="310"/>
    <s v="G1F     - Elec G-1 Sm C&amp;I House Meter-Smart Grid"/>
    <s v="G1F"/>
    <s v="ELEC G-1F"/>
    <n v="200"/>
    <s v="RESIDENCE SERVICE - NO HEAT"/>
    <n v="3"/>
    <n v="190.9"/>
    <n v="750"/>
    <x v="2"/>
  </r>
  <r>
    <x v="0"/>
    <s v="MASSACHUSETTS ELECTRIC"/>
    <x v="0"/>
    <x v="1"/>
    <s v="FEBRUARY"/>
    <x v="2"/>
    <s v="COMMERCIAL"/>
    <n v="15"/>
    <s v="G1F     - Elec G-1 Sm C&amp;I House Meter-Variable"/>
    <s v="G1F"/>
    <s v="ELEC G-1F"/>
    <n v="300"/>
    <s v="COMMERCIAL-NO BUILDING HEAT"/>
    <n v="125"/>
    <n v="6911.22"/>
    <n v="26885"/>
    <x v="2"/>
  </r>
  <r>
    <x v="0"/>
    <s v="MASSACHUSETTS ELECTRIC"/>
    <x v="0"/>
    <x v="1"/>
    <s v="FEBRUARY"/>
    <x v="2"/>
    <s v="COMMERCIAL"/>
    <n v="18"/>
    <s v="G2A     - Elec G-2 Dem-Variable"/>
    <s v="G2A"/>
    <s v="ELEC G-2A"/>
    <n v="300"/>
    <s v="COMMERCIAL-NO BUILDING HEAT"/>
    <n v="2479"/>
    <n v="9103394.3300000001"/>
    <n v="37981309"/>
    <x v="3"/>
  </r>
  <r>
    <x v="1"/>
    <s v="NANTUCKET ELECTRIC"/>
    <x v="0"/>
    <x v="1"/>
    <s v="FEBRUARY"/>
    <x v="2"/>
    <s v="COMMERCIAL"/>
    <n v="18"/>
    <s v="G2A     - Elec G-2 Dem-Variable"/>
    <s v="G2A"/>
    <s v="ELEC G-2A"/>
    <n v="300"/>
    <s v="COMMERCIAL-NO BUILDING HEAT"/>
    <n v="5"/>
    <n v="13506.75"/>
    <n v="50848"/>
    <x v="3"/>
  </r>
  <r>
    <x v="0"/>
    <s v="MASSACHUSETTS ELECTRIC"/>
    <x v="0"/>
    <x v="1"/>
    <s v="FEBRUARY"/>
    <x v="2"/>
    <s v="COMMERCIAL"/>
    <n v="313"/>
    <s v="G2A     - Elec G-2 Dem-Smart Grid"/>
    <s v="G2A"/>
    <s v="ELEC G-2A"/>
    <n v="300"/>
    <s v="COMMERCIAL-NO BUILDING HEAT"/>
    <n v="7"/>
    <n v="67395.83"/>
    <n v="337862"/>
    <x v="3"/>
  </r>
  <r>
    <x v="0"/>
    <s v="MASSACHUSETTS ELECTRIC"/>
    <x v="0"/>
    <x v="1"/>
    <s v="FEBRUARY"/>
    <x v="4"/>
    <s v="INDUSTRIAL"/>
    <n v="313"/>
    <s v="G2A     - Elec G-2 Dem-Smart Grid"/>
    <s v="G2A"/>
    <s v="ELEC G-2A"/>
    <n v="460"/>
    <s v="INDUSTRIAL GENERAL - 60 HERTZ"/>
    <n v="1"/>
    <n v="1205.79"/>
    <n v="5035"/>
    <x v="3"/>
  </r>
  <r>
    <x v="0"/>
    <s v="MASSACHUSETTS ELECTRIC"/>
    <x v="0"/>
    <x v="1"/>
    <s v="FEBRUARY"/>
    <x v="2"/>
    <s v="COMMERCIAL"/>
    <n v="956"/>
    <s v="G2D     - Elec G-2 T&amp;D Dem Res Heat Ind Mtr Apt"/>
    <s v="G2A"/>
    <s v="ELEC G-2A"/>
    <n v="4532"/>
    <s v="DELIVERY ONLY - COMMERCIAL"/>
    <n v="208"/>
    <n v="324450.23"/>
    <n v="4741558"/>
    <x v="3"/>
  </r>
  <r>
    <x v="0"/>
    <s v="MASSACHUSETTS ELECTRIC"/>
    <x v="0"/>
    <x v="1"/>
    <s v="FEBRUARY"/>
    <x v="3"/>
    <s v="N/A"/>
    <n v="954"/>
    <s v="G2A     - Elec G-2 T&amp;D Dem"/>
    <s v="G2A"/>
    <s v="ELEC G-2A"/>
    <n v="4579"/>
    <s v="DELIVERY ONLY - MBTA"/>
    <n v="7"/>
    <n v="13795.14"/>
    <n v="173287"/>
    <x v="3"/>
  </r>
  <r>
    <x v="0"/>
    <s v="MASSACHUSETTS ELECTRIC"/>
    <x v="0"/>
    <x v="1"/>
    <s v="FEBRUARY"/>
    <x v="8"/>
    <s v="N/A"/>
    <n v="701"/>
    <s v="G3A     - Elec G-3 Large TOU-Variable"/>
    <s v="G3A"/>
    <s v="ELEC G-3A"/>
    <n v="1575"/>
    <s v="SALE FOR RESALE - NSTAR"/>
    <n v="1"/>
    <n v="46153.279999999999"/>
    <n v="194600"/>
    <x v="5"/>
  </r>
  <r>
    <x v="0"/>
    <s v="MASSACHUSETTS ELECTRIC"/>
    <x v="0"/>
    <x v="1"/>
    <s v="FEBRUARY"/>
    <x v="3"/>
    <s v="N/A"/>
    <n v="710"/>
    <s v="G3A     - Elec G-3 T&amp;D Large TOU"/>
    <s v="G3A"/>
    <s v="ELEC G-3A"/>
    <n v="4579"/>
    <s v="DELIVERY ONLY - MBTA"/>
    <n v="1"/>
    <n v="3653.55"/>
    <n v="69438"/>
    <x v="5"/>
  </r>
  <r>
    <x v="0"/>
    <s v="MASSACHUSETTS ELECTRIC"/>
    <x v="0"/>
    <x v="1"/>
    <s v="FEBRUARY"/>
    <x v="0"/>
    <s v="RESIDENTIAL"/>
    <n v="1"/>
    <s v="R1A     - Elec R-1 Residential-Fixed"/>
    <s v="R1A"/>
    <s v="ELEC R-1A"/>
    <n v="200"/>
    <s v="RESIDENCE SERVICE - NO HEAT"/>
    <n v="536160"/>
    <n v="78189518.560000002"/>
    <n v="303801601"/>
    <x v="0"/>
  </r>
  <r>
    <x v="0"/>
    <s v="MASSACHUSETTS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59992"/>
    <n v="1227944.8600000001"/>
    <n v="35832502"/>
    <x v="1"/>
  </r>
  <r>
    <x v="0"/>
    <s v="MASSACHUSETTS ELECTRIC"/>
    <x v="0"/>
    <x v="1"/>
    <s v="FEBRUARY"/>
    <x v="0"/>
    <s v="RESIDENTIAL"/>
    <n v="3"/>
    <s v="R4A     - Elec R-4 Residential TOU-Fixed"/>
    <s v="R4A"/>
    <s v="ELEC R-4A"/>
    <n v="200"/>
    <s v="RESIDENCE SERVICE - NO HEAT"/>
    <n v="12"/>
    <n v="8991.4699999999993"/>
    <n v="36456"/>
    <x v="0"/>
  </r>
  <r>
    <x v="0"/>
    <s v="MASSACHUSETTS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688.7"/>
    <n v="7774"/>
    <x v="2"/>
  </r>
  <r>
    <x v="0"/>
    <s v="MASSACHUSETTS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5"/>
    <n v="2665.25"/>
    <n v="20375"/>
    <x v="4"/>
  </r>
  <r>
    <x v="0"/>
    <s v="MASSACHUSETTS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5"/>
    <n v="151.55000000000001"/>
    <n v="1137"/>
    <x v="4"/>
  </r>
  <r>
    <x v="0"/>
    <s v="MASSACHUSETTS ELECTRIC"/>
    <x v="0"/>
    <x v="1"/>
    <s v="FEBRUARY"/>
    <x v="0"/>
    <s v="RESIDENTIAL"/>
    <n v="602"/>
    <s v="S4A     - Lighting S-1 (S4) Co Owned Non Muni-Fixed"/>
    <s v="S4A"/>
    <s v="LIGHTING S-4A"/>
    <n v="200"/>
    <s v="RESIDENCE SERVICE - NO HEAT"/>
    <n v="189"/>
    <n v="7567.99"/>
    <n v="20754"/>
    <x v="4"/>
  </r>
  <r>
    <x v="0"/>
    <s v="MASSACHUSETTS ELECTRIC"/>
    <x v="0"/>
    <x v="1"/>
    <s v="FEBRUARY"/>
    <x v="1"/>
    <s v="STEAM-HEAT"/>
    <n v="602"/>
    <s v="S4A     - Lighting S-1 (S4) Co Owned Non Muni-Fixed"/>
    <s v="S4A"/>
    <s v="LIGHTING S-4A"/>
    <n v="207"/>
    <s v="RESIDENCE SERVICE - WITH HEAT"/>
    <n v="1"/>
    <n v="10.119999999999999"/>
    <n v="23"/>
    <x v="4"/>
  </r>
  <r>
    <x v="0"/>
    <s v="MASSACHUSETTS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3054"/>
    <n v="201989.87"/>
    <n v="1112634"/>
    <x v="4"/>
  </r>
  <r>
    <x v="0"/>
    <s v="MASSACHUSETTS ELECTRIC"/>
    <x v="0"/>
    <x v="1"/>
    <s v="FEBRUARY"/>
    <x v="1"/>
    <s v="STEAM-HEAT"/>
    <n v="5"/>
    <s v="G1A     - Elec G-1 Sm C&amp;I-Fixed"/>
    <s v="G1A"/>
    <s v="ELEC G-1A"/>
    <n v="207"/>
    <s v="RESIDENCE SERVICE - WITH HEAT"/>
    <n v="12"/>
    <n v="2065.4499999999998"/>
    <n v="9069"/>
    <x v="2"/>
  </r>
  <r>
    <x v="1"/>
    <s v="NANTUCKET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1"/>
    <n v="24.26"/>
    <n v="64"/>
    <x v="2"/>
  </r>
  <r>
    <x v="0"/>
    <s v="MASSACHUSETTS ELECTRIC"/>
    <x v="0"/>
    <x v="1"/>
    <s v="FEBRUARY"/>
    <x v="2"/>
    <s v="COMMERCIAL"/>
    <n v="13"/>
    <s v="G2A     - Elec G-2 Dem-Fixed"/>
    <s v="G2A"/>
    <s v="ELEC G-2A"/>
    <n v="300"/>
    <s v="COMMERCIAL-NO BUILDING HEAT"/>
    <n v="126"/>
    <n v="414983.51"/>
    <n v="1944090"/>
    <x v="3"/>
  </r>
  <r>
    <x v="0"/>
    <s v="MASSACHUSETTS ELECTRIC"/>
    <x v="0"/>
    <x v="1"/>
    <s v="FEBRUARY"/>
    <x v="2"/>
    <s v="COMMERCIAL"/>
    <n v="954"/>
    <s v="G2A     - Elec G-2 T&amp;D Dem"/>
    <s v="G2A"/>
    <s v="ELEC G-2A"/>
    <n v="4532"/>
    <s v="DELIVERY ONLY - COMMERCIAL"/>
    <n v="7213"/>
    <n v="10392931.810000001"/>
    <n v="146677229"/>
    <x v="3"/>
  </r>
  <r>
    <x v="0"/>
    <s v="MASSACHUSETTS ELECTRIC"/>
    <x v="0"/>
    <x v="1"/>
    <s v="FEBRUARY"/>
    <x v="2"/>
    <s v="COMMERCIAL"/>
    <n v="16"/>
    <s v="G2B     - Elec G-2 Dem Master Mtr Apts-Fixed"/>
    <s v="G2B"/>
    <s v="ELEC G-2B"/>
    <n v="300"/>
    <s v="COMMERCIAL-NO BUILDING HEAT"/>
    <n v="2"/>
    <n v="5722.84"/>
    <n v="26760"/>
    <x v="3"/>
  </r>
  <r>
    <x v="0"/>
    <s v="MASSACHUSETTS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902"/>
    <n v="18814710.870000001"/>
    <n v="328212985"/>
    <x v="5"/>
  </r>
  <r>
    <x v="0"/>
    <s v="MASSACHUSETTS ELECTRIC"/>
    <x v="0"/>
    <x v="1"/>
    <s v="FEBRUARY"/>
    <x v="1"/>
    <s v="STEAM-HEAT"/>
    <n v="301"/>
    <s v="R1A     - Elec R-1 Res-Smart Grid"/>
    <s v="R1A"/>
    <s v="ELEC R-1A"/>
    <n v="207"/>
    <s v="RESIDENCE SERVICE - WITH HEAT"/>
    <n v="523"/>
    <n v="193950.99"/>
    <n v="771150"/>
    <x v="0"/>
  </r>
  <r>
    <x v="0"/>
    <s v="MASSACHUSETTS ELECTRIC"/>
    <x v="0"/>
    <x v="1"/>
    <s v="FEBRUARY"/>
    <x v="2"/>
    <s v="COMMERCIAL"/>
    <n v="1"/>
    <s v="R1A     - Elec R-1 Residential-Fixed"/>
    <s v="R1A"/>
    <s v="ELEC R-1A"/>
    <n v="300"/>
    <s v="COMMERCIAL-NO BUILDING HEAT"/>
    <n v="1231"/>
    <n v="436315.88"/>
    <n v="1728412"/>
    <x v="0"/>
  </r>
  <r>
    <x v="1"/>
    <s v="NANTUCKET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107"/>
    <n v="5137.43"/>
    <n v="108824"/>
    <x v="1"/>
  </r>
  <r>
    <x v="0"/>
    <s v="MASSACHUSETTS ELECTRIC"/>
    <x v="0"/>
    <x v="1"/>
    <s v="FEBRUARY"/>
    <x v="1"/>
    <s v="STEAM-HEAT"/>
    <n v="911"/>
    <s v="R4A     - Elec R-4 T&amp;D Residential TOU"/>
    <s v="R4A"/>
    <s v="ELEC R-4A"/>
    <n v="4513"/>
    <s v="DELIVERY ONLY - RESIDENT HEAT"/>
    <n v="47"/>
    <n v="21845.75"/>
    <n v="174555"/>
    <x v="0"/>
  </r>
  <r>
    <x v="0"/>
    <s v="MASSACHUSETTS ELECTRIC"/>
    <x v="0"/>
    <x v="1"/>
    <s v="FEBRUARY"/>
    <x v="5"/>
    <s v="STRT-AND-HWY-LT"/>
    <n v="621"/>
    <s v="G1B     - Lighting G-1 T&amp;D Non Conforming"/>
    <s v="G1B"/>
    <s v="LIGHTING G-1B"/>
    <n v="4562"/>
    <s v="DELIVERY ONLY - STREET LIGHT"/>
    <n v="6"/>
    <n v="124.67"/>
    <n v="960"/>
    <x v="2"/>
  </r>
  <r>
    <x v="1"/>
    <s v="NANTUCKET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2.52"/>
    <n v="147"/>
    <x v="4"/>
  </r>
  <r>
    <x v="0"/>
    <s v="MASSACHUSETTS ELECTRIC"/>
    <x v="0"/>
    <x v="1"/>
    <s v="FEBRUARY"/>
    <x v="4"/>
    <s v="INDUSTRIAL"/>
    <n v="603"/>
    <s v="S4A     - Lighting S-1 (S4) Co Owned Non Muni-Variable"/>
    <s v="S4A"/>
    <s v="LIGHTING S-4A"/>
    <n v="460"/>
    <s v="INDUSTRIAL GENERAL - 60 HERTZ"/>
    <n v="63"/>
    <n v="8937.5499999999993"/>
    <n v="26979"/>
    <x v="4"/>
  </r>
  <r>
    <x v="0"/>
    <s v="MASSACHUSETTS ELECTRIC"/>
    <x v="0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6"/>
    <n v="16173.78"/>
    <n v="69500"/>
    <x v="4"/>
  </r>
  <r>
    <x v="0"/>
    <s v="MASSACHUSETTS ELECTRIC"/>
    <x v="0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776"/>
    <n v="42844.81"/>
    <n v="222791"/>
    <x v="4"/>
  </r>
  <r>
    <x v="0"/>
    <s v="MASSACHUSETTS ELECTRIC"/>
    <x v="0"/>
    <x v="1"/>
    <s v="FEBRUARY"/>
    <x v="5"/>
    <s v="STRT-AND-HWY-LT"/>
    <n v="608"/>
    <s v="S5A     - Lighting S-5 Cust Owned-Fixed"/>
    <s v="S5A"/>
    <s v="N/A"/>
    <n v="700"/>
    <s v="PUBLIC STREET &amp; HIWAY LIGHTING"/>
    <n v="42"/>
    <n v="-118589.59"/>
    <n v="-555329"/>
    <x v="4"/>
  </r>
  <r>
    <x v="0"/>
    <s v="MASSACHUSETTS ELECTRIC"/>
    <x v="0"/>
    <x v="1"/>
    <s v="FEBRUARY"/>
    <x v="0"/>
    <s v="RESIDENTIAL"/>
    <n v="5"/>
    <s v="G1A     - Elec G-1 Sm C&amp;I-Fixed"/>
    <s v="G1A"/>
    <s v="ELEC G-1A"/>
    <n v="200"/>
    <s v="RESIDENCE SERVICE - NO HEAT"/>
    <n v="994"/>
    <n v="904.6"/>
    <n v="519086"/>
    <x v="2"/>
  </r>
  <r>
    <x v="0"/>
    <s v="MASSACHUSETTS ELECTRIC"/>
    <x v="0"/>
    <x v="1"/>
    <s v="FEBRUARY"/>
    <x v="0"/>
    <s v="RESIDENTIAL"/>
    <n v="11"/>
    <s v="G1A     - Elec G-1 Sm C&amp;I-Variable"/>
    <s v="G1A"/>
    <s v="ELEC G-1A"/>
    <n v="200"/>
    <s v="RESIDENCE SERVICE - NO HEAT"/>
    <n v="8"/>
    <n v="-13449.92"/>
    <n v="5602"/>
    <x v="2"/>
  </r>
  <r>
    <x v="0"/>
    <s v="MASSACHUSETTS ELECTRIC"/>
    <x v="0"/>
    <x v="1"/>
    <s v="FEBRUARY"/>
    <x v="2"/>
    <s v="COMMERCIAL"/>
    <n v="305"/>
    <s v="G1A     - Elec G-1 Sm C&amp;I-Smart Grid"/>
    <s v="G1A"/>
    <s v="ELEC G-1A"/>
    <n v="300"/>
    <s v="COMMERCIAL-NO BUILDING HEAT"/>
    <n v="169"/>
    <n v="55977.48"/>
    <n v="258529"/>
    <x v="2"/>
  </r>
  <r>
    <x v="0"/>
    <s v="MASSACHUSETTS ELECTRIC"/>
    <x v="0"/>
    <x v="1"/>
    <s v="FEBRUARY"/>
    <x v="5"/>
    <s v="STRT-AND-HWY-LT"/>
    <n v="5"/>
    <s v="G1A     - Elec G-1 Sm C&amp;I-Fixed"/>
    <s v="G1A"/>
    <s v="ELEC G-1A"/>
    <n v="700"/>
    <s v="PUBLIC STREET &amp; HIWAY LIGHTING"/>
    <n v="6"/>
    <n v="715.16"/>
    <n v="3054"/>
    <x v="2"/>
  </r>
  <r>
    <x v="0"/>
    <s v="MASSACHUSETTS ELECTRIC"/>
    <x v="0"/>
    <x v="1"/>
    <s v="FEBRUARY"/>
    <x v="8"/>
    <s v="N/A"/>
    <n v="5"/>
    <s v="G1A     - Elec G-1 Sm C&amp;I-Fixed"/>
    <s v="G1A"/>
    <s v="ELEC G-1A"/>
    <n v="1575"/>
    <s v="SALE FOR RESALE - NSTAR"/>
    <n v="6"/>
    <n v="2397.06"/>
    <n v="11043"/>
    <x v="2"/>
  </r>
  <r>
    <x v="0"/>
    <s v="MASSACHUSETTS ELECTRIC"/>
    <x v="0"/>
    <x v="1"/>
    <s v="FEBRUARY"/>
    <x v="10"/>
    <s v="N/A"/>
    <n v="5"/>
    <s v="G1A     - Elec G-1 Sm C&amp;I-Fixed"/>
    <s v="G1A"/>
    <s v="ELEC G-1A"/>
    <n v="1577"/>
    <s v="SALE FOR RESALE - WESTRN MASS"/>
    <n v="2"/>
    <n v="2038.96"/>
    <n v="9410"/>
    <x v="2"/>
  </r>
  <r>
    <x v="0"/>
    <s v="MASSACHUSETTS ELECTRIC"/>
    <x v="0"/>
    <x v="1"/>
    <s v="FEBRUARY"/>
    <x v="1"/>
    <s v="STEAM-HEAT"/>
    <n v="950"/>
    <s v="G1A     - Elec G-1 T&amp;D Sm C&amp;I"/>
    <s v="G1A"/>
    <s v="ELEC G-1A"/>
    <n v="4513"/>
    <s v="DELIVERY ONLY - RESIDENT HEAT"/>
    <n v="15"/>
    <n v="3718.85"/>
    <n v="43034"/>
    <x v="2"/>
  </r>
  <r>
    <x v="1"/>
    <s v="NANTUCKET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2"/>
    <n v="29.8"/>
    <n v="111"/>
    <x v="2"/>
  </r>
  <r>
    <x v="0"/>
    <s v="MASSACHUSETTS ELECTRIC"/>
    <x v="0"/>
    <x v="1"/>
    <s v="FEBRUARY"/>
    <x v="0"/>
    <s v="RESIDENTIAL"/>
    <n v="10"/>
    <s v="G1F     - Elec G-1 Sm C&amp;I House Meter-Fixed"/>
    <s v="G1D"/>
    <s v="ELEC G-1D"/>
    <n v="200"/>
    <s v="RESIDENCE SERVICE - NO HEAT"/>
    <n v="1021"/>
    <n v="87583.41"/>
    <n v="361833"/>
    <x v="2"/>
  </r>
  <r>
    <x v="0"/>
    <s v="MASSACHUSETTS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326"/>
    <n v="-43916.72"/>
    <n v="701792"/>
    <x v="2"/>
  </r>
  <r>
    <x v="0"/>
    <s v="MASSACHUSETTS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488"/>
    <n v="22591.78"/>
    <n v="213516"/>
    <x v="2"/>
  </r>
  <r>
    <x v="1"/>
    <s v="NANTUCKET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12.22"/>
    <n v="24"/>
    <x v="2"/>
  </r>
  <r>
    <x v="0"/>
    <s v="MASSACHUSETTS ELECTRIC"/>
    <x v="0"/>
    <x v="1"/>
    <s v="FEBRUARY"/>
    <x v="8"/>
    <s v="N/A"/>
    <n v="18"/>
    <s v="G2A     - Elec G-2 Dem-Variable"/>
    <s v="G2A"/>
    <s v="ELEC G-2A"/>
    <n v="1575"/>
    <s v="SALE FOR RESALE - NSTAR"/>
    <n v="2"/>
    <n v="13980.08"/>
    <n v="55070"/>
    <x v="3"/>
  </r>
  <r>
    <x v="0"/>
    <s v="MASSACHUSETTS ELECTRIC"/>
    <x v="0"/>
    <x v="1"/>
    <s v="FEBRUARY"/>
    <x v="4"/>
    <s v="INDUSTRIAL"/>
    <n v="954"/>
    <s v="G2A     - Elec G-2 T&amp;D Dem"/>
    <s v="G2A"/>
    <s v="ELEC G-2A"/>
    <n v="4552"/>
    <s v="DELIVERY ONLY - INDUSTRIAL"/>
    <n v="472"/>
    <n v="925165.76"/>
    <n v="11953999"/>
    <x v="3"/>
  </r>
  <r>
    <x v="1"/>
    <s v="NANTUCKET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72.819999999999993"/>
    <n v="245"/>
    <x v="0"/>
  </r>
  <r>
    <x v="0"/>
    <s v="MASSACHUSETTS ELECTRIC"/>
    <x v="0"/>
    <x v="1"/>
    <s v="FEBR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371076"/>
    <n v="27575913.010000002"/>
    <n v="230057126"/>
    <x v="0"/>
  </r>
  <r>
    <x v="0"/>
    <s v="MASSACHUSETTS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27559"/>
    <n v="4327065.79"/>
    <n v="37567716"/>
    <x v="0"/>
  </r>
  <r>
    <x v="0"/>
    <s v="MASSACHUSETTS ELECTRIC"/>
    <x v="0"/>
    <x v="1"/>
    <s v="FEBRUARY"/>
    <x v="1"/>
    <s v="STEAM-HEAT"/>
    <n v="7"/>
    <s v="R2A     - Elec R-2 Residential Low Income-Variable"/>
    <s v="R2A"/>
    <s v="ELEC R-2A"/>
    <n v="207"/>
    <s v="RESIDENCE SERVICE - WITH HEAT"/>
    <n v="12"/>
    <n v="2545.1"/>
    <n v="13719"/>
    <x v="1"/>
  </r>
  <r>
    <x v="0"/>
    <s v="MASSACHUSETTS ELECTRIC"/>
    <x v="0"/>
    <x v="1"/>
    <s v="FEBRUARY"/>
    <x v="1"/>
    <s v="STEAM-HEAT"/>
    <n v="306"/>
    <s v="R2A     - Elec R-2 Res Low Income-Smart Grid"/>
    <s v="R2A"/>
    <s v="ELEC R-2A"/>
    <n v="207"/>
    <s v="RESIDENCE SERVICE - WITH HEAT"/>
    <n v="91"/>
    <n v="27778.1"/>
    <n v="164630"/>
    <x v="1"/>
  </r>
  <r>
    <x v="0"/>
    <s v="MASSACHUSETTS ELECTRIC"/>
    <x v="0"/>
    <x v="1"/>
    <s v="FEBRUARY"/>
    <x v="1"/>
    <s v="STEAM-HEAT"/>
    <n v="3"/>
    <s v="R4A     - Elec R-4 Residential TOU-Fixed"/>
    <s v="R4A"/>
    <s v="ELEC R-4A"/>
    <n v="207"/>
    <s v="RESIDENCE SERVICE - WITH HEAT"/>
    <n v="26"/>
    <n v="30268.89"/>
    <n v="117763"/>
    <x v="0"/>
  </r>
  <r>
    <x v="0"/>
    <s v="MASSACHUSETTS ELECTRIC"/>
    <x v="0"/>
    <x v="1"/>
    <s v="FEBRUARY"/>
    <x v="0"/>
    <s v="RESIDENTIAL"/>
    <n v="911"/>
    <s v="R4A     - Elec R-4 T&amp;D Residential TOU"/>
    <s v="R4A"/>
    <s v="ELEC R-4A"/>
    <n v="4512"/>
    <s v="DELIVERY ONLY - RESIDENTIAL"/>
    <n v="7"/>
    <n v="9605.57"/>
    <n v="77598"/>
    <x v="0"/>
  </r>
  <r>
    <x v="0"/>
    <s v="MASSACHUSETTS ELECTRIC"/>
    <x v="0"/>
    <x v="1"/>
    <s v="FEBRUARY"/>
    <x v="2"/>
    <s v="COMMERCIAL"/>
    <n v="911"/>
    <s v="R4A     - Elec R-4 T&amp;D Residential TOU"/>
    <s v="R4A"/>
    <s v="ELEC R-4A"/>
    <n v="4532"/>
    <s v="DELIVERY ONLY - COMMERCIAL"/>
    <n v="29"/>
    <n v="96995.49"/>
    <n v="809558"/>
    <x v="0"/>
  </r>
  <r>
    <x v="0"/>
    <s v="MASSACHUSETTS ELECTRIC"/>
    <x v="0"/>
    <x v="1"/>
    <s v="FEBRUARY"/>
    <x v="5"/>
    <s v="STRT-AND-HWY-LT"/>
    <n v="600"/>
    <s v="S1A     - Lighting S-1 Co Owned-Fixed"/>
    <s v="S1A"/>
    <s v="LIGHTING S-1A"/>
    <n v="700"/>
    <s v="PUBLIC STREET &amp; HIWAY LIGHTING"/>
    <n v="79"/>
    <n v="37956.57"/>
    <n v="101672"/>
    <x v="4"/>
  </r>
  <r>
    <x v="0"/>
    <s v="MASSACHUSETTS ELECTRIC"/>
    <x v="0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3"/>
    <n v="4521.1000000000004"/>
    <n v="16713"/>
    <x v="4"/>
  </r>
  <r>
    <x v="1"/>
    <s v="NANTUCKET ELECTRIC"/>
    <x v="0"/>
    <x v="1"/>
    <s v="FEBRUARY"/>
    <x v="2"/>
    <s v="COMMERCIAL"/>
    <n v="5"/>
    <s v="G1A     - Elec G-1 Sm C&amp;I-Fixed"/>
    <s v="G1A"/>
    <s v="ELEC G-1A"/>
    <n v="300"/>
    <s v="COMMERCIAL-NO BUILDING HEAT"/>
    <n v="135"/>
    <n v="21751.94"/>
    <n v="91697"/>
    <x v="2"/>
  </r>
  <r>
    <x v="0"/>
    <s v="MASSACHUSETTS ELECTRIC"/>
    <x v="0"/>
    <x v="1"/>
    <s v="FEBRUARY"/>
    <x v="4"/>
    <s v="INDUSTRIAL"/>
    <n v="11"/>
    <s v="G1A     - Elec G-1 Sm C&amp;I-Variable"/>
    <s v="G1A"/>
    <s v="ELEC G-1A"/>
    <n v="460"/>
    <s v="INDUSTRIAL GENERAL - 60 HERTZ"/>
    <n v="2"/>
    <n v="180.29"/>
    <n v="673"/>
    <x v="2"/>
  </r>
  <r>
    <x v="0"/>
    <s v="MASSACHUSETTS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591"/>
    <n v="34397.230000000003"/>
    <n v="346758"/>
    <x v="2"/>
  </r>
  <r>
    <x v="1"/>
    <s v="NANTUCKET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1277"/>
    <n v="167043.38"/>
    <n v="1707041"/>
    <x v="2"/>
  </r>
  <r>
    <x v="0"/>
    <s v="MASSACHUSETTS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1192"/>
    <n v="317521.57"/>
    <n v="3678027"/>
    <x v="2"/>
  </r>
  <r>
    <x v="0"/>
    <s v="MASSACHUSETTS ELECTRIC"/>
    <x v="0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70.180000000000007"/>
    <n v="292"/>
    <x v="2"/>
  </r>
  <r>
    <x v="0"/>
    <s v="MASSACHUSETTS ELECTRIC"/>
    <x v="0"/>
    <x v="1"/>
    <s v="FEBRUARY"/>
    <x v="3"/>
    <s v="N/A"/>
    <n v="951"/>
    <s v="G1C     - Elec G-1 T&amp;D Sm C&amp;I Unmtrd Fix kWh"/>
    <s v="G1C"/>
    <s v="ELEC G-1C"/>
    <n v="4579"/>
    <s v="DELIVERY ONLY - MBTA"/>
    <n v="7"/>
    <n v="286.51"/>
    <n v="2844"/>
    <x v="2"/>
  </r>
  <r>
    <x v="0"/>
    <s v="MASSACHUSETTS ELECTRIC"/>
    <x v="0"/>
    <x v="1"/>
    <s v="FEBRUARY"/>
    <x v="2"/>
    <s v="COMMERCIAL"/>
    <n v="10"/>
    <s v="G1F     - Elec G-1 Sm C&amp;I House Meter-Fixed"/>
    <s v="G1D"/>
    <s v="ELEC G-1D"/>
    <n v="300"/>
    <s v="COMMERCIAL-NO BUILDING HEAT"/>
    <n v="23689"/>
    <n v="2334126.2000000002"/>
    <n v="10666736"/>
    <x v="2"/>
  </r>
  <r>
    <x v="0"/>
    <s v="MASSACHUSETTS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377"/>
    <n v="124866.86"/>
    <n v="1889768"/>
    <x v="2"/>
  </r>
  <r>
    <x v="1"/>
    <s v="NANTUCKET ELECTRIC"/>
    <x v="0"/>
    <x v="1"/>
    <s v="FEBRUARY"/>
    <x v="2"/>
    <s v="COMMERCIAL"/>
    <n v="954"/>
    <s v="G2A     - Elec G-2 T&amp;D Dem"/>
    <s v="G2A"/>
    <s v="ELEC G-2A"/>
    <n v="4532"/>
    <s v="DELIVERY ONLY - COMMERCIAL"/>
    <n v="71"/>
    <n v="106165.06"/>
    <n v="1347897"/>
    <x v="3"/>
  </r>
  <r>
    <x v="0"/>
    <s v="MASSACHUSETTS ELECTRIC"/>
    <x v="0"/>
    <x v="1"/>
    <s v="FEBRUARY"/>
    <x v="2"/>
    <s v="COMMERCIAL"/>
    <n v="20"/>
    <s v="G2D     - Elec G-2 Dem Res Heat Ind Mtr Apt-Var"/>
    <s v="G2D"/>
    <s v="ELEC G-2D"/>
    <n v="300"/>
    <s v="COMMERCIAL-NO BUILDING HEAT"/>
    <n v="68"/>
    <n v="204554.57"/>
    <n v="832075"/>
    <x v="3"/>
  </r>
  <r>
    <x v="0"/>
    <s v="MASSACHUSETTS ELECTRIC"/>
    <x v="0"/>
    <x v="1"/>
    <s v="FEBRUARY"/>
    <x v="2"/>
    <s v="COMMERCIAL"/>
    <n v="700"/>
    <s v="G3A     - Elec G-3 Large TOU-Fixed"/>
    <s v="G3A"/>
    <s v="ELEC G-3A"/>
    <n v="300"/>
    <s v="COMMERCIAL-NO BUILDING HEAT"/>
    <n v="3"/>
    <n v="76720.58"/>
    <n v="360344"/>
    <x v="5"/>
  </r>
  <r>
    <x v="0"/>
    <s v="MASSACHUSETTS ELECTRIC"/>
    <x v="0"/>
    <x v="1"/>
    <s v="FEBRUARY"/>
    <x v="0"/>
    <s v="RESIDENTIAL"/>
    <n v="301"/>
    <s v="R1A     - Elec R-1 Res-Smart Grid"/>
    <s v="R1A"/>
    <s v="ELEC R-1A"/>
    <n v="200"/>
    <s v="RESIDENCE SERVICE - NO HEAT"/>
    <n v="7555"/>
    <n v="1117607.55"/>
    <n v="4348146"/>
    <x v="0"/>
  </r>
  <r>
    <x v="1"/>
    <s v="NANTUCKET ELECTRIC"/>
    <x v="0"/>
    <x v="1"/>
    <s v="FEBRUARY"/>
    <x v="1"/>
    <s v="STEAM-HEAT"/>
    <n v="1"/>
    <s v="R1A     - Elec R-1 Residential-Fixed"/>
    <s v="R1A"/>
    <s v="ELEC R-1A"/>
    <n v="207"/>
    <s v="RESIDENCE SERVICE - WITH HEAT"/>
    <n v="12"/>
    <n v="2455.8000000000002"/>
    <n v="9424"/>
    <x v="0"/>
  </r>
  <r>
    <x v="1"/>
    <s v="NANTUCKET ELECTRIC"/>
    <x v="0"/>
    <x v="1"/>
    <s v="FEBRUARY"/>
    <x v="2"/>
    <s v="COMMERCIAL"/>
    <n v="1"/>
    <s v="R1A     - Elec R-1 Residential-Fixed"/>
    <s v="R1A"/>
    <s v="ELEC R-1A"/>
    <n v="300"/>
    <s v="COMMERCIAL-NO BUILDING HEAT"/>
    <n v="24"/>
    <n v="5678.17"/>
    <n v="21918"/>
    <x v="0"/>
  </r>
  <r>
    <x v="0"/>
    <s v="MASSACHUSETTS ELECTRIC"/>
    <x v="0"/>
    <x v="1"/>
    <s v="FEBRUARY"/>
    <x v="2"/>
    <s v="COMMERCIAL"/>
    <n v="301"/>
    <s v="R1A     - Elec R-1 Res-Smart Grid"/>
    <s v="R1A"/>
    <s v="ELEC R-1A"/>
    <n v="300"/>
    <s v="COMMERCIAL-NO BUILDING HEAT"/>
    <n v="11"/>
    <n v="7493.35"/>
    <n v="30538"/>
    <x v="0"/>
  </r>
  <r>
    <x v="0"/>
    <s v="MASSACHUSETTS ELECTRIC"/>
    <x v="0"/>
    <x v="1"/>
    <s v="FEBRUARY"/>
    <x v="7"/>
    <s v="N/A"/>
    <n v="1"/>
    <s v="R1A     - Elec R-1 Residential-Fixed"/>
    <s v="R1A"/>
    <s v="ELEC R-1A"/>
    <n v="1572"/>
    <s v="SALE FOR RESALE - HINGHAM ELE"/>
    <n v="1"/>
    <n v="114.05"/>
    <n v="437"/>
    <x v="0"/>
  </r>
  <r>
    <x v="1"/>
    <s v="NANTUCKET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10507"/>
    <n v="977649.75"/>
    <n v="7925494"/>
    <x v="0"/>
  </r>
  <r>
    <x v="1"/>
    <s v="NANTUCKET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162"/>
    <n v="18711.46"/>
    <n v="153088"/>
    <x v="0"/>
  </r>
  <r>
    <x v="0"/>
    <s v="MASSACHUSETTS ELECTRIC"/>
    <x v="0"/>
    <x v="1"/>
    <s v="FEBRUARY"/>
    <x v="6"/>
    <s v="N/A"/>
    <n v="600"/>
    <s v="S1A     - Lighting S-1 Co Owned-Fixed"/>
    <s v="S1A"/>
    <s v="LIGHTING S-1A"/>
    <n v="360"/>
    <s v="PRIVATE LIGHTING"/>
    <n v="9"/>
    <n v="3718.21"/>
    <n v="5861"/>
    <x v="4"/>
  </r>
  <r>
    <x v="1"/>
    <s v="NANTUCKET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025.73"/>
    <n v="7232"/>
    <x v="4"/>
  </r>
  <r>
    <x v="0"/>
    <s v="MASSACHUSETTS ELECTRIC"/>
    <x v="0"/>
    <x v="1"/>
    <s v="FEBRUARY"/>
    <x v="2"/>
    <s v="COMMERCIAL"/>
    <n v="602"/>
    <s v="S4A     - Lighting S-1 (S4) Co Owned Non Muni-Fixed"/>
    <s v="S4A"/>
    <s v="LIGHTING S-4A"/>
    <n v="300"/>
    <s v="COMMERCIAL-NO BUILDING HEAT"/>
    <n v="1021"/>
    <n v="110673.9"/>
    <n v="351590"/>
    <x v="4"/>
  </r>
  <r>
    <x v="0"/>
    <s v="MASSACHUSETTS ELECTRIC"/>
    <x v="0"/>
    <x v="1"/>
    <s v="FEBRUARY"/>
    <x v="2"/>
    <s v="COMMERCIAL"/>
    <n v="603"/>
    <s v="S4A     - Lighting S-1 (S4) Co Owned Non Muni-Variable"/>
    <s v="S4A"/>
    <s v="LIGHTING S-4A"/>
    <n v="300"/>
    <s v="COMMERCIAL-NO BUILDING HEAT"/>
    <n v="2233"/>
    <n v="231937.5"/>
    <n v="689090"/>
    <x v="4"/>
  </r>
  <r>
    <x v="0"/>
    <s v="MASSACHUSETTS ELECTRIC"/>
    <x v="0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65"/>
    <n v="29649.59"/>
    <n v="102868"/>
    <x v="4"/>
  </r>
  <r>
    <x v="0"/>
    <s v="MASSACHUSETTS ELECTRIC"/>
    <x v="0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754"/>
    <n v="66224.539999999994"/>
    <n v="191266"/>
    <x v="4"/>
  </r>
  <r>
    <x v="0"/>
    <s v="MASSACHUSETTS ELECTRIC"/>
    <x v="0"/>
    <x v="1"/>
    <s v="FEBRUARY"/>
    <x v="2"/>
    <s v="COMMERCIAL"/>
    <n v="5"/>
    <s v="G1A     - Elec G-1 Sm C&amp;I-Fixed"/>
    <s v="G1A"/>
    <s v="ELEC G-1A"/>
    <n v="300"/>
    <s v="COMMERCIAL-NO BUILDING HEAT"/>
    <n v="46857"/>
    <n v="8403998.7599999998"/>
    <n v="62764133"/>
    <x v="2"/>
  </r>
  <r>
    <x v="0"/>
    <s v="MASSACHUSETTS ELECTRIC"/>
    <x v="0"/>
    <x v="1"/>
    <s v="FEBRUARY"/>
    <x v="4"/>
    <s v="INDUSTRIAL"/>
    <n v="305"/>
    <s v="G1A     - Elec G-1 Sm C&amp;I-Smart Grid"/>
    <s v="G1A"/>
    <s v="ELEC G-1A"/>
    <n v="460"/>
    <s v="INDUSTRIAL GENERAL - 60 HERTZ"/>
    <n v="2"/>
    <n v="232.38"/>
    <n v="991"/>
    <x v="2"/>
  </r>
  <r>
    <x v="0"/>
    <s v="MASSACHUSETTS ELECTRIC"/>
    <x v="0"/>
    <x v="1"/>
    <s v="FEBRUARY"/>
    <x v="5"/>
    <s v="STRT-AND-HWY-LT"/>
    <n v="950"/>
    <s v="G1A     - Elec G-1 T&amp;D Sm C&amp;I"/>
    <s v="G1A"/>
    <s v="ELEC G-1A"/>
    <n v="4562"/>
    <s v="DELIVERY ONLY - STREET LIGHT"/>
    <n v="32"/>
    <n v="907.41"/>
    <n v="7167"/>
    <x v="2"/>
  </r>
  <r>
    <x v="1"/>
    <s v="NANTUCKET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2"/>
    <n v="381.32"/>
    <n v="3224"/>
    <x v="2"/>
  </r>
  <r>
    <x v="1"/>
    <s v="NANTUCKET ELECTRIC"/>
    <x v="0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2162.2600000000002"/>
    <n v="20829"/>
    <x v="3"/>
  </r>
  <r>
    <x v="0"/>
    <s v="MASSACHUSETTS ELECTRIC"/>
    <x v="0"/>
    <x v="1"/>
    <s v="FEBRUARY"/>
    <x v="4"/>
    <s v="INDUSTRIAL"/>
    <n v="701"/>
    <s v="G3A     - Elec G-3 Large TOU-Variable"/>
    <s v="G3A"/>
    <s v="ELEC G-3A"/>
    <n v="460"/>
    <s v="INDUSTRIAL GENERAL - 60 HERTZ"/>
    <n v="102"/>
    <n v="1740348.17"/>
    <n v="7602238"/>
    <x v="5"/>
  </r>
  <r>
    <x v="1"/>
    <s v="NANTUCKET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1"/>
    <n v="76651.210000000006"/>
    <n v="1135659"/>
    <x v="5"/>
  </r>
  <r>
    <x v="1"/>
    <s v="NANTUCKET ELECTRIC"/>
    <x v="0"/>
    <x v="1"/>
    <s v="FEBRUARY"/>
    <x v="0"/>
    <s v="RESIDENTIAL"/>
    <n v="1"/>
    <s v="R1A     - Elec R-1 Residential-Fixed"/>
    <s v="R1A"/>
    <s v="ELEC R-1A"/>
    <n v="200"/>
    <s v="RESIDENCE SERVICE - NO HEAT"/>
    <n v="1119"/>
    <n v="214501.32"/>
    <n v="828721"/>
    <x v="0"/>
  </r>
  <r>
    <x v="0"/>
    <s v="MASSACHUSETTS ELECTRIC"/>
    <x v="0"/>
    <x v="1"/>
    <s v="FEBRUARY"/>
    <x v="0"/>
    <s v="RESIDENTIAL"/>
    <n v="7"/>
    <s v="R2A     - Elec R-2 Residential Low Income-Variable"/>
    <s v="R2A"/>
    <s v="ELEC R-2A"/>
    <n v="200"/>
    <s v="RESIDENCE SERVICE - NO HEAT"/>
    <n v="83"/>
    <n v="8836.5400000000009"/>
    <n v="46764"/>
    <x v="1"/>
  </r>
  <r>
    <x v="0"/>
    <s v="MASSACHUSETTS ELECTRIC"/>
    <x v="0"/>
    <x v="1"/>
    <s v="FEBRUARY"/>
    <x v="1"/>
    <s v="STEAM-HEAT"/>
    <n v="6"/>
    <s v="R2A     - Elec R-2 Residential Low Income-Fixed"/>
    <s v="R2A"/>
    <s v="ELEC R-2A"/>
    <n v="207"/>
    <s v="RESIDENCE SERVICE - WITH HEAT"/>
    <n v="5614"/>
    <n v="1208574.6599999999"/>
    <n v="7107066"/>
    <x v="1"/>
  </r>
  <r>
    <x v="0"/>
    <s v="MASSACHUSETTS ELECTRIC"/>
    <x v="0"/>
    <x v="1"/>
    <s v="FEBRUARY"/>
    <x v="2"/>
    <s v="COMMERCIAL"/>
    <n v="6"/>
    <s v="R2A     - Elec R-2 Residential Low Income-Fixed"/>
    <s v="R2A"/>
    <s v="ELEC R-2A"/>
    <n v="300"/>
    <s v="COMMERCIAL-NO BUILDING HEAT"/>
    <n v="2"/>
    <n v="153.46"/>
    <n v="874"/>
    <x v="1"/>
  </r>
  <r>
    <x v="0"/>
    <s v="MASSACHUSETTS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593"/>
    <n v="182704.48"/>
    <n v="5799942"/>
    <x v="1"/>
  </r>
  <r>
    <x v="0"/>
    <s v="MASSACHUSETTS ELECTRIC"/>
    <x v="0"/>
    <x v="1"/>
    <s v="FEBRUARY"/>
    <x v="1"/>
    <s v="STEAM-HEAT"/>
    <n v="4"/>
    <s v="R4A     - Elec R-4 Residential TOU-Variable"/>
    <s v="R4A"/>
    <s v="ELEC R-4A"/>
    <n v="207"/>
    <s v="RESIDENCE SERVICE - WITH HEAT"/>
    <n v="1"/>
    <n v="1500.21"/>
    <n v="5269"/>
    <x v="0"/>
  </r>
  <r>
    <x v="0"/>
    <s v="MASSACHUSETTS ELECTRIC"/>
    <x v="0"/>
    <x v="1"/>
    <s v="FEBRUARY"/>
    <x v="6"/>
    <s v="N/A"/>
    <n v="612"/>
    <s v="G1B     - Lighting G-1 Non Conforming-Fixed"/>
    <s v="G1B"/>
    <s v="LIGHTING G-1B"/>
    <n v="360"/>
    <s v="PRIVATE LIGHTING"/>
    <n v="1"/>
    <n v="9.64"/>
    <n v="10"/>
    <x v="2"/>
  </r>
  <r>
    <x v="0"/>
    <s v="MASSACHUSETTS ELECTRIC"/>
    <x v="0"/>
    <x v="1"/>
    <s v="FEBRUARY"/>
    <x v="5"/>
    <s v="STRT-AND-HWY-LT"/>
    <n v="601"/>
    <s v="S1A     - Lighting S-1 Co Owned-Variable"/>
    <s v="S1A"/>
    <s v="LIGHTING S-1A"/>
    <n v="700"/>
    <s v="PUBLIC STREET &amp; HIWAY LIGHTING"/>
    <n v="139"/>
    <n v="92178.14"/>
    <n v="186090"/>
    <x v="4"/>
  </r>
  <r>
    <x v="0"/>
    <s v="MASSACHUSETTS ELECTRIC"/>
    <x v="0"/>
    <x v="1"/>
    <s v="FEBRUARY"/>
    <x v="5"/>
    <s v="STRT-AND-HWY-LT"/>
    <n v="617"/>
    <s v="S2A     - Lighting S-2 T&amp;D OH Customer Owned"/>
    <s v="S2A"/>
    <s v="LIGHTING S-2A"/>
    <n v="4562"/>
    <s v="DELIVERY ONLY - STREET LIGHT"/>
    <n v="14"/>
    <n v="39371.870000000003"/>
    <n v="234920"/>
    <x v="4"/>
  </r>
  <r>
    <x v="0"/>
    <s v="MASSACHUSETTS ELECTRIC"/>
    <x v="0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3"/>
    <n v="19211.91"/>
    <n v="50366"/>
    <x v="4"/>
  </r>
  <r>
    <x v="0"/>
    <s v="MASSACHUSETTS ELECTRIC"/>
    <x v="0"/>
    <x v="1"/>
    <s v="FEBRUARY"/>
    <x v="4"/>
    <s v="INDUSTRIAL"/>
    <n v="602"/>
    <s v="S4A     - Lighting S-1 (S4) Co Owned Non Muni-Fixed"/>
    <s v="S4A"/>
    <s v="LIGHTING S-4A"/>
    <n v="460"/>
    <s v="INDUSTRIAL GENERAL - 60 HERTZ"/>
    <n v="26"/>
    <n v="3984.39"/>
    <n v="12986"/>
    <x v="4"/>
  </r>
  <r>
    <x v="1"/>
    <s v="NANTUCKET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7.15"/>
    <n v="23"/>
    <x v="4"/>
  </r>
  <r>
    <x v="0"/>
    <s v="MASSACHUSETTS ELECTRIC"/>
    <x v="0"/>
    <x v="1"/>
    <s v="FEBRUARY"/>
    <x v="5"/>
    <s v="STRT-AND-HWY-LT"/>
    <n v="619"/>
    <s v="S5A     - Lighting S-5 T&amp;D Cust Owned"/>
    <s v="S5A"/>
    <s v="N/A"/>
    <n v="4562"/>
    <s v="DELIVERY ONLY - STREET LIGHT"/>
    <n v="232"/>
    <n v="-320922.36"/>
    <n v="-3587408"/>
    <x v="4"/>
  </r>
  <r>
    <x v="0"/>
    <s v="MASSACHUSETTS ELECTRIC"/>
    <x v="0"/>
    <x v="1"/>
    <s v="FEBRUARY"/>
    <x v="5"/>
    <s v="STRT-AND-HWY-LT"/>
    <n v="627"/>
    <s v="S6A     - Lighting S-6 T&amp;D Decorative"/>
    <s v="S6A"/>
    <s v="N/A"/>
    <n v="4562"/>
    <s v="DELIVERY ONLY - STREET LIGHT"/>
    <n v="4"/>
    <n v="1228.05"/>
    <n v="426"/>
    <x v="4"/>
  </r>
  <r>
    <x v="0"/>
    <s v="MASSACHUSETTS ELECTRIC"/>
    <x v="0"/>
    <x v="2"/>
    <s v="MARCH"/>
    <x v="4"/>
    <s v="INDUSTRIAL"/>
    <n v="602"/>
    <s v="S4A     - Lighting S-1 (S4) Co Owned Non Muni-Fixed"/>
    <s v="S4A"/>
    <s v="LIGHTING S-4A"/>
    <n v="460"/>
    <s v="INDUSTRIAL GENERAL - 60 HERTZ"/>
    <n v="26"/>
    <n v="4081.77"/>
    <n v="12422"/>
    <x v="4"/>
  </r>
  <r>
    <x v="0"/>
    <s v="MASSACHUSETTS ELECTRIC"/>
    <x v="0"/>
    <x v="2"/>
    <s v="MARCH"/>
    <x v="0"/>
    <s v="RESIDENTIAL"/>
    <n v="301"/>
    <s v="R1A     - Elec R-1 Res-Smart Grid"/>
    <s v="R1A"/>
    <s v="ELEC R-1A"/>
    <n v="200"/>
    <s v="RESIDENCE SERVICE - NO HEAT"/>
    <n v="7465"/>
    <n v="1040373.43"/>
    <n v="4011517"/>
    <x v="0"/>
  </r>
  <r>
    <x v="0"/>
    <s v="MASSACHUSETTS ELECTRIC"/>
    <x v="0"/>
    <x v="2"/>
    <s v="MARCH"/>
    <x v="8"/>
    <s v="N/A"/>
    <n v="701"/>
    <s v="G3A     - Elec G-3 Large TOU-Variable"/>
    <s v="G3A"/>
    <s v="ELEC G-3A"/>
    <n v="1575"/>
    <s v="SALE FOR RESALE - NSTAR"/>
    <n v="1"/>
    <n v="40827.760000000002"/>
    <n v="189000"/>
    <x v="5"/>
  </r>
  <r>
    <x v="0"/>
    <s v="MASSACHUSETTS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395321"/>
    <n v="28374913.989999998"/>
    <n v="232646129"/>
    <x v="0"/>
  </r>
  <r>
    <x v="1"/>
    <s v="NANTUCKET ELECTRIC"/>
    <x v="0"/>
    <x v="2"/>
    <s v="MARCH"/>
    <x v="2"/>
    <s v="COMMERCIAL"/>
    <n v="903"/>
    <s v="R1A     - Elec R-1 T&amp;D Residential"/>
    <s v="R1A"/>
    <s v="ELEC R-1A"/>
    <n v="4532"/>
    <s v="DELIVERY ONLY - COMMERCIAL"/>
    <n v="24"/>
    <n v="1838.64"/>
    <n v="14603"/>
    <x v="0"/>
  </r>
  <r>
    <x v="0"/>
    <s v="MASSACHUSETTS ELECTRIC"/>
    <x v="0"/>
    <x v="2"/>
    <s v="MARCH"/>
    <x v="6"/>
    <s v="N/A"/>
    <n v="612"/>
    <s v="G1B     - Lighting G-1 Non Conforming-Fixed"/>
    <s v="G1B"/>
    <s v="LIGHTING G-1B"/>
    <n v="360"/>
    <s v="PRIVATE LIGHTING"/>
    <n v="1"/>
    <n v="9.4499999999999993"/>
    <n v="9"/>
    <x v="2"/>
  </r>
  <r>
    <x v="0"/>
    <s v="MASSACHUSETTS ELECTRIC"/>
    <x v="0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70.25"/>
    <n v="292"/>
    <x v="2"/>
  </r>
  <r>
    <x v="1"/>
    <s v="NANTUCKET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2"/>
    <n v="383.35"/>
    <n v="3224"/>
    <x v="2"/>
  </r>
  <r>
    <x v="1"/>
    <s v="NANTUCKET ELECTRIC"/>
    <x v="0"/>
    <x v="2"/>
    <s v="MARCH"/>
    <x v="0"/>
    <s v="RESIDENTIAL"/>
    <n v="950"/>
    <s v="G1A     - Elec G-1 T&amp;D Sm C&amp;I"/>
    <s v="G1A"/>
    <s v="ELEC G-1A"/>
    <n v="4512"/>
    <s v="DELIVERY ONLY - RESIDENTIAL"/>
    <n v="30"/>
    <n v="1385.11"/>
    <n v="11840"/>
    <x v="2"/>
  </r>
  <r>
    <x v="1"/>
    <s v="NANTUCKET ELECTRIC"/>
    <x v="0"/>
    <x v="2"/>
    <s v="MARCH"/>
    <x v="0"/>
    <s v="RESIDENTIAL"/>
    <n v="10"/>
    <s v="G1F     - Elec G-1 Sm C&amp;I House Meter-Fixed"/>
    <s v="G1F"/>
    <s v="ELEC G-1F"/>
    <n v="200"/>
    <s v="RESIDENCE SERVICE - NO HEAT"/>
    <n v="3"/>
    <n v="623.91"/>
    <n v="2658"/>
    <x v="2"/>
  </r>
  <r>
    <x v="0"/>
    <s v="MASSACHUSETTS ELECTRIC"/>
    <x v="0"/>
    <x v="2"/>
    <s v="MARCH"/>
    <x v="0"/>
    <s v="RESIDENTIAL"/>
    <n v="15"/>
    <s v="G1F     - Elec G-1 Sm C&amp;I House Meter-Variable"/>
    <s v="G1F"/>
    <s v="ELEC G-1F"/>
    <n v="200"/>
    <s v="RESIDENCE SERVICE - NO HEAT"/>
    <n v="2"/>
    <n v="75.44"/>
    <n v="245"/>
    <x v="2"/>
  </r>
  <r>
    <x v="0"/>
    <s v="MASSACHUSETTS ELECTRIC"/>
    <x v="0"/>
    <x v="2"/>
    <s v="MARCH"/>
    <x v="2"/>
    <s v="COMMERCIAL"/>
    <n v="18"/>
    <s v="G2A     - Elec G-2 Dem-Variable"/>
    <s v="G2A"/>
    <s v="ELEC G-2A"/>
    <n v="300"/>
    <s v="COMMERCIAL-NO BUILDING HEAT"/>
    <n v="2834"/>
    <n v="10303864.15"/>
    <n v="42849896"/>
    <x v="3"/>
  </r>
  <r>
    <x v="0"/>
    <s v="MASSACHUSETTS ELECTRIC"/>
    <x v="0"/>
    <x v="2"/>
    <s v="MARCH"/>
    <x v="8"/>
    <s v="N/A"/>
    <n v="18"/>
    <s v="G2A     - Elec G-2 Dem-Variable"/>
    <s v="G2A"/>
    <s v="ELEC G-2A"/>
    <n v="1575"/>
    <s v="SALE FOR RESALE - NSTAR"/>
    <n v="2"/>
    <n v="11758.2"/>
    <n v="49120"/>
    <x v="3"/>
  </r>
  <r>
    <x v="1"/>
    <s v="NANTUCKET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102.8599999999999"/>
    <n v="6919"/>
    <x v="4"/>
  </r>
  <r>
    <x v="0"/>
    <s v="MASSACHUSETTS ELECTRIC"/>
    <x v="0"/>
    <x v="2"/>
    <s v="MARCH"/>
    <x v="0"/>
    <s v="RESIDENTIAL"/>
    <n v="603"/>
    <s v="S4A     - Lighting S-1 (S4) Co Owned Non Muni-Variable"/>
    <s v="S4A"/>
    <s v="LIGHTING S-4A"/>
    <n v="200"/>
    <s v="RESIDENCE SERVICE - NO HEAT"/>
    <n v="815"/>
    <n v="24585.66"/>
    <n v="62883"/>
    <x v="4"/>
  </r>
  <r>
    <x v="1"/>
    <s v="NANTUCKET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1"/>
    <n v="30.69"/>
    <n v="85"/>
    <x v="2"/>
  </r>
  <r>
    <x v="0"/>
    <s v="MASSACHUSETTS ELECTRIC"/>
    <x v="0"/>
    <x v="2"/>
    <s v="MARCH"/>
    <x v="1"/>
    <s v="STEAM-HEAT"/>
    <n v="306"/>
    <s v="R2A     - Elec R-2 Res Low Income-Smart Grid"/>
    <s v="R2A"/>
    <s v="ELEC R-2A"/>
    <n v="207"/>
    <s v="RESIDENCE SERVICE - WITH HEAT"/>
    <n v="91"/>
    <n v="25852.54"/>
    <n v="152030"/>
    <x v="1"/>
  </r>
  <r>
    <x v="0"/>
    <s v="MASSACHUSETTS ELECTRIC"/>
    <x v="0"/>
    <x v="2"/>
    <s v="MARCH"/>
    <x v="1"/>
    <s v="STEAM-HEAT"/>
    <n v="5"/>
    <s v="G1A     - Elec G-1 Sm C&amp;I-Fixed"/>
    <s v="G1A"/>
    <s v="ELEC G-1A"/>
    <n v="207"/>
    <s v="RESIDENCE SERVICE - WITH HEAT"/>
    <n v="11"/>
    <n v="1659"/>
    <n v="7197"/>
    <x v="2"/>
  </r>
  <r>
    <x v="0"/>
    <s v="MASSACHUSETTS ELECTRIC"/>
    <x v="0"/>
    <x v="2"/>
    <s v="MARCH"/>
    <x v="0"/>
    <s v="RESIDENTIAL"/>
    <n v="5"/>
    <s v="G1A     - Elec G-1 Sm C&amp;I-Fixed"/>
    <s v="G1A"/>
    <s v="ELEC G-1A"/>
    <n v="200"/>
    <s v="RESIDENCE SERVICE - NO HEAT"/>
    <n v="1062"/>
    <n v="-23554.47"/>
    <n v="596863"/>
    <x v="2"/>
  </r>
  <r>
    <x v="0"/>
    <s v="MASSACHUSETTS ELECTRIC"/>
    <x v="0"/>
    <x v="2"/>
    <s v="MARCH"/>
    <x v="2"/>
    <s v="COMMERCIAL"/>
    <n v="911"/>
    <s v="R4A     - Elec R-4 T&amp;D Residential TOU"/>
    <s v="R4A"/>
    <s v="ELEC R-4A"/>
    <n v="4532"/>
    <s v="DELIVERY ONLY - COMMERCIAL"/>
    <n v="28"/>
    <n v="96001.07"/>
    <n v="824924"/>
    <x v="0"/>
  </r>
  <r>
    <x v="0"/>
    <s v="MASSACHUSETTS ELECTRIC"/>
    <x v="0"/>
    <x v="2"/>
    <s v="MARCH"/>
    <x v="5"/>
    <s v="STRT-AND-HWY-LT"/>
    <n v="619"/>
    <s v="S5A     - Lighting S-5 T&amp;D Cust Owned"/>
    <s v="S5A"/>
    <s v="N/A"/>
    <n v="4562"/>
    <s v="DELIVERY ONLY - STREET LIGHT"/>
    <n v="261"/>
    <n v="1376968.13"/>
    <n v="13477800"/>
    <x v="4"/>
  </r>
  <r>
    <x v="0"/>
    <s v="MASSACHUSETTS ELECTRIC"/>
    <x v="0"/>
    <x v="2"/>
    <s v="MARCH"/>
    <x v="5"/>
    <s v="STRT-AND-HWY-LT"/>
    <n v="626"/>
    <s v="S6A     - Lighting S-6 Decorative-Variable"/>
    <s v="S6A"/>
    <s v="N/A"/>
    <n v="700"/>
    <s v="PUBLIC STREET &amp; HIWAY LIGHTING"/>
    <n v="3"/>
    <n v="1815.77"/>
    <n v="627"/>
    <x v="4"/>
  </r>
  <r>
    <x v="0"/>
    <s v="MASSACHUSETTS ELECTRIC"/>
    <x v="0"/>
    <x v="2"/>
    <s v="MARCH"/>
    <x v="5"/>
    <s v="STRT-AND-HWY-LT"/>
    <n v="627"/>
    <s v="S6A     - Lighting S-6 T&amp;D Decorative"/>
    <s v="S6A"/>
    <s v="N/A"/>
    <n v="4562"/>
    <s v="DELIVERY ONLY - STREET LIGHT"/>
    <n v="4"/>
    <n v="1313.23"/>
    <n v="407"/>
    <x v="4"/>
  </r>
  <r>
    <x v="0"/>
    <s v="MASSACHUSETTS ELECTRIC"/>
    <x v="0"/>
    <x v="2"/>
    <s v="MARCH"/>
    <x v="4"/>
    <s v="INDUSTRIAL"/>
    <n v="603"/>
    <s v="S4A     - Lighting S-1 (S4) Co Owned Non Muni-Variable"/>
    <s v="S4A"/>
    <s v="LIGHTING S-4A"/>
    <n v="460"/>
    <s v="INDUSTRIAL GENERAL - 60 HERTZ"/>
    <n v="63"/>
    <n v="8417.07"/>
    <n v="25808"/>
    <x v="4"/>
  </r>
  <r>
    <x v="0"/>
    <s v="MASSACHUSETTS ELECTRIC"/>
    <x v="0"/>
    <x v="2"/>
    <s v="MARCH"/>
    <x v="2"/>
    <s v="COMMERCIAL"/>
    <n v="602"/>
    <s v="S4A     - Lighting S-1 (S4) Co Owned Non Muni-Fixed"/>
    <s v="S4A"/>
    <s v="LIGHTING S-4A"/>
    <n v="300"/>
    <s v="COMMERCIAL-NO BUILDING HEAT"/>
    <n v="1042"/>
    <n v="117922.8"/>
    <n v="349425"/>
    <x v="4"/>
  </r>
  <r>
    <x v="0"/>
    <s v="MASSACHUSETTS ELECTRIC"/>
    <x v="0"/>
    <x v="2"/>
    <s v="MARCH"/>
    <x v="2"/>
    <s v="COMMERCIAL"/>
    <n v="17"/>
    <s v="G2D     - Elec G-2 Dem Res Heat Ind Mtr Apt-Fix"/>
    <s v="G2D"/>
    <s v="ELEC G-2D"/>
    <n v="300"/>
    <s v="COMMERCIAL-NO BUILDING HEAT"/>
    <n v="2"/>
    <n v="2068.25"/>
    <n v="8040"/>
    <x v="3"/>
  </r>
  <r>
    <x v="0"/>
    <s v="MASSACHUSETTS ELECTRIC"/>
    <x v="0"/>
    <x v="2"/>
    <s v="MARCH"/>
    <x v="2"/>
    <s v="COMMERCIAL"/>
    <n v="20"/>
    <s v="G2D     - Elec G-2 Dem Res Heat Ind Mtr Apt-Var"/>
    <s v="G2D"/>
    <s v="ELEC G-2D"/>
    <n v="300"/>
    <s v="COMMERCIAL-NO BUILDING HEAT"/>
    <n v="93"/>
    <n v="363707.93"/>
    <n v="1527164"/>
    <x v="3"/>
  </r>
  <r>
    <x v="0"/>
    <s v="MASSACHUSETTS ELECTRIC"/>
    <x v="0"/>
    <x v="2"/>
    <s v="MARCH"/>
    <x v="2"/>
    <s v="COMMERCIAL"/>
    <n v="700"/>
    <s v="G3A     - Elec G-3 Large TOU-Fixed"/>
    <s v="G3A"/>
    <s v="ELEC G-3A"/>
    <n v="300"/>
    <s v="COMMERCIAL-NO BUILDING HEAT"/>
    <n v="2"/>
    <n v="14651.98"/>
    <n v="65440"/>
    <x v="5"/>
  </r>
  <r>
    <x v="0"/>
    <s v="MASSACHUSETTS ELECTRIC"/>
    <x v="0"/>
    <x v="2"/>
    <s v="MARCH"/>
    <x v="2"/>
    <s v="COMMERCIAL"/>
    <n v="701"/>
    <s v="G3A     - Elec G-3 Large TOU-Variable"/>
    <s v="G3A"/>
    <s v="ELEC G-3A"/>
    <n v="300"/>
    <s v="COMMERCIAL-NO BUILDING HEAT"/>
    <n v="257"/>
    <n v="4904826.53"/>
    <n v="21864632"/>
    <x v="5"/>
  </r>
  <r>
    <x v="0"/>
    <s v="MASSACHUSETTS ELECTRIC"/>
    <x v="0"/>
    <x v="2"/>
    <s v="MARCH"/>
    <x v="1"/>
    <s v="STEAM-HEAT"/>
    <n v="2"/>
    <s v="R1A     - Elec R-1 Residential-Variable"/>
    <s v="R1A"/>
    <s v="ELEC R-1A"/>
    <n v="207"/>
    <s v="RESIDENCE SERVICE - WITH HEAT"/>
    <n v="25"/>
    <n v="8986.25"/>
    <n v="34389"/>
    <x v="0"/>
  </r>
  <r>
    <x v="0"/>
    <s v="MASSACHUSETTS ELECTRIC"/>
    <x v="0"/>
    <x v="2"/>
    <s v="MARCH"/>
    <x v="2"/>
    <s v="COMMERCIAL"/>
    <n v="903"/>
    <s v="R1A     - Elec R-1 T&amp;D Residential"/>
    <s v="R1A"/>
    <s v="ELEC R-1A"/>
    <n v="4532"/>
    <s v="DELIVERY ONLY - COMMERCIAL"/>
    <n v="940"/>
    <n v="283936.74"/>
    <n v="2465573"/>
    <x v="0"/>
  </r>
  <r>
    <x v="1"/>
    <s v="NANTUCKET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159"/>
    <n v="18218.68"/>
    <n v="147110"/>
    <x v="0"/>
  </r>
  <r>
    <x v="0"/>
    <s v="MASSACHUSETTS ELECTRIC"/>
    <x v="0"/>
    <x v="2"/>
    <s v="MARCH"/>
    <x v="5"/>
    <s v="STRT-AND-HWY-LT"/>
    <n v="621"/>
    <s v="G1B     - Lighting G-1 T&amp;D Non Conforming"/>
    <s v="G1B"/>
    <s v="LIGHTING G-1B"/>
    <n v="4562"/>
    <s v="DELIVERY ONLY - STREET LIGHT"/>
    <n v="6"/>
    <n v="118.64"/>
    <n v="880"/>
    <x v="2"/>
  </r>
  <r>
    <x v="0"/>
    <s v="MASSACHUSETTS ELECTRIC"/>
    <x v="0"/>
    <x v="2"/>
    <s v="MARCH"/>
    <x v="10"/>
    <s v="N/A"/>
    <n v="950"/>
    <s v="G1A     - Elec G-1 T&amp;D Sm C&amp;I"/>
    <s v="G1A"/>
    <s v="ELEC G-1A"/>
    <n v="4577"/>
    <s v="N/A"/>
    <n v="1"/>
    <n v="323.87"/>
    <n v="3783"/>
    <x v="2"/>
  </r>
  <r>
    <x v="0"/>
    <s v="MASSACHUSETTS ELECTRIC"/>
    <x v="0"/>
    <x v="2"/>
    <s v="MARCH"/>
    <x v="2"/>
    <s v="COMMERCIAL"/>
    <n v="8"/>
    <s v="G1C     - Elec G-1 Sm C&amp;I Unmtrd Fix kWh-Fixed"/>
    <s v="G1C"/>
    <s v="ELEC G-1C"/>
    <n v="300"/>
    <s v="COMMERCIAL-NO BUILDING HEAT"/>
    <n v="394"/>
    <n v="25028.639999999999"/>
    <n v="102943"/>
    <x v="2"/>
  </r>
  <r>
    <x v="0"/>
    <s v="MASSACHUSETTS ELECTRIC"/>
    <x v="0"/>
    <x v="2"/>
    <s v="MARCH"/>
    <x v="10"/>
    <s v="N/A"/>
    <n v="5"/>
    <s v="G1A     - Elec G-1 Sm C&amp;I-Fixed"/>
    <s v="G1A"/>
    <s v="ELEC G-1A"/>
    <n v="1577"/>
    <s v="SALE FOR RESALE - WESTRN MASS"/>
    <n v="2"/>
    <n v="1632.97"/>
    <n v="7515"/>
    <x v="2"/>
  </r>
  <r>
    <x v="0"/>
    <s v="MASSACHUSETTS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337"/>
    <n v="-156757.72"/>
    <n v="732189"/>
    <x v="2"/>
  </r>
  <r>
    <x v="1"/>
    <s v="NANTUCKET ELECTRIC"/>
    <x v="0"/>
    <x v="2"/>
    <s v="MARCH"/>
    <x v="2"/>
    <s v="COMMERCIAL"/>
    <n v="10"/>
    <s v="G1F     - Elec G-1 Sm C&amp;I House Meter-Fixed"/>
    <s v="G1F"/>
    <s v="ELEC G-1F"/>
    <n v="300"/>
    <s v="COMMERCIAL-NO BUILDING HEAT"/>
    <n v="15"/>
    <n v="1762.66"/>
    <n v="7216"/>
    <x v="2"/>
  </r>
  <r>
    <x v="1"/>
    <s v="NANTUCKET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0.83"/>
    <n v="9"/>
    <x v="2"/>
  </r>
  <r>
    <x v="0"/>
    <s v="MASSACHUSETTS ELECTRIC"/>
    <x v="0"/>
    <x v="2"/>
    <s v="MARCH"/>
    <x v="2"/>
    <s v="COMMERCIAL"/>
    <n v="13"/>
    <s v="G2A     - Elec G-2 Dem-Fixed"/>
    <s v="G2A"/>
    <s v="ELEC G-2A"/>
    <n v="300"/>
    <s v="COMMERCIAL-NO BUILDING HEAT"/>
    <n v="131"/>
    <n v="348345.92"/>
    <n v="1522402"/>
    <x v="3"/>
  </r>
  <r>
    <x v="0"/>
    <s v="MASSACHUSETTS ELECTRIC"/>
    <x v="0"/>
    <x v="2"/>
    <s v="MARCH"/>
    <x v="4"/>
    <s v="INDUSTRIAL"/>
    <n v="13"/>
    <s v="G2A     - Elec G-2 Dem-Fixed"/>
    <s v="G2A"/>
    <s v="ELEC G-2A"/>
    <n v="460"/>
    <s v="INDUSTRIAL GENERAL - 60 HERTZ"/>
    <n v="9"/>
    <n v="20280.48"/>
    <n v="84674"/>
    <x v="3"/>
  </r>
  <r>
    <x v="0"/>
    <s v="MASSACHUSETTS ELECTRIC"/>
    <x v="0"/>
    <x v="2"/>
    <s v="MARCH"/>
    <x v="4"/>
    <s v="INDUSTRIAL"/>
    <n v="18"/>
    <s v="G2A     - Elec G-2 Dem-Variable"/>
    <s v="G2A"/>
    <s v="ELEC G-2A"/>
    <n v="460"/>
    <s v="INDUSTRIAL GENERAL - 60 HERTZ"/>
    <n v="256"/>
    <n v="1182509.07"/>
    <n v="4806170"/>
    <x v="3"/>
  </r>
  <r>
    <x v="0"/>
    <s v="MASSACHUSETTS ELECTRIC"/>
    <x v="0"/>
    <x v="2"/>
    <s v="MARCH"/>
    <x v="2"/>
    <s v="COMMERCIAL"/>
    <n v="956"/>
    <s v="G2D     - Elec G-2 T&amp;D Dem Res Heat Ind Mtr Apt"/>
    <s v="G2A"/>
    <s v="ELEC G-2A"/>
    <n v="4532"/>
    <s v="DELIVERY ONLY - COMMERCIAL"/>
    <n v="213"/>
    <n v="316851.71999999997"/>
    <n v="4623410"/>
    <x v="3"/>
  </r>
  <r>
    <x v="0"/>
    <s v="MASSACHUSETTS ELECTRIC"/>
    <x v="0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81.319999999999993"/>
    <n v="185"/>
    <x v="4"/>
  </r>
  <r>
    <x v="0"/>
    <s v="MASSACHUSETTS ELECTRIC"/>
    <x v="0"/>
    <x v="2"/>
    <s v="MARCH"/>
    <x v="5"/>
    <s v="STRT-AND-HWY-LT"/>
    <n v="617"/>
    <s v="S2A     - Lighting S-2 T&amp;D OH Customer Owned"/>
    <s v="S2A"/>
    <s v="LIGHTING S-2A"/>
    <n v="4562"/>
    <s v="DELIVERY ONLY - STREET LIGHT"/>
    <n v="14"/>
    <n v="42356.15"/>
    <n v="224759"/>
    <x v="4"/>
  </r>
  <r>
    <x v="0"/>
    <s v="MASSACHUSETTS ELECTRIC"/>
    <x v="0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1822.37"/>
    <n v="6949"/>
    <x v="4"/>
  </r>
  <r>
    <x v="0"/>
    <s v="MASSACHUSETTS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29493"/>
    <n v="4396332.3499999996"/>
    <n v="37410724"/>
    <x v="0"/>
  </r>
  <r>
    <x v="1"/>
    <s v="NANTUCKET ELECTRIC"/>
    <x v="0"/>
    <x v="2"/>
    <s v="MARCH"/>
    <x v="1"/>
    <s v="STEAM-HEAT"/>
    <n v="1"/>
    <s v="R1A     - Elec R-1 Residential-Fixed"/>
    <s v="R1A"/>
    <s v="ELEC R-1A"/>
    <n v="207"/>
    <s v="RESIDENCE SERVICE - WITH HEAT"/>
    <n v="12"/>
    <n v="2322.15"/>
    <n v="8812"/>
    <x v="0"/>
  </r>
  <r>
    <x v="0"/>
    <s v="MASSACHUSETTS ELECTRIC"/>
    <x v="0"/>
    <x v="2"/>
    <s v="MARCH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373"/>
    <n v="48644.88"/>
    <n v="462826"/>
    <x v="2"/>
  </r>
  <r>
    <x v="0"/>
    <s v="MASSACHUSETTS ELECTRIC"/>
    <x v="0"/>
    <x v="2"/>
    <s v="MARCH"/>
    <x v="0"/>
    <s v="RESIDENTIAL"/>
    <n v="310"/>
    <s v="G1F     - Elec G-1 Sm C&amp;I House Meter-Smart Grid"/>
    <s v="G1F"/>
    <s v="ELEC G-1F"/>
    <n v="200"/>
    <s v="RESIDENCE SERVICE - NO HEAT"/>
    <n v="3"/>
    <n v="161.31"/>
    <n v="611"/>
    <x v="2"/>
  </r>
  <r>
    <x v="0"/>
    <s v="MASSACHUSETTS ELECTRIC"/>
    <x v="0"/>
    <x v="2"/>
    <s v="MARCH"/>
    <x v="2"/>
    <s v="COMMERCIAL"/>
    <n v="954"/>
    <s v="G2A     - Elec G-2 T&amp;D Dem"/>
    <s v="G2A"/>
    <s v="ELEC G-2A"/>
    <n v="4532"/>
    <s v="DELIVERY ONLY - COMMERCIAL"/>
    <n v="7535"/>
    <n v="10820268.390000001"/>
    <n v="152422602"/>
    <x v="3"/>
  </r>
  <r>
    <x v="1"/>
    <s v="NANTUCKET ELECTRIC"/>
    <x v="0"/>
    <x v="2"/>
    <s v="MARCH"/>
    <x v="2"/>
    <s v="COMMERCIAL"/>
    <n v="954"/>
    <s v="G2A     - Elec G-2 T&amp;D Dem"/>
    <s v="G2A"/>
    <s v="ELEC G-2A"/>
    <n v="4532"/>
    <s v="DELIVERY ONLY - COMMERCIAL"/>
    <n v="72"/>
    <n v="96156.85"/>
    <n v="1265919"/>
    <x v="3"/>
  </r>
  <r>
    <x v="0"/>
    <s v="MASSACHUSETTS ELECTRIC"/>
    <x v="0"/>
    <x v="2"/>
    <s v="MARCH"/>
    <x v="0"/>
    <s v="RESIDENTIAL"/>
    <n v="911"/>
    <s v="R4A     - Elec R-4 T&amp;D Residential TOU"/>
    <s v="R4A"/>
    <s v="ELEC R-4A"/>
    <n v="4512"/>
    <s v="DELIVERY ONLY - RESIDENTIAL"/>
    <n v="7"/>
    <n v="7243.26"/>
    <n v="58203"/>
    <x v="0"/>
  </r>
  <r>
    <x v="0"/>
    <s v="MASSACHUSETTS ELECTRIC"/>
    <x v="0"/>
    <x v="2"/>
    <s v="MARCH"/>
    <x v="6"/>
    <s v="N/A"/>
    <n v="600"/>
    <s v="S1A     - Lighting S-1 Co Owned-Fixed"/>
    <s v="S1A"/>
    <s v="LIGHTING S-1A"/>
    <n v="360"/>
    <s v="PRIVATE LIGHTING"/>
    <n v="8"/>
    <n v="3838.21"/>
    <n v="5417"/>
    <x v="4"/>
  </r>
  <r>
    <x v="1"/>
    <s v="NANTUCKET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5169.0200000000004"/>
    <n v="16689"/>
    <x v="4"/>
  </r>
  <r>
    <x v="0"/>
    <s v="MASSACHUSETTS ELECTRIC"/>
    <x v="0"/>
    <x v="2"/>
    <s v="MARCH"/>
    <x v="6"/>
    <s v="N/A"/>
    <n v="615"/>
    <s v="S1A     - Lighting S-1 T&amp;D Co Owned"/>
    <s v="S1A"/>
    <s v="LIGHTING S-1A"/>
    <n v="4563"/>
    <s v="DELIVERY ONLY - PRIVATE LIGHT"/>
    <n v="38"/>
    <n v="3778.96"/>
    <n v="10726"/>
    <x v="4"/>
  </r>
  <r>
    <x v="0"/>
    <s v="MASSACHUSETTS ELECTRIC"/>
    <x v="0"/>
    <x v="2"/>
    <s v="MARCH"/>
    <x v="1"/>
    <s v="STEAM-HEAT"/>
    <n v="616"/>
    <s v="S4A     - Lighting S-1 (S4) T&amp;D Co Owned Non Muni"/>
    <s v="S4A"/>
    <s v="LIGHTING S-4A"/>
    <n v="4513"/>
    <s v="DELIVERY ONLY - RESIDENT HEAT"/>
    <n v="4"/>
    <n v="104.23"/>
    <n v="498"/>
    <x v="4"/>
  </r>
  <r>
    <x v="0"/>
    <s v="MASSACHUSETTS ELECTRIC"/>
    <x v="0"/>
    <x v="2"/>
    <s v="MARCH"/>
    <x v="5"/>
    <s v="STRT-AND-HWY-LT"/>
    <n v="625"/>
    <s v="S6A     - Lighting S-6 Decorative-Fixed"/>
    <s v="S6A"/>
    <s v="N/A"/>
    <n v="700"/>
    <s v="PUBLIC STREET &amp; HIWAY LIGHTING"/>
    <n v="1"/>
    <n v="18.100000000000001"/>
    <n v="23"/>
    <x v="4"/>
  </r>
  <r>
    <x v="0"/>
    <s v="MASSACHUSETTS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674"/>
    <n v="795254.79"/>
    <n v="2649642"/>
    <x v="4"/>
  </r>
  <r>
    <x v="0"/>
    <s v="MASSACHUSETTS ELECTRIC"/>
    <x v="0"/>
    <x v="2"/>
    <s v="MARCH"/>
    <x v="3"/>
    <s v="N/A"/>
    <n v="954"/>
    <s v="G2A     - Elec G-2 T&amp;D Dem"/>
    <s v="G2A"/>
    <s v="ELEC G-2A"/>
    <n v="4579"/>
    <s v="DELIVERY ONLY - MBTA"/>
    <n v="7"/>
    <n v="16749.990000000002"/>
    <n v="221672"/>
    <x v="3"/>
  </r>
  <r>
    <x v="0"/>
    <s v="MASSACHUSETTS ELECTRIC"/>
    <x v="0"/>
    <x v="2"/>
    <s v="MARCH"/>
    <x v="0"/>
    <s v="RESIDENTIAL"/>
    <n v="1"/>
    <s v="R1A     - Elec R-1 Residential-Fixed"/>
    <s v="R1A"/>
    <s v="ELEC R-1A"/>
    <n v="200"/>
    <s v="RESIDENCE SERVICE - NO HEAT"/>
    <n v="558786"/>
    <n v="79187237"/>
    <n v="305226193"/>
    <x v="0"/>
  </r>
  <r>
    <x v="0"/>
    <s v="MASSACHUSETTS ELECTRIC"/>
    <x v="0"/>
    <x v="2"/>
    <s v="MARCH"/>
    <x v="4"/>
    <s v="INDUSTRIAL"/>
    <n v="710"/>
    <s v="G3A     - Elec G-3 T&amp;D Large TOU"/>
    <s v="G3A"/>
    <s v="ELEC G-3A"/>
    <n v="4552"/>
    <s v="DELIVERY ONLY - INDUSTRIAL"/>
    <n v="626"/>
    <n v="9281016.1199999992"/>
    <n v="169621626"/>
    <x v="5"/>
  </r>
  <r>
    <x v="1"/>
    <s v="NANTUCKET ELECTRIC"/>
    <x v="0"/>
    <x v="2"/>
    <s v="MARCH"/>
    <x v="4"/>
    <s v="INDUSTRIAL"/>
    <n v="710"/>
    <s v="G3A     - Elec G-3 T&amp;D Large TOU"/>
    <s v="G3A"/>
    <s v="ELEC G-3A"/>
    <n v="4552"/>
    <s v="DELIVERY ONLY - INDUSTRIAL"/>
    <n v="1"/>
    <n v="3347.3"/>
    <n v="41819"/>
    <x v="5"/>
  </r>
  <r>
    <x v="0"/>
    <s v="MASSACHUSETTS ELECTRIC"/>
    <x v="0"/>
    <x v="2"/>
    <s v="MARCH"/>
    <x v="4"/>
    <s v="INDUSTRIAL"/>
    <n v="700"/>
    <s v="G3A     - Elec G-3 Large TOU-Fixed"/>
    <s v="G3A"/>
    <s v="ELEC G-3A"/>
    <n v="460"/>
    <s v="INDUSTRIAL GENERAL - 60 HERTZ"/>
    <n v="3"/>
    <n v="85774.75"/>
    <n v="299029"/>
    <x v="5"/>
  </r>
  <r>
    <x v="1"/>
    <s v="NANTUCKET ELECTRIC"/>
    <x v="0"/>
    <x v="2"/>
    <s v="MARCH"/>
    <x v="2"/>
    <s v="COMMERCIAL"/>
    <n v="2"/>
    <s v="R1A     - Elec R-1 Residential-Variable"/>
    <s v="R1A"/>
    <s v="ELEC R-1A"/>
    <n v="300"/>
    <s v="COMMERCIAL-NO BUILDING HEAT"/>
    <n v="1"/>
    <n v="119.53"/>
    <n v="425"/>
    <x v="0"/>
  </r>
  <r>
    <x v="0"/>
    <s v="MASSACHUSETTS ELECTRIC"/>
    <x v="0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2.68"/>
    <n v="300"/>
    <x v="2"/>
  </r>
  <r>
    <x v="0"/>
    <s v="MASSACHUSETTS ELECTRIC"/>
    <x v="0"/>
    <x v="2"/>
    <s v="MARCH"/>
    <x v="4"/>
    <s v="INDUSTRIAL"/>
    <n v="11"/>
    <s v="G1A     - Elec G-1 Sm C&amp;I-Variable"/>
    <s v="G1A"/>
    <s v="ELEC G-1A"/>
    <n v="460"/>
    <s v="INDUSTRIAL GENERAL - 60 HERTZ"/>
    <n v="2"/>
    <n v="184.74"/>
    <n v="776"/>
    <x v="2"/>
  </r>
  <r>
    <x v="0"/>
    <s v="MASSACHUSETTS ELECTRIC"/>
    <x v="0"/>
    <x v="2"/>
    <s v="MARCH"/>
    <x v="5"/>
    <s v="STRT-AND-HWY-LT"/>
    <n v="5"/>
    <s v="G1A     - Elec G-1 Sm C&amp;I-Fixed"/>
    <s v="G1A"/>
    <s v="ELEC G-1A"/>
    <n v="700"/>
    <s v="PUBLIC STREET &amp; HIWAY LIGHTING"/>
    <n v="6"/>
    <n v="643.04999999999995"/>
    <n v="2713"/>
    <x v="2"/>
  </r>
  <r>
    <x v="0"/>
    <s v="MASSACHUSETTS ELECTRIC"/>
    <x v="0"/>
    <x v="2"/>
    <s v="MARCH"/>
    <x v="8"/>
    <s v="N/A"/>
    <n v="5"/>
    <s v="G1A     - Elec G-1 Sm C&amp;I-Fixed"/>
    <s v="G1A"/>
    <s v="ELEC G-1A"/>
    <n v="1575"/>
    <s v="SALE FOR RESALE - NSTAR"/>
    <n v="6"/>
    <n v="2964.34"/>
    <n v="14020"/>
    <x v="2"/>
  </r>
  <r>
    <x v="0"/>
    <s v="MASSACHUSETTS ELECTRIC"/>
    <x v="0"/>
    <x v="2"/>
    <s v="MARCH"/>
    <x v="1"/>
    <s v="STEAM-HEAT"/>
    <n v="950"/>
    <s v="G1A     - Elec G-1 T&amp;D Sm C&amp;I"/>
    <s v="G1A"/>
    <s v="ELEC G-1A"/>
    <n v="4513"/>
    <s v="DELIVERY ONLY - RESIDENT HEAT"/>
    <n v="19"/>
    <n v="4011.53"/>
    <n v="45394"/>
    <x v="2"/>
  </r>
  <r>
    <x v="0"/>
    <s v="MASSACHUSETTS ELECTRIC"/>
    <x v="0"/>
    <x v="2"/>
    <s v="MARCH"/>
    <x v="2"/>
    <s v="COMMERCIAL"/>
    <n v="309"/>
    <s v="G1D     - Elec G-1 Sm C&amp;I Master Mtr-Smart Grid"/>
    <s v="G1D"/>
    <s v="ELEC G-1D"/>
    <n v="300"/>
    <s v="COMMERCIAL-NO BUILDING HEAT"/>
    <n v="6"/>
    <n v="4739.22"/>
    <n v="21713"/>
    <x v="2"/>
  </r>
  <r>
    <x v="0"/>
    <s v="MASSACHUSETTS ELECTRIC"/>
    <x v="0"/>
    <x v="2"/>
    <s v="MARCH"/>
    <x v="4"/>
    <s v="INDUSTRIAL"/>
    <n v="313"/>
    <s v="G2A     - Elec G-2 Dem-Smart Grid"/>
    <s v="G2A"/>
    <s v="ELEC G-2A"/>
    <n v="460"/>
    <s v="INDUSTRIAL GENERAL - 60 HERTZ"/>
    <n v="1"/>
    <n v="1224.98"/>
    <n v="4996"/>
    <x v="3"/>
  </r>
  <r>
    <x v="0"/>
    <s v="MASSACHUSETTS ELECTRIC"/>
    <x v="0"/>
    <x v="2"/>
    <s v="MARCH"/>
    <x v="2"/>
    <s v="COMMERCIAL"/>
    <n v="6"/>
    <s v="R2A     - Elec R-2 Residential Low Income-Fixed"/>
    <s v="R2A"/>
    <s v="ELEC R-2A"/>
    <n v="300"/>
    <s v="COMMERCIAL-NO BUILDING HEAT"/>
    <n v="2"/>
    <n v="160.65"/>
    <n v="913"/>
    <x v="1"/>
  </r>
  <r>
    <x v="0"/>
    <s v="MASSACHUSETTS ELECTRIC"/>
    <x v="0"/>
    <x v="2"/>
    <s v="MARCH"/>
    <x v="0"/>
    <s v="RESIDENTIAL"/>
    <n v="306"/>
    <s v="R2A     - Elec R-2 Res Low Income-Smart Grid"/>
    <s v="R2A"/>
    <s v="ELEC R-2A"/>
    <n v="200"/>
    <s v="RESIDENCE SERVICE - NO HEAT"/>
    <n v="876"/>
    <n v="96570.96"/>
    <n v="555791"/>
    <x v="1"/>
  </r>
  <r>
    <x v="0"/>
    <s v="MASSACHUSETTS ELECTRIC"/>
    <x v="0"/>
    <x v="2"/>
    <s v="MARCH"/>
    <x v="3"/>
    <s v="N/A"/>
    <n v="153"/>
    <s v="MBTA    - Elec MBTA Ind Neg"/>
    <s v="MBTA"/>
    <s v="MBTA"/>
    <n v="1579"/>
    <s v="SALE FOR RESALE - M.B.T.A."/>
    <n v="18"/>
    <n v="0"/>
    <n v="5558360"/>
    <x v="6"/>
  </r>
  <r>
    <x v="0"/>
    <s v="MASSACHUSETTS ELECTRIC"/>
    <x v="0"/>
    <x v="2"/>
    <s v="MARCH"/>
    <x v="6"/>
    <s v="N/A"/>
    <n v="623"/>
    <s v="S3B     - Lighting S-3 UG Div of Ownrshp Opt B-Var"/>
    <s v="S3B"/>
    <s v="LIGHTING S-3B"/>
    <n v="360"/>
    <s v="PRIVATE LIGHTING"/>
    <n v="3"/>
    <n v="59.64"/>
    <n v="198"/>
    <x v="4"/>
  </r>
  <r>
    <x v="0"/>
    <s v="MASSACHUSETTS ELECTRIC"/>
    <x v="0"/>
    <x v="2"/>
    <s v="MARCH"/>
    <x v="5"/>
    <s v="STRT-AND-HWY-LT"/>
    <n v="601"/>
    <s v="S1A     - Lighting S-1 Co Owned-Variable"/>
    <s v="S1A"/>
    <s v="LIGHTING S-1A"/>
    <n v="700"/>
    <s v="PUBLIC STREET &amp; HIWAY LIGHTING"/>
    <n v="139"/>
    <n v="88866.73"/>
    <n v="167892"/>
    <x v="4"/>
  </r>
  <r>
    <x v="0"/>
    <s v="MASSACHUSETTS ELECTRIC"/>
    <x v="0"/>
    <x v="2"/>
    <s v="MARCH"/>
    <x v="4"/>
    <s v="INDUSTRIAL"/>
    <n v="954"/>
    <s v="G2A     - Elec G-2 T&amp;D Dem"/>
    <s v="G2A"/>
    <s v="ELEC G-2A"/>
    <n v="4552"/>
    <s v="DELIVERY ONLY - INDUSTRIAL"/>
    <n v="494"/>
    <n v="943327.89"/>
    <n v="12064388"/>
    <x v="3"/>
  </r>
  <r>
    <x v="0"/>
    <s v="MASSACHUSETTS ELECTRIC"/>
    <x v="0"/>
    <x v="2"/>
    <s v="MARCH"/>
    <x v="2"/>
    <s v="COMMERCIAL"/>
    <n v="19"/>
    <s v="G2B     - Elec G-2 Dem Master Mtr Apts-Variable"/>
    <s v="G2B"/>
    <s v="ELEC G-2B"/>
    <n v="300"/>
    <s v="COMMERCIAL-NO BUILDING HEAT"/>
    <n v="65"/>
    <n v="330582.17"/>
    <n v="1365998"/>
    <x v="3"/>
  </r>
  <r>
    <x v="1"/>
    <s v="NANTUCKET ELECTRIC"/>
    <x v="0"/>
    <x v="2"/>
    <s v="MARCH"/>
    <x v="0"/>
    <s v="RESIDENTIAL"/>
    <n v="1"/>
    <s v="R1A     - Elec R-1 Residential-Fixed"/>
    <s v="R1A"/>
    <s v="ELEC R-1A"/>
    <n v="200"/>
    <s v="RESIDENCE SERVICE - NO HEAT"/>
    <n v="1141"/>
    <n v="214646.37"/>
    <n v="804663"/>
    <x v="0"/>
  </r>
  <r>
    <x v="0"/>
    <s v="MASSACHUSETTS ELECTRIC"/>
    <x v="0"/>
    <x v="2"/>
    <s v="MARCH"/>
    <x v="0"/>
    <s v="RESIDENTIAL"/>
    <n v="2"/>
    <s v="R1A     - Elec R-1 Residential-Variable"/>
    <s v="R1A"/>
    <s v="ELEC R-1A"/>
    <n v="200"/>
    <s v="RESIDENCE SERVICE - NO HEAT"/>
    <n v="251"/>
    <n v="40337.03"/>
    <n v="150096"/>
    <x v="0"/>
  </r>
  <r>
    <x v="0"/>
    <s v="MASSACHUSETTS ELECTRIC"/>
    <x v="0"/>
    <x v="2"/>
    <s v="MARCH"/>
    <x v="1"/>
    <s v="STEAM-HEAT"/>
    <n v="301"/>
    <s v="R1A     - Elec R-1 Res-Smart Grid"/>
    <s v="R1A"/>
    <s v="ELEC R-1A"/>
    <n v="207"/>
    <s v="RESIDENCE SERVICE - WITH HEAT"/>
    <n v="515"/>
    <n v="177404.14"/>
    <n v="699661"/>
    <x v="0"/>
  </r>
  <r>
    <x v="0"/>
    <s v="MASSACHUSETTS ELECTRIC"/>
    <x v="0"/>
    <x v="2"/>
    <s v="MARCH"/>
    <x v="7"/>
    <s v="N/A"/>
    <n v="1"/>
    <s v="R1A     - Elec R-1 Residential-Fixed"/>
    <s v="R1A"/>
    <s v="ELEC R-1A"/>
    <n v="1572"/>
    <s v="SALE FOR RESALE - HINGHAM ELE"/>
    <n v="1"/>
    <n v="117.62"/>
    <n v="450"/>
    <x v="0"/>
  </r>
  <r>
    <x v="0"/>
    <s v="MASSACHUSETTS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488.65"/>
    <n v="5348"/>
    <x v="2"/>
  </r>
  <r>
    <x v="0"/>
    <s v="MASSACHUSETTS ELECTRIC"/>
    <x v="0"/>
    <x v="2"/>
    <s v="MARCH"/>
    <x v="0"/>
    <s v="RESIDENTIAL"/>
    <n v="10"/>
    <s v="G1F     - Elec G-1 Sm C&amp;I House Meter-Fixed"/>
    <s v="G1D"/>
    <s v="ELEC G-1D"/>
    <n v="200"/>
    <s v="RESIDENCE SERVICE - NO HEAT"/>
    <n v="1072"/>
    <n v="94106.87"/>
    <n v="387975"/>
    <x v="2"/>
  </r>
  <r>
    <x v="0"/>
    <s v="MASSACHUSETTS ELECTRIC"/>
    <x v="0"/>
    <x v="2"/>
    <s v="MARCH"/>
    <x v="0"/>
    <s v="RESIDENTIAL"/>
    <n v="950"/>
    <s v="G1A     - Elec G-1 T&amp;D Sm C&amp;I"/>
    <s v="G1A"/>
    <s v="ELEC G-1A"/>
    <n v="4512"/>
    <s v="DELIVERY ONLY - RESIDENTIAL"/>
    <n v="612"/>
    <n v="34246.42"/>
    <n v="338744"/>
    <x v="2"/>
  </r>
  <r>
    <x v="0"/>
    <s v="MASSACHUSETTS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14507"/>
    <n v="846238.34"/>
    <n v="9518203"/>
    <x v="2"/>
  </r>
  <r>
    <x v="0"/>
    <s v="MASSACHUSETTS ELECTRIC"/>
    <x v="0"/>
    <x v="2"/>
    <s v="MARCH"/>
    <x v="2"/>
    <s v="COMMERCIAL"/>
    <n v="10"/>
    <s v="G1F     - Elec G-1 Sm C&amp;I House Meter-Fixed"/>
    <s v="G1D"/>
    <s v="ELEC G-1D"/>
    <n v="300"/>
    <s v="COMMERCIAL-NO BUILDING HEAT"/>
    <n v="24763"/>
    <n v="2483798.98"/>
    <n v="11567168"/>
    <x v="2"/>
  </r>
  <r>
    <x v="0"/>
    <s v="MASSACHUSETTS ELECTRIC"/>
    <x v="0"/>
    <x v="2"/>
    <s v="MARCH"/>
    <x v="2"/>
    <s v="COMMERCIAL"/>
    <n v="313"/>
    <s v="G2A     - Elec G-2 Dem-Smart Grid"/>
    <s v="G2A"/>
    <s v="ELEC G-2A"/>
    <n v="300"/>
    <s v="COMMERCIAL-NO BUILDING HEAT"/>
    <n v="7"/>
    <n v="35179.9"/>
    <n v="152586"/>
    <x v="3"/>
  </r>
  <r>
    <x v="1"/>
    <s v="NANTUCKET ELECTRIC"/>
    <x v="0"/>
    <x v="2"/>
    <s v="MARCH"/>
    <x v="4"/>
    <s v="INDUSTRIAL"/>
    <n v="18"/>
    <s v="G2A     - Elec G-2 Dem-Variable"/>
    <s v="G2A"/>
    <s v="ELEC G-2A"/>
    <n v="460"/>
    <s v="INDUSTRIAL GENERAL - 60 HERTZ"/>
    <n v="1"/>
    <n v="542.03"/>
    <n v="1800"/>
    <x v="3"/>
  </r>
  <r>
    <x v="0"/>
    <s v="MASSACHUSETTS ELECTRIC"/>
    <x v="0"/>
    <x v="2"/>
    <s v="MARCH"/>
    <x v="10"/>
    <s v="N/A"/>
    <n v="18"/>
    <s v="G2A     - Elec G-2 Dem-Variable"/>
    <s v="G2A"/>
    <s v="ELEC G-2A"/>
    <n v="1577"/>
    <s v="SALE FOR RESALE - WESTRN MASS"/>
    <n v="1"/>
    <n v="2626.67"/>
    <n v="11400"/>
    <x v="3"/>
  </r>
  <r>
    <x v="0"/>
    <s v="MASSACHUSETTS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5"/>
    <n v="163.22999999999999"/>
    <n v="1087"/>
    <x v="4"/>
  </r>
  <r>
    <x v="1"/>
    <s v="NANTUCKET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114"/>
    <n v="5123.59"/>
    <n v="104149"/>
    <x v="1"/>
  </r>
  <r>
    <x v="0"/>
    <s v="MASSACHUSETTS ELECTRIC"/>
    <x v="0"/>
    <x v="2"/>
    <s v="MARCH"/>
    <x v="0"/>
    <s v="RESIDENTIAL"/>
    <n v="7"/>
    <s v="R2A     - Elec R-2 Residential Low Income-Variable"/>
    <s v="R2A"/>
    <s v="ELEC R-2A"/>
    <n v="200"/>
    <s v="RESIDENCE SERVICE - NO HEAT"/>
    <n v="80"/>
    <n v="8143.8"/>
    <n v="44797"/>
    <x v="1"/>
  </r>
  <r>
    <x v="0"/>
    <s v="MASSACHUSETTS ELECTRIC"/>
    <x v="0"/>
    <x v="2"/>
    <s v="MARCH"/>
    <x v="0"/>
    <s v="RESIDENTIAL"/>
    <n v="305"/>
    <s v="G1A     - Elec G-1 Sm C&amp;I-Smart Grid"/>
    <s v="G1A"/>
    <s v="ELEC G-1A"/>
    <n v="200"/>
    <s v="RESIDENCE SERVICE - NO HEAT"/>
    <n v="3"/>
    <n v="666.14"/>
    <n v="2960"/>
    <x v="2"/>
  </r>
  <r>
    <x v="0"/>
    <s v="MASSACHUSETTS ELECTRIC"/>
    <x v="0"/>
    <x v="2"/>
    <s v="MARCH"/>
    <x v="1"/>
    <s v="STEAM-HEAT"/>
    <n v="911"/>
    <s v="R4A     - Elec R-4 T&amp;D Residential TOU"/>
    <s v="R4A"/>
    <s v="ELEC R-4A"/>
    <n v="4513"/>
    <s v="DELIVERY ONLY - RESIDENT HEAT"/>
    <n v="49"/>
    <n v="19836.04"/>
    <n v="161648"/>
    <x v="0"/>
  </r>
  <r>
    <x v="0"/>
    <s v="MASSACHUSETTS ELECTRIC"/>
    <x v="0"/>
    <x v="2"/>
    <s v="MARCH"/>
    <x v="5"/>
    <s v="STRT-AND-HWY-LT"/>
    <n v="600"/>
    <s v="S1A     - Lighting S-1 Co Owned-Fixed"/>
    <s v="S1A"/>
    <s v="LIGHTING S-1A"/>
    <n v="700"/>
    <s v="PUBLIC STREET &amp; HIWAY LIGHTING"/>
    <n v="83"/>
    <n v="144370.9"/>
    <n v="340913"/>
    <x v="4"/>
  </r>
  <r>
    <x v="0"/>
    <s v="MASSACHUSETTS ELECTRIC"/>
    <x v="0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3"/>
    <n v="18417.98"/>
    <n v="48192"/>
    <x v="4"/>
  </r>
  <r>
    <x v="0"/>
    <s v="MASSACHUSETTS ELECTRIC"/>
    <x v="0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2"/>
    <n v="4011.71"/>
    <n v="15533"/>
    <x v="4"/>
  </r>
  <r>
    <x v="0"/>
    <s v="MASSACHUSETTS ELECTRIC"/>
    <x v="0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746"/>
    <n v="61665.46"/>
    <n v="179155"/>
    <x v="4"/>
  </r>
  <r>
    <x v="0"/>
    <s v="MASSACHUSETTS ELECTRIC"/>
    <x v="0"/>
    <x v="2"/>
    <s v="MARCH"/>
    <x v="0"/>
    <s v="RESIDENTIAL"/>
    <n v="616"/>
    <s v="S4A     - Lighting S-1 (S4) T&amp;D Co Owned Non Muni"/>
    <s v="S4A"/>
    <s v="LIGHTING S-4A"/>
    <n v="4512"/>
    <s v="DELIVERY ONLY - RESIDENTIAL"/>
    <n v="597"/>
    <n v="18780.77"/>
    <n v="73706"/>
    <x v="4"/>
  </r>
  <r>
    <x v="0"/>
    <s v="MASSACHUSETTS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3198"/>
    <n v="238982.15"/>
    <n v="1165728"/>
    <x v="4"/>
  </r>
  <r>
    <x v="0"/>
    <s v="MASSACHUSETTS ELECTRIC"/>
    <x v="0"/>
    <x v="2"/>
    <s v="MARCH"/>
    <x v="2"/>
    <s v="COMMERCIAL"/>
    <n v="16"/>
    <s v="G2B     - Elec G-2 Dem Master Mtr Apts-Fixed"/>
    <s v="G2B"/>
    <s v="ELEC G-2B"/>
    <n v="300"/>
    <s v="COMMERCIAL-NO BUILDING HEAT"/>
    <n v="7"/>
    <n v="24030.7"/>
    <n v="108661"/>
    <x v="3"/>
  </r>
  <r>
    <x v="0"/>
    <s v="MASSACHUSETTS ELECTRIC"/>
    <x v="0"/>
    <x v="2"/>
    <s v="MARCH"/>
    <x v="2"/>
    <s v="COMMERCIAL"/>
    <n v="710"/>
    <s v="G3A     - Elec G-3 T&amp;D Large TOU"/>
    <s v="G3A"/>
    <s v="ELEC G-3A"/>
    <n v="4532"/>
    <s v="DELIVERY ONLY - COMMERCIAL"/>
    <n v="1939"/>
    <n v="17835220.989999998"/>
    <n v="320662128"/>
    <x v="5"/>
  </r>
  <r>
    <x v="0"/>
    <s v="MASSACHUSETTS ELECTRIC"/>
    <x v="0"/>
    <x v="2"/>
    <s v="MARCH"/>
    <x v="5"/>
    <s v="STRT-AND-HWY-LT"/>
    <n v="613"/>
    <s v="G1B     - Lighting G-1 Non Conforming-Variable"/>
    <s v="G1B"/>
    <s v="LIGHTING G-1B"/>
    <n v="700"/>
    <s v="PUBLIC STREET &amp; HIWAY LIGHTING"/>
    <n v="7"/>
    <n v="203.74"/>
    <n v="691"/>
    <x v="2"/>
  </r>
  <r>
    <x v="0"/>
    <s v="MASSACHUSETTS ELECTRIC"/>
    <x v="0"/>
    <x v="2"/>
    <s v="MARCH"/>
    <x v="4"/>
    <s v="INDUSTRIAL"/>
    <n v="950"/>
    <s v="G1A     - Elec G-1 T&amp;D Sm C&amp;I"/>
    <s v="G1A"/>
    <s v="ELEC G-1A"/>
    <n v="4552"/>
    <s v="DELIVERY ONLY - INDUSTRIAL"/>
    <n v="1250"/>
    <n v="336084.57"/>
    <n v="3866510"/>
    <x v="2"/>
  </r>
  <r>
    <x v="0"/>
    <s v="MASSACHUSETTS ELECTRIC"/>
    <x v="0"/>
    <x v="2"/>
    <s v="MARCH"/>
    <x v="8"/>
    <s v="N/A"/>
    <n v="950"/>
    <s v="G1A     - Elec G-1 T&amp;D Sm C&amp;I"/>
    <s v="G1A"/>
    <s v="ELEC G-1A"/>
    <n v="4575"/>
    <s v="N/A"/>
    <n v="2"/>
    <n v="896.68"/>
    <n v="10480"/>
    <x v="2"/>
  </r>
  <r>
    <x v="0"/>
    <s v="MASSACHUSETTS ELECTRIC"/>
    <x v="0"/>
    <x v="2"/>
    <s v="MARCH"/>
    <x v="4"/>
    <s v="INDUSTRIAL"/>
    <n v="305"/>
    <s v="G1A     - Elec G-1 Sm C&amp;I-Smart Grid"/>
    <s v="G1A"/>
    <s v="ELEC G-1A"/>
    <n v="460"/>
    <s v="INDUSTRIAL GENERAL - 60 HERTZ"/>
    <n v="2"/>
    <n v="224.27"/>
    <n v="952"/>
    <x v="2"/>
  </r>
  <r>
    <x v="0"/>
    <s v="MASSACHUSETTS ELECTRIC"/>
    <x v="0"/>
    <x v="2"/>
    <s v="MARCH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2"/>
    <s v="MARCH"/>
    <x v="2"/>
    <s v="COMMERCIAL"/>
    <n v="950"/>
    <s v="G1A     - Elec G-1 T&amp;D Sm C&amp;I"/>
    <s v="G1A"/>
    <s v="ELEC G-1A"/>
    <n v="4532"/>
    <s v="DELIVERY ONLY - COMMERCIAL"/>
    <n v="55977"/>
    <n v="5341194.3899999997"/>
    <n v="93410100"/>
    <x v="2"/>
  </r>
  <r>
    <x v="1"/>
    <s v="NANTUCKET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12"/>
    <n v="605.42999999999995"/>
    <n v="5271"/>
    <x v="2"/>
  </r>
  <r>
    <x v="1"/>
    <s v="NANTUCKET ELECTRIC"/>
    <x v="0"/>
    <x v="2"/>
    <s v="MARCH"/>
    <x v="2"/>
    <s v="COMMERCIAL"/>
    <n v="18"/>
    <s v="G2A     - Elec G-2 Dem-Variable"/>
    <s v="G2A"/>
    <s v="ELEC G-2A"/>
    <n v="300"/>
    <s v="COMMERCIAL-NO BUILDING HEAT"/>
    <n v="5"/>
    <n v="9010.6200000000008"/>
    <n v="32914"/>
    <x v="3"/>
  </r>
  <r>
    <x v="1"/>
    <s v="NANTUCKET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4.23"/>
    <n v="141"/>
    <x v="4"/>
  </r>
  <r>
    <x v="0"/>
    <s v="MASSACHUSETTS ELECTRIC"/>
    <x v="0"/>
    <x v="2"/>
    <s v="MARCH"/>
    <x v="2"/>
    <s v="COMMERCIAL"/>
    <n v="955"/>
    <s v="G2B     - Elec G-2 T&amp;D Dem Master Mtr Apts"/>
    <s v="G2A"/>
    <s v="ELEC G-2A"/>
    <n v="4532"/>
    <s v="DELIVERY ONLY - COMMERCIAL"/>
    <n v="352"/>
    <n v="610567.73"/>
    <n v="8838423"/>
    <x v="3"/>
  </r>
  <r>
    <x v="1"/>
    <s v="NANTUCKET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7.32"/>
    <n v="5573"/>
    <x v="1"/>
  </r>
  <r>
    <x v="0"/>
    <s v="MASSACHUSETTS ELECTRIC"/>
    <x v="0"/>
    <x v="2"/>
    <s v="MARCH"/>
    <x v="0"/>
    <s v="RESIDENTIAL"/>
    <n v="3"/>
    <s v="R4A     - Elec R-4 Residential TOU-Fixed"/>
    <s v="R4A"/>
    <s v="ELEC R-4A"/>
    <n v="200"/>
    <s v="RESIDENCE SERVICE - NO HEAT"/>
    <n v="11"/>
    <n v="11943.18"/>
    <n v="45389"/>
    <x v="0"/>
  </r>
  <r>
    <x v="1"/>
    <s v="NANTUCKET ELECTRIC"/>
    <x v="0"/>
    <x v="2"/>
    <s v="MARCH"/>
    <x v="2"/>
    <s v="COMMERCIAL"/>
    <n v="5"/>
    <s v="G1A     - Elec G-1 Sm C&amp;I-Fixed"/>
    <s v="G1A"/>
    <s v="ELEC G-1A"/>
    <n v="300"/>
    <s v="COMMERCIAL-NO BUILDING HEAT"/>
    <n v="145"/>
    <n v="23755.02"/>
    <n v="100123"/>
    <x v="2"/>
  </r>
  <r>
    <x v="1"/>
    <s v="NANTUCKET ELECTRIC"/>
    <x v="0"/>
    <x v="2"/>
    <s v="MARCH"/>
    <x v="0"/>
    <s v="RESIDENTIAL"/>
    <n v="5"/>
    <s v="G1A     - Elec G-1 Sm C&amp;I-Fixed"/>
    <s v="G1A"/>
    <s v="ELEC G-1A"/>
    <n v="200"/>
    <s v="RESIDENCE SERVICE - NO HEAT"/>
    <n v="9"/>
    <n v="2070.14"/>
    <n v="8826"/>
    <x v="2"/>
  </r>
  <r>
    <x v="0"/>
    <s v="MASSACHUSETTS ELECTRIC"/>
    <x v="0"/>
    <x v="2"/>
    <s v="MARCH"/>
    <x v="1"/>
    <s v="STEAM-HEAT"/>
    <n v="4"/>
    <s v="R4A     - Elec R-4 Residential TOU-Variable"/>
    <s v="R4A"/>
    <s v="ELEC R-4A"/>
    <n v="207"/>
    <s v="RESIDENCE SERVICE - WITH HEAT"/>
    <n v="1"/>
    <n v="1048.8800000000001"/>
    <n v="4078"/>
    <x v="0"/>
  </r>
  <r>
    <x v="1"/>
    <s v="NANTUCKET ELECTRIC"/>
    <x v="0"/>
    <x v="2"/>
    <s v="MARCH"/>
    <x v="6"/>
    <s v="N/A"/>
    <n v="615"/>
    <s v="S1A     - Lighting S-1 T&amp;D Co Owned"/>
    <s v="S1A"/>
    <s v="LIGHTING S-1A"/>
    <n v="4563"/>
    <s v="DELIVERY ONLY - PRIVATE LIGHT"/>
    <n v="1"/>
    <n v="9.7100000000000009"/>
    <n v="31"/>
    <x v="4"/>
  </r>
  <r>
    <x v="0"/>
    <s v="MASSACHUSETTS ELECTRIC"/>
    <x v="0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63"/>
    <n v="37246.5"/>
    <n v="100672"/>
    <x v="4"/>
  </r>
  <r>
    <x v="1"/>
    <s v="NANTUCKET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7.67"/>
    <n v="22"/>
    <x v="4"/>
  </r>
  <r>
    <x v="0"/>
    <s v="MASSACHUSETTS ELECTRIC"/>
    <x v="0"/>
    <x v="2"/>
    <s v="MARCH"/>
    <x v="1"/>
    <s v="STEAM-HEAT"/>
    <n v="1"/>
    <s v="R1A     - Elec R-1 Residential-Fixed"/>
    <s v="R1A"/>
    <s v="ELEC R-1A"/>
    <n v="207"/>
    <s v="RESIDENCE SERVICE - WITH HEAT"/>
    <n v="41376"/>
    <n v="11624016.84"/>
    <n v="45561165"/>
    <x v="0"/>
  </r>
  <r>
    <x v="0"/>
    <s v="MASSACHUSETTS ELECTRIC"/>
    <x v="0"/>
    <x v="2"/>
    <s v="MARCH"/>
    <x v="3"/>
    <s v="N/A"/>
    <n v="710"/>
    <s v="G3A     - Elec G-3 T&amp;D Large TOU"/>
    <s v="G3A"/>
    <s v="ELEC G-3A"/>
    <n v="4579"/>
    <s v="DELIVERY ONLY - MBTA"/>
    <n v="1"/>
    <n v="3607.15"/>
    <n v="68908"/>
    <x v="5"/>
  </r>
  <r>
    <x v="1"/>
    <s v="NANTUCKET ELECTRIC"/>
    <x v="0"/>
    <x v="2"/>
    <s v="MARCH"/>
    <x v="2"/>
    <s v="COMMERCIAL"/>
    <n v="710"/>
    <s v="G3A     - Elec G-3 T&amp;D Large TOU"/>
    <s v="G3A"/>
    <s v="ELEC G-3A"/>
    <n v="4532"/>
    <s v="DELIVERY ONLY - COMMERCIAL"/>
    <n v="11"/>
    <n v="73102.36"/>
    <n v="1079398"/>
    <x v="5"/>
  </r>
  <r>
    <x v="1"/>
    <s v="NANTUCKET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10503"/>
    <n v="932642.92"/>
    <n v="7423517"/>
    <x v="0"/>
  </r>
  <r>
    <x v="0"/>
    <s v="MASSACHUSETTS ELECTRIC"/>
    <x v="0"/>
    <x v="2"/>
    <s v="MARCH"/>
    <x v="2"/>
    <s v="COMMERCIAL"/>
    <n v="1"/>
    <s v="R1A     - Elec R-1 Residential-Fixed"/>
    <s v="R1A"/>
    <s v="ELEC R-1A"/>
    <n v="300"/>
    <s v="COMMERCIAL-NO BUILDING HEAT"/>
    <n v="1286"/>
    <n v="483777.39"/>
    <n v="1905630"/>
    <x v="0"/>
  </r>
  <r>
    <x v="1"/>
    <s v="NANTUCKET ELECTRIC"/>
    <x v="0"/>
    <x v="2"/>
    <s v="MARCH"/>
    <x v="2"/>
    <s v="COMMERCIAL"/>
    <n v="1"/>
    <s v="R1A     - Elec R-1 Residential-Fixed"/>
    <s v="R1A"/>
    <s v="ELEC R-1A"/>
    <n v="300"/>
    <s v="COMMERCIAL-NO BUILDING HEAT"/>
    <n v="23"/>
    <n v="3677.4"/>
    <n v="13876"/>
    <x v="0"/>
  </r>
  <r>
    <x v="0"/>
    <s v="MASSACHUSETTS ELECTRIC"/>
    <x v="0"/>
    <x v="2"/>
    <s v="MARCH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2"/>
    <s v="MARCH"/>
    <x v="2"/>
    <s v="COMMERCIAL"/>
    <n v="301"/>
    <s v="R1A     - Elec R-1 Res-Smart Grid"/>
    <s v="R1A"/>
    <s v="ELEC R-1A"/>
    <n v="300"/>
    <s v="COMMERCIAL-NO BUILDING HEAT"/>
    <n v="10"/>
    <n v="6903.22"/>
    <n v="28586"/>
    <x v="0"/>
  </r>
  <r>
    <x v="0"/>
    <s v="MASSACHUSETTS ELECTRIC"/>
    <x v="0"/>
    <x v="2"/>
    <s v="MARCH"/>
    <x v="5"/>
    <s v="STRT-AND-HWY-LT"/>
    <n v="612"/>
    <s v="G1B     - Lighting G-1 Non Conforming-Fixed"/>
    <s v="G1B"/>
    <s v="LIGHTING G-1B"/>
    <n v="700"/>
    <s v="PUBLIC STREET &amp; HIWAY LIGHTING"/>
    <n v="4"/>
    <n v="98.88"/>
    <n v="321"/>
    <x v="2"/>
  </r>
  <r>
    <x v="1"/>
    <s v="NANTUCKET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9"/>
    <n v="197.55"/>
    <n v="1428"/>
    <x v="2"/>
  </r>
  <r>
    <x v="0"/>
    <s v="MASSACHUSETTS ELECTRIC"/>
    <x v="0"/>
    <x v="2"/>
    <s v="MARCH"/>
    <x v="3"/>
    <s v="N/A"/>
    <n v="951"/>
    <s v="G1C     - Elec G-1 T&amp;D Sm C&amp;I Unmtrd Fix kWh"/>
    <s v="G1C"/>
    <s v="ELEC G-1C"/>
    <n v="4579"/>
    <s v="DELIVERY ONLY - MBTA"/>
    <n v="7"/>
    <n v="288.47000000000003"/>
    <n v="2844"/>
    <x v="2"/>
  </r>
  <r>
    <x v="0"/>
    <s v="MASSACHUSETTS ELECTRIC"/>
    <x v="0"/>
    <x v="2"/>
    <s v="MARCH"/>
    <x v="4"/>
    <s v="INDUSTRIAL"/>
    <n v="5"/>
    <s v="G1A     - Elec G-1 Sm C&amp;I-Fixed"/>
    <s v="G1A"/>
    <s v="ELEC G-1A"/>
    <n v="460"/>
    <s v="INDUSTRIAL GENERAL - 60 HERTZ"/>
    <n v="1199"/>
    <n v="419715.09"/>
    <n v="2549715"/>
    <x v="2"/>
  </r>
  <r>
    <x v="1"/>
    <s v="NANTUCKET ELECTRIC"/>
    <x v="0"/>
    <x v="2"/>
    <s v="MARCH"/>
    <x v="2"/>
    <s v="COMMERCIAL"/>
    <n v="950"/>
    <s v="G1A     - Elec G-1 T&amp;D Sm C&amp;I"/>
    <s v="G1A"/>
    <s v="ELEC G-1A"/>
    <n v="4532"/>
    <s v="DELIVERY ONLY - COMMERCIAL"/>
    <n v="1278"/>
    <n v="163405.81"/>
    <n v="1667209"/>
    <x v="2"/>
  </r>
  <r>
    <x v="0"/>
    <s v="MASSACHUSETTS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398"/>
    <n v="105487.77"/>
    <n v="1923073"/>
    <x v="2"/>
  </r>
  <r>
    <x v="0"/>
    <s v="MASSACHUSETTS ELECTRIC"/>
    <x v="0"/>
    <x v="2"/>
    <s v="MARCH"/>
    <x v="2"/>
    <s v="COMMERCIAL"/>
    <n v="15"/>
    <s v="G1F     - Elec G-1 Sm C&amp;I House Meter-Variable"/>
    <s v="G1F"/>
    <s v="ELEC G-1F"/>
    <n v="300"/>
    <s v="COMMERCIAL-NO BUILDING HEAT"/>
    <n v="130"/>
    <n v="7987.7"/>
    <n v="33411"/>
    <x v="2"/>
  </r>
  <r>
    <x v="0"/>
    <s v="MASSACHUSETTS ELECTRIC"/>
    <x v="0"/>
    <x v="2"/>
    <s v="MARCH"/>
    <x v="2"/>
    <s v="COMMERCIAL"/>
    <n v="11"/>
    <s v="G1A     - Elec G-1 Sm C&amp;I-Variable"/>
    <s v="G1A"/>
    <s v="ELEC G-1A"/>
    <n v="300"/>
    <s v="COMMERCIAL-NO BUILDING HEAT"/>
    <n v="261"/>
    <n v="89845.97"/>
    <n v="400313"/>
    <x v="2"/>
  </r>
  <r>
    <x v="0"/>
    <s v="MASSACHUSETTS ELECTRIC"/>
    <x v="0"/>
    <x v="2"/>
    <s v="MARCH"/>
    <x v="2"/>
    <s v="COMMERCIAL"/>
    <n v="305"/>
    <s v="G1A     - Elec G-1 Sm C&amp;I-Smart Grid"/>
    <s v="G1A"/>
    <s v="ELEC G-1A"/>
    <n v="300"/>
    <s v="COMMERCIAL-NO BUILDING HEAT"/>
    <n v="164"/>
    <n v="53714.34"/>
    <n v="246558"/>
    <x v="2"/>
  </r>
  <r>
    <x v="0"/>
    <s v="MASSACHUSETTS ELECTRIC"/>
    <x v="0"/>
    <x v="2"/>
    <s v="MARCH"/>
    <x v="2"/>
    <s v="COMMERCIAL"/>
    <n v="14"/>
    <s v="G1D     - Elec G-1 Sm C&amp;I Master Mtr-Variable"/>
    <s v="G1D"/>
    <s v="ELEC G-1D"/>
    <n v="300"/>
    <s v="COMMERCIAL-NO BUILDING HEAT"/>
    <n v="2"/>
    <n v="538.32000000000005"/>
    <n v="2389"/>
    <x v="2"/>
  </r>
  <r>
    <x v="0"/>
    <s v="MASSACHUSETTS ELECTRIC"/>
    <x v="0"/>
    <x v="2"/>
    <s v="MARCH"/>
    <x v="8"/>
    <s v="N/A"/>
    <n v="13"/>
    <s v="G2A     - Elec G-2 Dem-Fixed"/>
    <s v="G2A"/>
    <s v="ELEC G-2A"/>
    <n v="1575"/>
    <s v="SALE FOR RESALE - NSTAR"/>
    <n v="1"/>
    <n v="1370.25"/>
    <n v="5670"/>
    <x v="3"/>
  </r>
  <r>
    <x v="0"/>
    <s v="MASSACHUSETTS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5"/>
    <n v="2872.72"/>
    <n v="19496"/>
    <x v="4"/>
  </r>
  <r>
    <x v="1"/>
    <s v="NANTUCKET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47"/>
    <n v="2809.08"/>
    <n v="25583"/>
    <x v="2"/>
  </r>
  <r>
    <x v="0"/>
    <s v="MASSACHUSETTS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62267"/>
    <n v="1320691.26"/>
    <n v="36861300"/>
    <x v="1"/>
  </r>
  <r>
    <x v="0"/>
    <s v="MASSACHUSETTS ELECTRIC"/>
    <x v="0"/>
    <x v="2"/>
    <s v="MARCH"/>
    <x v="1"/>
    <s v="STEAM-HEAT"/>
    <n v="6"/>
    <s v="R2A     - Elec R-2 Residential Low Income-Fixed"/>
    <s v="R2A"/>
    <s v="ELEC R-2A"/>
    <n v="207"/>
    <s v="RESIDENCE SERVICE - WITH HEAT"/>
    <n v="5825"/>
    <n v="1246457.08"/>
    <n v="7266651"/>
    <x v="1"/>
  </r>
  <r>
    <x v="0"/>
    <s v="MASSACHUSETTS ELECTRIC"/>
    <x v="0"/>
    <x v="2"/>
    <s v="MARCH"/>
    <x v="0"/>
    <s v="RESIDENTIAL"/>
    <n v="11"/>
    <s v="G1A     - Elec G-1 Sm C&amp;I-Variable"/>
    <s v="G1A"/>
    <s v="ELEC G-1A"/>
    <n v="200"/>
    <s v="RESIDENCE SERVICE - NO HEAT"/>
    <n v="9"/>
    <n v="-26812.53"/>
    <n v="4445"/>
    <x v="2"/>
  </r>
  <r>
    <x v="0"/>
    <s v="MASSACHUSETTS ELECTRIC"/>
    <x v="0"/>
    <x v="2"/>
    <s v="MARCH"/>
    <x v="1"/>
    <s v="STEAM-HEAT"/>
    <n v="3"/>
    <s v="R4A     - Elec R-4 Residential TOU-Fixed"/>
    <s v="R4A"/>
    <s v="ELEC R-4A"/>
    <n v="207"/>
    <s v="RESIDENCE SERVICE - WITH HEAT"/>
    <n v="29"/>
    <n v="29485.55"/>
    <n v="114711"/>
    <x v="0"/>
  </r>
  <r>
    <x v="0"/>
    <s v="MASSACHUSETTS ELECTRIC"/>
    <x v="0"/>
    <x v="2"/>
    <s v="MARCH"/>
    <x v="1"/>
    <s v="STEAM-HEAT"/>
    <n v="603"/>
    <s v="S4A     - Lighting S-1 (S4) Co Owned Non Muni-Variable"/>
    <s v="S4A"/>
    <s v="LIGHTING S-4A"/>
    <n v="207"/>
    <s v="RESIDENCE SERVICE - WITH HEAT"/>
    <n v="29"/>
    <n v="549.21"/>
    <n v="1460"/>
    <x v="4"/>
  </r>
  <r>
    <x v="0"/>
    <s v="MASSACHUSETTS ELECTRIC"/>
    <x v="0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7.73"/>
    <n v="1614"/>
    <x v="4"/>
  </r>
  <r>
    <x v="0"/>
    <s v="MASSACHUSETTS ELECTRIC"/>
    <x v="0"/>
    <x v="2"/>
    <s v="MARCH"/>
    <x v="5"/>
    <s v="STRT-AND-HWY-LT"/>
    <n v="608"/>
    <s v="S5A     - Lighting S-5 Cust Owned-Fixed"/>
    <s v="S5A"/>
    <s v="N/A"/>
    <n v="700"/>
    <s v="PUBLIC STREET &amp; HIWAY LIGHTING"/>
    <n v="56"/>
    <n v="97652.49"/>
    <n v="430363"/>
    <x v="4"/>
  </r>
  <r>
    <x v="0"/>
    <s v="MASSACHUSETTS ELECTRIC"/>
    <x v="0"/>
    <x v="2"/>
    <s v="MARCH"/>
    <x v="2"/>
    <s v="COMMERCIAL"/>
    <n v="603"/>
    <s v="S4A     - Lighting S-1 (S4) Co Owned Non Muni-Variable"/>
    <s v="S4A"/>
    <s v="LIGHTING S-4A"/>
    <n v="300"/>
    <s v="COMMERCIAL-NO BUILDING HEAT"/>
    <n v="2206"/>
    <n v="216712.94"/>
    <n v="652464"/>
    <x v="4"/>
  </r>
  <r>
    <x v="1"/>
    <s v="NANTUCKET ELECTRIC"/>
    <x v="0"/>
    <x v="2"/>
    <s v="MARCH"/>
    <x v="2"/>
    <s v="COMMERCIAL"/>
    <n v="955"/>
    <s v="G2B     - Elec G-2 T&amp;D Dem Master Mtr Apts"/>
    <s v="G2B"/>
    <s v="ELEC G-2B"/>
    <n v="4532"/>
    <s v="DELIVERY ONLY - COMMERCIAL"/>
    <n v="1"/>
    <n v="68.45"/>
    <n v="17"/>
    <x v="3"/>
  </r>
  <r>
    <x v="0"/>
    <s v="MASSACHUSETTS ELECTRIC"/>
    <x v="0"/>
    <x v="2"/>
    <s v="MARCH"/>
    <x v="4"/>
    <s v="INDUSTRIAL"/>
    <n v="701"/>
    <s v="G3A     - Elec G-3 Large TOU-Variable"/>
    <s v="G3A"/>
    <s v="ELEC G-3A"/>
    <n v="460"/>
    <s v="INDUSTRIAL GENERAL - 60 HERTZ"/>
    <n v="112"/>
    <n v="2454263"/>
    <n v="11051837"/>
    <x v="5"/>
  </r>
  <r>
    <x v="0"/>
    <s v="MASSACHUSETTS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62703"/>
    <n v="6726262.5199999996"/>
    <n v="38506184"/>
    <x v="1"/>
  </r>
  <r>
    <x v="1"/>
    <s v="NANTUCKET ELECTRIC"/>
    <x v="0"/>
    <x v="2"/>
    <s v="MARCH"/>
    <x v="4"/>
    <s v="INDUSTRIAL"/>
    <n v="950"/>
    <s v="G1A     - Elec G-1 T&amp;D Sm C&amp;I"/>
    <s v="G1A"/>
    <s v="ELEC G-1A"/>
    <n v="4552"/>
    <s v="DELIVERY ONLY - INDUSTRIAL"/>
    <n v="2"/>
    <n v="40.409999999999997"/>
    <n v="226"/>
    <x v="2"/>
  </r>
  <r>
    <x v="0"/>
    <s v="MASSACHUSETTS ELECTRIC"/>
    <x v="0"/>
    <x v="2"/>
    <s v="MARCH"/>
    <x v="5"/>
    <s v="STRT-AND-HWY-LT"/>
    <n v="950"/>
    <s v="G1A     - Elec G-1 T&amp;D Sm C&amp;I"/>
    <s v="G1A"/>
    <s v="ELEC G-1A"/>
    <n v="4562"/>
    <s v="DELIVERY ONLY - STREET LIGHT"/>
    <n v="30"/>
    <n v="863.05"/>
    <n v="6844"/>
    <x v="2"/>
  </r>
  <r>
    <x v="0"/>
    <s v="MASSACHUSETTS ELECTRIC"/>
    <x v="0"/>
    <x v="2"/>
    <s v="MARCH"/>
    <x v="3"/>
    <s v="N/A"/>
    <n v="950"/>
    <s v="G1A     - Elec G-1 T&amp;D Sm C&amp;I"/>
    <s v="G1A"/>
    <s v="ELEC G-1A"/>
    <n v="4579"/>
    <s v="DELIVERY ONLY - MBTA"/>
    <n v="82"/>
    <n v="20571.37"/>
    <n v="236415"/>
    <x v="2"/>
  </r>
  <r>
    <x v="0"/>
    <s v="MASSACHUSETTS ELECTRIC"/>
    <x v="0"/>
    <x v="2"/>
    <s v="MARCH"/>
    <x v="7"/>
    <s v="N/A"/>
    <n v="5"/>
    <s v="G1A     - Elec G-1 Sm C&amp;I-Fixed"/>
    <s v="G1A"/>
    <s v="ELEC G-1A"/>
    <n v="1572"/>
    <s v="SALE FOR RESALE - HINGHAM ELE"/>
    <n v="1"/>
    <n v="4269.55"/>
    <n v="19846"/>
    <x v="2"/>
  </r>
  <r>
    <x v="0"/>
    <s v="MASSACHUSETTS ELECTRIC"/>
    <x v="0"/>
    <x v="2"/>
    <s v="MARCH"/>
    <x v="2"/>
    <s v="COMMERCIAL"/>
    <n v="310"/>
    <s v="G1F     - Elec G-1 Sm C&amp;I House Meter-Smart Grid"/>
    <s v="G1F"/>
    <s v="ELEC G-1F"/>
    <n v="300"/>
    <s v="COMMERCIAL-NO BUILDING HEAT"/>
    <n v="255"/>
    <n v="18413.13"/>
    <n v="73945"/>
    <x v="2"/>
  </r>
  <r>
    <x v="0"/>
    <s v="MASSACHUSETTS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530"/>
    <n v="23814.87"/>
    <n v="218810"/>
    <x v="2"/>
  </r>
  <r>
    <x v="0"/>
    <s v="MASSACHUSETTS ELECTRIC"/>
    <x v="0"/>
    <x v="2"/>
    <s v="MARCH"/>
    <x v="0"/>
    <s v="RESIDENTIAL"/>
    <n v="602"/>
    <s v="S4A     - Lighting S-1 (S4) Co Owned Non Muni-Fixed"/>
    <s v="S4A"/>
    <s v="LIGHTING S-4A"/>
    <n v="200"/>
    <s v="RESIDENCE SERVICE - NO HEAT"/>
    <n v="189"/>
    <n v="8642.9"/>
    <n v="22465"/>
    <x v="4"/>
  </r>
  <r>
    <x v="0"/>
    <s v="MASSACHUSETTS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4839"/>
    <n v="198579.97"/>
    <n v="5984612"/>
    <x v="1"/>
  </r>
  <r>
    <x v="0"/>
    <s v="MASSACHUSETTS ELECTRIC"/>
    <x v="0"/>
    <x v="2"/>
    <s v="MARCH"/>
    <x v="1"/>
    <s v="STEAM-HEAT"/>
    <n v="7"/>
    <s v="R2A     - Elec R-2 Residential Low Income-Variable"/>
    <s v="R2A"/>
    <s v="ELEC R-2A"/>
    <n v="207"/>
    <s v="RESIDENCE SERVICE - WITH HEAT"/>
    <n v="12"/>
    <n v="3359.53"/>
    <n v="18584"/>
    <x v="1"/>
  </r>
  <r>
    <x v="1"/>
    <s v="NANTUCKET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23"/>
    <n v="3746.87"/>
    <n v="21469"/>
    <x v="1"/>
  </r>
  <r>
    <x v="0"/>
    <s v="MASSACHUSETTS ELECTRIC"/>
    <x v="0"/>
    <x v="2"/>
    <s v="MARCH"/>
    <x v="2"/>
    <s v="COMMERCIAL"/>
    <n v="5"/>
    <s v="G1A     - Elec G-1 Sm C&amp;I-Fixed"/>
    <s v="G1A"/>
    <s v="ELEC G-1A"/>
    <n v="300"/>
    <s v="COMMERCIAL-NO BUILDING HEAT"/>
    <n v="49904"/>
    <n v="7989167.2000000002"/>
    <n v="67517431"/>
    <x v="2"/>
  </r>
  <r>
    <x v="0"/>
    <s v="MASSACHUSETTS ELECTRIC"/>
    <x v="0"/>
    <x v="2"/>
    <s v="MARCH"/>
    <x v="6"/>
    <s v="N/A"/>
    <n v="601"/>
    <s v="S1A     - Lighting S-1 Co Owned-Variable"/>
    <s v="S1A"/>
    <s v="LIGHTING S-1A"/>
    <n v="360"/>
    <s v="PRIVATE LIGHTING"/>
    <n v="53"/>
    <n v="1744.96"/>
    <n v="3225"/>
    <x v="4"/>
  </r>
  <r>
    <x v="0"/>
    <s v="MASSACHUSETTS ELECTRIC"/>
    <x v="0"/>
    <x v="2"/>
    <s v="MARCH"/>
    <x v="4"/>
    <s v="INDUSTRIAL"/>
    <n v="616"/>
    <s v="S4A     - Lighting S-1 (S4) T&amp;D Co Owned Non Muni"/>
    <s v="S4A"/>
    <s v="LIGHTING S-4A"/>
    <n v="4552"/>
    <s v="DELIVERY ONLY - INDUSTRIAL"/>
    <n v="106"/>
    <n v="8634.9599999999991"/>
    <n v="65738"/>
    <x v="4"/>
  </r>
  <r>
    <x v="0"/>
    <s v="MASSACHUSETTS ELECTRIC"/>
    <x v="0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828"/>
    <n v="51387.45"/>
    <n v="240577"/>
    <x v="4"/>
  </r>
  <r>
    <x v="0"/>
    <s v="MASSACHUSETTS ELECTRIC"/>
    <x v="0"/>
    <x v="2"/>
    <s v="MARCH"/>
    <x v="5"/>
    <s v="STRT-AND-HWY-LT"/>
    <n v="609"/>
    <s v="S5A     - Lighting S-5 Cust Owned-Variable"/>
    <s v="S5A"/>
    <s v="N/A"/>
    <n v="700"/>
    <s v="PUBLIC STREET &amp; HIWAY LIGHTING"/>
    <n v="21"/>
    <n v="5660.32"/>
    <n v="23807"/>
    <x v="4"/>
  </r>
  <r>
    <x v="0"/>
    <s v="MASSACHUSETTS ELECTRIC"/>
    <x v="0"/>
    <x v="3"/>
    <s v="APRIL"/>
    <x v="6"/>
    <s v="N/A"/>
    <n v="612"/>
    <s v="G1B     - Lighting G-1 Non Conforming-Fixed"/>
    <s v="G1B"/>
    <s v="LIGHTING G-1B"/>
    <n v="360"/>
    <s v="PRIVATE LIGHTING"/>
    <n v="1"/>
    <n v="9.23"/>
    <n v="8"/>
    <x v="2"/>
  </r>
  <r>
    <x v="1"/>
    <s v="NANTUCKET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7.26"/>
    <n v="19"/>
    <x v="4"/>
  </r>
  <r>
    <x v="0"/>
    <s v="MASSACHUSETTS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29240"/>
    <n v="3051091.58"/>
    <n v="25312177"/>
    <x v="0"/>
  </r>
  <r>
    <x v="1"/>
    <s v="NANTUCKET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158"/>
    <n v="15005.82"/>
    <n v="116807"/>
    <x v="0"/>
  </r>
  <r>
    <x v="0"/>
    <s v="MASSACHUSETTS ELECTRIC"/>
    <x v="0"/>
    <x v="3"/>
    <s v="APRIL"/>
    <x v="1"/>
    <s v="STEAM-HEAT"/>
    <n v="7"/>
    <s v="R2A     - Elec R-2 Residential Low Income-Variable"/>
    <s v="R2A"/>
    <s v="ELEC R-2A"/>
    <n v="207"/>
    <s v="RESIDENCE SERVICE - WITH HEAT"/>
    <n v="12"/>
    <n v="2006.51"/>
    <n v="12161"/>
    <x v="1"/>
  </r>
  <r>
    <x v="0"/>
    <s v="MASSACHUSETTS ELECTRIC"/>
    <x v="0"/>
    <x v="3"/>
    <s v="APRIL"/>
    <x v="1"/>
    <s v="STEAM-HEAT"/>
    <n v="306"/>
    <s v="R2A     - Elec R-2 Res Low Income-Smart Grid"/>
    <s v="R2A"/>
    <s v="ELEC R-2A"/>
    <n v="207"/>
    <s v="RESIDENCE SERVICE - WITH HEAT"/>
    <n v="88"/>
    <n v="20373.349999999999"/>
    <n v="117765"/>
    <x v="1"/>
  </r>
  <r>
    <x v="0"/>
    <s v="MASSACHUSETTS ELECTRIC"/>
    <x v="0"/>
    <x v="3"/>
    <s v="APRIL"/>
    <x v="0"/>
    <s v="RESIDENTIAL"/>
    <n v="305"/>
    <s v="G1A     - Elec G-1 Sm C&amp;I-Smart Grid"/>
    <s v="G1A"/>
    <s v="ELEC G-1A"/>
    <n v="200"/>
    <s v="RESIDENCE SERVICE - NO HEAT"/>
    <n v="3"/>
    <n v="585.1"/>
    <n v="2667"/>
    <x v="2"/>
  </r>
  <r>
    <x v="0"/>
    <s v="MASSACHUSETTS ELECTRIC"/>
    <x v="0"/>
    <x v="3"/>
    <s v="APRIL"/>
    <x v="2"/>
    <s v="COMMERCIAL"/>
    <n v="5"/>
    <s v="G1A     - Elec G-1 Sm C&amp;I-Fixed"/>
    <s v="G1A"/>
    <s v="ELEC G-1A"/>
    <n v="300"/>
    <s v="COMMERCIAL-NO BUILDING HEAT"/>
    <n v="48682"/>
    <n v="2362244.4"/>
    <n v="57156085"/>
    <x v="2"/>
  </r>
  <r>
    <x v="0"/>
    <s v="MASSACHUSETTS ELECTRIC"/>
    <x v="0"/>
    <x v="3"/>
    <s v="APRIL"/>
    <x v="3"/>
    <s v="N/A"/>
    <n v="710"/>
    <s v="G3A     - Elec G-3 T&amp;D Large TOU"/>
    <s v="G3A"/>
    <s v="ELEC G-3A"/>
    <n v="4579"/>
    <s v="DELIVERY ONLY - MBTA"/>
    <n v="1"/>
    <n v="3500.49"/>
    <n v="66739"/>
    <x v="5"/>
  </r>
  <r>
    <x v="1"/>
    <s v="NANTUCKET ELECTRIC"/>
    <x v="0"/>
    <x v="3"/>
    <s v="APRIL"/>
    <x v="2"/>
    <s v="COMMERCIAL"/>
    <n v="5"/>
    <s v="G1A     - Elec G-1 Sm C&amp;I-Fixed"/>
    <s v="G1A"/>
    <s v="ELEC G-1A"/>
    <n v="300"/>
    <s v="COMMERCIAL-NO BUILDING HEAT"/>
    <n v="147"/>
    <n v="26701.439999999999"/>
    <n v="112522"/>
    <x v="2"/>
  </r>
  <r>
    <x v="0"/>
    <s v="MASSACHUSETTS ELECTRIC"/>
    <x v="0"/>
    <x v="3"/>
    <s v="APRIL"/>
    <x v="2"/>
    <s v="COMMERCIAL"/>
    <n v="305"/>
    <s v="G1A     - Elec G-1 Sm C&amp;I-Smart Grid"/>
    <s v="G1A"/>
    <s v="ELEC G-1A"/>
    <n v="300"/>
    <s v="COMMERCIAL-NO BUILDING HEAT"/>
    <n v="161"/>
    <n v="40101.19"/>
    <n v="224596"/>
    <x v="2"/>
  </r>
  <r>
    <x v="0"/>
    <s v="MASSACHUSETTS ELECTRIC"/>
    <x v="0"/>
    <x v="3"/>
    <s v="APRIL"/>
    <x v="2"/>
    <s v="COMMERCIAL"/>
    <n v="313"/>
    <s v="G2A     - Elec G-2 Dem-Smart Grid"/>
    <s v="G2A"/>
    <s v="ELEC G-2A"/>
    <n v="300"/>
    <s v="COMMERCIAL-NO BUILDING HEAT"/>
    <n v="6"/>
    <n v="20655"/>
    <n v="124674"/>
    <x v="3"/>
  </r>
  <r>
    <x v="0"/>
    <s v="MASSACHUSETTS ELECTRIC"/>
    <x v="0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646.54"/>
    <n v="1232"/>
    <x v="4"/>
  </r>
  <r>
    <x v="0"/>
    <s v="MASSACHUSETTS ELECTRIC"/>
    <x v="0"/>
    <x v="3"/>
    <s v="APRIL"/>
    <x v="5"/>
    <s v="STRT-AND-HWY-LT"/>
    <n v="621"/>
    <s v="G1B     - Lighting G-1 T&amp;D Non Conforming"/>
    <s v="G1B"/>
    <s v="LIGHTING G-1B"/>
    <n v="4562"/>
    <s v="DELIVERY ONLY - STREET LIGHT"/>
    <n v="6"/>
    <n v="112.17"/>
    <n v="797"/>
    <x v="2"/>
  </r>
  <r>
    <x v="0"/>
    <s v="MASSACHUSETTS ELECTRIC"/>
    <x v="0"/>
    <x v="3"/>
    <s v="APRIL"/>
    <x v="6"/>
    <s v="N/A"/>
    <n v="601"/>
    <s v="S1A     - Lighting S-1 Co Owned-Variable"/>
    <s v="S1A"/>
    <s v="LIGHTING S-1A"/>
    <n v="360"/>
    <s v="PRIVATE LIGHTING"/>
    <n v="53"/>
    <n v="1573.5"/>
    <n v="2762"/>
    <x v="4"/>
  </r>
  <r>
    <x v="0"/>
    <s v="MASSACHUSETTS ELECTRIC"/>
    <x v="0"/>
    <x v="3"/>
    <s v="APRIL"/>
    <x v="5"/>
    <s v="STRT-AND-HWY-LT"/>
    <n v="625"/>
    <s v="S6A     - Lighting S-6 Decorative-Fixed"/>
    <s v="S6A"/>
    <s v="N/A"/>
    <n v="700"/>
    <s v="PUBLIC STREET &amp; HIWAY LIGHTING"/>
    <n v="1"/>
    <n v="16.87"/>
    <n v="19"/>
    <x v="4"/>
  </r>
  <r>
    <x v="0"/>
    <s v="MASSACHUSETTS ELECTRIC"/>
    <x v="0"/>
    <x v="3"/>
    <s v="APRIL"/>
    <x v="4"/>
    <s v="INDUSTRIAL"/>
    <n v="11"/>
    <s v="G1A     - Elec G-1 Sm C&amp;I-Variable"/>
    <s v="G1A"/>
    <s v="ELEC G-1A"/>
    <n v="460"/>
    <s v="INDUSTRIAL GENERAL - 60 HERTZ"/>
    <n v="2"/>
    <n v="146.6"/>
    <n v="649"/>
    <x v="2"/>
  </r>
  <r>
    <x v="0"/>
    <s v="MASSACHUSETTS ELECTRIC"/>
    <x v="0"/>
    <x v="3"/>
    <s v="APRIL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3"/>
    <s v="APRIL"/>
    <x v="0"/>
    <s v="RESIDENTIAL"/>
    <n v="306"/>
    <s v="R2A     - Elec R-2 Res Low Income-Smart Grid"/>
    <s v="R2A"/>
    <s v="ELEC R-2A"/>
    <n v="200"/>
    <s v="RESIDENCE SERVICE - NO HEAT"/>
    <n v="872"/>
    <n v="78762.33"/>
    <n v="474742"/>
    <x v="1"/>
  </r>
  <r>
    <x v="0"/>
    <s v="MASSACHUSETTS ELECTRIC"/>
    <x v="0"/>
    <x v="3"/>
    <s v="APRIL"/>
    <x v="2"/>
    <s v="COMMERCIAL"/>
    <n v="950"/>
    <s v="G1A     - Elec G-1 T&amp;D Sm C&amp;I"/>
    <s v="G1A"/>
    <s v="ELEC G-1A"/>
    <n v="4532"/>
    <s v="DELIVERY ONLY - COMMERCIAL"/>
    <n v="54274"/>
    <n v="2656924.4300000002"/>
    <n v="79680743"/>
    <x v="2"/>
  </r>
  <r>
    <x v="0"/>
    <s v="MASSACHUSETTS ELECTRIC"/>
    <x v="0"/>
    <x v="3"/>
    <s v="APRIL"/>
    <x v="4"/>
    <s v="INDUSTRIAL"/>
    <n v="950"/>
    <s v="G1A     - Elec G-1 T&amp;D Sm C&amp;I"/>
    <s v="G1A"/>
    <s v="ELEC G-1A"/>
    <n v="4552"/>
    <s v="DELIVERY ONLY - INDUSTRIAL"/>
    <n v="1208"/>
    <n v="284676.52"/>
    <n v="3234610"/>
    <x v="2"/>
  </r>
  <r>
    <x v="0"/>
    <s v="MASSACHUSETTS ELECTRIC"/>
    <x v="0"/>
    <x v="3"/>
    <s v="APRIL"/>
    <x v="5"/>
    <s v="STRT-AND-HWY-LT"/>
    <n v="950"/>
    <s v="G1A     - Elec G-1 T&amp;D Sm C&amp;I"/>
    <s v="G1A"/>
    <s v="ELEC G-1A"/>
    <n v="4562"/>
    <s v="DELIVERY ONLY - STREET LIGHT"/>
    <n v="30"/>
    <n v="781.99"/>
    <n v="5808"/>
    <x v="2"/>
  </r>
  <r>
    <x v="0"/>
    <s v="MASSACHUSETTS ELECTRIC"/>
    <x v="0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2.79"/>
    <n v="300"/>
    <x v="2"/>
  </r>
  <r>
    <x v="0"/>
    <s v="MASSACHUSETTS ELECTRIC"/>
    <x v="0"/>
    <x v="3"/>
    <s v="APRIL"/>
    <x v="0"/>
    <s v="RESIDENTIAL"/>
    <n v="10"/>
    <s v="G1F     - Elec G-1 Sm C&amp;I House Meter-Fixed"/>
    <s v="G1D"/>
    <s v="ELEC G-1D"/>
    <n v="200"/>
    <s v="RESIDENCE SERVICE - NO HEAT"/>
    <n v="1071"/>
    <n v="75675.88"/>
    <n v="312779"/>
    <x v="2"/>
  </r>
  <r>
    <x v="0"/>
    <s v="MASSACHUSETTS ELECTRIC"/>
    <x v="0"/>
    <x v="3"/>
    <s v="APRIL"/>
    <x v="2"/>
    <s v="COMMERCIAL"/>
    <n v="10"/>
    <s v="G1F     - Elec G-1 Sm C&amp;I House Meter-Fixed"/>
    <s v="G1D"/>
    <s v="ELEC G-1D"/>
    <n v="300"/>
    <s v="COMMERCIAL-NO BUILDING HEAT"/>
    <n v="24305"/>
    <n v="1823452.08"/>
    <n v="8983760"/>
    <x v="2"/>
  </r>
  <r>
    <x v="1"/>
    <s v="NANTUCKET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29"/>
    <n v="14"/>
    <x v="2"/>
  </r>
  <r>
    <x v="0"/>
    <s v="MASSACHUSETTS ELECTRIC"/>
    <x v="0"/>
    <x v="3"/>
    <s v="APRIL"/>
    <x v="1"/>
    <s v="STEAM-HEAT"/>
    <n v="301"/>
    <s v="R1A     - Elec R-1 Res-Smart Grid"/>
    <s v="R1A"/>
    <s v="ELEC R-1A"/>
    <n v="207"/>
    <s v="RESIDENCE SERVICE - WITH HEAT"/>
    <n v="511"/>
    <n v="137031.35"/>
    <n v="538776"/>
    <x v="0"/>
  </r>
  <r>
    <x v="0"/>
    <s v="MASSACHUSETTS ELECTRIC"/>
    <x v="0"/>
    <x v="3"/>
    <s v="APRIL"/>
    <x v="0"/>
    <s v="RESIDENTIAL"/>
    <n v="2"/>
    <s v="R1A     - Elec R-1 Residential-Variable"/>
    <s v="R1A"/>
    <s v="ELEC R-1A"/>
    <n v="200"/>
    <s v="RESIDENCE SERVICE - NO HEAT"/>
    <n v="249"/>
    <n v="29940.11"/>
    <n v="120478"/>
    <x v="0"/>
  </r>
  <r>
    <x v="1"/>
    <s v="NANTUCKET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47"/>
    <n v="3139.71"/>
    <n v="28832"/>
    <x v="2"/>
  </r>
  <r>
    <x v="1"/>
    <s v="NANTUCKET ELECTRIC"/>
    <x v="0"/>
    <x v="3"/>
    <s v="APRIL"/>
    <x v="4"/>
    <s v="INDUSTRIAL"/>
    <n v="710"/>
    <s v="G3A     - Elec G-3 T&amp;D Large TOU"/>
    <s v="G3A"/>
    <s v="ELEC G-3A"/>
    <n v="4552"/>
    <s v="DELIVERY ONLY - INDUSTRIAL"/>
    <n v="1"/>
    <n v="2928.04"/>
    <n v="34777"/>
    <x v="5"/>
  </r>
  <r>
    <x v="1"/>
    <s v="NANTUCKET ELECTRIC"/>
    <x v="0"/>
    <x v="3"/>
    <s v="APRIL"/>
    <x v="0"/>
    <s v="RESIDENTIAL"/>
    <n v="1"/>
    <s v="R1A     - Elec R-1 Residential-Fixed"/>
    <s v="R1A"/>
    <s v="ELEC R-1A"/>
    <n v="200"/>
    <s v="RESIDENCE SERVICE - NO HEAT"/>
    <n v="1115"/>
    <n v="172613.61"/>
    <n v="662769"/>
    <x v="0"/>
  </r>
  <r>
    <x v="0"/>
    <s v="MASSACHUSETTS ELECTRIC"/>
    <x v="0"/>
    <x v="3"/>
    <s v="APRIL"/>
    <x v="2"/>
    <s v="COMMERCIAL"/>
    <n v="956"/>
    <s v="G2D     - Elec G-2 T&amp;D Dem Res Heat Ind Mtr Apt"/>
    <s v="G2A"/>
    <s v="ELEC G-2A"/>
    <n v="4532"/>
    <s v="DELIVERY ONLY - COMMERCIAL"/>
    <n v="202"/>
    <n v="266850.61"/>
    <n v="3841452"/>
    <x v="3"/>
  </r>
  <r>
    <x v="0"/>
    <s v="MASSACHUSETTS ELECTRIC"/>
    <x v="0"/>
    <x v="3"/>
    <s v="APRIL"/>
    <x v="4"/>
    <s v="INDUSTRIAL"/>
    <n v="313"/>
    <s v="G2A     - Elec G-2 Dem-Smart Grid"/>
    <s v="G2A"/>
    <s v="ELEC G-2A"/>
    <n v="460"/>
    <s v="INDUSTRIAL GENERAL - 60 HERTZ"/>
    <n v="1"/>
    <n v="1177.93"/>
    <n v="5437"/>
    <x v="3"/>
  </r>
  <r>
    <x v="0"/>
    <s v="MASSACHUSETTS ELECTRIC"/>
    <x v="0"/>
    <x v="3"/>
    <s v="APRIL"/>
    <x v="10"/>
    <s v="N/A"/>
    <n v="18"/>
    <s v="G2A     - Elec G-2 Dem-Variable"/>
    <s v="G2A"/>
    <s v="ELEC G-2A"/>
    <n v="1577"/>
    <s v="SALE FOR RESALE - WESTRN MASS"/>
    <n v="1"/>
    <n v="2096.66"/>
    <n v="10200"/>
    <x v="3"/>
  </r>
  <r>
    <x v="0"/>
    <s v="MASSACHUSETTS ELECTRIC"/>
    <x v="0"/>
    <x v="3"/>
    <s v="APRIL"/>
    <x v="4"/>
    <s v="INDUSTRIAL"/>
    <n v="603"/>
    <s v="S4A     - Lighting S-1 (S4) Co Owned Non Muni-Variable"/>
    <s v="S4A"/>
    <s v="LIGHTING S-4A"/>
    <n v="460"/>
    <s v="INDUSTRIAL GENERAL - 60 HERTZ"/>
    <n v="63"/>
    <n v="7221.31"/>
    <n v="22060"/>
    <x v="4"/>
  </r>
  <r>
    <x v="0"/>
    <s v="MASSACHUSETTS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26.74"/>
    <n v="4548"/>
    <x v="2"/>
  </r>
  <r>
    <x v="0"/>
    <s v="MASSACHUSETTS ELECTRIC"/>
    <x v="0"/>
    <x v="3"/>
    <s v="APRIL"/>
    <x v="5"/>
    <s v="STRT-AND-HWY-LT"/>
    <n v="626"/>
    <s v="S6A     - Lighting S-6 Decorative-Variable"/>
    <s v="S6A"/>
    <s v="N/A"/>
    <n v="700"/>
    <s v="PUBLIC STREET &amp; HIWAY LIGHTING"/>
    <n v="3"/>
    <n v="1734.77"/>
    <n v="536"/>
    <x v="4"/>
  </r>
  <r>
    <x v="0"/>
    <s v="MASSACHUSETTS ELECTRIC"/>
    <x v="0"/>
    <x v="3"/>
    <s v="APRIL"/>
    <x v="2"/>
    <s v="COMMERCIAL"/>
    <n v="603"/>
    <s v="S4A     - Lighting S-1 (S4) Co Owned Non Muni-Variable"/>
    <s v="S4A"/>
    <s v="LIGHTING S-4A"/>
    <n v="300"/>
    <s v="COMMERCIAL-NO BUILDING HEAT"/>
    <n v="2194"/>
    <n v="182466.83"/>
    <n v="545155"/>
    <x v="4"/>
  </r>
  <r>
    <x v="0"/>
    <s v="MASSACHUSETTS ELECTRIC"/>
    <x v="0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0.52"/>
    <n v="292"/>
    <x v="2"/>
  </r>
  <r>
    <x v="1"/>
    <s v="NANTUCKET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2"/>
    <n v="385.23"/>
    <n v="3224"/>
    <x v="2"/>
  </r>
  <r>
    <x v="0"/>
    <s v="MASSACHUSETTS ELECTRIC"/>
    <x v="0"/>
    <x v="3"/>
    <s v="APRIL"/>
    <x v="1"/>
    <s v="STEAM-HEAT"/>
    <n v="2"/>
    <s v="R1A     - Elec R-1 Residential-Variable"/>
    <s v="R1A"/>
    <s v="ELEC R-1A"/>
    <n v="207"/>
    <s v="RESIDENCE SERVICE - WITH HEAT"/>
    <n v="25"/>
    <n v="6128.88"/>
    <n v="25198"/>
    <x v="0"/>
  </r>
  <r>
    <x v="0"/>
    <s v="MASSACHUSETTS ELECTRIC"/>
    <x v="0"/>
    <x v="3"/>
    <s v="APRIL"/>
    <x v="1"/>
    <s v="STEAM-HEAT"/>
    <n v="4"/>
    <s v="R4A     - Elec R-4 Residential TOU-Variable"/>
    <s v="R4A"/>
    <s v="ELEC R-4A"/>
    <n v="207"/>
    <s v="RESIDENCE SERVICE - WITH HEAT"/>
    <n v="1"/>
    <n v="679.77"/>
    <n v="2760"/>
    <x v="0"/>
  </r>
  <r>
    <x v="0"/>
    <s v="MASSACHUSETTS ELECTRIC"/>
    <x v="0"/>
    <x v="3"/>
    <s v="APRIL"/>
    <x v="2"/>
    <s v="COMMERCIAL"/>
    <n v="13"/>
    <s v="G2A     - Elec G-2 Dem-Fixed"/>
    <s v="G2A"/>
    <s v="ELEC G-2A"/>
    <n v="300"/>
    <s v="COMMERCIAL-NO BUILDING HEAT"/>
    <n v="129"/>
    <n v="334373.71999999997"/>
    <n v="1447075"/>
    <x v="3"/>
  </r>
  <r>
    <x v="0"/>
    <s v="MASSACHUSETTS ELECTRIC"/>
    <x v="0"/>
    <x v="3"/>
    <s v="APRIL"/>
    <x v="3"/>
    <s v="N/A"/>
    <n v="153"/>
    <s v="MBTA    - Elec MBTA Ind Neg"/>
    <s v="MBTA"/>
    <s v="MBTA"/>
    <n v="1579"/>
    <s v="SALE FOR RESALE - M.B.T.A."/>
    <n v="18"/>
    <n v="0"/>
    <n v="5284785"/>
    <x v="6"/>
  </r>
  <r>
    <x v="0"/>
    <s v="MASSACHUSETTS ELECTRIC"/>
    <x v="0"/>
    <x v="3"/>
    <s v="APRIL"/>
    <x v="4"/>
    <s v="INDUSTRIAL"/>
    <n v="701"/>
    <s v="G3A     - Elec G-3 Large TOU-Variable"/>
    <s v="G3A"/>
    <s v="ELEC G-3A"/>
    <n v="460"/>
    <s v="INDUSTRIAL GENERAL - 60 HERTZ"/>
    <n v="108"/>
    <n v="2378076.21"/>
    <n v="11826372"/>
    <x v="5"/>
  </r>
  <r>
    <x v="1"/>
    <s v="NANTUCKET ELECTRIC"/>
    <x v="0"/>
    <x v="3"/>
    <s v="APRIL"/>
    <x v="2"/>
    <s v="COMMERCIAL"/>
    <n v="18"/>
    <s v="G2A     - Elec G-2 Dem-Variable"/>
    <s v="G2A"/>
    <s v="ELEC G-2A"/>
    <n v="300"/>
    <s v="COMMERCIAL-NO BUILDING HEAT"/>
    <n v="4"/>
    <n v="1387.04"/>
    <n v="4556"/>
    <x v="3"/>
  </r>
  <r>
    <x v="1"/>
    <s v="NANTUCKET ELECTRIC"/>
    <x v="0"/>
    <x v="3"/>
    <s v="APRIL"/>
    <x v="4"/>
    <s v="INDUSTRIAL"/>
    <n v="18"/>
    <s v="G2A     - Elec G-2 Dem-Variable"/>
    <s v="G2A"/>
    <s v="ELEC G-2A"/>
    <n v="460"/>
    <s v="INDUSTRIAL GENERAL - 60 HERTZ"/>
    <n v="1"/>
    <n v="515.91999999999996"/>
    <n v="1880"/>
    <x v="3"/>
  </r>
  <r>
    <x v="0"/>
    <s v="MASSACHUSETTS ELECTRIC"/>
    <x v="0"/>
    <x v="3"/>
    <s v="APRIL"/>
    <x v="2"/>
    <s v="COMMERCIAL"/>
    <n v="954"/>
    <s v="G2A     - Elec G-2 T&amp;D Dem"/>
    <s v="G2A"/>
    <s v="ELEC G-2A"/>
    <n v="4532"/>
    <s v="DELIVERY ONLY - COMMERCIAL"/>
    <n v="7303"/>
    <n v="9689602.5399999991"/>
    <n v="132611257"/>
    <x v="3"/>
  </r>
  <r>
    <x v="0"/>
    <s v="MASSACHUSETTS ELECTRIC"/>
    <x v="0"/>
    <x v="3"/>
    <s v="APRIL"/>
    <x v="3"/>
    <s v="N/A"/>
    <n v="954"/>
    <s v="G2A     - Elec G-2 T&amp;D Dem"/>
    <s v="G2A"/>
    <s v="ELEC G-2A"/>
    <n v="4579"/>
    <s v="DELIVERY ONLY - MBTA"/>
    <n v="7"/>
    <n v="-3438.47"/>
    <n v="-4285"/>
    <x v="3"/>
  </r>
  <r>
    <x v="1"/>
    <s v="NANTUCKET ELECTRIC"/>
    <x v="0"/>
    <x v="3"/>
    <s v="APRIL"/>
    <x v="2"/>
    <s v="COMMERCIAL"/>
    <n v="955"/>
    <s v="G2B     - Elec G-2 T&amp;D Dem Master Mtr Apts"/>
    <s v="G2B"/>
    <s v="ELEC G-2B"/>
    <n v="4532"/>
    <s v="DELIVERY ONLY - COMMERCIAL"/>
    <n v="1"/>
    <n v="68.3"/>
    <n v="14"/>
    <x v="3"/>
  </r>
  <r>
    <x v="0"/>
    <s v="MASSACHUSETTS ELECTRIC"/>
    <x v="0"/>
    <x v="3"/>
    <s v="APRIL"/>
    <x v="2"/>
    <s v="COMMERCIAL"/>
    <n v="700"/>
    <s v="G3A     - Elec G-3 Large TOU-Fixed"/>
    <s v="G3A"/>
    <s v="ELEC G-3A"/>
    <n v="300"/>
    <s v="COMMERCIAL-NO BUILDING HEAT"/>
    <n v="2"/>
    <n v="14980.97"/>
    <n v="66160"/>
    <x v="5"/>
  </r>
  <r>
    <x v="0"/>
    <s v="MASSACHUSETTS ELECTRIC"/>
    <x v="0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741"/>
    <n v="54044.13"/>
    <n v="155263"/>
    <x v="4"/>
  </r>
  <r>
    <x v="0"/>
    <s v="MASSACHUSETTS ELECTRIC"/>
    <x v="0"/>
    <x v="3"/>
    <s v="APRIL"/>
    <x v="6"/>
    <s v="N/A"/>
    <n v="615"/>
    <s v="S1A     - Lighting S-1 T&amp;D Co Owned"/>
    <s v="S1A"/>
    <s v="LIGHTING S-1A"/>
    <n v="4563"/>
    <s v="DELIVERY ONLY - PRIVATE LIGHT"/>
    <n v="37"/>
    <n v="3454.54"/>
    <n v="9102"/>
    <x v="4"/>
  </r>
  <r>
    <x v="0"/>
    <s v="MASSACHUSETTS ELECTRIC"/>
    <x v="0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4"/>
    <n v="16358.07"/>
    <n v="41554"/>
    <x v="4"/>
  </r>
  <r>
    <x v="0"/>
    <s v="MASSACHUSETTS ELECTRIC"/>
    <x v="0"/>
    <x v="3"/>
    <s v="APRIL"/>
    <x v="4"/>
    <s v="INDUSTRIAL"/>
    <n v="5"/>
    <s v="G1A     - Elec G-1 Sm C&amp;I-Fixed"/>
    <s v="G1A"/>
    <s v="ELEC G-1A"/>
    <n v="460"/>
    <s v="INDUSTRIAL GENERAL - 60 HERTZ"/>
    <n v="1160"/>
    <n v="293829.14"/>
    <n v="2210334"/>
    <x v="2"/>
  </r>
  <r>
    <x v="0"/>
    <s v="MASSACHUSETTS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61475"/>
    <n v="5402642.1500000004"/>
    <n v="30474082"/>
    <x v="1"/>
  </r>
  <r>
    <x v="0"/>
    <s v="MASSACHUSETTS ELECTRIC"/>
    <x v="0"/>
    <x v="3"/>
    <s v="APRIL"/>
    <x v="0"/>
    <s v="RESIDENTIAL"/>
    <n v="950"/>
    <s v="G1A     - Elec G-1 T&amp;D Sm C&amp;I"/>
    <s v="G1A"/>
    <s v="ELEC G-1A"/>
    <n v="4512"/>
    <s v="DELIVERY ONLY - RESIDENTIAL"/>
    <n v="590"/>
    <n v="29668.1"/>
    <n v="290514"/>
    <x v="2"/>
  </r>
  <r>
    <x v="0"/>
    <s v="MASSACHUSETTS ELECTRIC"/>
    <x v="0"/>
    <x v="3"/>
    <s v="APRIL"/>
    <x v="8"/>
    <s v="N/A"/>
    <n v="950"/>
    <s v="G1A     - Elec G-1 T&amp;D Sm C&amp;I"/>
    <s v="G1A"/>
    <s v="ELEC G-1A"/>
    <n v="4575"/>
    <s v="N/A"/>
    <n v="2"/>
    <n v="592.70000000000005"/>
    <n v="6800"/>
    <x v="2"/>
  </r>
  <r>
    <x v="0"/>
    <s v="MASSACHUSETTS ELECTRIC"/>
    <x v="0"/>
    <x v="3"/>
    <s v="APRIL"/>
    <x v="3"/>
    <s v="N/A"/>
    <n v="950"/>
    <s v="G1A     - Elec G-1 T&amp;D Sm C&amp;I"/>
    <s v="G1A"/>
    <s v="ELEC G-1A"/>
    <n v="4579"/>
    <s v="DELIVERY ONLY - MBTA"/>
    <n v="84"/>
    <n v="11331.64"/>
    <n v="124927"/>
    <x v="2"/>
  </r>
  <r>
    <x v="1"/>
    <s v="NANTUCKET ELECTRIC"/>
    <x v="0"/>
    <x v="3"/>
    <s v="APRIL"/>
    <x v="2"/>
    <s v="COMMERCIAL"/>
    <n v="10"/>
    <s v="G1F     - Elec G-1 Sm C&amp;I House Meter-Fixed"/>
    <s v="G1F"/>
    <s v="ELEC G-1F"/>
    <n v="300"/>
    <s v="COMMERCIAL-NO BUILDING HEAT"/>
    <n v="14"/>
    <n v="23295.94"/>
    <n v="103185"/>
    <x v="2"/>
  </r>
  <r>
    <x v="0"/>
    <s v="MASSACHUSETTS ELECTRIC"/>
    <x v="0"/>
    <x v="3"/>
    <s v="APRIL"/>
    <x v="2"/>
    <s v="COMMERCIAL"/>
    <n v="309"/>
    <s v="G1D     - Elec G-1 Sm C&amp;I Master Mtr-Smart Grid"/>
    <s v="G1D"/>
    <s v="ELEC G-1D"/>
    <n v="300"/>
    <s v="COMMERCIAL-NO BUILDING HEAT"/>
    <n v="6"/>
    <n v="4894.71"/>
    <n v="22397"/>
    <x v="2"/>
  </r>
  <r>
    <x v="0"/>
    <s v="MASSACHUSETTS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392"/>
    <n v="18634.89"/>
    <n v="1395747"/>
    <x v="2"/>
  </r>
  <r>
    <x v="1"/>
    <s v="NANTUCKET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115"/>
    <n v="4695.8599999999997"/>
    <n v="92086"/>
    <x v="1"/>
  </r>
  <r>
    <x v="0"/>
    <s v="MASSACHUSETTS ELECTRIC"/>
    <x v="0"/>
    <x v="3"/>
    <s v="APRIL"/>
    <x v="0"/>
    <s v="RESIDENTIAL"/>
    <n v="5"/>
    <s v="G1A     - Elec G-1 Sm C&amp;I-Fixed"/>
    <s v="G1A"/>
    <s v="ELEC G-1A"/>
    <n v="200"/>
    <s v="RESIDENCE SERVICE - NO HEAT"/>
    <n v="1036"/>
    <n v="273969.26"/>
    <n v="465911"/>
    <x v="2"/>
  </r>
  <r>
    <x v="1"/>
    <s v="NANTUCKET ELECTRIC"/>
    <x v="0"/>
    <x v="3"/>
    <s v="APRIL"/>
    <x v="1"/>
    <s v="STEAM-HEAT"/>
    <n v="1"/>
    <s v="R1A     - Elec R-1 Residential-Fixed"/>
    <s v="R1A"/>
    <s v="ELEC R-1A"/>
    <n v="207"/>
    <s v="RESIDENCE SERVICE - WITH HEAT"/>
    <n v="14"/>
    <n v="1772.76"/>
    <n v="6585"/>
    <x v="0"/>
  </r>
  <r>
    <x v="0"/>
    <s v="MASSACHUSETTS ELECTRIC"/>
    <x v="0"/>
    <x v="3"/>
    <s v="APRIL"/>
    <x v="2"/>
    <s v="COMMERCIAL"/>
    <n v="11"/>
    <s v="G1A     - Elec G-1 Sm C&amp;I-Variable"/>
    <s v="G1A"/>
    <s v="ELEC G-1A"/>
    <n v="300"/>
    <s v="COMMERCIAL-NO BUILDING HEAT"/>
    <n v="247"/>
    <n v="82915.600000000006"/>
    <n v="412974"/>
    <x v="2"/>
  </r>
  <r>
    <x v="0"/>
    <s v="MASSACHUSETTS ELECTRIC"/>
    <x v="0"/>
    <x v="3"/>
    <s v="APRIL"/>
    <x v="4"/>
    <s v="INDUSTRIAL"/>
    <n v="700"/>
    <s v="G3A     - Elec G-3 Large TOU-Fixed"/>
    <s v="G3A"/>
    <s v="ELEC G-3A"/>
    <n v="460"/>
    <s v="INDUSTRIAL GENERAL - 60 HERTZ"/>
    <n v="3"/>
    <n v="180880.27"/>
    <n v="646617"/>
    <x v="5"/>
  </r>
  <r>
    <x v="0"/>
    <s v="MASSACHUSETTS ELECTRIC"/>
    <x v="0"/>
    <x v="3"/>
    <s v="APRIL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3"/>
    <s v="APRIL"/>
    <x v="4"/>
    <s v="INDUSTRIAL"/>
    <n v="13"/>
    <s v="G2A     - Elec G-2 Dem-Fixed"/>
    <s v="G2A"/>
    <s v="ELEC G-2A"/>
    <n v="460"/>
    <s v="INDUSTRIAL GENERAL - 60 HERTZ"/>
    <n v="8"/>
    <n v="17271.12"/>
    <n v="71448"/>
    <x v="3"/>
  </r>
  <r>
    <x v="0"/>
    <s v="MASSACHUSETTS ELECTRIC"/>
    <x v="0"/>
    <x v="3"/>
    <s v="APRIL"/>
    <x v="2"/>
    <s v="COMMERCIAL"/>
    <n v="16"/>
    <s v="G2B     - Elec G-2 Dem Master Mtr Apts-Fixed"/>
    <s v="G2B"/>
    <s v="ELEC G-2B"/>
    <n v="300"/>
    <s v="COMMERCIAL-NO BUILDING HEAT"/>
    <n v="5"/>
    <n v="19038.2"/>
    <n v="79929"/>
    <x v="3"/>
  </r>
  <r>
    <x v="1"/>
    <s v="NANTUCKET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4886.78"/>
    <n v="14265"/>
    <x v="4"/>
  </r>
  <r>
    <x v="0"/>
    <s v="MASSACHUSETTS ELECTRIC"/>
    <x v="0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2"/>
    <n v="3325.9"/>
    <n v="13277"/>
    <x v="4"/>
  </r>
  <r>
    <x v="0"/>
    <s v="MASSACHUSETTS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3168"/>
    <n v="211086.92"/>
    <n v="934019"/>
    <x v="4"/>
  </r>
  <r>
    <x v="0"/>
    <s v="MASSACHUSETTS ELECTRIC"/>
    <x v="0"/>
    <x v="3"/>
    <s v="APRIL"/>
    <x v="0"/>
    <s v="RESIDENTIAL"/>
    <n v="616"/>
    <s v="S4A     - Lighting S-1 (S4) T&amp;D Co Owned Non Muni"/>
    <s v="S4A"/>
    <s v="LIGHTING S-4A"/>
    <n v="4512"/>
    <s v="DELIVERY ONLY - RESIDENTIAL"/>
    <n v="594"/>
    <n v="16851.060000000001"/>
    <n v="58716"/>
    <x v="4"/>
  </r>
  <r>
    <x v="0"/>
    <s v="MASSACHUSETTS ELECTRIC"/>
    <x v="0"/>
    <x v="3"/>
    <s v="APRIL"/>
    <x v="7"/>
    <s v="N/A"/>
    <n v="5"/>
    <s v="G1A     - Elec G-1 Sm C&amp;I-Fixed"/>
    <s v="G1A"/>
    <s v="ELEC G-1A"/>
    <n v="1572"/>
    <s v="SALE FOR RESALE - HINGHAM ELE"/>
    <n v="1"/>
    <n v="3603.35"/>
    <n v="16645"/>
    <x v="2"/>
  </r>
  <r>
    <x v="0"/>
    <s v="MASSACHUSETTS ELECTRIC"/>
    <x v="0"/>
    <x v="3"/>
    <s v="APRIL"/>
    <x v="10"/>
    <s v="N/A"/>
    <n v="5"/>
    <s v="G1A     - Elec G-1 Sm C&amp;I-Fixed"/>
    <s v="G1A"/>
    <s v="ELEC G-1A"/>
    <n v="1577"/>
    <s v="SALE FOR RESALE - WESTRN MASS"/>
    <n v="2"/>
    <n v="1245.56"/>
    <n v="5677"/>
    <x v="2"/>
  </r>
  <r>
    <x v="0"/>
    <s v="MASSACHUSETTS ELECTRIC"/>
    <x v="0"/>
    <x v="3"/>
    <s v="APRIL"/>
    <x v="0"/>
    <s v="RESIDENTIAL"/>
    <n v="7"/>
    <s v="R2A     - Elec R-2 Residential Low Income-Variable"/>
    <s v="R2A"/>
    <s v="ELEC R-2A"/>
    <n v="200"/>
    <s v="RESIDENCE SERVICE - NO HEAT"/>
    <n v="85"/>
    <n v="7476.57"/>
    <n v="44638"/>
    <x v="1"/>
  </r>
  <r>
    <x v="1"/>
    <s v="NANTUCKET ELECTRIC"/>
    <x v="0"/>
    <x v="3"/>
    <s v="APRIL"/>
    <x v="0"/>
    <s v="RESIDENTIAL"/>
    <n v="950"/>
    <s v="G1A     - Elec G-1 T&amp;D Sm C&amp;I"/>
    <s v="G1A"/>
    <s v="ELEC G-1A"/>
    <n v="4512"/>
    <s v="DELIVERY ONLY - RESIDENTIAL"/>
    <n v="30"/>
    <n v="1546.82"/>
    <n v="13473"/>
    <x v="2"/>
  </r>
  <r>
    <x v="0"/>
    <s v="MASSACHUSETTS ELECTRIC"/>
    <x v="0"/>
    <x v="3"/>
    <s v="APRIL"/>
    <x v="10"/>
    <s v="N/A"/>
    <n v="950"/>
    <s v="G1A     - Elec G-1 T&amp;D Sm C&amp;I"/>
    <s v="G1A"/>
    <s v="ELEC G-1A"/>
    <n v="4577"/>
    <s v="N/A"/>
    <n v="1"/>
    <n v="325.58999999999997"/>
    <n v="3747"/>
    <x v="2"/>
  </r>
  <r>
    <x v="0"/>
    <s v="MASSACHUSETTS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61040"/>
    <n v="1120655.8500000001"/>
    <n v="28974921"/>
    <x v="1"/>
  </r>
  <r>
    <x v="0"/>
    <s v="MASSACHUSETTS ELECTRIC"/>
    <x v="0"/>
    <x v="3"/>
    <s v="APRIL"/>
    <x v="2"/>
    <s v="COMMERCIAL"/>
    <n v="15"/>
    <s v="G1F     - Elec G-1 Sm C&amp;I House Meter-Variable"/>
    <s v="G1F"/>
    <s v="ELEC G-1F"/>
    <n v="300"/>
    <s v="COMMERCIAL-NO BUILDING HEAT"/>
    <n v="130"/>
    <n v="5796.3"/>
    <n v="29239"/>
    <x v="2"/>
  </r>
  <r>
    <x v="1"/>
    <s v="NANTUCKET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12"/>
    <n v="621.88"/>
    <n v="5410"/>
    <x v="2"/>
  </r>
  <r>
    <x v="0"/>
    <s v="MASSACHUSETTS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4750"/>
    <n v="147435.41"/>
    <n v="4076690"/>
    <x v="1"/>
  </r>
  <r>
    <x v="1"/>
    <s v="NANTUCKET ELECTRIC"/>
    <x v="0"/>
    <x v="3"/>
    <s v="APRIL"/>
    <x v="0"/>
    <s v="RESIDENTIAL"/>
    <n v="5"/>
    <s v="G1A     - Elec G-1 Sm C&amp;I-Fixed"/>
    <s v="G1A"/>
    <s v="ELEC G-1A"/>
    <n v="200"/>
    <s v="RESIDENCE SERVICE - NO HEAT"/>
    <n v="8"/>
    <n v="1109.48"/>
    <n v="4602"/>
    <x v="2"/>
  </r>
  <r>
    <x v="0"/>
    <s v="MASSACHUSETTS ELECTRIC"/>
    <x v="0"/>
    <x v="3"/>
    <s v="APRIL"/>
    <x v="0"/>
    <s v="RESIDENTIAL"/>
    <n v="3"/>
    <s v="R4A     - Elec R-4 Residential TOU-Fixed"/>
    <s v="R4A"/>
    <s v="ELEC R-4A"/>
    <n v="200"/>
    <s v="RESIDENCE SERVICE - NO HEAT"/>
    <n v="11"/>
    <n v="8985.74"/>
    <n v="33967"/>
    <x v="0"/>
  </r>
  <r>
    <x v="0"/>
    <s v="MASSACHUSETTS ELECTRIC"/>
    <x v="0"/>
    <x v="3"/>
    <s v="APRIL"/>
    <x v="0"/>
    <s v="RESIDENTIAL"/>
    <n v="911"/>
    <s v="R4A     - Elec R-4 T&amp;D Residential TOU"/>
    <s v="R4A"/>
    <s v="ELEC R-4A"/>
    <n v="4512"/>
    <s v="DELIVERY ONLY - RESIDENTIAL"/>
    <n v="6"/>
    <n v="-1306.0999999999999"/>
    <n v="-12123"/>
    <x v="0"/>
  </r>
  <r>
    <x v="0"/>
    <s v="MASSACHUSETTS ELECTRIC"/>
    <x v="0"/>
    <x v="3"/>
    <s v="APRIL"/>
    <x v="4"/>
    <s v="INDUSTRIAL"/>
    <n v="710"/>
    <s v="G3A     - Elec G-3 T&amp;D Large TOU"/>
    <s v="G3A"/>
    <s v="ELEC G-3A"/>
    <n v="4552"/>
    <s v="DELIVERY ONLY - INDUSTRIAL"/>
    <n v="646"/>
    <n v="9226906.3599999994"/>
    <n v="169523862"/>
    <x v="5"/>
  </r>
  <r>
    <x v="0"/>
    <s v="MASSACHUSETTS ELECTRIC"/>
    <x v="0"/>
    <x v="3"/>
    <s v="APRIL"/>
    <x v="7"/>
    <s v="N/A"/>
    <n v="1"/>
    <s v="R1A     - Elec R-1 Residential-Fixed"/>
    <s v="R1A"/>
    <s v="ELEC R-1A"/>
    <n v="1572"/>
    <s v="SALE FOR RESALE - HINGHAM ELE"/>
    <n v="1"/>
    <n v="96.29"/>
    <n v="359"/>
    <x v="0"/>
  </r>
  <r>
    <x v="0"/>
    <s v="MASSACHUSETTS ELECTRIC"/>
    <x v="0"/>
    <x v="3"/>
    <s v="APRIL"/>
    <x v="2"/>
    <s v="COMMERCIAL"/>
    <n v="955"/>
    <s v="G2B     - Elec G-2 T&amp;D Dem Master Mtr Apts"/>
    <s v="G2A"/>
    <s v="ELEC G-2A"/>
    <n v="4532"/>
    <s v="DELIVERY ONLY - COMMERCIAL"/>
    <n v="336"/>
    <n v="518380.87"/>
    <n v="7357001"/>
    <x v="3"/>
  </r>
  <r>
    <x v="0"/>
    <s v="MASSACHUSETTS ELECTRIC"/>
    <x v="0"/>
    <x v="3"/>
    <s v="APRIL"/>
    <x v="8"/>
    <s v="N/A"/>
    <n v="18"/>
    <s v="G2A     - Elec G-2 Dem-Variable"/>
    <s v="G2A"/>
    <s v="ELEC G-2A"/>
    <n v="1575"/>
    <s v="SALE FOR RESALE - NSTAR"/>
    <n v="2"/>
    <n v="9057.2800000000007"/>
    <n v="42220"/>
    <x v="3"/>
  </r>
  <r>
    <x v="0"/>
    <s v="MASSACHUSETTS ELECTRIC"/>
    <x v="0"/>
    <x v="3"/>
    <s v="APRIL"/>
    <x v="2"/>
    <s v="COMMERCIAL"/>
    <n v="19"/>
    <s v="G2B     - Elec G-2 Dem Master Mtr Apts-Variable"/>
    <s v="G2B"/>
    <s v="ELEC G-2B"/>
    <n v="300"/>
    <s v="COMMERCIAL-NO BUILDING HEAT"/>
    <n v="56"/>
    <n v="240397.71"/>
    <n v="1120726"/>
    <x v="3"/>
  </r>
  <r>
    <x v="0"/>
    <s v="MASSACHUSETTS ELECTRIC"/>
    <x v="0"/>
    <x v="3"/>
    <s v="APRIL"/>
    <x v="2"/>
    <s v="COMMERCIAL"/>
    <n v="701"/>
    <s v="G3A     - Elec G-3 Large TOU-Variable"/>
    <s v="G3A"/>
    <s v="ELEC G-3A"/>
    <n v="300"/>
    <s v="COMMERCIAL-NO BUILDING HEAT"/>
    <n v="259"/>
    <n v="5015908.74"/>
    <n v="25129375"/>
    <x v="5"/>
  </r>
  <r>
    <x v="1"/>
    <s v="NANTUCKET ELECTRIC"/>
    <x v="0"/>
    <x v="3"/>
    <s v="APRIL"/>
    <x v="6"/>
    <s v="N/A"/>
    <n v="615"/>
    <s v="S1A     - Lighting S-1 T&amp;D Co Owned"/>
    <s v="S1A"/>
    <s v="LIGHTING S-1A"/>
    <n v="4563"/>
    <s v="DELIVERY ONLY - PRIVATE LIGHT"/>
    <n v="1"/>
    <n v="9.24"/>
    <n v="27"/>
    <x v="4"/>
  </r>
  <r>
    <x v="1"/>
    <s v="NANTUCKET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019.5"/>
    <n v="5915"/>
    <x v="4"/>
  </r>
  <r>
    <x v="0"/>
    <s v="MASSACHUSETTS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5"/>
    <n v="150.72999999999999"/>
    <n v="929"/>
    <x v="4"/>
  </r>
  <r>
    <x v="0"/>
    <s v="MASSACHUSETTS ELECTRIC"/>
    <x v="0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58.41"/>
    <n v="565"/>
    <x v="2"/>
  </r>
  <r>
    <x v="0"/>
    <s v="MASSACHUSETTS ELECTRIC"/>
    <x v="0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824"/>
    <n v="46171.040000000001"/>
    <n v="195435"/>
    <x v="4"/>
  </r>
  <r>
    <x v="0"/>
    <s v="MASSACHUSETTS ELECTRIC"/>
    <x v="0"/>
    <x v="3"/>
    <s v="APRIL"/>
    <x v="5"/>
    <s v="STRT-AND-HWY-LT"/>
    <n v="627"/>
    <s v="S6A     - Lighting S-6 T&amp;D Decorative"/>
    <s v="S6A"/>
    <s v="N/A"/>
    <n v="4562"/>
    <s v="DELIVERY ONLY - STREET LIGHT"/>
    <n v="4"/>
    <n v="1268.31"/>
    <n v="350"/>
    <x v="4"/>
  </r>
  <r>
    <x v="0"/>
    <s v="MASSACHUSETTS ELECTRIC"/>
    <x v="0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62.63"/>
    <n v="131"/>
    <x v="4"/>
  </r>
  <r>
    <x v="1"/>
    <s v="NANTUCKET ELECTRIC"/>
    <x v="0"/>
    <x v="3"/>
    <s v="APRIL"/>
    <x v="2"/>
    <s v="COMMERCIAL"/>
    <n v="903"/>
    <s v="R1A     - Elec R-1 T&amp;D Residential"/>
    <s v="R1A"/>
    <s v="ELEC R-1A"/>
    <n v="4532"/>
    <s v="DELIVERY ONLY - COMMERCIAL"/>
    <n v="24"/>
    <n v="1676.2"/>
    <n v="12791"/>
    <x v="0"/>
  </r>
  <r>
    <x v="0"/>
    <s v="MASSACHUSETTS ELECTRIC"/>
    <x v="0"/>
    <x v="3"/>
    <s v="APRIL"/>
    <x v="8"/>
    <s v="N/A"/>
    <n v="5"/>
    <s v="G1A     - Elec G-1 Sm C&amp;I-Fixed"/>
    <s v="G1A"/>
    <s v="ELEC G-1A"/>
    <n v="1575"/>
    <s v="SALE FOR RESALE - NSTAR"/>
    <n v="5"/>
    <n v="2021.15"/>
    <n v="9213"/>
    <x v="2"/>
  </r>
  <r>
    <x v="0"/>
    <s v="MASSACHUSETTS ELECTRIC"/>
    <x v="0"/>
    <x v="3"/>
    <s v="APRIL"/>
    <x v="1"/>
    <s v="STEAM-HEAT"/>
    <n v="6"/>
    <s v="R2A     - Elec R-2 Residential Low Income-Fixed"/>
    <s v="R2A"/>
    <s v="ELEC R-2A"/>
    <n v="207"/>
    <s v="RESIDENCE SERVICE - WITH HEAT"/>
    <n v="5824"/>
    <n v="872773.68"/>
    <n v="5000530"/>
    <x v="1"/>
  </r>
  <r>
    <x v="0"/>
    <s v="MASSACHUSETTS ELECTRIC"/>
    <x v="0"/>
    <x v="3"/>
    <s v="APRIL"/>
    <x v="2"/>
    <s v="COMMERCIAL"/>
    <n v="8"/>
    <s v="G1C     - Elec G-1 Sm C&amp;I Unmtrd Fix kWh-Fixed"/>
    <s v="G1C"/>
    <s v="ELEC G-1C"/>
    <n v="300"/>
    <s v="COMMERCIAL-NO BUILDING HEAT"/>
    <n v="436"/>
    <n v="29893.71"/>
    <n v="121966"/>
    <x v="2"/>
  </r>
  <r>
    <x v="0"/>
    <s v="MASSACHUSETTS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333"/>
    <n v="48092.36"/>
    <n v="458113"/>
    <x v="2"/>
  </r>
  <r>
    <x v="0"/>
    <s v="MASSACHUSETTS ELECTRIC"/>
    <x v="0"/>
    <x v="3"/>
    <s v="APRIL"/>
    <x v="3"/>
    <s v="N/A"/>
    <n v="951"/>
    <s v="G1C     - Elec G-1 T&amp;D Sm C&amp;I Unmtrd Fix kWh"/>
    <s v="G1C"/>
    <s v="ELEC G-1C"/>
    <n v="4579"/>
    <s v="DELIVERY ONLY - MBTA"/>
    <n v="7"/>
    <n v="290.11"/>
    <n v="2844"/>
    <x v="2"/>
  </r>
  <r>
    <x v="1"/>
    <s v="NANTUCKET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23"/>
    <n v="3433.25"/>
    <n v="19387"/>
    <x v="1"/>
  </r>
  <r>
    <x v="0"/>
    <s v="MASSACHUSETTS ELECTRIC"/>
    <x v="0"/>
    <x v="3"/>
    <s v="APRIL"/>
    <x v="0"/>
    <s v="RESIDENTIAL"/>
    <n v="15"/>
    <s v="G1F     - Elec G-1 Sm C&amp;I House Meter-Variable"/>
    <s v="G1F"/>
    <s v="ELEC G-1F"/>
    <n v="200"/>
    <s v="RESIDENCE SERVICE - NO HEAT"/>
    <n v="2"/>
    <n v="60.76"/>
    <n v="202"/>
    <x v="2"/>
  </r>
  <r>
    <x v="0"/>
    <s v="MASSACHUSETTS ELECTRIC"/>
    <x v="0"/>
    <x v="3"/>
    <s v="APRIL"/>
    <x v="0"/>
    <s v="RESIDENTIAL"/>
    <n v="301"/>
    <s v="R1A     - Elec R-1 Res-Smart Grid"/>
    <s v="R1A"/>
    <s v="ELEC R-1A"/>
    <n v="200"/>
    <s v="RESIDENCE SERVICE - NO HEAT"/>
    <n v="7341"/>
    <n v="822402.73"/>
    <n v="3399090"/>
    <x v="0"/>
  </r>
  <r>
    <x v="0"/>
    <s v="MASSACHUSETTS ELECTRIC"/>
    <x v="0"/>
    <x v="3"/>
    <s v="APRIL"/>
    <x v="0"/>
    <s v="RESIDENTIAL"/>
    <n v="11"/>
    <s v="G1A     - Elec G-1 Sm C&amp;I-Variable"/>
    <s v="G1A"/>
    <s v="ELEC G-1A"/>
    <n v="200"/>
    <s v="RESIDENCE SERVICE - NO HEAT"/>
    <n v="8"/>
    <n v="-29901.68"/>
    <n v="3066"/>
    <x v="2"/>
  </r>
  <r>
    <x v="1"/>
    <s v="NANTUCKET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242.47"/>
    <n v="4481"/>
    <x v="1"/>
  </r>
  <r>
    <x v="1"/>
    <s v="NANTUCKET ELECTRIC"/>
    <x v="0"/>
    <x v="3"/>
    <s v="APRIL"/>
    <x v="2"/>
    <s v="COMMERCIAL"/>
    <n v="1"/>
    <s v="R1A     - Elec R-1 Residential-Fixed"/>
    <s v="R1A"/>
    <s v="ELEC R-1A"/>
    <n v="300"/>
    <s v="COMMERCIAL-NO BUILDING HEAT"/>
    <n v="24"/>
    <n v="3488.41"/>
    <n v="13034"/>
    <x v="0"/>
  </r>
  <r>
    <x v="0"/>
    <s v="MASSACHUSETTS ELECTRIC"/>
    <x v="0"/>
    <x v="3"/>
    <s v="APRIL"/>
    <x v="4"/>
    <s v="INDUSTRIAL"/>
    <n v="954"/>
    <s v="G2A     - Elec G-2 T&amp;D Dem"/>
    <s v="G2A"/>
    <s v="ELEC G-2A"/>
    <n v="4552"/>
    <s v="DELIVERY ONLY - INDUSTRIAL"/>
    <n v="481"/>
    <n v="968811.32"/>
    <n v="12103158"/>
    <x v="3"/>
  </r>
  <r>
    <x v="0"/>
    <s v="MASSACHUSETTS ELECTRIC"/>
    <x v="0"/>
    <x v="3"/>
    <s v="APRIL"/>
    <x v="4"/>
    <s v="INDUSTRIAL"/>
    <n v="602"/>
    <s v="S4A     - Lighting S-1 (S4) Co Owned Non Muni-Fixed"/>
    <s v="S4A"/>
    <s v="LIGHTING S-4A"/>
    <n v="460"/>
    <s v="INDUSTRIAL GENERAL - 60 HERTZ"/>
    <n v="27"/>
    <n v="3685.16"/>
    <n v="10627"/>
    <x v="4"/>
  </r>
  <r>
    <x v="0"/>
    <s v="MASSACHUSETTS ELECTRIC"/>
    <x v="0"/>
    <x v="3"/>
    <s v="APRIL"/>
    <x v="6"/>
    <s v="N/A"/>
    <n v="623"/>
    <s v="S3B     - Lighting S-3 UG Div of Ownrshp Opt B-Var"/>
    <s v="S3B"/>
    <s v="LIGHTING S-3B"/>
    <n v="360"/>
    <s v="PRIVATE LIGHTING"/>
    <n v="3"/>
    <n v="50.88"/>
    <n v="171"/>
    <x v="4"/>
  </r>
  <r>
    <x v="0"/>
    <s v="MASSACHUSETTS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5"/>
    <n v="2650.52"/>
    <n v="16665"/>
    <x v="4"/>
  </r>
  <r>
    <x v="1"/>
    <s v="NANTUCKET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2.52"/>
    <n v="121"/>
    <x v="4"/>
  </r>
  <r>
    <x v="0"/>
    <s v="MASSACHUSETTS ELECTRIC"/>
    <x v="0"/>
    <x v="3"/>
    <s v="APRIL"/>
    <x v="5"/>
    <s v="STRT-AND-HWY-LT"/>
    <n v="612"/>
    <s v="G1B     - Lighting G-1 Non Conforming-Fixed"/>
    <s v="G1B"/>
    <s v="LIGHTING G-1B"/>
    <n v="700"/>
    <s v="PUBLIC STREET &amp; HIWAY LIGHTING"/>
    <n v="4"/>
    <n v="92.08"/>
    <n v="289"/>
    <x v="2"/>
  </r>
  <r>
    <x v="1"/>
    <s v="NANTUCKET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9"/>
    <n v="177.81"/>
    <n v="1199"/>
    <x v="2"/>
  </r>
  <r>
    <x v="0"/>
    <s v="MASSACHUSETTS ELECTRIC"/>
    <x v="0"/>
    <x v="3"/>
    <s v="APRIL"/>
    <x v="5"/>
    <s v="STRT-AND-HWY-LT"/>
    <n v="609"/>
    <s v="S5A     - Lighting S-5 Cust Owned-Variable"/>
    <s v="S5A"/>
    <s v="N/A"/>
    <n v="700"/>
    <s v="PUBLIC STREET &amp; HIWAY LIGHTING"/>
    <n v="8"/>
    <n v="4386.42"/>
    <n v="19334"/>
    <x v="4"/>
  </r>
  <r>
    <x v="0"/>
    <s v="MASSACHUSETTS ELECTRIC"/>
    <x v="0"/>
    <x v="3"/>
    <s v="APRIL"/>
    <x v="5"/>
    <s v="STRT-AND-HWY-LT"/>
    <n v="619"/>
    <s v="S5A     - Lighting S-5 T&amp;D Cust Owned"/>
    <s v="S5A"/>
    <s v="N/A"/>
    <n v="4562"/>
    <s v="DELIVERY ONLY - STREET LIGHT"/>
    <n v="248"/>
    <n v="271157.43"/>
    <n v="2354846"/>
    <x v="4"/>
  </r>
  <r>
    <x v="0"/>
    <s v="MASSACHUSETTS ELECTRIC"/>
    <x v="0"/>
    <x v="3"/>
    <s v="APRIL"/>
    <x v="1"/>
    <s v="STEAM-HEAT"/>
    <n v="603"/>
    <s v="S4A     - Lighting S-1 (S4) Co Owned Non Muni-Variable"/>
    <s v="S4A"/>
    <s v="LIGHTING S-4A"/>
    <n v="207"/>
    <s v="RESIDENCE SERVICE - WITH HEAT"/>
    <n v="29"/>
    <n v="478.82"/>
    <n v="1248"/>
    <x v="4"/>
  </r>
  <r>
    <x v="1"/>
    <s v="NANTUCKET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10536"/>
    <n v="860325.34"/>
    <n v="6681873"/>
    <x v="0"/>
  </r>
  <r>
    <x v="0"/>
    <s v="MASSACHUSETTS ELECTRIC"/>
    <x v="0"/>
    <x v="3"/>
    <s v="APRIL"/>
    <x v="1"/>
    <s v="STEAM-HEAT"/>
    <n v="950"/>
    <s v="G1A     - Elec G-1 T&amp;D Sm C&amp;I"/>
    <s v="G1A"/>
    <s v="ELEC G-1A"/>
    <n v="4513"/>
    <s v="DELIVERY ONLY - RESIDENT HEAT"/>
    <n v="18"/>
    <n v="2038.33"/>
    <n v="21961"/>
    <x v="2"/>
  </r>
  <r>
    <x v="1"/>
    <s v="NANTUCKET ELECTRIC"/>
    <x v="0"/>
    <x v="3"/>
    <s v="APRIL"/>
    <x v="4"/>
    <s v="INDUSTRIAL"/>
    <n v="950"/>
    <s v="G1A     - Elec G-1 T&amp;D Sm C&amp;I"/>
    <s v="G1A"/>
    <s v="ELEC G-1A"/>
    <n v="4552"/>
    <s v="DELIVERY ONLY - INDUSTRIAL"/>
    <n v="2"/>
    <n v="41.94"/>
    <n v="240"/>
    <x v="2"/>
  </r>
  <r>
    <x v="0"/>
    <s v="MASSACHUSETTS ELECTRIC"/>
    <x v="0"/>
    <x v="3"/>
    <s v="APRIL"/>
    <x v="2"/>
    <s v="COMMERCIAL"/>
    <n v="6"/>
    <s v="R2A     - Elec R-2 Residential Low Income-Fixed"/>
    <s v="R2A"/>
    <s v="ELEC R-2A"/>
    <n v="300"/>
    <s v="COMMERCIAL-NO BUILDING HEAT"/>
    <n v="2"/>
    <n v="159.03"/>
    <n v="890"/>
    <x v="1"/>
  </r>
  <r>
    <x v="1"/>
    <s v="NANTUCKET ELECTRIC"/>
    <x v="0"/>
    <x v="3"/>
    <s v="APRIL"/>
    <x v="2"/>
    <s v="COMMERCIAL"/>
    <n v="950"/>
    <s v="G1A     - Elec G-1 T&amp;D Sm C&amp;I"/>
    <s v="G1A"/>
    <s v="ELEC G-1A"/>
    <n v="4532"/>
    <s v="DELIVERY ONLY - COMMERCIAL"/>
    <n v="1275"/>
    <n v="153140.93"/>
    <n v="1551038"/>
    <x v="2"/>
  </r>
  <r>
    <x v="0"/>
    <s v="MASSACHUSETTS ELECTRIC"/>
    <x v="0"/>
    <x v="3"/>
    <s v="APRIL"/>
    <x v="2"/>
    <s v="COMMERCIAL"/>
    <n v="9"/>
    <s v="G1D     - Elec G-1 Sm C&amp;I Master Mtr-Fixed"/>
    <s v="G1D"/>
    <s v="ELEC G-1D"/>
    <n v="300"/>
    <s v="COMMERCIAL-NO BUILDING HEAT"/>
    <n v="330"/>
    <n v="-360491.8"/>
    <n v="693018"/>
    <x v="2"/>
  </r>
  <r>
    <x v="0"/>
    <s v="MASSACHUSETTS ELECTRIC"/>
    <x v="0"/>
    <x v="3"/>
    <s v="APRIL"/>
    <x v="2"/>
    <s v="COMMERCIAL"/>
    <n v="310"/>
    <s v="G1F     - Elec G-1 Sm C&amp;I House Meter-Smart Grid"/>
    <s v="G1F"/>
    <s v="ELEC G-1F"/>
    <n v="300"/>
    <s v="COMMERCIAL-NO BUILDING HEAT"/>
    <n v="255"/>
    <n v="16422.57"/>
    <n v="65908"/>
    <x v="2"/>
  </r>
  <r>
    <x v="0"/>
    <s v="MASSACHUSETTS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533"/>
    <n v="19294.66"/>
    <n v="169342"/>
    <x v="2"/>
  </r>
  <r>
    <x v="0"/>
    <s v="MASSACHUSETTS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14262"/>
    <n v="186602.26"/>
    <n v="7447520"/>
    <x v="2"/>
  </r>
  <r>
    <x v="1"/>
    <s v="NANTUCKET ELECTRIC"/>
    <x v="0"/>
    <x v="3"/>
    <s v="APRIL"/>
    <x v="0"/>
    <s v="RESIDENTIAL"/>
    <n v="10"/>
    <s v="G1F     - Elec G-1 Sm C&amp;I House Meter-Fixed"/>
    <s v="G1F"/>
    <s v="ELEC G-1F"/>
    <n v="200"/>
    <s v="RESIDENCE SERVICE - NO HEAT"/>
    <n v="3"/>
    <n v="490.42"/>
    <n v="2051"/>
    <x v="2"/>
  </r>
  <r>
    <x v="0"/>
    <s v="MASSACHUSETTS ELECTRIC"/>
    <x v="0"/>
    <x v="3"/>
    <s v="APRIL"/>
    <x v="2"/>
    <s v="COMMERCIAL"/>
    <n v="1"/>
    <s v="R1A     - Elec R-1 Residential-Fixed"/>
    <s v="R1A"/>
    <s v="ELEC R-1A"/>
    <n v="300"/>
    <s v="COMMERCIAL-NO BUILDING HEAT"/>
    <n v="1259"/>
    <n v="371999.63"/>
    <n v="1447143"/>
    <x v="0"/>
  </r>
  <r>
    <x v="0"/>
    <s v="MASSACHUSETTS ELECTRIC"/>
    <x v="0"/>
    <x v="3"/>
    <s v="APRIL"/>
    <x v="1"/>
    <s v="STEAM-HEAT"/>
    <n v="1"/>
    <s v="R1A     - Elec R-1 Residential-Fixed"/>
    <s v="R1A"/>
    <s v="ELEC R-1A"/>
    <n v="207"/>
    <s v="RESIDENCE SERVICE - WITH HEAT"/>
    <n v="40917"/>
    <n v="7987919.7000000002"/>
    <n v="30876785"/>
    <x v="0"/>
  </r>
  <r>
    <x v="0"/>
    <s v="MASSACHUSETTS ELECTRIC"/>
    <x v="0"/>
    <x v="3"/>
    <s v="APRIL"/>
    <x v="1"/>
    <s v="STEAM-HEAT"/>
    <n v="5"/>
    <s v="G1A     - Elec G-1 Sm C&amp;I-Fixed"/>
    <s v="G1A"/>
    <s v="ELEC G-1A"/>
    <n v="207"/>
    <s v="RESIDENCE SERVICE - WITH HEAT"/>
    <n v="11"/>
    <n v="1139.75"/>
    <n v="5009"/>
    <x v="2"/>
  </r>
  <r>
    <x v="0"/>
    <s v="MASSACHUSETTS ELECTRIC"/>
    <x v="0"/>
    <x v="3"/>
    <s v="APRIL"/>
    <x v="1"/>
    <s v="STEAM-HEAT"/>
    <n v="3"/>
    <s v="R4A     - Elec R-4 Residential TOU-Fixed"/>
    <s v="R4A"/>
    <s v="ELEC R-4A"/>
    <n v="207"/>
    <s v="RESIDENCE SERVICE - WITH HEAT"/>
    <n v="33"/>
    <n v="23140.62"/>
    <n v="89875"/>
    <x v="0"/>
  </r>
  <r>
    <x v="0"/>
    <s v="MASSACHUSETTS ELECTRIC"/>
    <x v="0"/>
    <x v="3"/>
    <s v="APRIL"/>
    <x v="2"/>
    <s v="COMMERCIAL"/>
    <n v="911"/>
    <s v="R4A     - Elec R-4 T&amp;D Residential TOU"/>
    <s v="R4A"/>
    <s v="ELEC R-4A"/>
    <n v="4532"/>
    <s v="DELIVERY ONLY - COMMERCIAL"/>
    <n v="27"/>
    <n v="63143.43"/>
    <n v="547062"/>
    <x v="0"/>
  </r>
  <r>
    <x v="0"/>
    <s v="MASSACHUSETTS ELECTRIC"/>
    <x v="0"/>
    <x v="3"/>
    <s v="APRIL"/>
    <x v="2"/>
    <s v="COMMERCIAL"/>
    <n v="18"/>
    <s v="G2A     - Elec G-2 Dem-Variable"/>
    <s v="G2A"/>
    <s v="ELEC G-2A"/>
    <n v="300"/>
    <s v="COMMERCIAL-NO BUILDING HEAT"/>
    <n v="2685"/>
    <n v="8123903.5300000003"/>
    <n v="37847393"/>
    <x v="3"/>
  </r>
  <r>
    <x v="0"/>
    <s v="MASSACHUSETTS ELECTRIC"/>
    <x v="0"/>
    <x v="3"/>
    <s v="APRIL"/>
    <x v="0"/>
    <s v="RESIDENTIAL"/>
    <n v="1"/>
    <s v="R1A     - Elec R-1 Residential-Fixed"/>
    <s v="R1A"/>
    <s v="ELEC R-1A"/>
    <n v="200"/>
    <s v="RESIDENCE SERVICE - NO HEAT"/>
    <n v="549934"/>
    <n v="65168485.170000002"/>
    <n v="249292498"/>
    <x v="0"/>
  </r>
  <r>
    <x v="1"/>
    <s v="NANTUCKET ELECTRIC"/>
    <x v="0"/>
    <x v="3"/>
    <s v="APRIL"/>
    <x v="2"/>
    <s v="COMMERCIAL"/>
    <n v="710"/>
    <s v="G3A     - Elec G-3 T&amp;D Large TOU"/>
    <s v="G3A"/>
    <s v="ELEC G-3A"/>
    <n v="4532"/>
    <s v="DELIVERY ONLY - COMMERCIAL"/>
    <n v="11"/>
    <n v="68138.28"/>
    <n v="990354"/>
    <x v="5"/>
  </r>
  <r>
    <x v="0"/>
    <s v="MASSACHUSETTS ELECTRIC"/>
    <x v="0"/>
    <x v="3"/>
    <s v="APRIL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3"/>
    <s v="APRIL"/>
    <x v="2"/>
    <s v="COMMERCIAL"/>
    <n v="301"/>
    <s v="R1A     - Elec R-1 Res-Smart Grid"/>
    <s v="R1A"/>
    <s v="ELEC R-1A"/>
    <n v="300"/>
    <s v="COMMERCIAL-NO BUILDING HEAT"/>
    <n v="11"/>
    <n v="-26127.03"/>
    <n v="16831"/>
    <x v="0"/>
  </r>
  <r>
    <x v="0"/>
    <s v="MASSACHUSETTS ELECTRIC"/>
    <x v="0"/>
    <x v="3"/>
    <s v="APRIL"/>
    <x v="8"/>
    <s v="N/A"/>
    <n v="13"/>
    <s v="G2A     - Elec G-2 Dem-Fixed"/>
    <s v="G2A"/>
    <s v="ELEC G-2A"/>
    <n v="1575"/>
    <s v="SALE FOR RESALE - NSTAR"/>
    <n v="1"/>
    <n v="1318.55"/>
    <n v="5320"/>
    <x v="3"/>
  </r>
  <r>
    <x v="1"/>
    <s v="NANTUCKET ELECTRIC"/>
    <x v="0"/>
    <x v="3"/>
    <s v="APRIL"/>
    <x v="2"/>
    <s v="COMMERCIAL"/>
    <n v="954"/>
    <s v="G2A     - Elec G-2 T&amp;D Dem"/>
    <s v="G2A"/>
    <s v="ELEC G-2A"/>
    <n v="4532"/>
    <s v="DELIVERY ONLY - COMMERCIAL"/>
    <n v="76"/>
    <n v="99220.91"/>
    <n v="1261275"/>
    <x v="3"/>
  </r>
  <r>
    <x v="0"/>
    <s v="MASSACHUSETTS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670"/>
    <n v="707711.37"/>
    <n v="2115491"/>
    <x v="4"/>
  </r>
  <r>
    <x v="0"/>
    <s v="MASSACHUSETTS ELECTRIC"/>
    <x v="0"/>
    <x v="3"/>
    <s v="APRIL"/>
    <x v="6"/>
    <s v="N/A"/>
    <n v="600"/>
    <s v="S1A     - Lighting S-1 Co Owned-Fixed"/>
    <s v="S1A"/>
    <s v="LIGHTING S-1A"/>
    <n v="360"/>
    <s v="PRIVATE LIGHTING"/>
    <n v="8"/>
    <n v="3597.75"/>
    <n v="4627"/>
    <x v="4"/>
  </r>
  <r>
    <x v="0"/>
    <s v="MASSACHUSETTS ELECTRIC"/>
    <x v="0"/>
    <x v="3"/>
    <s v="APRIL"/>
    <x v="5"/>
    <s v="STRT-AND-HWY-LT"/>
    <n v="600"/>
    <s v="S1A     - Lighting S-1 Co Owned-Fixed"/>
    <s v="S1A"/>
    <s v="LIGHTING S-1A"/>
    <n v="700"/>
    <s v="PUBLIC STREET &amp; HIWAY LIGHTING"/>
    <n v="88"/>
    <n v="94370.09"/>
    <n v="252478"/>
    <x v="4"/>
  </r>
  <r>
    <x v="0"/>
    <s v="MASSACHUSETTS ELECTRIC"/>
    <x v="0"/>
    <x v="3"/>
    <s v="APRIL"/>
    <x v="5"/>
    <s v="STRT-AND-HWY-LT"/>
    <n v="601"/>
    <s v="S1A     - Lighting S-1 Co Owned-Variable"/>
    <s v="S1A"/>
    <s v="LIGHTING S-1A"/>
    <n v="700"/>
    <s v="PUBLIC STREET &amp; HIWAY LIGHTING"/>
    <n v="136"/>
    <n v="78118.67"/>
    <n v="135348"/>
    <x v="4"/>
  </r>
  <r>
    <x v="0"/>
    <s v="MASSACHUSETTS ELECTRIC"/>
    <x v="0"/>
    <x v="3"/>
    <s v="APRIL"/>
    <x v="4"/>
    <s v="INDUSTRIAL"/>
    <n v="616"/>
    <s v="S4A     - Lighting S-1 (S4) T&amp;D Co Owned Non Muni"/>
    <s v="S4A"/>
    <s v="LIGHTING S-4A"/>
    <n v="4552"/>
    <s v="DELIVERY ONLY - INDUSTRIAL"/>
    <n v="106"/>
    <n v="11752.92"/>
    <n v="53774"/>
    <x v="4"/>
  </r>
  <r>
    <x v="0"/>
    <s v="MASSACHUSETTS ELECTRIC"/>
    <x v="0"/>
    <x v="3"/>
    <s v="APRIL"/>
    <x v="5"/>
    <s v="STRT-AND-HWY-LT"/>
    <n v="608"/>
    <s v="S5A     - Lighting S-5 Cust Owned-Fixed"/>
    <s v="S5A"/>
    <s v="N/A"/>
    <n v="700"/>
    <s v="PUBLIC STREET &amp; HIWAY LIGHTING"/>
    <n v="55"/>
    <n v="29753.93"/>
    <n v="120501"/>
    <x v="4"/>
  </r>
  <r>
    <x v="0"/>
    <s v="MASSACHUSETTS ELECTRIC"/>
    <x v="0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70.63"/>
    <n v="337"/>
    <x v="4"/>
  </r>
  <r>
    <x v="0"/>
    <s v="MASSACHUSETTS ELECTRIC"/>
    <x v="0"/>
    <x v="3"/>
    <s v="APRIL"/>
    <x v="0"/>
    <s v="RESIDENTIAL"/>
    <n v="603"/>
    <s v="S4A     - Lighting S-1 (S4) Co Owned Non Muni-Variable"/>
    <s v="S4A"/>
    <s v="LIGHTING S-4A"/>
    <n v="200"/>
    <s v="RESIDENCE SERVICE - NO HEAT"/>
    <n v="814"/>
    <n v="21527.759999999998"/>
    <n v="53732"/>
    <x v="4"/>
  </r>
  <r>
    <x v="0"/>
    <s v="MASSACHUSETTS ELECTRIC"/>
    <x v="0"/>
    <x v="3"/>
    <s v="APRIL"/>
    <x v="2"/>
    <s v="COMMERCIAL"/>
    <n v="602"/>
    <s v="S4A     - Lighting S-1 (S4) Co Owned Non Muni-Fixed"/>
    <s v="S4A"/>
    <s v="LIGHTING S-4A"/>
    <n v="300"/>
    <s v="COMMERCIAL-NO BUILDING HEAT"/>
    <n v="1048"/>
    <n v="106186.7"/>
    <n v="297344"/>
    <x v="4"/>
  </r>
  <r>
    <x v="0"/>
    <s v="MASSACHUSETTS ELECTRIC"/>
    <x v="0"/>
    <x v="3"/>
    <s v="APRIL"/>
    <x v="0"/>
    <s v="RESIDENTIAL"/>
    <n v="602"/>
    <s v="S4A     - Lighting S-1 (S4) Co Owned Non Muni-Fixed"/>
    <s v="S4A"/>
    <s v="LIGHTING S-4A"/>
    <n v="200"/>
    <s v="RESIDENCE SERVICE - NO HEAT"/>
    <n v="190"/>
    <n v="4705.74"/>
    <n v="9336"/>
    <x v="4"/>
  </r>
  <r>
    <x v="0"/>
    <s v="MASSACHUSETTS ELECTRIC"/>
    <x v="0"/>
    <x v="3"/>
    <s v="APRIL"/>
    <x v="2"/>
    <s v="COMMERCIAL"/>
    <n v="903"/>
    <s v="R1A     - Elec R-1 T&amp;D Residential"/>
    <s v="R1A"/>
    <s v="ELEC R-1A"/>
    <n v="4532"/>
    <s v="DELIVERY ONLY - COMMERCIAL"/>
    <n v="917"/>
    <n v="227726.21"/>
    <n v="1935857"/>
    <x v="0"/>
  </r>
  <r>
    <x v="0"/>
    <s v="MASSACHUSETTS ELECTRIC"/>
    <x v="0"/>
    <x v="3"/>
    <s v="APRIL"/>
    <x v="4"/>
    <s v="INDUSTRIAL"/>
    <n v="305"/>
    <s v="G1A     - Elec G-1 Sm C&amp;I-Smart Grid"/>
    <s v="G1A"/>
    <s v="ELEC G-1A"/>
    <n v="460"/>
    <s v="INDUSTRIAL GENERAL - 60 HERTZ"/>
    <n v="2"/>
    <n v="107.75"/>
    <n v="902"/>
    <x v="2"/>
  </r>
  <r>
    <x v="0"/>
    <s v="MASSACHUSETTS ELECTRIC"/>
    <x v="0"/>
    <x v="3"/>
    <s v="APRIL"/>
    <x v="5"/>
    <s v="STRT-AND-HWY-LT"/>
    <n v="5"/>
    <s v="G1A     - Elec G-1 Sm C&amp;I-Fixed"/>
    <s v="G1A"/>
    <s v="ELEC G-1A"/>
    <n v="700"/>
    <s v="PUBLIC STREET &amp; HIWAY LIGHTING"/>
    <n v="6"/>
    <n v="558.80999999999995"/>
    <n v="2312"/>
    <x v="2"/>
  </r>
  <r>
    <x v="0"/>
    <s v="MASSACHUSETTS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391704"/>
    <n v="23229696.489999998"/>
    <n v="189073419"/>
    <x v="0"/>
  </r>
  <r>
    <x v="0"/>
    <s v="MASSACHUSETTS ELECTRIC"/>
    <x v="0"/>
    <x v="3"/>
    <s v="APRIL"/>
    <x v="0"/>
    <s v="RESIDENTIAL"/>
    <n v="310"/>
    <s v="G1F     - Elec G-1 Sm C&amp;I House Meter-Smart Grid"/>
    <s v="G1F"/>
    <s v="ELEC G-1F"/>
    <n v="200"/>
    <s v="RESIDENCE SERVICE - NO HEAT"/>
    <n v="3"/>
    <n v="73.150000000000006"/>
    <n v="370"/>
    <x v="2"/>
  </r>
  <r>
    <x v="0"/>
    <s v="MASSACHUSETTS ELECTRIC"/>
    <x v="0"/>
    <x v="3"/>
    <s v="APRIL"/>
    <x v="2"/>
    <s v="COMMERCIAL"/>
    <n v="14"/>
    <s v="G1D     - Elec G-1 Sm C&amp;I Master Mtr-Variable"/>
    <s v="G1D"/>
    <s v="ELEC G-1D"/>
    <n v="300"/>
    <s v="COMMERCIAL-NO BUILDING HEAT"/>
    <n v="2"/>
    <n v="482.19"/>
    <n v="2333"/>
    <x v="2"/>
  </r>
  <r>
    <x v="0"/>
    <s v="MASSACHUSETTS ELECTRIC"/>
    <x v="0"/>
    <x v="3"/>
    <s v="APRIL"/>
    <x v="1"/>
    <s v="STEAM-HEAT"/>
    <n v="911"/>
    <s v="R4A     - Elec R-4 T&amp;D Residential TOU"/>
    <s v="R4A"/>
    <s v="ELEC R-4A"/>
    <n v="4513"/>
    <s v="DELIVERY ONLY - RESIDENT HEAT"/>
    <n v="45"/>
    <n v="12197.25"/>
    <n v="96872"/>
    <x v="0"/>
  </r>
  <r>
    <x v="0"/>
    <s v="MASSACHUSETTS ELECTRIC"/>
    <x v="0"/>
    <x v="3"/>
    <s v="APRIL"/>
    <x v="2"/>
    <s v="COMMERCIAL"/>
    <n v="710"/>
    <s v="G3A     - Elec G-3 T&amp;D Large TOU"/>
    <s v="G3A"/>
    <s v="ELEC G-3A"/>
    <n v="4532"/>
    <s v="DELIVERY ONLY - COMMERCIAL"/>
    <n v="1912"/>
    <n v="16377770.5"/>
    <n v="295027399"/>
    <x v="5"/>
  </r>
  <r>
    <x v="0"/>
    <s v="MASSACHUSETTS ELECTRIC"/>
    <x v="0"/>
    <x v="3"/>
    <s v="APRIL"/>
    <x v="8"/>
    <s v="N/A"/>
    <n v="701"/>
    <s v="G3A     - Elec G-3 Large TOU-Variable"/>
    <s v="G3A"/>
    <s v="ELEC G-3A"/>
    <n v="1575"/>
    <s v="SALE FOR RESALE - NSTAR"/>
    <n v="1"/>
    <n v="26635.23"/>
    <n v="137900"/>
    <x v="5"/>
  </r>
  <r>
    <x v="0"/>
    <s v="MASSACHUSETTS ELECTRIC"/>
    <x v="0"/>
    <x v="3"/>
    <s v="APRIL"/>
    <x v="4"/>
    <s v="INDUSTRIAL"/>
    <n v="18"/>
    <s v="G2A     - Elec G-2 Dem-Variable"/>
    <s v="G2A"/>
    <s v="ELEC G-2A"/>
    <n v="460"/>
    <s v="INDUSTRIAL GENERAL - 60 HERTZ"/>
    <n v="235"/>
    <n v="880101.72"/>
    <n v="4000901"/>
    <x v="3"/>
  </r>
  <r>
    <x v="0"/>
    <s v="MASSACHUSETTS ELECTRIC"/>
    <x v="0"/>
    <x v="3"/>
    <s v="APRIL"/>
    <x v="2"/>
    <s v="COMMERCIAL"/>
    <n v="17"/>
    <s v="G2D     - Elec G-2 Dem Res Heat Ind Mtr Apt-Fix"/>
    <s v="G2D"/>
    <s v="ELEC G-2D"/>
    <n v="300"/>
    <s v="COMMERCIAL-NO BUILDING HEAT"/>
    <n v="2"/>
    <n v="3878.52"/>
    <n v="16720"/>
    <x v="3"/>
  </r>
  <r>
    <x v="0"/>
    <s v="MASSACHUSETTS ELECTRIC"/>
    <x v="0"/>
    <x v="3"/>
    <s v="APRIL"/>
    <x v="2"/>
    <s v="COMMERCIAL"/>
    <n v="20"/>
    <s v="G2D     - Elec G-2 Dem Res Heat Ind Mtr Apt-Var"/>
    <s v="G2D"/>
    <s v="ELEC G-2D"/>
    <n v="300"/>
    <s v="COMMERCIAL-NO BUILDING HEAT"/>
    <n v="86"/>
    <n v="234929.17"/>
    <n v="1084592"/>
    <x v="3"/>
  </r>
  <r>
    <x v="0"/>
    <s v="MASSACHUSETTS ELECTRIC"/>
    <x v="0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60"/>
    <n v="30033.9"/>
    <n v="83698"/>
    <x v="4"/>
  </r>
  <r>
    <x v="0"/>
    <s v="MASSACHUSETTS ELECTRIC"/>
    <x v="0"/>
    <x v="3"/>
    <s v="APRIL"/>
    <x v="5"/>
    <s v="STRT-AND-HWY-LT"/>
    <n v="617"/>
    <s v="S2A     - Lighting S-2 T&amp;D OH Customer Owned"/>
    <s v="S2A"/>
    <s v="LIGHTING S-2A"/>
    <n v="4562"/>
    <s v="DELIVERY ONLY - STREET LIGHT"/>
    <n v="14"/>
    <n v="39493.120000000003"/>
    <n v="192127"/>
    <x v="4"/>
  </r>
  <r>
    <x v="0"/>
    <s v="MASSACHUSETTS ELECTRIC"/>
    <x v="0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6"/>
    <n v="1498.38"/>
    <n v="5152"/>
    <x v="4"/>
  </r>
  <r>
    <x v="0"/>
    <s v="MASSACHUSETTS ELECTRIC"/>
    <x v="0"/>
    <x v="4"/>
    <s v="MAY"/>
    <x v="6"/>
    <s v="N/A"/>
    <n v="612"/>
    <s v="G1B     - Lighting G-1 Non Conforming-Fixed"/>
    <s v="G1B"/>
    <s v="LIGHTING G-1B"/>
    <n v="360"/>
    <s v="PRIVATE LIGHTING"/>
    <n v="1"/>
    <n v="8.99"/>
    <n v="8"/>
    <x v="2"/>
  </r>
  <r>
    <x v="1"/>
    <s v="NANTUCKET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1.49"/>
    <n v="106"/>
    <x v="4"/>
  </r>
  <r>
    <x v="0"/>
    <s v="MASSACHUSETTS ELECTRIC"/>
    <x v="0"/>
    <x v="4"/>
    <s v="MAY"/>
    <x v="5"/>
    <s v="STRT-AND-HWY-LT"/>
    <n v="5"/>
    <s v="G1A     - Elec G-1 Sm C&amp;I-Fixed"/>
    <s v="G1A"/>
    <s v="ELEC G-1A"/>
    <n v="700"/>
    <s v="PUBLIC STREET &amp; HIWAY LIGHTING"/>
    <n v="6"/>
    <n v="220.54"/>
    <n v="786"/>
    <x v="2"/>
  </r>
  <r>
    <x v="0"/>
    <s v="MASSACHUSETTS ELECTRIC"/>
    <x v="0"/>
    <x v="4"/>
    <s v="MAY"/>
    <x v="10"/>
    <s v="N/A"/>
    <n v="5"/>
    <s v="G1A     - Elec G-1 Sm C&amp;I-Fixed"/>
    <s v="G1A"/>
    <s v="ELEC G-1A"/>
    <n v="1577"/>
    <s v="SALE FOR RESALE - WESTRN MASS"/>
    <n v="2"/>
    <n v="2301.2199999999998"/>
    <n v="10567"/>
    <x v="2"/>
  </r>
  <r>
    <x v="0"/>
    <s v="MASSACHUSETTS ELECTRIC"/>
    <x v="0"/>
    <x v="4"/>
    <s v="MAY"/>
    <x v="2"/>
    <s v="COMMERCIAL"/>
    <n v="305"/>
    <s v="G1A     - Elec G-1 Sm C&amp;I-Smart Grid"/>
    <s v="G1A"/>
    <s v="ELEC G-1A"/>
    <n v="300"/>
    <s v="COMMERCIAL-NO BUILDING HEAT"/>
    <n v="160"/>
    <n v="138083.97"/>
    <n v="196262"/>
    <x v="2"/>
  </r>
  <r>
    <x v="1"/>
    <s v="NANTUCKET ELECTRIC"/>
    <x v="0"/>
    <x v="4"/>
    <s v="MAY"/>
    <x v="0"/>
    <s v="RESIDENTIAL"/>
    <n v="1"/>
    <s v="R1A     - Elec R-1 Residential-Fixed"/>
    <s v="R1A"/>
    <s v="ELEC R-1A"/>
    <n v="200"/>
    <s v="RESIDENCE SERVICE - NO HEAT"/>
    <n v="1123"/>
    <n v="149835.51"/>
    <n v="590513"/>
    <x v="0"/>
  </r>
  <r>
    <x v="0"/>
    <s v="MASSACHUSETTS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391"/>
    <n v="17120.12"/>
    <n v="1109036"/>
    <x v="2"/>
  </r>
  <r>
    <x v="0"/>
    <s v="MASSACHUSETTS ELECTRIC"/>
    <x v="0"/>
    <x v="4"/>
    <s v="MAY"/>
    <x v="2"/>
    <s v="COMMERCIAL"/>
    <n v="954"/>
    <s v="G2A     - Elec G-2 T&amp;D Dem"/>
    <s v="G2A"/>
    <s v="ELEC G-2A"/>
    <n v="4532"/>
    <s v="DELIVERY ONLY - COMMERCIAL"/>
    <n v="7421"/>
    <n v="10219147.5"/>
    <n v="138483348"/>
    <x v="3"/>
  </r>
  <r>
    <x v="0"/>
    <s v="MASSACHUSETTS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587"/>
    <n v="112180.19"/>
    <n v="2980299"/>
    <x v="1"/>
  </r>
  <r>
    <x v="0"/>
    <s v="MASSACHUSETTS ELECTRIC"/>
    <x v="0"/>
    <x v="4"/>
    <s v="MAY"/>
    <x v="1"/>
    <s v="STEAM-HEAT"/>
    <n v="7"/>
    <s v="R2A     - Elec R-2 Residential Low Income-Variable"/>
    <s v="R2A"/>
    <s v="ELEC R-2A"/>
    <n v="207"/>
    <s v="RESIDENCE SERVICE - WITH HEAT"/>
    <n v="12"/>
    <n v="1573.27"/>
    <n v="9777"/>
    <x v="1"/>
  </r>
  <r>
    <x v="0"/>
    <s v="MASSACHUSETTS ELECTRIC"/>
    <x v="0"/>
    <x v="4"/>
    <s v="MAY"/>
    <x v="1"/>
    <s v="STEAM-HEAT"/>
    <n v="6"/>
    <s v="R2A     - Elec R-2 Residential Low Income-Fixed"/>
    <s v="R2A"/>
    <s v="ELEC R-2A"/>
    <n v="207"/>
    <s v="RESIDENCE SERVICE - WITH HEAT"/>
    <n v="5781"/>
    <n v="636050.23"/>
    <n v="3794474"/>
    <x v="1"/>
  </r>
  <r>
    <x v="0"/>
    <s v="MASSACHUSETTS ELECTRIC"/>
    <x v="0"/>
    <x v="4"/>
    <s v="MAY"/>
    <x v="1"/>
    <s v="STEAM-HEAT"/>
    <n v="911"/>
    <s v="R4A     - Elec R-4 T&amp;D Residential TOU"/>
    <s v="R4A"/>
    <s v="ELEC R-4A"/>
    <n v="4513"/>
    <s v="DELIVERY ONLY - RESIDENT HEAT"/>
    <n v="43"/>
    <n v="8605.2199999999993"/>
    <n v="65237"/>
    <x v="0"/>
  </r>
  <r>
    <x v="0"/>
    <s v="MASSACHUSETTS ELECTRIC"/>
    <x v="0"/>
    <x v="4"/>
    <s v="MAY"/>
    <x v="2"/>
    <s v="COMMERCIAL"/>
    <n v="19"/>
    <s v="G2B     - Elec G-2 Dem Master Mtr Apts-Variable"/>
    <s v="G2B"/>
    <s v="ELEC G-2B"/>
    <n v="300"/>
    <s v="COMMERCIAL-NO BUILDING HEAT"/>
    <n v="57"/>
    <n v="191732.38"/>
    <n v="969251"/>
    <x v="3"/>
  </r>
  <r>
    <x v="0"/>
    <s v="MASSACHUSETTS ELECTRIC"/>
    <x v="0"/>
    <x v="4"/>
    <s v="MAY"/>
    <x v="3"/>
    <s v="N/A"/>
    <n v="954"/>
    <s v="G2A     - Elec G-2 T&amp;D Dem"/>
    <s v="G2A"/>
    <s v="ELEC G-2A"/>
    <n v="4579"/>
    <s v="DELIVERY ONLY - MBTA"/>
    <n v="6"/>
    <n v="8627.42"/>
    <n v="126220"/>
    <x v="3"/>
  </r>
  <r>
    <x v="1"/>
    <s v="NANTUCKET ELECTRIC"/>
    <x v="0"/>
    <x v="4"/>
    <s v="MAY"/>
    <x v="4"/>
    <s v="INDUSTRIAL"/>
    <n v="710"/>
    <s v="G3A     - Elec G-3 T&amp;D Large TOU"/>
    <s v="G3A"/>
    <s v="ELEC G-3A"/>
    <n v="4552"/>
    <s v="DELIVERY ONLY - INDUSTRIAL"/>
    <n v="1"/>
    <n v="3302.28"/>
    <n v="42102"/>
    <x v="5"/>
  </r>
  <r>
    <x v="1"/>
    <s v="NANTUCKET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04"/>
    <n v="11"/>
    <x v="2"/>
  </r>
  <r>
    <x v="0"/>
    <s v="MASSACHUSETTS ELECTRIC"/>
    <x v="0"/>
    <x v="4"/>
    <s v="MAY"/>
    <x v="1"/>
    <s v="STEAM-HEAT"/>
    <n v="1"/>
    <s v="R1A     - Elec R-1 Residential-Fixed"/>
    <s v="R1A"/>
    <s v="ELEC R-1A"/>
    <n v="207"/>
    <s v="RESIDENCE SERVICE - WITH HEAT"/>
    <n v="41314"/>
    <n v="5851434.3099999996"/>
    <n v="23525335"/>
    <x v="0"/>
  </r>
  <r>
    <x v="0"/>
    <s v="MASSACHUSETTS ELECTRIC"/>
    <x v="0"/>
    <x v="4"/>
    <s v="MAY"/>
    <x v="5"/>
    <s v="STRT-AND-HWY-LT"/>
    <n v="625"/>
    <s v="S6A     - Lighting S-6 Decorative-Fixed"/>
    <s v="S6A"/>
    <s v="N/A"/>
    <n v="700"/>
    <s v="PUBLIC STREET &amp; HIWAY LIGHTING"/>
    <n v="1"/>
    <n v="16"/>
    <n v="17"/>
    <x v="4"/>
  </r>
  <r>
    <x v="0"/>
    <s v="MASSACHUSETTS ELECTRIC"/>
    <x v="0"/>
    <x v="4"/>
    <s v="MAY"/>
    <x v="1"/>
    <s v="STEAM-HEAT"/>
    <n v="603"/>
    <s v="S4A     - Lighting S-1 (S4) Co Owned Non Muni-Variable"/>
    <s v="S4A"/>
    <s v="LIGHTING S-4A"/>
    <n v="207"/>
    <s v="RESIDENCE SERVICE - WITH HEAT"/>
    <n v="29"/>
    <n v="450.29"/>
    <n v="1102"/>
    <x v="4"/>
  </r>
  <r>
    <x v="0"/>
    <s v="MASSACHUSETTS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3167"/>
    <n v="206371.16"/>
    <n v="834300"/>
    <x v="4"/>
  </r>
  <r>
    <x v="1"/>
    <s v="NANTUCKET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1"/>
    <n v="4767.16"/>
    <n v="12517"/>
    <x v="4"/>
  </r>
  <r>
    <x v="0"/>
    <s v="MASSACHUSETTS ELECTRIC"/>
    <x v="0"/>
    <x v="4"/>
    <s v="MAY"/>
    <x v="6"/>
    <s v="N/A"/>
    <n v="615"/>
    <s v="S1A     - Lighting S-1 T&amp;D Co Owned"/>
    <s v="S1A"/>
    <s v="LIGHTING S-1A"/>
    <n v="4563"/>
    <s v="DELIVERY ONLY - PRIVATE LIGHT"/>
    <n v="36"/>
    <n v="3394.92"/>
    <n v="7974"/>
    <x v="4"/>
  </r>
  <r>
    <x v="0"/>
    <s v="MASSACHUSETTS ELECTRIC"/>
    <x v="0"/>
    <x v="4"/>
    <s v="MAY"/>
    <x v="0"/>
    <s v="RESIDENTIAL"/>
    <n v="1"/>
    <s v="R1A     - Elec R-1 Residential-Fixed"/>
    <s v="R1A"/>
    <s v="ELEC R-1A"/>
    <n v="200"/>
    <s v="RESIDENCE SERVICE - NO HEAT"/>
    <n v="555231"/>
    <n v="59722492.240000002"/>
    <n v="237562170"/>
    <x v="0"/>
  </r>
  <r>
    <x v="0"/>
    <s v="MASSACHUSETTS ELECTRIC"/>
    <x v="0"/>
    <x v="4"/>
    <s v="MAY"/>
    <x v="2"/>
    <s v="COMMERCIAL"/>
    <n v="310"/>
    <s v="G1F     - Elec G-1 Sm C&amp;I House Meter-Smart Grid"/>
    <s v="G1F"/>
    <s v="ELEC G-1F"/>
    <n v="300"/>
    <s v="COMMERCIAL-NO BUILDING HEAT"/>
    <n v="256"/>
    <n v="14306.93"/>
    <n v="57108"/>
    <x v="2"/>
  </r>
  <r>
    <x v="1"/>
    <s v="NANTUCKET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2"/>
    <n v="388.51"/>
    <n v="3224"/>
    <x v="2"/>
  </r>
  <r>
    <x v="1"/>
    <s v="NANTUCKET ELECTRIC"/>
    <x v="0"/>
    <x v="4"/>
    <s v="MAY"/>
    <x v="2"/>
    <s v="COMMERCIAL"/>
    <n v="950"/>
    <s v="G1A     - Elec G-1 T&amp;D Sm C&amp;I"/>
    <s v="G1A"/>
    <s v="ELEC G-1A"/>
    <n v="4532"/>
    <s v="DELIVERY ONLY - COMMERCIAL"/>
    <n v="1257"/>
    <n v="146803.69"/>
    <n v="1472548"/>
    <x v="2"/>
  </r>
  <r>
    <x v="0"/>
    <s v="MASSACHUSETTS ELECTRIC"/>
    <x v="0"/>
    <x v="4"/>
    <s v="MAY"/>
    <x v="4"/>
    <s v="INDUSTRIAL"/>
    <n v="950"/>
    <s v="G1A     - Elec G-1 T&amp;D Sm C&amp;I"/>
    <s v="G1A"/>
    <s v="ELEC G-1A"/>
    <n v="4552"/>
    <s v="DELIVERY ONLY - INDUSTRIAL"/>
    <n v="1214"/>
    <n v="276698.52"/>
    <n v="3103064"/>
    <x v="2"/>
  </r>
  <r>
    <x v="0"/>
    <s v="MASSACHUSETTS ELECTRIC"/>
    <x v="0"/>
    <x v="4"/>
    <s v="MAY"/>
    <x v="2"/>
    <s v="COMMERCIAL"/>
    <n v="13"/>
    <s v="G2A     - Elec G-2 Dem-Fixed"/>
    <s v="G2A"/>
    <s v="ELEC G-2A"/>
    <n v="300"/>
    <s v="COMMERCIAL-NO BUILDING HEAT"/>
    <n v="120"/>
    <n v="274551.92"/>
    <n v="1312212"/>
    <x v="3"/>
  </r>
  <r>
    <x v="0"/>
    <s v="MASSACHUSETTS ELECTRIC"/>
    <x v="0"/>
    <x v="4"/>
    <s v="MAY"/>
    <x v="2"/>
    <s v="COMMERCIAL"/>
    <n v="17"/>
    <s v="G2D     - Elec G-2 Dem Res Heat Ind Mtr Apt-Fix"/>
    <s v="G2D"/>
    <s v="ELEC G-2D"/>
    <n v="300"/>
    <s v="COMMERCIAL-NO BUILDING HEAT"/>
    <n v="2"/>
    <n v="2649.19"/>
    <n v="12280"/>
    <x v="3"/>
  </r>
  <r>
    <x v="0"/>
    <s v="MASSACHUSETTS ELECTRIC"/>
    <x v="0"/>
    <x v="4"/>
    <s v="MAY"/>
    <x v="4"/>
    <s v="INDUSTRIAL"/>
    <n v="954"/>
    <s v="G2A     - Elec G-2 T&amp;D Dem"/>
    <s v="G2A"/>
    <s v="ELEC G-2A"/>
    <n v="4552"/>
    <s v="DELIVERY ONLY - INDUSTRIAL"/>
    <n v="488"/>
    <n v="902731.6"/>
    <n v="11185811"/>
    <x v="3"/>
  </r>
  <r>
    <x v="0"/>
    <s v="MASSACHUSETTS ELECTRIC"/>
    <x v="0"/>
    <x v="4"/>
    <s v="MAY"/>
    <x v="2"/>
    <s v="COMMERCIAL"/>
    <n v="16"/>
    <s v="G2B     - Elec G-2 Dem Master Mtr Apts-Fixed"/>
    <s v="G2B"/>
    <s v="ELEC G-2B"/>
    <n v="300"/>
    <s v="COMMERCIAL-NO BUILDING HEAT"/>
    <n v="4"/>
    <n v="9397.89"/>
    <n v="40570"/>
    <x v="3"/>
  </r>
  <r>
    <x v="0"/>
    <s v="MASSACHUSETTS ELECTRIC"/>
    <x v="0"/>
    <x v="4"/>
    <s v="MAY"/>
    <x v="5"/>
    <s v="STRT-AND-HWY-LT"/>
    <n v="950"/>
    <s v="G1A     - Elec G-1 T&amp;D Sm C&amp;I"/>
    <s v="G1A"/>
    <s v="ELEC G-1A"/>
    <n v="4562"/>
    <s v="DELIVERY ONLY - STREET LIGHT"/>
    <n v="30"/>
    <n v="796.64"/>
    <n v="5946"/>
    <x v="2"/>
  </r>
  <r>
    <x v="0"/>
    <s v="MASSACHUSETTS ELECTRIC"/>
    <x v="0"/>
    <x v="4"/>
    <s v="MAY"/>
    <x v="0"/>
    <s v="RESIDENTIAL"/>
    <n v="616"/>
    <s v="S4A     - Lighting S-1 (S4) T&amp;D Co Owned Non Muni"/>
    <s v="S4A"/>
    <s v="LIGHTING S-4A"/>
    <n v="4512"/>
    <s v="DELIVERY ONLY - RESIDENTIAL"/>
    <n v="590"/>
    <n v="16305.55"/>
    <n v="51397"/>
    <x v="4"/>
  </r>
  <r>
    <x v="0"/>
    <s v="MASSACHUSETTS ELECTRIC"/>
    <x v="0"/>
    <x v="4"/>
    <s v="MAY"/>
    <x v="2"/>
    <s v="COMMERCIAL"/>
    <n v="603"/>
    <s v="S4A     - Lighting S-1 (S4) Co Owned Non Muni-Variable"/>
    <s v="S4A"/>
    <s v="LIGHTING S-4A"/>
    <n v="300"/>
    <s v="COMMERCIAL-NO BUILDING HEAT"/>
    <n v="2174"/>
    <n v="170105.53"/>
    <n v="480770"/>
    <x v="4"/>
  </r>
  <r>
    <x v="0"/>
    <s v="MASSACHUSETTS ELECTRIC"/>
    <x v="0"/>
    <x v="4"/>
    <s v="MAY"/>
    <x v="6"/>
    <s v="N/A"/>
    <n v="601"/>
    <s v="S1A     - Lighting S-1 Co Owned-Variable"/>
    <s v="S1A"/>
    <s v="LIGHTING S-1A"/>
    <n v="360"/>
    <s v="PRIVATE LIGHTING"/>
    <n v="52"/>
    <n v="1499.94"/>
    <n v="2415"/>
    <x v="4"/>
  </r>
  <r>
    <x v="0"/>
    <s v="MASSACHUSETTS ELECTRIC"/>
    <x v="0"/>
    <x v="4"/>
    <s v="MAY"/>
    <x v="0"/>
    <s v="RESIDENTIAL"/>
    <n v="950"/>
    <s v="G1A     - Elec G-1 T&amp;D Sm C&amp;I"/>
    <s v="G1A"/>
    <s v="ELEC G-1A"/>
    <n v="4512"/>
    <s v="DELIVERY ONLY - RESIDENTIAL"/>
    <n v="579"/>
    <n v="24199.19"/>
    <n v="227544"/>
    <x v="2"/>
  </r>
  <r>
    <x v="1"/>
    <s v="NANTUCKET ELECTRIC"/>
    <x v="0"/>
    <x v="4"/>
    <s v="MAY"/>
    <x v="2"/>
    <s v="COMMERCIAL"/>
    <n v="1"/>
    <s v="R1A     - Elec R-1 Residential-Fixed"/>
    <s v="R1A"/>
    <s v="ELEC R-1A"/>
    <n v="300"/>
    <s v="COMMERCIAL-NO BUILDING HEAT"/>
    <n v="21"/>
    <n v="2013.8"/>
    <n v="7731"/>
    <x v="0"/>
  </r>
  <r>
    <x v="0"/>
    <s v="MASSACHUSETTS ELECTRIC"/>
    <x v="0"/>
    <x v="4"/>
    <s v="MAY"/>
    <x v="2"/>
    <s v="COMMERCIAL"/>
    <n v="2"/>
    <s v="R1A     - Elec R-1 Residential-Variable"/>
    <s v="R1A"/>
    <s v="ELEC R-1A"/>
    <n v="300"/>
    <s v="COMMERCIAL-NO BUILDING HEAT"/>
    <n v="2"/>
    <n v="16.5"/>
    <n v="0"/>
    <x v="0"/>
  </r>
  <r>
    <x v="0"/>
    <s v="MASSACHUSETTS ELECTRIC"/>
    <x v="0"/>
    <x v="4"/>
    <s v="MA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4"/>
    <s v="MAY"/>
    <x v="0"/>
    <s v="RESIDENTIAL"/>
    <n v="10"/>
    <s v="G1F     - Elec G-1 Sm C&amp;I House Meter-Fixed"/>
    <s v="G1F"/>
    <s v="ELEC G-1F"/>
    <n v="200"/>
    <s v="RESIDENCE SERVICE - NO HEAT"/>
    <n v="3"/>
    <n v="320.22000000000003"/>
    <n v="1320"/>
    <x v="2"/>
  </r>
  <r>
    <x v="0"/>
    <s v="MASSACHUSETTS ELECTRIC"/>
    <x v="0"/>
    <x v="4"/>
    <s v="MAY"/>
    <x v="2"/>
    <s v="COMMERCIAL"/>
    <n v="309"/>
    <s v="G1D     - Elec G-1 Sm C&amp;I Master Mtr-Smart Grid"/>
    <s v="G1D"/>
    <s v="ELEC G-1D"/>
    <n v="300"/>
    <s v="COMMERCIAL-NO BUILDING HEAT"/>
    <n v="6"/>
    <n v="3778.38"/>
    <n v="19366"/>
    <x v="2"/>
  </r>
  <r>
    <x v="0"/>
    <s v="MASSACHUSETTS ELECTRIC"/>
    <x v="0"/>
    <x v="4"/>
    <s v="MAY"/>
    <x v="1"/>
    <s v="STEAM-HEAT"/>
    <n v="306"/>
    <s v="R2A     - Elec R-2 Res Low Income-Smart Grid"/>
    <s v="R2A"/>
    <s v="ELEC R-2A"/>
    <n v="207"/>
    <s v="RESIDENCE SERVICE - WITH HEAT"/>
    <n v="86"/>
    <n v="13898.72"/>
    <n v="81616"/>
    <x v="1"/>
  </r>
  <r>
    <x v="1"/>
    <s v="NANTUCKET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42.06"/>
    <n v="2575"/>
    <x v="1"/>
  </r>
  <r>
    <x v="0"/>
    <s v="MASSACHUSETTS ELECTRIC"/>
    <x v="0"/>
    <x v="4"/>
    <s v="MAY"/>
    <x v="1"/>
    <s v="STEAM-HEAT"/>
    <n v="4"/>
    <s v="R4A     - Elec R-4 Residential TOU-Variable"/>
    <s v="R4A"/>
    <s v="ELEC R-4A"/>
    <n v="207"/>
    <s v="RESIDENCE SERVICE - WITH HEAT"/>
    <n v="1"/>
    <n v="442.98"/>
    <n v="1778"/>
    <x v="0"/>
  </r>
  <r>
    <x v="0"/>
    <s v="MASSACHUSETTS ELECTRIC"/>
    <x v="0"/>
    <x v="4"/>
    <s v="MAY"/>
    <x v="2"/>
    <s v="COMMERCIAL"/>
    <n v="911"/>
    <s v="R4A     - Elec R-4 T&amp;D Residential TOU"/>
    <s v="R4A"/>
    <s v="ELEC R-4A"/>
    <n v="4532"/>
    <s v="DELIVERY ONLY - COMMERCIAL"/>
    <n v="29"/>
    <n v="66108.160000000003"/>
    <n v="558171"/>
    <x v="0"/>
  </r>
  <r>
    <x v="0"/>
    <s v="MASSACHUSETTS ELECTRIC"/>
    <x v="0"/>
    <x v="4"/>
    <s v="MAY"/>
    <x v="2"/>
    <s v="COMMERCIAL"/>
    <n v="313"/>
    <s v="G2A     - Elec G-2 Dem-Smart Grid"/>
    <s v="G2A"/>
    <s v="ELEC G-2A"/>
    <n v="300"/>
    <s v="COMMERCIAL-NO BUILDING HEAT"/>
    <n v="7"/>
    <n v="21196.61"/>
    <n v="126406"/>
    <x v="3"/>
  </r>
  <r>
    <x v="0"/>
    <s v="MASSACHUSETTS ELECTRIC"/>
    <x v="0"/>
    <x v="4"/>
    <s v="MAY"/>
    <x v="10"/>
    <s v="N/A"/>
    <n v="950"/>
    <s v="G1A     - Elec G-1 T&amp;D Sm C&amp;I"/>
    <s v="G1A"/>
    <s v="ELEC G-1A"/>
    <n v="4577"/>
    <s v="N/A"/>
    <n v="1"/>
    <n v="261.73"/>
    <n v="2989"/>
    <x v="2"/>
  </r>
  <r>
    <x v="1"/>
    <s v="NANTUCKET ELECTRIC"/>
    <x v="0"/>
    <x v="4"/>
    <s v="MAY"/>
    <x v="1"/>
    <s v="STEAM-HEAT"/>
    <n v="1"/>
    <s v="R1A     - Elec R-1 Residential-Fixed"/>
    <s v="R1A"/>
    <s v="ELEC R-1A"/>
    <n v="207"/>
    <s v="RESIDENCE SERVICE - WITH HEAT"/>
    <n v="11"/>
    <n v="843.31"/>
    <n v="3106"/>
    <x v="0"/>
  </r>
  <r>
    <x v="0"/>
    <s v="MASSACHUSETTS ELECTRIC"/>
    <x v="0"/>
    <x v="4"/>
    <s v="MAY"/>
    <x v="4"/>
    <s v="INDUSTRIAL"/>
    <n v="603"/>
    <s v="S4A     - Lighting S-1 (S4) Co Owned Non Muni-Variable"/>
    <s v="S4A"/>
    <s v="LIGHTING S-4A"/>
    <n v="460"/>
    <s v="INDUSTRIAL GENERAL - 60 HERTZ"/>
    <n v="62"/>
    <n v="6679.31"/>
    <n v="19332"/>
    <x v="4"/>
  </r>
  <r>
    <x v="0"/>
    <s v="MASSACHUSETTS ELECTRIC"/>
    <x v="0"/>
    <x v="4"/>
    <s v="MAY"/>
    <x v="4"/>
    <s v="INDUSTRIAL"/>
    <n v="616"/>
    <s v="S4A     - Lighting S-1 (S4) T&amp;D Co Owned Non Muni"/>
    <s v="S4A"/>
    <s v="LIGHTING S-4A"/>
    <n v="4552"/>
    <s v="DELIVERY ONLY - INDUSTRIAL"/>
    <n v="105"/>
    <n v="11287.27"/>
    <n v="47058"/>
    <x v="4"/>
  </r>
  <r>
    <x v="0"/>
    <s v="MASSACHUSETTS ELECTRIC"/>
    <x v="0"/>
    <x v="4"/>
    <s v="MAY"/>
    <x v="5"/>
    <s v="STRT-AND-HWY-LT"/>
    <n v="616"/>
    <s v="S4A     - Lighting S-1 (S4) T&amp;D Co Owned Non Muni"/>
    <s v="S4A"/>
    <s v="LIGHTING S-4A"/>
    <n v="4562"/>
    <s v="DELIVERY ONLY - STREET LIGHT"/>
    <n v="818"/>
    <n v="44297.77"/>
    <n v="170183"/>
    <x v="4"/>
  </r>
  <r>
    <x v="0"/>
    <s v="MASSACHUSETTS ELECTRIC"/>
    <x v="0"/>
    <x v="4"/>
    <s v="MAY"/>
    <x v="5"/>
    <s v="STRT-AND-HWY-LT"/>
    <n v="609"/>
    <s v="S5A     - Lighting S-5 Cust Owned-Variable"/>
    <s v="S5A"/>
    <s v="N/A"/>
    <n v="700"/>
    <s v="PUBLIC STREET &amp; HIWAY LIGHTING"/>
    <n v="8"/>
    <n v="3806.91"/>
    <n v="16851"/>
    <x v="4"/>
  </r>
  <r>
    <x v="0"/>
    <s v="MASSACHUSETTS ELECTRIC"/>
    <x v="0"/>
    <x v="4"/>
    <s v="MAY"/>
    <x v="5"/>
    <s v="STRT-AND-HWY-LT"/>
    <n v="601"/>
    <s v="S1A     - Lighting S-1 Co Owned-Variable"/>
    <s v="S1A"/>
    <s v="LIGHTING S-1A"/>
    <n v="700"/>
    <s v="PUBLIC STREET &amp; HIWAY LIGHTING"/>
    <n v="135"/>
    <n v="77498.289999999994"/>
    <n v="127001"/>
    <x v="4"/>
  </r>
  <r>
    <x v="0"/>
    <s v="MASSACHUSETTS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6"/>
    <n v="391.83"/>
    <n v="4121"/>
    <x v="2"/>
  </r>
  <r>
    <x v="0"/>
    <s v="MASSACHUSETTS ELECTRIC"/>
    <x v="0"/>
    <x v="4"/>
    <s v="MAY"/>
    <x v="6"/>
    <s v="N/A"/>
    <n v="600"/>
    <s v="S1A     - Lighting S-1 Co Owned-Fixed"/>
    <s v="S1A"/>
    <s v="LIGHTING S-1A"/>
    <n v="360"/>
    <s v="PRIVATE LIGHTING"/>
    <n v="9"/>
    <n v="3379.96"/>
    <n v="4078"/>
    <x v="4"/>
  </r>
  <r>
    <x v="0"/>
    <s v="MASSACHUSETTS ELECTRIC"/>
    <x v="0"/>
    <x v="4"/>
    <s v="MAY"/>
    <x v="5"/>
    <s v="STRT-AND-HWY-LT"/>
    <n v="617"/>
    <s v="S2A     - Lighting S-2 T&amp;D OH Customer Owned"/>
    <s v="S2A"/>
    <s v="LIGHTING S-2A"/>
    <n v="4562"/>
    <s v="DELIVERY ONLY - STREET LIGHT"/>
    <n v="14"/>
    <n v="37950.730000000003"/>
    <n v="168642"/>
    <x v="4"/>
  </r>
  <r>
    <x v="0"/>
    <s v="MASSACHUSETTS ELECTRIC"/>
    <x v="0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586.24"/>
    <n v="1081"/>
    <x v="4"/>
  </r>
  <r>
    <x v="0"/>
    <s v="MASSACHUSETTS ELECTRIC"/>
    <x v="0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56.7"/>
    <n v="4522"/>
    <x v="4"/>
  </r>
  <r>
    <x v="0"/>
    <s v="MASSACHUSETTS ELECTRIC"/>
    <x v="0"/>
    <x v="4"/>
    <s v="MAY"/>
    <x v="2"/>
    <s v="COMMERCIAL"/>
    <n v="5"/>
    <s v="G1A     - Elec G-1 Sm C&amp;I-Fixed"/>
    <s v="G1A"/>
    <s v="ELEC G-1A"/>
    <n v="300"/>
    <s v="COMMERCIAL-NO BUILDING HEAT"/>
    <n v="48562"/>
    <n v="2889000.23"/>
    <n v="54552630"/>
    <x v="2"/>
  </r>
  <r>
    <x v="0"/>
    <s v="MASSACHUSETTS ELECTRIC"/>
    <x v="0"/>
    <x v="4"/>
    <s v="MAY"/>
    <x v="2"/>
    <s v="COMMERCIAL"/>
    <n v="10"/>
    <s v="G1F     - Elec G-1 Sm C&amp;I House Meter-Fixed"/>
    <s v="G1D"/>
    <s v="ELEC G-1D"/>
    <n v="300"/>
    <s v="COMMERCIAL-NO BUILDING HEAT"/>
    <n v="24668"/>
    <n v="1496649.68"/>
    <n v="7559629"/>
    <x v="2"/>
  </r>
  <r>
    <x v="0"/>
    <s v="MASSACHUSETTS ELECTRIC"/>
    <x v="0"/>
    <x v="4"/>
    <s v="MAY"/>
    <x v="0"/>
    <s v="RESIDENTIAL"/>
    <n v="310"/>
    <s v="G1F     - Elec G-1 Sm C&amp;I House Meter-Smart Grid"/>
    <s v="G1F"/>
    <s v="ELEC G-1F"/>
    <n v="200"/>
    <s v="RESIDENCE SERVICE - NO HEAT"/>
    <n v="3"/>
    <n v="174.55"/>
    <n v="690"/>
    <x v="2"/>
  </r>
  <r>
    <x v="1"/>
    <s v="NANTUCKET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46"/>
    <n v="2702.7"/>
    <n v="24110"/>
    <x v="2"/>
  </r>
  <r>
    <x v="0"/>
    <s v="MASSACHUSETTS ELECTRIC"/>
    <x v="0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3.22"/>
    <n v="300"/>
    <x v="2"/>
  </r>
  <r>
    <x v="0"/>
    <s v="MASSACHUSETTS ELECTRIC"/>
    <x v="0"/>
    <x v="4"/>
    <s v="MAY"/>
    <x v="2"/>
    <s v="COMMERCIAL"/>
    <n v="6"/>
    <s v="R2A     - Elec R-2 Residential Low Income-Fixed"/>
    <s v="R2A"/>
    <s v="ELEC R-2A"/>
    <n v="300"/>
    <s v="COMMERCIAL-NO BUILDING HEAT"/>
    <n v="2"/>
    <n v="129.66999999999999"/>
    <n v="733"/>
    <x v="1"/>
  </r>
  <r>
    <x v="0"/>
    <s v="MASSACHUSETTS ELECTRIC"/>
    <x v="0"/>
    <x v="4"/>
    <s v="MAY"/>
    <x v="0"/>
    <s v="RESIDENTIAL"/>
    <n v="911"/>
    <s v="R4A     - Elec R-4 T&amp;D Residential TOU"/>
    <s v="R4A"/>
    <s v="ELEC R-4A"/>
    <n v="4512"/>
    <s v="DELIVERY ONLY - RESIDENTIAL"/>
    <n v="6"/>
    <n v="2228.1"/>
    <n v="16846"/>
    <x v="0"/>
  </r>
  <r>
    <x v="1"/>
    <s v="NANTUCKET ELECTRIC"/>
    <x v="0"/>
    <x v="4"/>
    <s v="MAY"/>
    <x v="2"/>
    <s v="COMMERCIAL"/>
    <n v="18"/>
    <s v="G2A     - Elec G-2 Dem-Variable"/>
    <s v="G2A"/>
    <s v="ELEC G-2A"/>
    <n v="300"/>
    <s v="COMMERCIAL-NO BUILDING HEAT"/>
    <n v="5"/>
    <n v="5089.76"/>
    <n v="21421"/>
    <x v="3"/>
  </r>
  <r>
    <x v="0"/>
    <s v="MASSACHUSETTS ELECTRIC"/>
    <x v="0"/>
    <x v="4"/>
    <s v="MAY"/>
    <x v="4"/>
    <s v="INDUSTRIAL"/>
    <n v="13"/>
    <s v="G2A     - Elec G-2 Dem-Fixed"/>
    <s v="G2A"/>
    <s v="ELEC G-2A"/>
    <n v="460"/>
    <s v="INDUSTRIAL GENERAL - 60 HERTZ"/>
    <n v="7"/>
    <n v="20420.23"/>
    <n v="89652"/>
    <x v="3"/>
  </r>
  <r>
    <x v="0"/>
    <s v="MASSACHUSETTS ELECTRIC"/>
    <x v="0"/>
    <x v="4"/>
    <s v="MAY"/>
    <x v="2"/>
    <s v="COMMERCIAL"/>
    <n v="710"/>
    <s v="G3A     - Elec G-3 T&amp;D Large TOU"/>
    <s v="G3A"/>
    <s v="ELEC G-3A"/>
    <n v="4532"/>
    <s v="DELIVERY ONLY - COMMERCIAL"/>
    <n v="1961"/>
    <n v="17400028.010000002"/>
    <n v="306301963"/>
    <x v="5"/>
  </r>
  <r>
    <x v="0"/>
    <s v="MASSACHUSETTS ELECTRIC"/>
    <x v="0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8.39"/>
    <n v="292"/>
    <x v="2"/>
  </r>
  <r>
    <x v="0"/>
    <s v="MASSACHUSETTS ELECTRIC"/>
    <x v="0"/>
    <x v="4"/>
    <s v="MAY"/>
    <x v="3"/>
    <s v="N/A"/>
    <n v="950"/>
    <s v="G1A     - Elec G-1 T&amp;D Sm C&amp;I"/>
    <s v="G1A"/>
    <s v="ELEC G-1A"/>
    <n v="4579"/>
    <s v="DELIVERY ONLY - MBTA"/>
    <n v="83"/>
    <n v="8550.67"/>
    <n v="90887"/>
    <x v="2"/>
  </r>
  <r>
    <x v="1"/>
    <s v="NANTUCKET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23"/>
    <n v="2426.38"/>
    <n v="14170"/>
    <x v="1"/>
  </r>
  <r>
    <x v="1"/>
    <s v="NANTUCKET ELECTRIC"/>
    <x v="0"/>
    <x v="4"/>
    <s v="MAY"/>
    <x v="2"/>
    <s v="COMMERCIAL"/>
    <n v="903"/>
    <s v="R1A     - Elec R-1 T&amp;D Residential"/>
    <s v="R1A"/>
    <s v="ELEC R-1A"/>
    <n v="4532"/>
    <s v="DELIVERY ONLY - COMMERCIAL"/>
    <n v="23"/>
    <n v="1162.48"/>
    <n v="8582"/>
    <x v="0"/>
  </r>
  <r>
    <x v="0"/>
    <s v="MASSACHUSETTS ELECTRIC"/>
    <x v="0"/>
    <x v="4"/>
    <s v="MAY"/>
    <x v="1"/>
    <s v="STEAM-HEAT"/>
    <n v="2"/>
    <s v="R1A     - Elec R-1 Residential-Variable"/>
    <s v="R1A"/>
    <s v="ELEC R-1A"/>
    <n v="207"/>
    <s v="RESIDENCE SERVICE - WITH HEAT"/>
    <n v="26"/>
    <n v="4306.5600000000004"/>
    <n v="17953"/>
    <x v="0"/>
  </r>
  <r>
    <x v="0"/>
    <s v="MASSACHUSETTS ELECTRIC"/>
    <x v="0"/>
    <x v="4"/>
    <s v="MAY"/>
    <x v="1"/>
    <s v="STEAM-HEAT"/>
    <n v="301"/>
    <s v="R1A     - Elec R-1 Res-Smart Grid"/>
    <s v="R1A"/>
    <s v="ELEC R-1A"/>
    <n v="207"/>
    <s v="RESIDENCE SERVICE - WITH HEAT"/>
    <n v="511"/>
    <n v="97544.51"/>
    <n v="386755"/>
    <x v="0"/>
  </r>
  <r>
    <x v="0"/>
    <s v="MASSACHUSETTS ELECTRIC"/>
    <x v="0"/>
    <x v="4"/>
    <s v="MAY"/>
    <x v="0"/>
    <s v="RESIDENTIAL"/>
    <n v="5"/>
    <s v="G1A     - Elec G-1 Sm C&amp;I-Fixed"/>
    <s v="G1A"/>
    <s v="ELEC G-1A"/>
    <n v="200"/>
    <s v="RESIDENCE SERVICE - NO HEAT"/>
    <n v="1041"/>
    <n v="4192.87"/>
    <n v="387446"/>
    <x v="2"/>
  </r>
  <r>
    <x v="0"/>
    <s v="MASSACHUSETTS ELECTRIC"/>
    <x v="0"/>
    <x v="4"/>
    <s v="MAY"/>
    <x v="5"/>
    <s v="STRT-AND-HWY-LT"/>
    <n v="619"/>
    <s v="S5A     - Lighting S-5 T&amp;D Cust Owned"/>
    <s v="S5A"/>
    <s v="N/A"/>
    <n v="4562"/>
    <s v="DELIVERY ONLY - STREET LIGHT"/>
    <n v="239"/>
    <n v="208201.86"/>
    <n v="1767450"/>
    <x v="4"/>
  </r>
  <r>
    <x v="0"/>
    <s v="MASSACHUSETTS ELECTRIC"/>
    <x v="0"/>
    <x v="4"/>
    <s v="MAY"/>
    <x v="2"/>
    <s v="COMMERCIAL"/>
    <n v="602"/>
    <s v="S4A     - Lighting S-1 (S4) Co Owned Non Muni-Fixed"/>
    <s v="S4A"/>
    <s v="LIGHTING S-4A"/>
    <n v="300"/>
    <s v="COMMERCIAL-NO BUILDING HEAT"/>
    <n v="1042"/>
    <n v="90943.88"/>
    <n v="258851"/>
    <x v="4"/>
  </r>
  <r>
    <x v="0"/>
    <s v="MASSACHUSETTS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670"/>
    <n v="687677.38"/>
    <n v="1857240"/>
    <x v="4"/>
  </r>
  <r>
    <x v="1"/>
    <s v="NANTUCKET ELECTRIC"/>
    <x v="0"/>
    <x v="4"/>
    <s v="MAY"/>
    <x v="6"/>
    <s v="N/A"/>
    <n v="615"/>
    <s v="S1A     - Lighting S-1 T&amp;D Co Owned"/>
    <s v="S1A"/>
    <s v="LIGHTING S-1A"/>
    <n v="4563"/>
    <s v="DELIVERY ONLY - PRIVATE LIGHT"/>
    <n v="1"/>
    <n v="8.9600000000000009"/>
    <n v="23"/>
    <x v="4"/>
  </r>
  <r>
    <x v="0"/>
    <s v="MASSACHUSETTS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6"/>
    <n v="2577.62"/>
    <n v="15099"/>
    <x v="4"/>
  </r>
  <r>
    <x v="1"/>
    <s v="NANTUCKET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969.86"/>
    <n v="5190"/>
    <x v="4"/>
  </r>
  <r>
    <x v="0"/>
    <s v="MASSACHUSETTS ELECTRIC"/>
    <x v="0"/>
    <x v="4"/>
    <s v="MAY"/>
    <x v="0"/>
    <s v="RESIDENTIAL"/>
    <n v="602"/>
    <s v="S4A     - Lighting S-1 (S4) Co Owned Non Muni-Fixed"/>
    <s v="S4A"/>
    <s v="LIGHTING S-4A"/>
    <n v="200"/>
    <s v="RESIDENCE SERVICE - NO HEAT"/>
    <n v="191"/>
    <n v="6786.37"/>
    <n v="16245"/>
    <x v="4"/>
  </r>
  <r>
    <x v="0"/>
    <s v="MASSACHUSETTS ELECTRIC"/>
    <x v="0"/>
    <x v="4"/>
    <s v="MAY"/>
    <x v="0"/>
    <s v="RESIDENTIAL"/>
    <n v="603"/>
    <s v="S4A     - Lighting S-1 (S4) Co Owned Non Muni-Variable"/>
    <s v="S4A"/>
    <s v="LIGHTING S-4A"/>
    <n v="200"/>
    <s v="RESIDENCE SERVICE - NO HEAT"/>
    <n v="810"/>
    <n v="20186.86"/>
    <n v="47065"/>
    <x v="4"/>
  </r>
  <r>
    <x v="0"/>
    <s v="MASSACHUSETTS ELECTRIC"/>
    <x v="0"/>
    <x v="4"/>
    <s v="MAY"/>
    <x v="4"/>
    <s v="INDUSTRIAL"/>
    <n v="5"/>
    <s v="G1A     - Elec G-1 Sm C&amp;I-Fixed"/>
    <s v="G1A"/>
    <s v="ELEC G-1A"/>
    <n v="460"/>
    <s v="INDUSTRIAL GENERAL - 60 HERTZ"/>
    <n v="1163"/>
    <n v="261318.63"/>
    <n v="2022405"/>
    <x v="2"/>
  </r>
  <r>
    <x v="0"/>
    <s v="MASSACHUSETTS ELECTRIC"/>
    <x v="0"/>
    <x v="4"/>
    <s v="MAY"/>
    <x v="4"/>
    <s v="INDUSTRIAL"/>
    <n v="11"/>
    <s v="G1A     - Elec G-1 Sm C&amp;I-Variable"/>
    <s v="G1A"/>
    <s v="ELEC G-1A"/>
    <n v="460"/>
    <s v="INDUSTRIAL GENERAL - 60 HERTZ"/>
    <n v="2"/>
    <n v="152.78"/>
    <n v="683"/>
    <x v="2"/>
  </r>
  <r>
    <x v="0"/>
    <s v="MASSACHUSETTS ELECTRIC"/>
    <x v="0"/>
    <x v="4"/>
    <s v="MAY"/>
    <x v="8"/>
    <s v="N/A"/>
    <n v="5"/>
    <s v="G1A     - Elec G-1 Sm C&amp;I-Fixed"/>
    <s v="G1A"/>
    <s v="ELEC G-1A"/>
    <n v="1575"/>
    <s v="SALE FOR RESALE - NSTAR"/>
    <n v="5"/>
    <n v="1860.13"/>
    <n v="9310"/>
    <x v="2"/>
  </r>
  <r>
    <x v="0"/>
    <s v="MASSACHUSETTS ELECTRIC"/>
    <x v="0"/>
    <x v="4"/>
    <s v="MA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4"/>
    <s v="MAY"/>
    <x v="2"/>
    <s v="COMMERCIAL"/>
    <n v="1"/>
    <s v="R1A     - Elec R-1 Residential-Fixed"/>
    <s v="R1A"/>
    <s v="ELEC R-1A"/>
    <n v="300"/>
    <s v="COMMERCIAL-NO BUILDING HEAT"/>
    <n v="1255"/>
    <n v="336823.68"/>
    <n v="1341699"/>
    <x v="0"/>
  </r>
  <r>
    <x v="0"/>
    <s v="MASSACHUSETTS ELECTRIC"/>
    <x v="0"/>
    <x v="4"/>
    <s v="MAY"/>
    <x v="0"/>
    <s v="RESIDENTIAL"/>
    <n v="301"/>
    <s v="R1A     - Elec R-1 Res-Smart Grid"/>
    <s v="R1A"/>
    <s v="ELEC R-1A"/>
    <n v="200"/>
    <s v="RESIDENCE SERVICE - NO HEAT"/>
    <n v="7310"/>
    <n v="814302.1"/>
    <n v="3169597"/>
    <x v="0"/>
  </r>
  <r>
    <x v="0"/>
    <s v="MASSACHUSETTS ELECTRIC"/>
    <x v="0"/>
    <x v="4"/>
    <s v="MAY"/>
    <x v="0"/>
    <s v="RESIDENTIAL"/>
    <n v="10"/>
    <s v="G1F     - Elec G-1 Sm C&amp;I House Meter-Fixed"/>
    <s v="G1D"/>
    <s v="ELEC G-1D"/>
    <n v="200"/>
    <s v="RESIDENCE SERVICE - NO HEAT"/>
    <n v="1065"/>
    <n v="62688.67"/>
    <n v="261065"/>
    <x v="2"/>
  </r>
  <r>
    <x v="0"/>
    <s v="MASSACHUSETTS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328"/>
    <n v="-317594.96999999997"/>
    <n v="522050"/>
    <x v="2"/>
  </r>
  <r>
    <x v="0"/>
    <s v="MASSACHUSETTS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59081"/>
    <n v="1023843.16"/>
    <n v="25759883"/>
    <x v="1"/>
  </r>
  <r>
    <x v="1"/>
    <s v="NANTUCKET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115"/>
    <n v="3768.64"/>
    <n v="71915"/>
    <x v="1"/>
  </r>
  <r>
    <x v="0"/>
    <s v="MASSACHUSETTS ELECTRIC"/>
    <x v="0"/>
    <x v="4"/>
    <s v="MAY"/>
    <x v="1"/>
    <s v="STEAM-HEAT"/>
    <n v="3"/>
    <s v="R4A     - Elec R-4 Residential TOU-Fixed"/>
    <s v="R4A"/>
    <s v="ELEC R-4A"/>
    <n v="207"/>
    <s v="RESIDENCE SERVICE - WITH HEAT"/>
    <n v="32"/>
    <n v="13828.63"/>
    <n v="55201"/>
    <x v="0"/>
  </r>
  <r>
    <x v="0"/>
    <s v="MASSACHUSETTS ELECTRIC"/>
    <x v="0"/>
    <x v="4"/>
    <s v="MAY"/>
    <x v="4"/>
    <s v="INDUSTRIAL"/>
    <n v="18"/>
    <s v="G2A     - Elec G-2 Dem-Variable"/>
    <s v="G2A"/>
    <s v="ELEC G-2A"/>
    <n v="460"/>
    <s v="INDUSTRIAL GENERAL - 60 HERTZ"/>
    <n v="225"/>
    <n v="813626.42"/>
    <n v="4033866"/>
    <x v="3"/>
  </r>
  <r>
    <x v="0"/>
    <s v="MASSACHUSETTS ELECTRIC"/>
    <x v="0"/>
    <x v="4"/>
    <s v="MAY"/>
    <x v="4"/>
    <s v="INDUSTRIAL"/>
    <n v="313"/>
    <s v="G2A     - Elec G-2 Dem-Smart Grid"/>
    <s v="G2A"/>
    <s v="ELEC G-2A"/>
    <n v="460"/>
    <s v="INDUSTRIAL GENERAL - 60 HERTZ"/>
    <n v="1"/>
    <n v="969.52"/>
    <n v="5013"/>
    <x v="3"/>
  </r>
  <r>
    <x v="0"/>
    <s v="MASSACHUSETTS ELECTRIC"/>
    <x v="0"/>
    <x v="4"/>
    <s v="MAY"/>
    <x v="8"/>
    <s v="N/A"/>
    <n v="13"/>
    <s v="G2A     - Elec G-2 Dem-Fixed"/>
    <s v="G2A"/>
    <s v="ELEC G-2A"/>
    <n v="1575"/>
    <s v="SALE FOR RESALE - NSTAR"/>
    <n v="1"/>
    <n v="866.54"/>
    <n v="3430"/>
    <x v="3"/>
  </r>
  <r>
    <x v="0"/>
    <s v="MASSACHUSETTS ELECTRIC"/>
    <x v="0"/>
    <x v="4"/>
    <s v="MAY"/>
    <x v="2"/>
    <s v="COMMERCIAL"/>
    <n v="20"/>
    <s v="G2D     - Elec G-2 Dem Res Heat Ind Mtr Apt-Var"/>
    <s v="G2D"/>
    <s v="ELEC G-2D"/>
    <n v="300"/>
    <s v="COMMERCIAL-NO BUILDING HEAT"/>
    <n v="80"/>
    <n v="170126.79"/>
    <n v="854811"/>
    <x v="3"/>
  </r>
  <r>
    <x v="0"/>
    <s v="MASSACHUSETTS ELECTRIC"/>
    <x v="0"/>
    <x v="4"/>
    <s v="MAY"/>
    <x v="4"/>
    <s v="INDUSTRIAL"/>
    <n v="710"/>
    <s v="G3A     - Elec G-3 T&amp;D Large TOU"/>
    <s v="G3A"/>
    <s v="ELEC G-3A"/>
    <n v="4552"/>
    <s v="DELIVERY ONLY - INDUSTRIAL"/>
    <n v="630"/>
    <n v="10015030.77"/>
    <n v="182383521"/>
    <x v="5"/>
  </r>
  <r>
    <x v="0"/>
    <s v="MASSACHUSETTS ELECTRIC"/>
    <x v="0"/>
    <x v="4"/>
    <s v="MAY"/>
    <x v="3"/>
    <s v="N/A"/>
    <n v="710"/>
    <s v="G3A     - Elec G-3 T&amp;D Large TOU"/>
    <s v="G3A"/>
    <s v="ELEC G-3A"/>
    <n v="4579"/>
    <s v="DELIVERY ONLY - MBTA"/>
    <n v="1"/>
    <n v="2856.83"/>
    <n v="51357"/>
    <x v="5"/>
  </r>
  <r>
    <x v="1"/>
    <s v="NANTUCKET ELECTRIC"/>
    <x v="0"/>
    <x v="4"/>
    <s v="MAY"/>
    <x v="1"/>
    <s v="STEAM-HEAT"/>
    <n v="903"/>
    <s v="R1A     - Elec R-1 T&amp;D Residential"/>
    <s v="R1A"/>
    <s v="ELEC R-1A"/>
    <n v="4513"/>
    <s v="DELIVERY ONLY - RESIDENT HEAT"/>
    <n v="160"/>
    <n v="13256.2"/>
    <n v="102200"/>
    <x v="0"/>
  </r>
  <r>
    <x v="0"/>
    <s v="MASSACHUSETTS ELECTRIC"/>
    <x v="0"/>
    <x v="4"/>
    <s v="MAY"/>
    <x v="2"/>
    <s v="COMMERCIAL"/>
    <n v="903"/>
    <s v="R1A     - Elec R-1 T&amp;D Residential"/>
    <s v="R1A"/>
    <s v="ELEC R-1A"/>
    <n v="4532"/>
    <s v="DELIVERY ONLY - COMMERCIAL"/>
    <n v="895"/>
    <n v="200614.29"/>
    <n v="1709626"/>
    <x v="0"/>
  </r>
  <r>
    <x v="0"/>
    <s v="MASSACHUSETTS ELECTRIC"/>
    <x v="0"/>
    <x v="4"/>
    <s v="MAY"/>
    <x v="1"/>
    <s v="STEAM-HEAT"/>
    <n v="5"/>
    <s v="G1A     - Elec G-1 Sm C&amp;I-Fixed"/>
    <s v="G1A"/>
    <s v="ELEC G-1A"/>
    <n v="207"/>
    <s v="RESIDENCE SERVICE - WITH HEAT"/>
    <n v="10"/>
    <n v="793.94"/>
    <n v="3521"/>
    <x v="2"/>
  </r>
  <r>
    <x v="0"/>
    <s v="MASSACHUSETTS ELECTRIC"/>
    <x v="0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62"/>
    <n v="26079.34"/>
    <n v="73743"/>
    <x v="4"/>
  </r>
  <r>
    <x v="0"/>
    <s v="MASSACHUSETTS ELECTRIC"/>
    <x v="0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735"/>
    <n v="48793.72"/>
    <n v="134405"/>
    <x v="4"/>
  </r>
  <r>
    <x v="0"/>
    <s v="MASSACHUSETTS ELECTRIC"/>
    <x v="0"/>
    <x v="4"/>
    <s v="MAY"/>
    <x v="5"/>
    <s v="STRT-AND-HWY-LT"/>
    <n v="612"/>
    <s v="G1B     - Lighting G-1 Non Conforming-Fixed"/>
    <s v="G1B"/>
    <s v="LIGHTING G-1B"/>
    <n v="700"/>
    <s v="PUBLIC STREET &amp; HIWAY LIGHTING"/>
    <n v="4"/>
    <n v="77.98"/>
    <n v="248"/>
    <x v="2"/>
  </r>
  <r>
    <x v="0"/>
    <s v="MASSACHUSETTS ELECTRIC"/>
    <x v="0"/>
    <x v="4"/>
    <s v="MAY"/>
    <x v="6"/>
    <s v="N/A"/>
    <n v="623"/>
    <s v="S3B     - Lighting S-3 UG Div of Ownrshp Opt B-Var"/>
    <s v="S3B"/>
    <s v="LIGHTING S-3B"/>
    <n v="360"/>
    <s v="PRIVATE LIGHTING"/>
    <n v="3"/>
    <n v="46.8"/>
    <n v="150"/>
    <x v="4"/>
  </r>
  <r>
    <x v="0"/>
    <s v="MASSACHUSETTS ELECTRIC"/>
    <x v="0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2"/>
    <n v="3007.58"/>
    <n v="11652"/>
    <x v="4"/>
  </r>
  <r>
    <x v="0"/>
    <s v="MASSACHUSETTS ELECTRIC"/>
    <x v="0"/>
    <x v="4"/>
    <s v="MAY"/>
    <x v="0"/>
    <s v="RESIDENTIAL"/>
    <n v="903"/>
    <s v="R1A     - Elec R-1 T&amp;D Residential"/>
    <s v="R1A"/>
    <s v="ELEC R-1A"/>
    <n v="4512"/>
    <s v="DELIVERY ONLY - RESIDENTIAL"/>
    <n v="382262"/>
    <n v="22194783.620000001"/>
    <n v="178575174"/>
    <x v="0"/>
  </r>
  <r>
    <x v="0"/>
    <s v="MASSACHUSETTS ELECTRIC"/>
    <x v="0"/>
    <x v="4"/>
    <s v="MAY"/>
    <x v="0"/>
    <s v="RESIDENTIAL"/>
    <n v="2"/>
    <s v="R1A     - Elec R-1 Residential-Variable"/>
    <s v="R1A"/>
    <s v="ELEC R-1A"/>
    <n v="200"/>
    <s v="RESIDENCE SERVICE - NO HEAT"/>
    <n v="255"/>
    <n v="27989.52"/>
    <n v="114486"/>
    <x v="0"/>
  </r>
  <r>
    <x v="0"/>
    <s v="MASSACHUSETTS ELECTRIC"/>
    <x v="0"/>
    <x v="4"/>
    <s v="MAY"/>
    <x v="2"/>
    <s v="COMMERCIAL"/>
    <n v="14"/>
    <s v="G1D     - Elec G-1 Sm C&amp;I Master Mtr-Variable"/>
    <s v="G1D"/>
    <s v="ELEC G-1D"/>
    <n v="300"/>
    <s v="COMMERCIAL-NO BUILDING HEAT"/>
    <n v="2"/>
    <n v="194.35"/>
    <n v="896"/>
    <x v="2"/>
  </r>
  <r>
    <x v="0"/>
    <s v="MASSACHUSETTS ELECTRIC"/>
    <x v="0"/>
    <x v="4"/>
    <s v="MAY"/>
    <x v="2"/>
    <s v="COMMERCIAL"/>
    <n v="950"/>
    <s v="G1A     - Elec G-1 T&amp;D Sm C&amp;I"/>
    <s v="G1A"/>
    <s v="ELEC G-1A"/>
    <n v="4532"/>
    <s v="DELIVERY ONLY - COMMERCIAL"/>
    <n v="54063"/>
    <n v="3407106.98"/>
    <n v="79510003"/>
    <x v="2"/>
  </r>
  <r>
    <x v="1"/>
    <s v="NANTUCKET ELECTRIC"/>
    <x v="0"/>
    <x v="4"/>
    <s v="MAY"/>
    <x v="2"/>
    <s v="COMMERCIAL"/>
    <n v="954"/>
    <s v="G2A     - Elec G-2 T&amp;D Dem"/>
    <s v="G2A"/>
    <s v="ELEC G-2A"/>
    <n v="4532"/>
    <s v="DELIVERY ONLY - COMMERCIAL"/>
    <n v="73"/>
    <n v="105823.81"/>
    <n v="1288962"/>
    <x v="3"/>
  </r>
  <r>
    <x v="0"/>
    <s v="MASSACHUSETTS ELECTRIC"/>
    <x v="0"/>
    <x v="4"/>
    <s v="MAY"/>
    <x v="0"/>
    <s v="RESIDENTIAL"/>
    <n v="3"/>
    <s v="R4A     - Elec R-4 Residential TOU-Fixed"/>
    <s v="R4A"/>
    <s v="ELEC R-4A"/>
    <n v="200"/>
    <s v="RESIDENCE SERVICE - NO HEAT"/>
    <n v="12"/>
    <n v="6826.25"/>
    <n v="26699"/>
    <x v="0"/>
  </r>
  <r>
    <x v="1"/>
    <s v="NANTUCKET ELECTRIC"/>
    <x v="0"/>
    <x v="4"/>
    <s v="MAY"/>
    <x v="0"/>
    <s v="RESIDENTIAL"/>
    <n v="950"/>
    <s v="G1A     - Elec G-1 T&amp;D Sm C&amp;I"/>
    <s v="G1A"/>
    <s v="ELEC G-1A"/>
    <n v="4512"/>
    <s v="DELIVERY ONLY - RESIDENTIAL"/>
    <n v="31"/>
    <n v="1441.87"/>
    <n v="12076"/>
    <x v="2"/>
  </r>
  <r>
    <x v="0"/>
    <s v="MASSACHUSETTS ELECTRIC"/>
    <x v="0"/>
    <x v="4"/>
    <s v="MAY"/>
    <x v="1"/>
    <s v="STEAM-HEAT"/>
    <n v="950"/>
    <s v="G1A     - Elec G-1 T&amp;D Sm C&amp;I"/>
    <s v="G1A"/>
    <s v="ELEC G-1A"/>
    <n v="4513"/>
    <s v="DELIVERY ONLY - RESIDENT HEAT"/>
    <n v="17"/>
    <n v="1550.11"/>
    <n v="17723"/>
    <x v="2"/>
  </r>
  <r>
    <x v="0"/>
    <s v="MASSACHUSETTS ELECTRIC"/>
    <x v="0"/>
    <x v="4"/>
    <s v="MAY"/>
    <x v="8"/>
    <s v="N/A"/>
    <n v="18"/>
    <s v="G2A     - Elec G-2 Dem-Variable"/>
    <s v="G2A"/>
    <s v="ELEC G-2A"/>
    <n v="1575"/>
    <s v="SALE FOR RESALE - NSTAR"/>
    <n v="2"/>
    <n v="7654.39"/>
    <n v="36090"/>
    <x v="3"/>
  </r>
  <r>
    <x v="1"/>
    <s v="NANTUCKET ELECTRIC"/>
    <x v="0"/>
    <x v="4"/>
    <s v="MAY"/>
    <x v="2"/>
    <s v="COMMERCIAL"/>
    <n v="955"/>
    <s v="G2B     - Elec G-2 T&amp;D Dem Master Mtr Apts"/>
    <s v="G2B"/>
    <s v="ELEC G-2B"/>
    <n v="4532"/>
    <s v="DELIVERY ONLY - COMMERCIAL"/>
    <n v="1"/>
    <n v="68.61"/>
    <n v="19"/>
    <x v="3"/>
  </r>
  <r>
    <x v="0"/>
    <s v="MASSACHUSETTS ELECTRIC"/>
    <x v="0"/>
    <x v="4"/>
    <s v="MAY"/>
    <x v="2"/>
    <s v="COMMERCIAL"/>
    <n v="700"/>
    <s v="G3A     - Elec G-3 Large TOU-Fixed"/>
    <s v="G3A"/>
    <s v="ELEC G-3A"/>
    <n v="300"/>
    <s v="COMMERCIAL-NO BUILDING HEAT"/>
    <n v="3"/>
    <n v="21905.21"/>
    <n v="97415"/>
    <x v="5"/>
  </r>
  <r>
    <x v="0"/>
    <s v="MASSACHUSETTS ELECTRIC"/>
    <x v="0"/>
    <x v="4"/>
    <s v="MAY"/>
    <x v="4"/>
    <s v="INDUSTRIAL"/>
    <n v="700"/>
    <s v="G3A     - Elec G-3 Large TOU-Fixed"/>
    <s v="G3A"/>
    <s v="ELEC G-3A"/>
    <n v="460"/>
    <s v="INDUSTRIAL GENERAL - 60 HERTZ"/>
    <n v="2"/>
    <n v="51191.040000000001"/>
    <n v="279750"/>
    <x v="5"/>
  </r>
  <r>
    <x v="0"/>
    <s v="MASSACHUSETTS ELECTRIC"/>
    <x v="0"/>
    <x v="4"/>
    <s v="MAY"/>
    <x v="1"/>
    <s v="STEAM-HEAT"/>
    <n v="903"/>
    <s v="R1A     - Elec R-1 T&amp;D Residential"/>
    <s v="R1A"/>
    <s v="ELEC R-1A"/>
    <n v="4513"/>
    <s v="DELIVERY ONLY - RESIDENT HEAT"/>
    <n v="28483"/>
    <n v="2334760.9700000002"/>
    <n v="19118254"/>
    <x v="0"/>
  </r>
  <r>
    <x v="0"/>
    <s v="MASSACHUSETTS ELECTRIC"/>
    <x v="0"/>
    <x v="4"/>
    <s v="MAY"/>
    <x v="3"/>
    <s v="N/A"/>
    <n v="153"/>
    <s v="MBTA    - Elec MBTA Ind Neg"/>
    <s v="MBTA"/>
    <s v="MBTA"/>
    <n v="1579"/>
    <s v="SALE FOR RESALE - M.B.T.A."/>
    <n v="18"/>
    <n v="0"/>
    <n v="4260453"/>
    <x v="6"/>
  </r>
  <r>
    <x v="0"/>
    <s v="MASSACHUSETTS ELECTRIC"/>
    <x v="0"/>
    <x v="4"/>
    <s v="MAY"/>
    <x v="2"/>
    <s v="COMMERCIAL"/>
    <n v="12"/>
    <s v="G1C     - Elec G-1 Sm C&amp;I Unmtrd Fix kWh-Var"/>
    <s v="G1C"/>
    <s v="ELEC G-1C"/>
    <n v="300"/>
    <s v="COMMERCIAL-NO BUILDING HEAT"/>
    <n v="1"/>
    <n v="5.42"/>
    <n v="20"/>
    <x v="2"/>
  </r>
  <r>
    <x v="0"/>
    <s v="MASSACHUSETTS ELECTRIC"/>
    <x v="0"/>
    <x v="4"/>
    <s v="MAY"/>
    <x v="0"/>
    <s v="RESIDENTIAL"/>
    <n v="306"/>
    <s v="R2A     - Elec R-2 Res Low Income-Smart Grid"/>
    <s v="R2A"/>
    <s v="ELEC R-2A"/>
    <n v="200"/>
    <s v="RESIDENCE SERVICE - NO HEAT"/>
    <n v="828"/>
    <n v="71337.45"/>
    <n v="412771"/>
    <x v="1"/>
  </r>
  <r>
    <x v="0"/>
    <s v="MASSACHUSETTS ELECTRIC"/>
    <x v="0"/>
    <x v="4"/>
    <s v="MAY"/>
    <x v="5"/>
    <s v="STRT-AND-HWY-LT"/>
    <n v="608"/>
    <s v="S5A     - Lighting S-5 Cust Owned-Fixed"/>
    <s v="S5A"/>
    <s v="N/A"/>
    <n v="700"/>
    <s v="PUBLIC STREET &amp; HIWAY LIGHTING"/>
    <n v="67"/>
    <n v="50565.5"/>
    <n v="229608"/>
    <x v="4"/>
  </r>
  <r>
    <x v="0"/>
    <s v="MASSACHUSETTS ELECTRIC"/>
    <x v="0"/>
    <x v="4"/>
    <s v="MAY"/>
    <x v="5"/>
    <s v="STRT-AND-HWY-LT"/>
    <n v="626"/>
    <s v="S6A     - Lighting S-6 Decorative-Variable"/>
    <s v="S6A"/>
    <s v="N/A"/>
    <n v="700"/>
    <s v="PUBLIC STREET &amp; HIWAY LIGHTING"/>
    <n v="3"/>
    <n v="1722.03"/>
    <n v="471"/>
    <x v="4"/>
  </r>
  <r>
    <x v="0"/>
    <s v="MASSACHUSETTS ELECTRIC"/>
    <x v="0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56.24"/>
    <n v="115"/>
    <x v="4"/>
  </r>
  <r>
    <x v="1"/>
    <s v="NANTUCKET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13"/>
    <n v="17"/>
    <x v="4"/>
  </r>
  <r>
    <x v="1"/>
    <s v="NANTUCKET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9"/>
    <n v="167.97"/>
    <n v="1091"/>
    <x v="2"/>
  </r>
  <r>
    <x v="0"/>
    <s v="MASSACHUSETTS ELECTRIC"/>
    <x v="0"/>
    <x v="4"/>
    <s v="MAY"/>
    <x v="5"/>
    <s v="STRT-AND-HWY-LT"/>
    <n v="600"/>
    <s v="S1A     - Lighting S-1 Co Owned-Fixed"/>
    <s v="S1A"/>
    <s v="LIGHTING S-1A"/>
    <n v="700"/>
    <s v="PUBLIC STREET &amp; HIWAY LIGHTING"/>
    <n v="89"/>
    <n v="91049.16"/>
    <n v="215374"/>
    <x v="4"/>
  </r>
  <r>
    <x v="0"/>
    <s v="MASSACHUSETTS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5"/>
    <n v="143.35"/>
    <n v="817"/>
    <x v="4"/>
  </r>
  <r>
    <x v="0"/>
    <s v="MASSACHUSETTS ELECTRIC"/>
    <x v="0"/>
    <x v="4"/>
    <s v="MAY"/>
    <x v="2"/>
    <s v="COMMERCIAL"/>
    <n v="11"/>
    <s v="G1A     - Elec G-1 Sm C&amp;I-Variable"/>
    <s v="G1A"/>
    <s v="ELEC G-1A"/>
    <n v="300"/>
    <s v="COMMERCIAL-NO BUILDING HEAT"/>
    <n v="249"/>
    <n v="54991.08"/>
    <n v="276868"/>
    <x v="2"/>
  </r>
  <r>
    <x v="1"/>
    <s v="NANTUCKET ELECTRIC"/>
    <x v="0"/>
    <x v="4"/>
    <s v="MAY"/>
    <x v="2"/>
    <s v="COMMERCIAL"/>
    <n v="5"/>
    <s v="G1A     - Elec G-1 Sm C&amp;I-Fixed"/>
    <s v="G1A"/>
    <s v="ELEC G-1A"/>
    <n v="300"/>
    <s v="COMMERCIAL-NO BUILDING HEAT"/>
    <n v="164"/>
    <n v="26071.95"/>
    <n v="112372"/>
    <x v="2"/>
  </r>
  <r>
    <x v="0"/>
    <s v="MASSACHUSETTS ELECTRIC"/>
    <x v="0"/>
    <x v="4"/>
    <s v="MAY"/>
    <x v="7"/>
    <s v="N/A"/>
    <n v="1"/>
    <s v="R1A     - Elec R-1 Residential-Fixed"/>
    <s v="R1A"/>
    <s v="ELEC R-1A"/>
    <n v="1572"/>
    <s v="SALE FOR RESALE - HINGHAM ELE"/>
    <n v="1"/>
    <n v="100.45"/>
    <n v="377"/>
    <x v="0"/>
  </r>
  <r>
    <x v="1"/>
    <s v="NANTUCKET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12"/>
    <n v="553.61"/>
    <n v="4634"/>
    <x v="2"/>
  </r>
  <r>
    <x v="0"/>
    <s v="MASSACHUSETTS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510"/>
    <n v="18449.93"/>
    <n v="159561"/>
    <x v="2"/>
  </r>
  <r>
    <x v="0"/>
    <s v="MASSACHUSETTS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336"/>
    <n v="48203.08"/>
    <n v="458359"/>
    <x v="2"/>
  </r>
  <r>
    <x v="0"/>
    <s v="MASSACHUSETTS ELECTRIC"/>
    <x v="0"/>
    <x v="4"/>
    <s v="MAY"/>
    <x v="3"/>
    <s v="N/A"/>
    <n v="951"/>
    <s v="G1C     - Elec G-1 T&amp;D Sm C&amp;I Unmtrd Fix kWh"/>
    <s v="G1C"/>
    <s v="ELEC G-1C"/>
    <n v="4579"/>
    <s v="DELIVERY ONLY - MBTA"/>
    <n v="7"/>
    <n v="293.10000000000002"/>
    <n v="2844"/>
    <x v="2"/>
  </r>
  <r>
    <x v="0"/>
    <s v="MASSACHUSETTS ELECTRIC"/>
    <x v="0"/>
    <x v="4"/>
    <s v="MAY"/>
    <x v="2"/>
    <s v="COMMERCIAL"/>
    <n v="18"/>
    <s v="G2A     - Elec G-2 Dem-Variable"/>
    <s v="G2A"/>
    <s v="ELEC G-2A"/>
    <n v="300"/>
    <s v="COMMERCIAL-NO BUILDING HEAT"/>
    <n v="2552"/>
    <n v="6366341.3499999996"/>
    <n v="32197611"/>
    <x v="3"/>
  </r>
  <r>
    <x v="1"/>
    <s v="NANTUCKET ELECTRIC"/>
    <x v="0"/>
    <x v="4"/>
    <s v="MAY"/>
    <x v="4"/>
    <s v="INDUSTRIAL"/>
    <n v="18"/>
    <s v="G2A     - Elec G-2 Dem-Variable"/>
    <s v="G2A"/>
    <s v="ELEC G-2A"/>
    <n v="460"/>
    <s v="INDUSTRIAL GENERAL - 60 HERTZ"/>
    <n v="1"/>
    <n v="514.91"/>
    <n v="1920"/>
    <x v="3"/>
  </r>
  <r>
    <x v="0"/>
    <s v="MASSACHUSETTS ELECTRIC"/>
    <x v="0"/>
    <x v="4"/>
    <s v="MAY"/>
    <x v="2"/>
    <s v="COMMERCIAL"/>
    <n v="701"/>
    <s v="G3A     - Elec G-3 Large TOU-Variable"/>
    <s v="G3A"/>
    <s v="ELEC G-3A"/>
    <n v="300"/>
    <s v="COMMERCIAL-NO BUILDING HEAT"/>
    <n v="222"/>
    <n v="3271500.75"/>
    <n v="17654944"/>
    <x v="5"/>
  </r>
  <r>
    <x v="1"/>
    <s v="NANTUCKET ELECTRIC"/>
    <x v="0"/>
    <x v="4"/>
    <s v="MAY"/>
    <x v="2"/>
    <s v="COMMERCIAL"/>
    <n v="710"/>
    <s v="G3A     - Elec G-3 T&amp;D Large TOU"/>
    <s v="G3A"/>
    <s v="ELEC G-3A"/>
    <n v="4532"/>
    <s v="DELIVERY ONLY - COMMERCIAL"/>
    <n v="11"/>
    <n v="84309.24"/>
    <n v="1288210"/>
    <x v="5"/>
  </r>
  <r>
    <x v="1"/>
    <s v="NANTUCKET ELECTRIC"/>
    <x v="0"/>
    <x v="4"/>
    <s v="MAY"/>
    <x v="0"/>
    <s v="RESIDENTIAL"/>
    <n v="903"/>
    <s v="R1A     - Elec R-1 T&amp;D Residential"/>
    <s v="R1A"/>
    <s v="ELEC R-1A"/>
    <n v="4512"/>
    <s v="DELIVERY ONLY - RESIDENTIAL"/>
    <n v="10531"/>
    <n v="800202.87"/>
    <n v="6170225"/>
    <x v="0"/>
  </r>
  <r>
    <x v="0"/>
    <s v="MASSACHUSETTS ELECTRIC"/>
    <x v="0"/>
    <x v="4"/>
    <s v="MAY"/>
    <x v="2"/>
    <s v="COMMERCIAL"/>
    <n v="8"/>
    <s v="G1C     - Elec G-1 Sm C&amp;I Unmtrd Fix kWh-Fixed"/>
    <s v="G1C"/>
    <s v="ELEC G-1C"/>
    <n v="300"/>
    <s v="COMMERCIAL-NO BUILDING HEAT"/>
    <n v="431"/>
    <n v="24693.32"/>
    <n v="109278"/>
    <x v="2"/>
  </r>
  <r>
    <x v="1"/>
    <s v="NANTUCKET ELECTRIC"/>
    <x v="0"/>
    <x v="4"/>
    <s v="MAY"/>
    <x v="4"/>
    <s v="INDUSTRIAL"/>
    <n v="950"/>
    <s v="G1A     - Elec G-1 T&amp;D Sm C&amp;I"/>
    <s v="G1A"/>
    <s v="ELEC G-1A"/>
    <n v="4552"/>
    <s v="DELIVERY ONLY - INDUSTRIAL"/>
    <n v="2"/>
    <n v="40.17"/>
    <n v="220"/>
    <x v="2"/>
  </r>
  <r>
    <x v="0"/>
    <s v="MASSACHUSETTS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61285"/>
    <n v="4677811.2699999996"/>
    <n v="27577166"/>
    <x v="1"/>
  </r>
  <r>
    <x v="0"/>
    <s v="MASSACHUSETTS ELECTRIC"/>
    <x v="0"/>
    <x v="4"/>
    <s v="MAY"/>
    <x v="0"/>
    <s v="RESIDENTIAL"/>
    <n v="7"/>
    <s v="R2A     - Elec R-2 Residential Low Income-Variable"/>
    <s v="R2A"/>
    <s v="ELEC R-2A"/>
    <n v="200"/>
    <s v="RESIDENCE SERVICE - NO HEAT"/>
    <n v="86"/>
    <n v="7078.45"/>
    <n v="43147"/>
    <x v="1"/>
  </r>
  <r>
    <x v="1"/>
    <s v="NANTUCKET ELECTRIC"/>
    <x v="0"/>
    <x v="4"/>
    <s v="MAY"/>
    <x v="0"/>
    <s v="RESIDENTIAL"/>
    <n v="5"/>
    <s v="G1A     - Elec G-1 Sm C&amp;I-Fixed"/>
    <s v="G1A"/>
    <s v="ELEC G-1A"/>
    <n v="200"/>
    <s v="RESIDENCE SERVICE - NO HEAT"/>
    <n v="7"/>
    <n v="301.43"/>
    <n v="1121"/>
    <x v="2"/>
  </r>
  <r>
    <x v="0"/>
    <s v="MASSACHUSETTS ELECTRIC"/>
    <x v="0"/>
    <x v="4"/>
    <s v="MAY"/>
    <x v="0"/>
    <s v="RESIDENTIAL"/>
    <n v="305"/>
    <s v="G1A     - Elec G-1 Sm C&amp;I-Smart Grid"/>
    <s v="G1A"/>
    <s v="ELEC G-1A"/>
    <n v="200"/>
    <s v="RESIDENCE SERVICE - NO HEAT"/>
    <n v="3"/>
    <n v="584.41"/>
    <n v="2649"/>
    <x v="2"/>
  </r>
  <r>
    <x v="0"/>
    <s v="MASSACHUSETTS ELECTRIC"/>
    <x v="0"/>
    <x v="4"/>
    <s v="MAY"/>
    <x v="4"/>
    <s v="INDUSTRIAL"/>
    <n v="602"/>
    <s v="S4A     - Lighting S-1 (S4) Co Owned Non Muni-Fixed"/>
    <s v="S4A"/>
    <s v="LIGHTING S-4A"/>
    <n v="460"/>
    <s v="INDUSTRIAL GENERAL - 60 HERTZ"/>
    <n v="28"/>
    <n v="3169.71"/>
    <n v="9340"/>
    <x v="4"/>
  </r>
  <r>
    <x v="0"/>
    <s v="MASSACHUSETTS ELECTRIC"/>
    <x v="0"/>
    <x v="4"/>
    <s v="MAY"/>
    <x v="5"/>
    <s v="STRT-AND-HWY-LT"/>
    <n v="627"/>
    <s v="S6A     - Lighting S-6 T&amp;D Decorative"/>
    <s v="S6A"/>
    <s v="N/A"/>
    <n v="4562"/>
    <s v="DELIVERY ONLY - STREET LIGHT"/>
    <n v="4"/>
    <n v="1265.3900000000001"/>
    <n v="306"/>
    <x v="4"/>
  </r>
  <r>
    <x v="0"/>
    <s v="MASSACHUSETTS ELECTRIC"/>
    <x v="0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68.010000000000005"/>
    <n v="297"/>
    <x v="4"/>
  </r>
  <r>
    <x v="0"/>
    <s v="MASSACHUSETTS ELECTRIC"/>
    <x v="0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46.22999999999999"/>
    <n v="523"/>
    <x v="2"/>
  </r>
  <r>
    <x v="0"/>
    <s v="MASSACHUSETTS ELECTRIC"/>
    <x v="0"/>
    <x v="4"/>
    <s v="MAY"/>
    <x v="5"/>
    <s v="STRT-AND-HWY-LT"/>
    <n v="621"/>
    <s v="G1B     - Lighting G-1 T&amp;D Non Conforming"/>
    <s v="G1B"/>
    <s v="LIGHTING G-1B"/>
    <n v="4562"/>
    <s v="DELIVERY ONLY - STREET LIGHT"/>
    <n v="6"/>
    <n v="107.71"/>
    <n v="734"/>
    <x v="2"/>
  </r>
  <r>
    <x v="0"/>
    <s v="MASSACHUSETTS ELECTRIC"/>
    <x v="0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4"/>
    <n v="15288.63"/>
    <n v="36402"/>
    <x v="4"/>
  </r>
  <r>
    <x v="0"/>
    <s v="MASSACHUSETTS ELECTRIC"/>
    <x v="0"/>
    <x v="4"/>
    <s v="MAY"/>
    <x v="4"/>
    <s v="INDUSTRIAL"/>
    <n v="305"/>
    <s v="G1A     - Elec G-1 Sm C&amp;I-Smart Grid"/>
    <s v="G1A"/>
    <s v="ELEC G-1A"/>
    <n v="460"/>
    <s v="INDUSTRIAL GENERAL - 60 HERTZ"/>
    <n v="2"/>
    <n v="180.46"/>
    <n v="767"/>
    <x v="2"/>
  </r>
  <r>
    <x v="0"/>
    <s v="MASSACHUSETTS ELECTRIC"/>
    <x v="0"/>
    <x v="4"/>
    <s v="MAY"/>
    <x v="7"/>
    <s v="N/A"/>
    <n v="5"/>
    <s v="G1A     - Elec G-1 Sm C&amp;I-Fixed"/>
    <s v="G1A"/>
    <s v="ELEC G-1A"/>
    <n v="1572"/>
    <s v="SALE FOR RESALE - HINGHAM ELE"/>
    <n v="1"/>
    <n v="3466.89"/>
    <n v="16013"/>
    <x v="2"/>
  </r>
  <r>
    <x v="0"/>
    <s v="MASSACHUSETTS ELECTRIC"/>
    <x v="0"/>
    <x v="4"/>
    <s v="MAY"/>
    <x v="2"/>
    <s v="COMMERCIAL"/>
    <n v="301"/>
    <s v="R1A     - Elec R-1 Res-Smart Grid"/>
    <s v="R1A"/>
    <s v="ELEC R-1A"/>
    <n v="300"/>
    <s v="COMMERCIAL-NO BUILDING HEAT"/>
    <n v="11"/>
    <n v="9963.85"/>
    <n v="39871"/>
    <x v="0"/>
  </r>
  <r>
    <x v="1"/>
    <s v="NANTUCKET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1"/>
    <n v="83.44"/>
    <n v="205"/>
    <x v="2"/>
  </r>
  <r>
    <x v="0"/>
    <s v="MASSACHUSETTS ELECTRIC"/>
    <x v="0"/>
    <x v="4"/>
    <s v="MAY"/>
    <x v="0"/>
    <s v="RESIDENTIAL"/>
    <n v="15"/>
    <s v="G1F     - Elec G-1 Sm C&amp;I House Meter-Variable"/>
    <s v="G1F"/>
    <s v="ELEC G-1F"/>
    <n v="200"/>
    <s v="RESIDENCE SERVICE - NO HEAT"/>
    <n v="2"/>
    <n v="46.38"/>
    <n v="136"/>
    <x v="2"/>
  </r>
  <r>
    <x v="1"/>
    <s v="NANTUCKET ELECTRIC"/>
    <x v="0"/>
    <x v="4"/>
    <s v="MAY"/>
    <x v="2"/>
    <s v="COMMERCIAL"/>
    <n v="10"/>
    <s v="G1F     - Elec G-1 Sm C&amp;I House Meter-Fixed"/>
    <s v="G1F"/>
    <s v="ELEC G-1F"/>
    <n v="300"/>
    <s v="COMMERCIAL-NO BUILDING HEAT"/>
    <n v="14"/>
    <n v="799.08"/>
    <n v="3119"/>
    <x v="2"/>
  </r>
  <r>
    <x v="0"/>
    <s v="MASSACHUSETTS ELECTRIC"/>
    <x v="0"/>
    <x v="4"/>
    <s v="MAY"/>
    <x v="2"/>
    <s v="COMMERCIAL"/>
    <n v="15"/>
    <s v="G1F     - Elec G-1 Sm C&amp;I House Meter-Variable"/>
    <s v="G1F"/>
    <s v="ELEC G-1F"/>
    <n v="300"/>
    <s v="COMMERCIAL-NO BUILDING HEAT"/>
    <n v="129"/>
    <n v="3712.85"/>
    <n v="21774"/>
    <x v="2"/>
  </r>
  <r>
    <x v="0"/>
    <s v="MASSACHUSETTS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14112"/>
    <n v="587413.47"/>
    <n v="6603926"/>
    <x v="2"/>
  </r>
  <r>
    <x v="0"/>
    <s v="MASSACHUSETTS ELECTRIC"/>
    <x v="0"/>
    <x v="4"/>
    <s v="MAY"/>
    <x v="4"/>
    <s v="INDUSTRIAL"/>
    <n v="701"/>
    <s v="G3A     - Elec G-3 Large TOU-Variable"/>
    <s v="G3A"/>
    <s v="ELEC G-3A"/>
    <n v="460"/>
    <s v="INDUSTRIAL GENERAL - 60 HERTZ"/>
    <n v="108"/>
    <n v="1579561.94"/>
    <n v="8816392"/>
    <x v="5"/>
  </r>
  <r>
    <x v="0"/>
    <s v="MASSACHUSETTS ELECTRIC"/>
    <x v="0"/>
    <x v="4"/>
    <s v="MAY"/>
    <x v="2"/>
    <s v="COMMERCIAL"/>
    <n v="955"/>
    <s v="G2B     - Elec G-2 T&amp;D Dem Master Mtr Apts"/>
    <s v="G2A"/>
    <s v="ELEC G-2A"/>
    <n v="4532"/>
    <s v="DELIVERY ONLY - COMMERCIAL"/>
    <n v="343"/>
    <n v="465479.89"/>
    <n v="6480449"/>
    <x v="3"/>
  </r>
  <r>
    <x v="0"/>
    <s v="MASSACHUSETTS ELECTRIC"/>
    <x v="0"/>
    <x v="4"/>
    <s v="MAY"/>
    <x v="2"/>
    <s v="COMMERCIAL"/>
    <n v="956"/>
    <s v="G2D     - Elec G-2 T&amp;D Dem Res Heat Ind Mtr Apt"/>
    <s v="G2A"/>
    <s v="ELEC G-2A"/>
    <n v="4532"/>
    <s v="DELIVERY ONLY - COMMERCIAL"/>
    <n v="222"/>
    <n v="296104.37"/>
    <n v="4090554"/>
    <x v="3"/>
  </r>
  <r>
    <x v="0"/>
    <s v="MASSACHUSETTS ELECTRIC"/>
    <x v="0"/>
    <x v="4"/>
    <s v="MAY"/>
    <x v="8"/>
    <s v="N/A"/>
    <n v="950"/>
    <s v="G1A     - Elec G-1 T&amp;D Sm C&amp;I"/>
    <s v="G1A"/>
    <s v="ELEC G-1A"/>
    <n v="4575"/>
    <s v="N/A"/>
    <n v="2"/>
    <n v="577.87"/>
    <n v="6540"/>
    <x v="2"/>
  </r>
  <r>
    <x v="0"/>
    <s v="MASSACHUSETTS ELECTRIC"/>
    <x v="0"/>
    <x v="4"/>
    <s v="MAY"/>
    <x v="0"/>
    <s v="RESIDENTIAL"/>
    <n v="11"/>
    <s v="G1A     - Elec G-1 Sm C&amp;I-Variable"/>
    <s v="G1A"/>
    <s v="ELEC G-1A"/>
    <n v="200"/>
    <s v="RESIDENCE SERVICE - NO HEAT"/>
    <n v="10"/>
    <n v="-23895.24"/>
    <n v="2637"/>
    <x v="2"/>
  </r>
  <r>
    <x v="1"/>
    <s v="NANTUCKET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46"/>
    <n v="2531.04"/>
    <n v="21520"/>
    <x v="2"/>
  </r>
  <r>
    <x v="1"/>
    <s v="NANTUCKET ELECTRIC"/>
    <x v="0"/>
    <x v="5"/>
    <s v="JUNE"/>
    <x v="2"/>
    <s v="COMMERCIAL"/>
    <n v="18"/>
    <s v="G2A     - Elec G-2 Dem-Variable"/>
    <s v="G2A"/>
    <s v="ELEC G-2A"/>
    <n v="300"/>
    <s v="COMMERCIAL-NO BUILDING HEAT"/>
    <n v="5"/>
    <n v="6457.69"/>
    <n v="29024"/>
    <x v="3"/>
  </r>
  <r>
    <x v="0"/>
    <s v="MASSACHUSETTS ELECTRIC"/>
    <x v="0"/>
    <x v="5"/>
    <s v="JUNE"/>
    <x v="3"/>
    <s v="N/A"/>
    <n v="710"/>
    <s v="G3A     - Elec G-3 T&amp;D Large TOU"/>
    <s v="G3A"/>
    <s v="ELEC G-3A"/>
    <n v="4579"/>
    <s v="DELIVERY ONLY - MBTA"/>
    <n v="1"/>
    <n v="2524.48"/>
    <n v="43787"/>
    <x v="5"/>
  </r>
  <r>
    <x v="0"/>
    <s v="MASSACHUSETTS ELECTRIC"/>
    <x v="0"/>
    <x v="5"/>
    <s v="JUNE"/>
    <x v="7"/>
    <s v="N/A"/>
    <n v="1"/>
    <s v="R1A     - Elec R-1 Residential-Fixed"/>
    <s v="R1A"/>
    <s v="ELEC R-1A"/>
    <n v="1572"/>
    <s v="SALE FOR RESALE - HINGHAM ELE"/>
    <n v="1"/>
    <n v="92.58"/>
    <n v="389"/>
    <x v="0"/>
  </r>
  <r>
    <x v="0"/>
    <s v="MASSACHUSETTS ELECTRIC"/>
    <x v="0"/>
    <x v="5"/>
    <s v="JUNE"/>
    <x v="3"/>
    <s v="N/A"/>
    <n v="954"/>
    <s v="G2A     - Elec G-2 T&amp;D Dem"/>
    <s v="G2A"/>
    <s v="ELEC G-2A"/>
    <n v="4579"/>
    <s v="DELIVERY ONLY - MBTA"/>
    <n v="6"/>
    <n v="7731.08"/>
    <n v="119460"/>
    <x v="3"/>
  </r>
  <r>
    <x v="0"/>
    <s v="MASSACHUSETTS ELECTRIC"/>
    <x v="0"/>
    <x v="5"/>
    <s v="JUNE"/>
    <x v="2"/>
    <s v="COMMERCIAL"/>
    <n v="16"/>
    <s v="G2B     - Elec G-2 Dem Master Mtr Apts-Fixed"/>
    <s v="G2B"/>
    <s v="ELEC G-2B"/>
    <n v="300"/>
    <s v="COMMERCIAL-NO BUILDING HEAT"/>
    <n v="3"/>
    <n v="-1027.74"/>
    <n v="-480"/>
    <x v="3"/>
  </r>
  <r>
    <x v="1"/>
    <s v="NANTUCKET ELECTRIC"/>
    <x v="0"/>
    <x v="5"/>
    <s v="JUNE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5"/>
    <s v="JUNE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326"/>
    <n v="-419946.25"/>
    <n v="529153"/>
    <x v="2"/>
  </r>
  <r>
    <x v="1"/>
    <s v="NANTUCKET ELECTRIC"/>
    <x v="0"/>
    <x v="5"/>
    <s v="JUNE"/>
    <x v="0"/>
    <s v="RESIDENTIAL"/>
    <n v="10"/>
    <s v="G1F     - Elec G-1 Sm C&amp;I House Meter-Fixed"/>
    <s v="G1F"/>
    <s v="ELEC G-1F"/>
    <n v="200"/>
    <s v="RESIDENCE SERVICE - NO HEAT"/>
    <n v="3"/>
    <n v="125.3"/>
    <n v="495"/>
    <x v="2"/>
  </r>
  <r>
    <x v="1"/>
    <s v="NANTUCKET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1"/>
    <n v="29.7"/>
    <n v="104"/>
    <x v="2"/>
  </r>
  <r>
    <x v="1"/>
    <s v="NANTUCKET ELECTRIC"/>
    <x v="0"/>
    <x v="5"/>
    <s v="JUNE"/>
    <x v="0"/>
    <s v="RESIDENTIAL"/>
    <n v="5"/>
    <s v="G1A     - Elec G-1 Sm C&amp;I-Fixed"/>
    <s v="G1A"/>
    <s v="ELEC G-1A"/>
    <n v="200"/>
    <s v="RESIDENCE SERVICE - NO HEAT"/>
    <n v="8"/>
    <n v="430.83"/>
    <n v="1871"/>
    <x v="2"/>
  </r>
  <r>
    <x v="0"/>
    <s v="MASSACHUSETTS ELECTRIC"/>
    <x v="0"/>
    <x v="5"/>
    <s v="JUNE"/>
    <x v="0"/>
    <s v="RESIDENTIAL"/>
    <n v="11"/>
    <s v="G1A     - Elec G-1 Sm C&amp;I-Variable"/>
    <s v="G1A"/>
    <s v="ELEC G-1A"/>
    <n v="200"/>
    <s v="RESIDENCE SERVICE - NO HEAT"/>
    <n v="13"/>
    <n v="-33355.22"/>
    <n v="4119"/>
    <x v="2"/>
  </r>
  <r>
    <x v="0"/>
    <s v="MASSACHUSETTS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3148"/>
    <n v="201850.38"/>
    <n v="781582"/>
    <x v="4"/>
  </r>
  <r>
    <x v="0"/>
    <s v="MASSACHUSETTS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6"/>
    <n v="2663.75"/>
    <n v="14936"/>
    <x v="4"/>
  </r>
  <r>
    <x v="0"/>
    <s v="MASSACHUSETTS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5"/>
    <n v="142.80000000000001"/>
    <n v="773"/>
    <x v="4"/>
  </r>
  <r>
    <x v="0"/>
    <s v="MASSACHUSETTS ELECTRIC"/>
    <x v="0"/>
    <x v="5"/>
    <s v="JUNE"/>
    <x v="5"/>
    <s v="STRT-AND-HWY-LT"/>
    <n v="617"/>
    <s v="S2A     - Lighting S-2 T&amp;D OH Customer Owned"/>
    <s v="S2A"/>
    <s v="LIGHTING S-2A"/>
    <n v="4562"/>
    <s v="DELIVERY ONLY - STREET LIGHT"/>
    <n v="14"/>
    <n v="38138.44"/>
    <n v="159835"/>
    <x v="4"/>
  </r>
  <r>
    <x v="0"/>
    <s v="MASSACHUSETTS ELECTRIC"/>
    <x v="0"/>
    <x v="5"/>
    <s v="JUNE"/>
    <x v="6"/>
    <s v="N/A"/>
    <n v="600"/>
    <s v="S1A     - Lighting S-1 Co Owned-Fixed"/>
    <s v="S1A"/>
    <s v="LIGHTING S-1A"/>
    <n v="360"/>
    <s v="PRIVATE LIGHTING"/>
    <n v="10"/>
    <n v="3433.67"/>
    <n v="3943"/>
    <x v="4"/>
  </r>
  <r>
    <x v="0"/>
    <s v="MASSACHUSETTS ELECTRIC"/>
    <x v="0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735"/>
    <n v="47772.83"/>
    <n v="128359"/>
    <x v="4"/>
  </r>
  <r>
    <x v="0"/>
    <s v="MASSACHUSETTS ELECTRIC"/>
    <x v="0"/>
    <x v="5"/>
    <s v="JUNE"/>
    <x v="2"/>
    <s v="COMMERCIAL"/>
    <n v="602"/>
    <s v="S4A     - Lighting S-1 (S4) Co Owned Non Muni-Fixed"/>
    <s v="S4A"/>
    <s v="LIGHTING S-4A"/>
    <n v="300"/>
    <s v="COMMERCIAL-NO BUILDING HEAT"/>
    <n v="1048"/>
    <n v="87596.65"/>
    <n v="246221"/>
    <x v="4"/>
  </r>
  <r>
    <x v="0"/>
    <s v="MASSACHUSETTS ELECTRIC"/>
    <x v="0"/>
    <x v="5"/>
    <s v="JUNE"/>
    <x v="5"/>
    <s v="STRT-AND-HWY-LT"/>
    <n v="608"/>
    <s v="S5A     - Lighting S-5 Cust Owned-Fixed"/>
    <s v="S5A"/>
    <s v="N/A"/>
    <n v="700"/>
    <s v="PUBLIC STREET &amp; HIWAY LIGHTING"/>
    <n v="68"/>
    <n v="47033.440000000002"/>
    <n v="220106"/>
    <x v="4"/>
  </r>
  <r>
    <x v="0"/>
    <s v="MASSACHUSETTS ELECTRIC"/>
    <x v="0"/>
    <x v="5"/>
    <s v="JUNE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5"/>
    <s v="JUNE"/>
    <x v="2"/>
    <s v="COMMERCIAL"/>
    <n v="18"/>
    <s v="G2A     - Elec G-2 Dem-Variable"/>
    <s v="G2A"/>
    <s v="ELEC G-2A"/>
    <n v="300"/>
    <s v="COMMERCIAL-NO BUILDING HEAT"/>
    <n v="2512"/>
    <n v="6532260.7199999997"/>
    <n v="35468659"/>
    <x v="3"/>
  </r>
  <r>
    <x v="1"/>
    <s v="NANTUCKET ELECTRIC"/>
    <x v="0"/>
    <x v="5"/>
    <s v="JUNE"/>
    <x v="1"/>
    <s v="STEAM-HEAT"/>
    <n v="1"/>
    <s v="R1A     - Elec R-1 Residential-Fixed"/>
    <s v="R1A"/>
    <s v="ELEC R-1A"/>
    <n v="207"/>
    <s v="RESIDENCE SERVICE - WITH HEAT"/>
    <n v="15"/>
    <n v="1109.28"/>
    <n v="4382"/>
    <x v="0"/>
  </r>
  <r>
    <x v="0"/>
    <s v="MASSACHUSETTS ELECTRIC"/>
    <x v="0"/>
    <x v="5"/>
    <s v="JUNE"/>
    <x v="2"/>
    <s v="COMMERCIAL"/>
    <n v="903"/>
    <s v="R1A     - Elec R-1 T&amp;D Residential"/>
    <s v="R1A"/>
    <s v="ELEC R-1A"/>
    <n v="4532"/>
    <s v="DELIVERY ONLY - COMMERCIAL"/>
    <n v="910"/>
    <n v="188207.74"/>
    <n v="1620208"/>
    <x v="0"/>
  </r>
  <r>
    <x v="1"/>
    <s v="NANTUCKET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152"/>
    <n v="13143.67"/>
    <n v="98137"/>
    <x v="0"/>
  </r>
  <r>
    <x v="1"/>
    <s v="NANTUCKET ELECTRIC"/>
    <x v="0"/>
    <x v="5"/>
    <s v="JUNE"/>
    <x v="2"/>
    <s v="COMMERCIAL"/>
    <n v="1"/>
    <s v="R1A     - Elec R-1 Residential-Fixed"/>
    <s v="R1A"/>
    <s v="ELEC R-1A"/>
    <n v="300"/>
    <s v="COMMERCIAL-NO BUILDING HEAT"/>
    <n v="20"/>
    <n v="847.35"/>
    <n v="3185"/>
    <x v="0"/>
  </r>
  <r>
    <x v="0"/>
    <s v="MASSACHUSETTS ELECTRIC"/>
    <x v="0"/>
    <x v="5"/>
    <s v="JUNE"/>
    <x v="1"/>
    <s v="STEAM-HEAT"/>
    <n v="6"/>
    <s v="R2A     - Elec R-2 Residential Low Income-Fixed"/>
    <s v="R2A"/>
    <s v="ELEC R-2A"/>
    <n v="207"/>
    <s v="RESIDENCE SERVICE - WITH HEAT"/>
    <n v="5786"/>
    <n v="473787.83"/>
    <n v="3037873"/>
    <x v="1"/>
  </r>
  <r>
    <x v="1"/>
    <s v="NANTUCKET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22"/>
    <n v="1616.3"/>
    <n v="9969"/>
    <x v="1"/>
  </r>
  <r>
    <x v="0"/>
    <s v="MASSACHUSETTS ELECTRIC"/>
    <x v="0"/>
    <x v="5"/>
    <s v="JUNE"/>
    <x v="1"/>
    <s v="STEAM-HEAT"/>
    <n v="911"/>
    <s v="R4A     - Elec R-4 T&amp;D Residential TOU"/>
    <s v="R4A"/>
    <s v="ELEC R-4A"/>
    <n v="4513"/>
    <s v="DELIVERY ONLY - RESIDENT HEAT"/>
    <n v="43"/>
    <n v="6348.12"/>
    <n v="48308"/>
    <x v="0"/>
  </r>
  <r>
    <x v="0"/>
    <s v="MASSACHUSETTS ELECTRIC"/>
    <x v="0"/>
    <x v="5"/>
    <s v="JUNE"/>
    <x v="0"/>
    <s v="RESIDENTIAL"/>
    <n v="911"/>
    <s v="R4A     - Elec R-4 T&amp;D Residential TOU"/>
    <s v="R4A"/>
    <s v="ELEC R-4A"/>
    <n v="4512"/>
    <s v="DELIVERY ONLY - RESIDENTIAL"/>
    <n v="7"/>
    <n v="4044.77"/>
    <n v="30893"/>
    <x v="0"/>
  </r>
  <r>
    <x v="0"/>
    <s v="MASSACHUSETTS ELECTRIC"/>
    <x v="0"/>
    <x v="5"/>
    <s v="JUNE"/>
    <x v="4"/>
    <s v="INDUSTRIAL"/>
    <n v="701"/>
    <s v="G3A     - Elec G-3 Large TOU-Variable"/>
    <s v="G3A"/>
    <s v="ELEC G-3A"/>
    <n v="460"/>
    <s v="INDUSTRIAL GENERAL - 60 HERTZ"/>
    <n v="95"/>
    <n v="1428734.34"/>
    <n v="8562825"/>
    <x v="5"/>
  </r>
  <r>
    <x v="0"/>
    <s v="MASSACHUSETTS ELECTRIC"/>
    <x v="0"/>
    <x v="5"/>
    <s v="JUNE"/>
    <x v="2"/>
    <s v="COMMERCIAL"/>
    <n v="700"/>
    <s v="G3A     - Elec G-3 Large TOU-Fixed"/>
    <s v="G3A"/>
    <s v="ELEC G-3A"/>
    <n v="300"/>
    <s v="COMMERCIAL-NO BUILDING HEAT"/>
    <n v="2"/>
    <n v="12226.43"/>
    <n v="70800"/>
    <x v="5"/>
  </r>
  <r>
    <x v="0"/>
    <s v="MASSACHUSETTS ELECTRIC"/>
    <x v="0"/>
    <x v="5"/>
    <s v="JUNE"/>
    <x v="1"/>
    <s v="STEAM-HEAT"/>
    <n v="950"/>
    <s v="G1A     - Elec G-1 T&amp;D Sm C&amp;I"/>
    <s v="G1A"/>
    <s v="ELEC G-1A"/>
    <n v="4513"/>
    <s v="DELIVERY ONLY - RESIDENT HEAT"/>
    <n v="18"/>
    <n v="1556.33"/>
    <n v="16021"/>
    <x v="2"/>
  </r>
  <r>
    <x v="0"/>
    <s v="MASSACHUSETTS ELECTRIC"/>
    <x v="0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49.3"/>
    <n v="155"/>
    <x v="2"/>
  </r>
  <r>
    <x v="0"/>
    <s v="MASSACHUSETTS ELECTRIC"/>
    <x v="0"/>
    <x v="5"/>
    <s v="JUNE"/>
    <x v="2"/>
    <s v="COMMERCIAL"/>
    <n v="310"/>
    <s v="G1F     - Elec G-1 Sm C&amp;I House Meter-Smart Grid"/>
    <s v="G1F"/>
    <s v="ELEC G-1F"/>
    <n v="300"/>
    <s v="COMMERCIAL-NO BUILDING HEAT"/>
    <n v="254"/>
    <n v="11500.39"/>
    <n v="50543"/>
    <x v="2"/>
  </r>
  <r>
    <x v="1"/>
    <s v="NANTUCKET ELECTRIC"/>
    <x v="0"/>
    <x v="5"/>
    <s v="JUNE"/>
    <x v="4"/>
    <s v="INDUSTRIAL"/>
    <n v="18"/>
    <s v="G2A     - Elec G-2 Dem-Variable"/>
    <s v="G2A"/>
    <s v="ELEC G-2A"/>
    <n v="460"/>
    <s v="INDUSTRIAL GENERAL - 60 HERTZ"/>
    <n v="1"/>
    <n v="592.91"/>
    <n v="2440"/>
    <x v="3"/>
  </r>
  <r>
    <x v="0"/>
    <s v="MASSACHUSETTS ELECTRIC"/>
    <x v="0"/>
    <x v="5"/>
    <s v="JUNE"/>
    <x v="8"/>
    <s v="N/A"/>
    <n v="18"/>
    <s v="G2A     - Elec G-2 Dem-Variable"/>
    <s v="G2A"/>
    <s v="ELEC G-2A"/>
    <n v="1575"/>
    <s v="SALE FOR RESALE - NSTAR"/>
    <n v="2"/>
    <n v="6907.62"/>
    <n v="37830"/>
    <x v="3"/>
  </r>
  <r>
    <x v="0"/>
    <s v="MASSACHUSETTS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6"/>
    <n v="362.98"/>
    <n v="3705"/>
    <x v="2"/>
  </r>
  <r>
    <x v="0"/>
    <s v="MASSACHUSETTS ELECTRIC"/>
    <x v="0"/>
    <x v="5"/>
    <s v="JUNE"/>
    <x v="5"/>
    <s v="STRT-AND-HWY-LT"/>
    <n v="621"/>
    <s v="G1B     - Lighting G-1 T&amp;D Non Conforming"/>
    <s v="G1B"/>
    <s v="LIGHTING G-1B"/>
    <n v="4562"/>
    <s v="DELIVERY ONLY - STREET LIGHT"/>
    <n v="6"/>
    <n v="100.09"/>
    <n v="639"/>
    <x v="2"/>
  </r>
  <r>
    <x v="0"/>
    <s v="MASSACHUSETTS ELECTRIC"/>
    <x v="0"/>
    <x v="5"/>
    <s v="JUNE"/>
    <x v="0"/>
    <s v="RESIDENTIAL"/>
    <n v="603"/>
    <s v="S4A     - Lighting S-1 (S4) Co Owned Non Muni-Variable"/>
    <s v="S4A"/>
    <s v="LIGHTING S-4A"/>
    <n v="200"/>
    <s v="RESIDENCE SERVICE - NO HEAT"/>
    <n v="806"/>
    <n v="19455.11"/>
    <n v="44427"/>
    <x v="4"/>
  </r>
  <r>
    <x v="1"/>
    <s v="NANTUCKET ELECTRIC"/>
    <x v="0"/>
    <x v="5"/>
    <s v="JUNE"/>
    <x v="4"/>
    <s v="INDUSTRIAL"/>
    <n v="710"/>
    <s v="G3A     - Elec G-3 T&amp;D Large TOU"/>
    <s v="G3A"/>
    <s v="ELEC G-3A"/>
    <n v="4552"/>
    <s v="DELIVERY ONLY - INDUSTRIAL"/>
    <n v="1"/>
    <n v="3229.47"/>
    <n v="33014"/>
    <x v="5"/>
  </r>
  <r>
    <x v="1"/>
    <s v="NANTUCKET ELECTRIC"/>
    <x v="0"/>
    <x v="5"/>
    <s v="JUNE"/>
    <x v="0"/>
    <s v="RESIDENTIAL"/>
    <n v="903"/>
    <s v="R1A     - Elec R-1 T&amp;D Residential"/>
    <s v="R1A"/>
    <s v="ELEC R-1A"/>
    <n v="4512"/>
    <s v="DELIVERY ONLY - RESIDENTIAL"/>
    <n v="10535"/>
    <n v="909584.74"/>
    <n v="6840856"/>
    <x v="0"/>
  </r>
  <r>
    <x v="0"/>
    <s v="MASSACHUSETTS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28689"/>
    <n v="1921044.07"/>
    <n v="16098876"/>
    <x v="0"/>
  </r>
  <r>
    <x v="0"/>
    <s v="MASSACHUSETTS ELECTRIC"/>
    <x v="0"/>
    <x v="5"/>
    <s v="JUNE"/>
    <x v="1"/>
    <s v="STEAM-HEAT"/>
    <n v="1"/>
    <s v="R1A     - Elec R-1 Residential-Fixed"/>
    <s v="R1A"/>
    <s v="ELEC R-1A"/>
    <n v="207"/>
    <s v="RESIDENCE SERVICE - WITH HEAT"/>
    <n v="41250"/>
    <n v="4603780.45"/>
    <n v="19987792"/>
    <x v="0"/>
  </r>
  <r>
    <x v="0"/>
    <s v="MASSACHUSETTS ELECTRIC"/>
    <x v="0"/>
    <x v="5"/>
    <s v="JUNE"/>
    <x v="0"/>
    <s v="RESIDENTIAL"/>
    <n v="301"/>
    <s v="R1A     - Elec R-1 Res-Smart Grid"/>
    <s v="R1A"/>
    <s v="ELEC R-1A"/>
    <n v="200"/>
    <s v="RESIDENCE SERVICE - NO HEAT"/>
    <n v="7125"/>
    <n v="691931.94"/>
    <n v="2966179"/>
    <x v="0"/>
  </r>
  <r>
    <x v="0"/>
    <s v="MASSACHUSETTS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58001"/>
    <n v="986954.44"/>
    <n v="24660293"/>
    <x v="1"/>
  </r>
  <r>
    <x v="1"/>
    <s v="NANTUCKET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115"/>
    <n v="3186.78"/>
    <n v="60277"/>
    <x v="1"/>
  </r>
  <r>
    <x v="0"/>
    <s v="MASSACHUSETTS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580"/>
    <n v="92887.71"/>
    <n v="2418387"/>
    <x v="1"/>
  </r>
  <r>
    <x v="0"/>
    <s v="MASSACHUSETTS ELECTRIC"/>
    <x v="0"/>
    <x v="5"/>
    <s v="JUNE"/>
    <x v="1"/>
    <s v="STEAM-HEAT"/>
    <n v="4"/>
    <s v="R4A     - Elec R-4 Residential TOU-Variable"/>
    <s v="R4A"/>
    <s v="ELEC R-4A"/>
    <n v="207"/>
    <s v="RESIDENCE SERVICE - WITH HEAT"/>
    <n v="1"/>
    <n v="239.46"/>
    <n v="941"/>
    <x v="0"/>
  </r>
  <r>
    <x v="0"/>
    <s v="MASSACHUSETTS ELECTRIC"/>
    <x v="0"/>
    <x v="5"/>
    <s v="JUNE"/>
    <x v="2"/>
    <s v="COMMERCIAL"/>
    <n v="956"/>
    <s v="G2D     - Elec G-2 T&amp;D Dem Res Heat Ind Mtr Apt"/>
    <s v="G2A"/>
    <s v="ELEC G-2A"/>
    <n v="4532"/>
    <s v="DELIVERY ONLY - COMMERCIAL"/>
    <n v="211"/>
    <n v="253065.68"/>
    <n v="3303665"/>
    <x v="3"/>
  </r>
  <r>
    <x v="0"/>
    <s v="MASSACHUSETTS ELECTRIC"/>
    <x v="0"/>
    <x v="5"/>
    <s v="JUNE"/>
    <x v="4"/>
    <s v="INDUSTRIAL"/>
    <n v="5"/>
    <s v="G1A     - Elec G-1 Sm C&amp;I-Fixed"/>
    <s v="G1A"/>
    <s v="ELEC G-1A"/>
    <n v="460"/>
    <s v="INDUSTRIAL GENERAL - 60 HERTZ"/>
    <n v="1163"/>
    <n v="157663.59"/>
    <n v="1810503"/>
    <x v="2"/>
  </r>
  <r>
    <x v="0"/>
    <s v="MASSACHUSETTS ELECTRIC"/>
    <x v="0"/>
    <x v="5"/>
    <s v="JUNE"/>
    <x v="4"/>
    <s v="INDUSTRIAL"/>
    <n v="305"/>
    <s v="G1A     - Elec G-1 Sm C&amp;I-Smart Grid"/>
    <s v="G1A"/>
    <s v="ELEC G-1A"/>
    <n v="460"/>
    <s v="INDUSTRIAL GENERAL - 60 HERTZ"/>
    <n v="2"/>
    <n v="137.84"/>
    <n v="647"/>
    <x v="2"/>
  </r>
  <r>
    <x v="0"/>
    <s v="MASSACHUSETTS ELECTRIC"/>
    <x v="0"/>
    <x v="5"/>
    <s v="JUNE"/>
    <x v="7"/>
    <s v="N/A"/>
    <n v="5"/>
    <s v="G1A     - Elec G-1 Sm C&amp;I-Fixed"/>
    <s v="G1A"/>
    <s v="ELEC G-1A"/>
    <n v="1572"/>
    <s v="SALE FOR RESALE - HINGHAM ELE"/>
    <n v="1"/>
    <n v="2889.33"/>
    <n v="15670"/>
    <x v="2"/>
  </r>
  <r>
    <x v="0"/>
    <s v="MASSACHUSETTS ELECTRIC"/>
    <x v="0"/>
    <x v="5"/>
    <s v="JUNE"/>
    <x v="3"/>
    <s v="N/A"/>
    <n v="153"/>
    <s v="MBTA    - Elec MBTA Ind Neg"/>
    <s v="MBTA"/>
    <s v="MBTA"/>
    <n v="1579"/>
    <s v="SALE FOR RESALE - M.B.T.A."/>
    <n v="18"/>
    <n v="0"/>
    <n v="4062190"/>
    <x v="6"/>
  </r>
  <r>
    <x v="0"/>
    <s v="MASSACHUSETTS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331"/>
    <n v="49311.21"/>
    <n v="459397"/>
    <x v="2"/>
  </r>
  <r>
    <x v="0"/>
    <s v="MASSACHUSETTS ELECTRIC"/>
    <x v="0"/>
    <x v="5"/>
    <s v="JUNE"/>
    <x v="2"/>
    <s v="COMMERCIAL"/>
    <n v="14"/>
    <s v="G1D     - Elec G-1 Sm C&amp;I Master Mtr-Variable"/>
    <s v="G1D"/>
    <s v="ELEC G-1D"/>
    <n v="300"/>
    <s v="COMMERCIAL-NO BUILDING HEAT"/>
    <n v="2"/>
    <n v="258.69"/>
    <n v="1296"/>
    <x v="2"/>
  </r>
  <r>
    <x v="1"/>
    <s v="NANTUCKET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12"/>
    <n v="617.86"/>
    <n v="5187"/>
    <x v="2"/>
  </r>
  <r>
    <x v="0"/>
    <s v="MASSACHUSETTS ELECTRIC"/>
    <x v="0"/>
    <x v="5"/>
    <s v="JUNE"/>
    <x v="2"/>
    <s v="COMMERCIAL"/>
    <n v="8"/>
    <s v="G1C     - Elec G-1 Sm C&amp;I Unmtrd Fix kWh-Fixed"/>
    <s v="G1C"/>
    <s v="ELEC G-1C"/>
    <n v="300"/>
    <s v="COMMERCIAL-NO BUILDING HEAT"/>
    <n v="427"/>
    <n v="23052.75"/>
    <n v="109194"/>
    <x v="2"/>
  </r>
  <r>
    <x v="0"/>
    <s v="MASSACHUSETTS ELECTRIC"/>
    <x v="0"/>
    <x v="5"/>
    <s v="JUNE"/>
    <x v="8"/>
    <s v="N/A"/>
    <n v="13"/>
    <s v="G2A     - Elec G-2 Dem-Fixed"/>
    <s v="G2A"/>
    <s v="ELEC G-2A"/>
    <n v="1575"/>
    <s v="SALE FOR RESALE - NSTAR"/>
    <n v="1"/>
    <n v="651.61"/>
    <n v="3360"/>
    <x v="3"/>
  </r>
  <r>
    <x v="0"/>
    <s v="MASSACHUSETTS ELECTRIC"/>
    <x v="0"/>
    <x v="5"/>
    <s v="JUNE"/>
    <x v="10"/>
    <s v="N/A"/>
    <n v="18"/>
    <s v="G2A     - Elec G-2 Dem-Variable"/>
    <s v="G2A"/>
    <s v="ELEC G-2A"/>
    <n v="1577"/>
    <s v="SALE FOR RESALE - WESTRN MASS"/>
    <n v="1"/>
    <n v="5205.87"/>
    <n v="28800"/>
    <x v="3"/>
  </r>
  <r>
    <x v="0"/>
    <s v="MASSACHUSETTS ELECTRIC"/>
    <x v="0"/>
    <x v="5"/>
    <s v="JUNE"/>
    <x v="6"/>
    <s v="N/A"/>
    <n v="612"/>
    <s v="G1B     - Lighting G-1 Non Conforming-Fixed"/>
    <s v="G1B"/>
    <s v="LIGHTING G-1B"/>
    <n v="360"/>
    <s v="PRIVATE LIGHTING"/>
    <n v="1"/>
    <n v="8.6"/>
    <n v="6"/>
    <x v="2"/>
  </r>
  <r>
    <x v="0"/>
    <s v="MASSACHUSETTS ELECTRIC"/>
    <x v="0"/>
    <x v="5"/>
    <s v="JUNE"/>
    <x v="5"/>
    <s v="STRT-AND-HWY-LT"/>
    <n v="612"/>
    <s v="G1B     - Lighting G-1 Non Conforming-Fixed"/>
    <s v="G1B"/>
    <s v="LIGHTING G-1B"/>
    <n v="700"/>
    <s v="PUBLIC STREET &amp; HIWAY LIGHTING"/>
    <n v="4"/>
    <n v="72.010000000000005"/>
    <n v="232"/>
    <x v="2"/>
  </r>
  <r>
    <x v="0"/>
    <s v="MASSACHUSETTS ELECTRIC"/>
    <x v="0"/>
    <x v="5"/>
    <s v="JUNE"/>
    <x v="5"/>
    <s v="STRT-AND-HWY-LT"/>
    <n v="601"/>
    <s v="S1A     - Lighting S-1 Co Owned-Variable"/>
    <s v="S1A"/>
    <s v="LIGHTING S-1A"/>
    <n v="700"/>
    <s v="PUBLIC STREET &amp; HIWAY LIGHTING"/>
    <n v="135"/>
    <n v="74630.47"/>
    <n v="114766"/>
    <x v="4"/>
  </r>
  <r>
    <x v="0"/>
    <s v="MASSACHUSETTS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671"/>
    <n v="760948.93"/>
    <n v="1446785"/>
    <x v="4"/>
  </r>
  <r>
    <x v="0"/>
    <s v="MASSACHUSETTS ELECTRIC"/>
    <x v="0"/>
    <x v="5"/>
    <s v="JUNE"/>
    <x v="6"/>
    <s v="N/A"/>
    <n v="623"/>
    <s v="S3B     - Lighting S-3 UG Div of Ownrshp Opt B-Var"/>
    <s v="S3B"/>
    <s v="LIGHTING S-3B"/>
    <n v="360"/>
    <s v="PRIVATE LIGHTING"/>
    <n v="3"/>
    <n v="43.86"/>
    <n v="141"/>
    <x v="4"/>
  </r>
  <r>
    <x v="0"/>
    <s v="MASSACHUSETTS ELECTRIC"/>
    <x v="0"/>
    <x v="5"/>
    <s v="JUNE"/>
    <x v="5"/>
    <s v="STRT-AND-HWY-LT"/>
    <n v="616"/>
    <s v="S4A     - Lighting S-1 (S4) T&amp;D Co Owned Non Muni"/>
    <s v="S4A"/>
    <s v="LIGHTING S-4A"/>
    <n v="4562"/>
    <s v="DELIVERY ONLY - STREET LIGHT"/>
    <n v="828"/>
    <n v="44915.69"/>
    <n v="161957"/>
    <x v="4"/>
  </r>
  <r>
    <x v="0"/>
    <s v="MASSACHUSETTS ELECTRIC"/>
    <x v="0"/>
    <x v="5"/>
    <s v="JUNE"/>
    <x v="5"/>
    <s v="STRT-AND-HWY-LT"/>
    <n v="619"/>
    <s v="S5A     - Lighting S-5 T&amp;D Cust Owned"/>
    <s v="S5A"/>
    <s v="N/A"/>
    <n v="4562"/>
    <s v="DELIVERY ONLY - STREET LIGHT"/>
    <n v="240"/>
    <n v="393921.69"/>
    <n v="3540401"/>
    <x v="4"/>
  </r>
  <r>
    <x v="0"/>
    <s v="MASSACHUSETTS ELECTRIC"/>
    <x v="0"/>
    <x v="5"/>
    <s v="JUNE"/>
    <x v="4"/>
    <s v="INDUSTRIAL"/>
    <n v="710"/>
    <s v="G3A     - Elec G-3 T&amp;D Large TOU"/>
    <s v="G3A"/>
    <s v="ELEC G-3A"/>
    <n v="4552"/>
    <s v="DELIVERY ONLY - INDUSTRIAL"/>
    <n v="648"/>
    <n v="10334159.720000001"/>
    <n v="183988000"/>
    <x v="5"/>
  </r>
  <r>
    <x v="0"/>
    <s v="MASSACHUSETTS ELECTRIC"/>
    <x v="0"/>
    <x v="5"/>
    <s v="JUNE"/>
    <x v="1"/>
    <s v="STEAM-HEAT"/>
    <n v="301"/>
    <s v="R1A     - Elec R-1 Res-Smart Grid"/>
    <s v="R1A"/>
    <s v="ELEC R-1A"/>
    <n v="207"/>
    <s v="RESIDENCE SERVICE - WITH HEAT"/>
    <n v="496"/>
    <n v="67427.149999999994"/>
    <n v="294204"/>
    <x v="0"/>
  </r>
  <r>
    <x v="1"/>
    <s v="NANTUCKET ELECTRIC"/>
    <x v="0"/>
    <x v="5"/>
    <s v="JUNE"/>
    <x v="2"/>
    <s v="COMMERCIAL"/>
    <n v="903"/>
    <s v="R1A     - Elec R-1 T&amp;D Residential"/>
    <s v="R1A"/>
    <s v="ELEC R-1A"/>
    <n v="4532"/>
    <s v="DELIVERY ONLY - COMMERCIAL"/>
    <n v="24"/>
    <n v="1591.26"/>
    <n v="11650"/>
    <x v="0"/>
  </r>
  <r>
    <x v="0"/>
    <s v="MASSACHUSETTS ELECTRIC"/>
    <x v="0"/>
    <x v="5"/>
    <s v="JUNE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5"/>
    <s v="JUNE"/>
    <x v="1"/>
    <s v="STEAM-HEAT"/>
    <n v="3"/>
    <s v="R4A     - Elec R-4 Residential TOU-Fixed"/>
    <s v="R4A"/>
    <s v="ELEC R-4A"/>
    <n v="207"/>
    <s v="RESIDENCE SERVICE - WITH HEAT"/>
    <n v="31"/>
    <n v="9813.73"/>
    <n v="41984"/>
    <x v="0"/>
  </r>
  <r>
    <x v="0"/>
    <s v="MASSACHUSETTS ELECTRIC"/>
    <x v="0"/>
    <x v="5"/>
    <s v="JUNE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5"/>
    <s v="JUNE"/>
    <x v="0"/>
    <s v="RESIDENTIAL"/>
    <n v="310"/>
    <s v="G1F     - Elec G-1 Sm C&amp;I House Meter-Smart Grid"/>
    <s v="G1F"/>
    <s v="ELEC G-1F"/>
    <n v="200"/>
    <s v="RESIDENCE SERVICE - NO HEAT"/>
    <n v="3"/>
    <n v="149.65"/>
    <n v="655"/>
    <x v="2"/>
  </r>
  <r>
    <x v="0"/>
    <s v="MASSACHUSETTS ELECTRIC"/>
    <x v="0"/>
    <x v="5"/>
    <s v="JUNE"/>
    <x v="1"/>
    <s v="STEAM-HEAT"/>
    <n v="5"/>
    <s v="G1A     - Elec G-1 Sm C&amp;I-Fixed"/>
    <s v="G1A"/>
    <s v="ELEC G-1A"/>
    <n v="207"/>
    <s v="RESIDENCE SERVICE - WITH HEAT"/>
    <n v="12"/>
    <n v="677.26"/>
    <n v="3155"/>
    <x v="2"/>
  </r>
  <r>
    <x v="0"/>
    <s v="MASSACHUSETTS ELECTRIC"/>
    <x v="0"/>
    <x v="5"/>
    <s v="JUNE"/>
    <x v="0"/>
    <s v="RESIDENTIAL"/>
    <n v="616"/>
    <s v="S4A     - Lighting S-1 (S4) T&amp;D Co Owned Non Muni"/>
    <s v="S4A"/>
    <s v="LIGHTING S-4A"/>
    <n v="4512"/>
    <s v="DELIVERY ONLY - RESIDENTIAL"/>
    <n v="589"/>
    <n v="16079.72"/>
    <n v="47938"/>
    <x v="4"/>
  </r>
  <r>
    <x v="1"/>
    <s v="NANTUCKET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1.48"/>
    <n v="100"/>
    <x v="4"/>
  </r>
  <r>
    <x v="0"/>
    <s v="MASSACHUSETTS ELECTRIC"/>
    <x v="0"/>
    <x v="5"/>
    <s v="JUNE"/>
    <x v="6"/>
    <s v="N/A"/>
    <n v="615"/>
    <s v="S1A     - Lighting S-1 T&amp;D Co Owned"/>
    <s v="S1A"/>
    <s v="LIGHTING S-1A"/>
    <n v="4563"/>
    <s v="DELIVERY ONLY - PRIVATE LIGHT"/>
    <n v="35"/>
    <n v="3433.73"/>
    <n v="7471"/>
    <x v="4"/>
  </r>
  <r>
    <x v="1"/>
    <s v="NANTUCKET ELECTRIC"/>
    <x v="0"/>
    <x v="5"/>
    <s v="JUNE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5"/>
    <s v="JUNE"/>
    <x v="6"/>
    <s v="N/A"/>
    <n v="601"/>
    <s v="S1A     - Lighting S-1 Co Owned-Variable"/>
    <s v="S1A"/>
    <s v="LIGHTING S-1A"/>
    <n v="360"/>
    <s v="PRIVATE LIGHTING"/>
    <n v="52"/>
    <n v="1479.23"/>
    <n v="2285"/>
    <x v="4"/>
  </r>
  <r>
    <x v="0"/>
    <s v="MASSACHUSETTS ELECTRIC"/>
    <x v="0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55.37"/>
    <n v="108"/>
    <x v="4"/>
  </r>
  <r>
    <x v="0"/>
    <s v="MASSACHUSETTS ELECTRIC"/>
    <x v="0"/>
    <x v="5"/>
    <s v="JUNE"/>
    <x v="4"/>
    <s v="INDUSTRIAL"/>
    <n v="616"/>
    <s v="S4A     - Lighting S-1 (S4) T&amp;D Co Owned Non Muni"/>
    <s v="S4A"/>
    <s v="LIGHTING S-4A"/>
    <n v="4552"/>
    <s v="DELIVERY ONLY - INDUSTRIAL"/>
    <n v="105"/>
    <n v="11361.4"/>
    <n v="44577"/>
    <x v="4"/>
  </r>
  <r>
    <x v="0"/>
    <s v="MASSACHUSETTS ELECTRIC"/>
    <x v="0"/>
    <x v="5"/>
    <s v="JUNE"/>
    <x v="5"/>
    <s v="STRT-AND-HWY-LT"/>
    <n v="627"/>
    <s v="S6A     - Lighting S-6 T&amp;D Decorative"/>
    <s v="S6A"/>
    <s v="N/A"/>
    <n v="4562"/>
    <s v="DELIVERY ONLY - STREET LIGHT"/>
    <n v="4"/>
    <n v="1305.6600000000001"/>
    <n v="290"/>
    <x v="4"/>
  </r>
  <r>
    <x v="1"/>
    <s v="NANTUCKET ELECTRIC"/>
    <x v="0"/>
    <x v="5"/>
    <s v="JUNE"/>
    <x v="0"/>
    <s v="RESIDENTIAL"/>
    <n v="1"/>
    <s v="R1A     - Elec R-1 Residential-Fixed"/>
    <s v="R1A"/>
    <s v="ELEC R-1A"/>
    <n v="200"/>
    <s v="RESIDENCE SERVICE - NO HEAT"/>
    <n v="1157"/>
    <n v="168203.71"/>
    <n v="694916"/>
    <x v="0"/>
  </r>
  <r>
    <x v="0"/>
    <s v="MASSACHUSETTS ELECTRIC"/>
    <x v="0"/>
    <x v="5"/>
    <s v="JUNE"/>
    <x v="0"/>
    <s v="RESIDENTIAL"/>
    <n v="903"/>
    <s v="R1A     - Elec R-1 T&amp;D Residential"/>
    <s v="R1A"/>
    <s v="ELEC R-1A"/>
    <n v="4512"/>
    <s v="DELIVERY ONLY - RESIDENTIAL"/>
    <n v="387144"/>
    <n v="22902828.219999999"/>
    <n v="188022870"/>
    <x v="0"/>
  </r>
  <r>
    <x v="0"/>
    <s v="MASSACHUSETTS ELECTRIC"/>
    <x v="0"/>
    <x v="5"/>
    <s v="JUNE"/>
    <x v="1"/>
    <s v="STEAM-HEAT"/>
    <n v="2"/>
    <s v="R1A     - Elec R-1 Residential-Variable"/>
    <s v="R1A"/>
    <s v="ELEC R-1A"/>
    <n v="207"/>
    <s v="RESIDENCE SERVICE - WITH HEAT"/>
    <n v="26"/>
    <n v="3466.25"/>
    <n v="15094"/>
    <x v="0"/>
  </r>
  <r>
    <x v="0"/>
    <s v="MASSACHUSETTS ELECTRIC"/>
    <x v="0"/>
    <x v="5"/>
    <s v="JUNE"/>
    <x v="2"/>
    <s v="COMMERCIAL"/>
    <n v="2"/>
    <s v="R1A     - Elec R-1 Residential-Variable"/>
    <s v="R1A"/>
    <s v="ELEC R-1A"/>
    <n v="300"/>
    <s v="COMMERCIAL-NO BUILDING HEAT"/>
    <n v="2"/>
    <n v="13.2"/>
    <n v="0"/>
    <x v="0"/>
  </r>
  <r>
    <x v="0"/>
    <s v="MASSACHUSETTS ELECTRIC"/>
    <x v="0"/>
    <x v="5"/>
    <s v="JUNE"/>
    <x v="0"/>
    <s v="RESIDENTIAL"/>
    <n v="7"/>
    <s v="R2A     - Elec R-2 Residential Low Income-Variable"/>
    <s v="R2A"/>
    <s v="ELEC R-2A"/>
    <n v="200"/>
    <s v="RESIDENCE SERVICE - NO HEAT"/>
    <n v="84"/>
    <n v="7175.75"/>
    <n v="44778"/>
    <x v="1"/>
  </r>
  <r>
    <x v="1"/>
    <s v="NANTUCKET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6.76"/>
    <n v="1993"/>
    <x v="1"/>
  </r>
  <r>
    <x v="1"/>
    <s v="NANTUCKET ELECTRIC"/>
    <x v="0"/>
    <x v="5"/>
    <s v="JUNE"/>
    <x v="2"/>
    <s v="COMMERCIAL"/>
    <n v="710"/>
    <s v="G3A     - Elec G-3 T&amp;D Large TOU"/>
    <s v="G3A"/>
    <s v="ELEC G-3A"/>
    <n v="4532"/>
    <s v="DELIVERY ONLY - COMMERCIAL"/>
    <n v="11"/>
    <n v="70160.44"/>
    <n v="970104"/>
    <x v="5"/>
  </r>
  <r>
    <x v="0"/>
    <s v="MASSACHUSETTS ELECTRIC"/>
    <x v="0"/>
    <x v="5"/>
    <s v="JUNE"/>
    <x v="2"/>
    <s v="COMMERCIAL"/>
    <n v="17"/>
    <s v="G2D     - Elec G-2 Dem Res Heat Ind Mtr Apt-Fix"/>
    <s v="G2D"/>
    <s v="ELEC G-2D"/>
    <n v="300"/>
    <s v="COMMERCIAL-NO BUILDING HEAT"/>
    <n v="2"/>
    <n v="1980.2"/>
    <n v="10880"/>
    <x v="3"/>
  </r>
  <r>
    <x v="0"/>
    <s v="MASSACHUSETTS ELECTRIC"/>
    <x v="0"/>
    <x v="5"/>
    <s v="JUNE"/>
    <x v="2"/>
    <s v="COMMERCIAL"/>
    <n v="950"/>
    <s v="G1A     - Elec G-1 T&amp;D Sm C&amp;I"/>
    <s v="G1A"/>
    <s v="ELEC G-1A"/>
    <n v="4532"/>
    <s v="DELIVERY ONLY - COMMERCIAL"/>
    <n v="54795"/>
    <n v="3099990.47"/>
    <n v="82518053"/>
    <x v="2"/>
  </r>
  <r>
    <x v="0"/>
    <s v="MASSACHUSETTS ELECTRIC"/>
    <x v="0"/>
    <x v="5"/>
    <s v="JUNE"/>
    <x v="4"/>
    <s v="INDUSTRIAL"/>
    <n v="11"/>
    <s v="G1A     - Elec G-1 Sm C&amp;I-Variable"/>
    <s v="G1A"/>
    <s v="ELEC G-1A"/>
    <n v="460"/>
    <s v="INDUSTRIAL GENERAL - 60 HERTZ"/>
    <n v="2"/>
    <n v="146.16"/>
    <n v="693"/>
    <x v="2"/>
  </r>
  <r>
    <x v="0"/>
    <s v="MASSACHUSETTS ELECTRIC"/>
    <x v="0"/>
    <x v="5"/>
    <s v="JUNE"/>
    <x v="4"/>
    <s v="INDUSTRIAL"/>
    <n v="950"/>
    <s v="G1A     - Elec G-1 T&amp;D Sm C&amp;I"/>
    <s v="G1A"/>
    <s v="ELEC G-1A"/>
    <n v="4552"/>
    <s v="DELIVERY ONLY - INDUSTRIAL"/>
    <n v="1216"/>
    <n v="296939.84999999998"/>
    <n v="3311987"/>
    <x v="2"/>
  </r>
  <r>
    <x v="0"/>
    <s v="MASSACHUSETTS ELECTRIC"/>
    <x v="0"/>
    <x v="5"/>
    <s v="JUNE"/>
    <x v="0"/>
    <s v="RESIDENTIAL"/>
    <n v="5"/>
    <s v="G1A     - Elec G-1 Sm C&amp;I-Fixed"/>
    <s v="G1A"/>
    <s v="ELEC G-1A"/>
    <n v="200"/>
    <s v="RESIDENCE SERVICE - NO HEAT"/>
    <n v="1048"/>
    <n v="-424023.48"/>
    <n v="424787"/>
    <x v="2"/>
  </r>
  <r>
    <x v="1"/>
    <s v="NANTUCKET ELECTRIC"/>
    <x v="0"/>
    <x v="5"/>
    <s v="JUNE"/>
    <x v="2"/>
    <s v="COMMERCIAL"/>
    <n v="10"/>
    <s v="G1F     - Elec G-1 Sm C&amp;I House Meter-Fixed"/>
    <s v="G1F"/>
    <s v="ELEC G-1F"/>
    <n v="300"/>
    <s v="COMMERCIAL-NO BUILDING HEAT"/>
    <n v="17"/>
    <n v="-21598.29"/>
    <n v="3266"/>
    <x v="2"/>
  </r>
  <r>
    <x v="0"/>
    <s v="MASSACHUSETTS ELECTRIC"/>
    <x v="0"/>
    <x v="5"/>
    <s v="JUNE"/>
    <x v="2"/>
    <s v="COMMERCIAL"/>
    <n v="15"/>
    <s v="G1F     - Elec G-1 Sm C&amp;I House Meter-Variable"/>
    <s v="G1F"/>
    <s v="ELEC G-1F"/>
    <n v="300"/>
    <s v="COMMERCIAL-NO BUILDING HEAT"/>
    <n v="127"/>
    <n v="2897.74"/>
    <n v="18584"/>
    <x v="2"/>
  </r>
  <r>
    <x v="1"/>
    <s v="NANTUCKET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14"/>
    <n v="12"/>
    <x v="2"/>
  </r>
  <r>
    <x v="1"/>
    <s v="NANTUCKET ELECTRIC"/>
    <x v="0"/>
    <x v="5"/>
    <s v="JUNE"/>
    <x v="4"/>
    <s v="INDUSTRIAL"/>
    <n v="950"/>
    <s v="G1A     - Elec G-1 T&amp;D Sm C&amp;I"/>
    <s v="G1A"/>
    <s v="ELEC G-1A"/>
    <n v="4552"/>
    <s v="DELIVERY ONLY - INDUSTRIAL"/>
    <n v="2"/>
    <n v="35.22"/>
    <n v="162"/>
    <x v="2"/>
  </r>
  <r>
    <x v="0"/>
    <s v="MASSACHUSETTS ELECTRIC"/>
    <x v="0"/>
    <x v="5"/>
    <s v="JUNE"/>
    <x v="4"/>
    <s v="INDUSTRIAL"/>
    <n v="18"/>
    <s v="G2A     - Elec G-2 Dem-Variable"/>
    <s v="G2A"/>
    <s v="ELEC G-2A"/>
    <n v="460"/>
    <s v="INDUSTRIAL GENERAL - 60 HERTZ"/>
    <n v="226"/>
    <n v="761300.47"/>
    <n v="3952846"/>
    <x v="3"/>
  </r>
  <r>
    <x v="0"/>
    <s v="MASSACHUSETTS ELECTRIC"/>
    <x v="0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68.28"/>
    <n v="281"/>
    <x v="4"/>
  </r>
  <r>
    <x v="0"/>
    <s v="MASSACHUSETTS ELECTRIC"/>
    <x v="0"/>
    <x v="5"/>
    <s v="JUNE"/>
    <x v="5"/>
    <s v="STRT-AND-HWY-LT"/>
    <n v="600"/>
    <s v="S1A     - Lighting S-1 Co Owned-Fixed"/>
    <s v="S1A"/>
    <s v="LIGHTING S-1A"/>
    <n v="700"/>
    <s v="PUBLIC STREET &amp; HIWAY LIGHTING"/>
    <n v="88"/>
    <n v="222480.53"/>
    <n v="307267"/>
    <x v="4"/>
  </r>
  <r>
    <x v="0"/>
    <s v="MASSACHUSETTS ELECTRIC"/>
    <x v="0"/>
    <x v="5"/>
    <s v="JUNE"/>
    <x v="4"/>
    <s v="INDUSTRIAL"/>
    <n v="603"/>
    <s v="S4A     - Lighting S-1 (S4) Co Owned Non Muni-Variable"/>
    <s v="S4A"/>
    <s v="LIGHTING S-4A"/>
    <n v="460"/>
    <s v="INDUSTRIAL GENERAL - 60 HERTZ"/>
    <n v="62"/>
    <n v="6316.6"/>
    <n v="18215"/>
    <x v="4"/>
  </r>
  <r>
    <x v="0"/>
    <s v="MASSACHUSETTS ELECTRIC"/>
    <x v="0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54"/>
    <n v="25565.99"/>
    <n v="70636"/>
    <x v="4"/>
  </r>
  <r>
    <x v="1"/>
    <s v="NANTUCKET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14128"/>
    <n v="476314.86"/>
    <n v="6128880"/>
    <x v="2"/>
  </r>
  <r>
    <x v="0"/>
    <s v="MASSACHUSETTS ELECTRIC"/>
    <x v="0"/>
    <x v="5"/>
    <s v="JUNE"/>
    <x v="2"/>
    <s v="COMMERCIAL"/>
    <n v="313"/>
    <s v="G2A     - Elec G-2 Dem-Smart Grid"/>
    <s v="G2A"/>
    <s v="ELEC G-2A"/>
    <n v="300"/>
    <s v="COMMERCIAL-NO BUILDING HEAT"/>
    <n v="6"/>
    <n v="21792.240000000002"/>
    <n v="122663"/>
    <x v="3"/>
  </r>
  <r>
    <x v="0"/>
    <s v="MASSACHUSETTS ELECTRIC"/>
    <x v="0"/>
    <x v="5"/>
    <s v="JUNE"/>
    <x v="4"/>
    <s v="INDUSTRIAL"/>
    <n v="13"/>
    <s v="G2A     - Elec G-2 Dem-Fixed"/>
    <s v="G2A"/>
    <s v="ELEC G-2A"/>
    <n v="460"/>
    <s v="INDUSTRIAL GENERAL - 60 HERTZ"/>
    <n v="6"/>
    <n v="10247.799999999999"/>
    <n v="54160"/>
    <x v="3"/>
  </r>
  <r>
    <x v="0"/>
    <s v="MASSACHUSETTS ELECTRIC"/>
    <x v="0"/>
    <x v="5"/>
    <s v="JUNE"/>
    <x v="2"/>
    <s v="COMMERCIAL"/>
    <n v="5"/>
    <s v="G1A     - Elec G-1 Sm C&amp;I-Fixed"/>
    <s v="G1A"/>
    <s v="ELEC G-1A"/>
    <n v="300"/>
    <s v="COMMERCIAL-NO BUILDING HEAT"/>
    <n v="48517"/>
    <n v="-146404.20000000001"/>
    <n v="55202782"/>
    <x v="2"/>
  </r>
  <r>
    <x v="1"/>
    <s v="NANTUCKET ELECTRIC"/>
    <x v="0"/>
    <x v="5"/>
    <s v="JUNE"/>
    <x v="2"/>
    <s v="COMMERCIAL"/>
    <n v="5"/>
    <s v="G1A     - Elec G-1 Sm C&amp;I-Fixed"/>
    <s v="G1A"/>
    <s v="ELEC G-1A"/>
    <n v="300"/>
    <s v="COMMERCIAL-NO BUILDING HEAT"/>
    <n v="164"/>
    <n v="32448.31"/>
    <n v="160120"/>
    <x v="2"/>
  </r>
  <r>
    <x v="0"/>
    <s v="MASSACHUSETTS ELECTRIC"/>
    <x v="0"/>
    <x v="5"/>
    <s v="JUNE"/>
    <x v="0"/>
    <s v="RESIDENTIAL"/>
    <n v="2"/>
    <s v="R1A     - Elec R-1 Residential-Variable"/>
    <s v="R1A"/>
    <s v="ELEC R-1A"/>
    <n v="200"/>
    <s v="RESIDENCE SERVICE - NO HEAT"/>
    <n v="256"/>
    <n v="29971.56"/>
    <n v="125215"/>
    <x v="0"/>
  </r>
  <r>
    <x v="0"/>
    <s v="MASSACHUSETTS ELECTRIC"/>
    <x v="0"/>
    <x v="5"/>
    <s v="JUNE"/>
    <x v="2"/>
    <s v="COMMERCIAL"/>
    <n v="1"/>
    <s v="R1A     - Elec R-1 Residential-Fixed"/>
    <s v="R1A"/>
    <s v="ELEC R-1A"/>
    <n v="300"/>
    <s v="COMMERCIAL-NO BUILDING HEAT"/>
    <n v="1276"/>
    <n v="288223.28999999998"/>
    <n v="1300106"/>
    <x v="0"/>
  </r>
  <r>
    <x v="0"/>
    <s v="MASSACHUSETTS ELECTRIC"/>
    <x v="0"/>
    <x v="5"/>
    <s v="JUNE"/>
    <x v="2"/>
    <s v="COMMERCIAL"/>
    <n v="301"/>
    <s v="R1A     - Elec R-1 Res-Smart Grid"/>
    <s v="R1A"/>
    <s v="ELEC R-1A"/>
    <n v="300"/>
    <s v="COMMERCIAL-NO BUILDING HEAT"/>
    <n v="11"/>
    <n v="3177.65"/>
    <n v="13755"/>
    <x v="0"/>
  </r>
  <r>
    <x v="0"/>
    <s v="MASSACHUSETTS ELECTRIC"/>
    <x v="0"/>
    <x v="5"/>
    <s v="JUNE"/>
    <x v="1"/>
    <s v="STEAM-HEAT"/>
    <n v="7"/>
    <s v="R2A     - Elec R-2 Residential Low Income-Variable"/>
    <s v="R2A"/>
    <s v="ELEC R-2A"/>
    <n v="207"/>
    <s v="RESIDENCE SERVICE - WITH HEAT"/>
    <n v="10"/>
    <n v="931.22"/>
    <n v="5764"/>
    <x v="1"/>
  </r>
  <r>
    <x v="0"/>
    <s v="MASSACHUSETTS ELECTRIC"/>
    <x v="0"/>
    <x v="5"/>
    <s v="JUNE"/>
    <x v="1"/>
    <s v="STEAM-HEAT"/>
    <n v="306"/>
    <s v="R2A     - Elec R-2 Res Low Income-Smart Grid"/>
    <s v="R2A"/>
    <s v="ELEC R-2A"/>
    <n v="207"/>
    <s v="RESIDENCE SERVICE - WITH HEAT"/>
    <n v="87"/>
    <n v="9937.02"/>
    <n v="64646"/>
    <x v="1"/>
  </r>
  <r>
    <x v="0"/>
    <s v="MASSACHUSETTS ELECTRIC"/>
    <x v="0"/>
    <x v="5"/>
    <s v="JUNE"/>
    <x v="2"/>
    <s v="COMMERCIAL"/>
    <n v="911"/>
    <s v="R4A     - Elec R-4 T&amp;D Residential TOU"/>
    <s v="R4A"/>
    <s v="ELEC R-4A"/>
    <n v="4532"/>
    <s v="DELIVERY ONLY - COMMERCIAL"/>
    <n v="27"/>
    <n v="42189.18"/>
    <n v="337563"/>
    <x v="0"/>
  </r>
  <r>
    <x v="0"/>
    <s v="MASSACHUSETTS ELECTRIC"/>
    <x v="0"/>
    <x v="5"/>
    <s v="JUNE"/>
    <x v="0"/>
    <s v="RESIDENTIAL"/>
    <n v="3"/>
    <s v="R4A     - Elec R-4 Residential TOU-Fixed"/>
    <s v="R4A"/>
    <s v="ELEC R-4A"/>
    <n v="200"/>
    <s v="RESIDENCE SERVICE - NO HEAT"/>
    <n v="11"/>
    <n v="4607.24"/>
    <n v="19281"/>
    <x v="0"/>
  </r>
  <r>
    <x v="0"/>
    <s v="MASSACHUSETTS ELECTRIC"/>
    <x v="0"/>
    <x v="5"/>
    <s v="JUNE"/>
    <x v="8"/>
    <s v="N/A"/>
    <n v="701"/>
    <s v="G3A     - Elec G-3 Large TOU-Variable"/>
    <s v="G3A"/>
    <s v="ELEC G-3A"/>
    <n v="1575"/>
    <s v="SALE FOR RESALE - NSTAR"/>
    <n v="1"/>
    <n v="31792.09"/>
    <n v="188300"/>
    <x v="5"/>
  </r>
  <r>
    <x v="0"/>
    <s v="MASSACHUSETTS ELECTRIC"/>
    <x v="0"/>
    <x v="5"/>
    <s v="JUNE"/>
    <x v="5"/>
    <s v="STRT-AND-HWY-LT"/>
    <n v="5"/>
    <s v="G1A     - Elec G-1 Sm C&amp;I-Fixed"/>
    <s v="G1A"/>
    <s v="ELEC G-1A"/>
    <n v="700"/>
    <s v="PUBLIC STREET &amp; HIWAY LIGHTING"/>
    <n v="6"/>
    <n v="221.09"/>
    <n v="884"/>
    <x v="2"/>
  </r>
  <r>
    <x v="0"/>
    <s v="MASSACHUSETTS ELECTRIC"/>
    <x v="0"/>
    <x v="5"/>
    <s v="JUNE"/>
    <x v="8"/>
    <s v="N/A"/>
    <n v="5"/>
    <s v="G1A     - Elec G-1 Sm C&amp;I-Fixed"/>
    <s v="G1A"/>
    <s v="ELEC G-1A"/>
    <n v="1575"/>
    <s v="SALE FOR RESALE - NSTAR"/>
    <n v="5"/>
    <n v="1469.08"/>
    <n v="7770"/>
    <x v="2"/>
  </r>
  <r>
    <x v="1"/>
    <s v="NANTUCKET ELECTRIC"/>
    <x v="0"/>
    <x v="5"/>
    <s v="JUNE"/>
    <x v="2"/>
    <s v="COMMERCIAL"/>
    <n v="950"/>
    <s v="G1A     - Elec G-1 T&amp;D Sm C&amp;I"/>
    <s v="G1A"/>
    <s v="ELEC G-1A"/>
    <n v="4532"/>
    <s v="DELIVERY ONLY - COMMERCIAL"/>
    <n v="1251"/>
    <n v="174271.26"/>
    <n v="1716000"/>
    <x v="2"/>
  </r>
  <r>
    <x v="0"/>
    <s v="MASSACHUSETTS ELECTRIC"/>
    <x v="0"/>
    <x v="5"/>
    <s v="JUNE"/>
    <x v="2"/>
    <s v="COMMERCIAL"/>
    <n v="12"/>
    <s v="G1C     - Elec G-1 Sm C&amp;I Unmtrd Fix kWh-Var"/>
    <s v="G1C"/>
    <s v="ELEC G-1C"/>
    <n v="300"/>
    <s v="COMMERCIAL-NO BUILDING HEAT"/>
    <n v="1"/>
    <n v="44.34"/>
    <n v="194"/>
    <x v="2"/>
  </r>
  <r>
    <x v="0"/>
    <s v="MASSACHUSETTS ELECTRIC"/>
    <x v="0"/>
    <x v="5"/>
    <s v="JUNE"/>
    <x v="0"/>
    <s v="RESIDENTIAL"/>
    <n v="305"/>
    <s v="G1A     - Elec G-1 Sm C&amp;I-Smart Grid"/>
    <s v="G1A"/>
    <s v="ELEC G-1A"/>
    <n v="200"/>
    <s v="RESIDENCE SERVICE - NO HEAT"/>
    <n v="3"/>
    <n v="551.46"/>
    <n v="2855"/>
    <x v="2"/>
  </r>
  <r>
    <x v="0"/>
    <s v="MASSACHUSETTS ELECTRIC"/>
    <x v="0"/>
    <x v="5"/>
    <s v="JUNE"/>
    <x v="4"/>
    <s v="INDUSTRIAL"/>
    <n v="313"/>
    <s v="G2A     - Elec G-2 Dem-Smart Grid"/>
    <s v="G2A"/>
    <s v="ELEC G-2A"/>
    <n v="460"/>
    <s v="INDUSTRIAL GENERAL - 60 HERTZ"/>
    <n v="1"/>
    <n v="970.51"/>
    <n v="5123"/>
    <x v="3"/>
  </r>
  <r>
    <x v="1"/>
    <s v="NANTUCKET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9"/>
    <n v="167.55"/>
    <n v="1052"/>
    <x v="2"/>
  </r>
  <r>
    <x v="0"/>
    <s v="MASSACHUSETTS ELECTRIC"/>
    <x v="0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582.19000000000005"/>
    <n v="1025"/>
    <x v="4"/>
  </r>
  <r>
    <x v="0"/>
    <s v="MASSACHUSETTS ELECTRIC"/>
    <x v="0"/>
    <x v="5"/>
    <s v="JUNE"/>
    <x v="0"/>
    <s v="RESIDENTIAL"/>
    <n v="1"/>
    <s v="R1A     - Elec R-1 Residential-Fixed"/>
    <s v="R1A"/>
    <s v="ELEC R-1A"/>
    <n v="200"/>
    <s v="RESIDENCE SERVICE - NO HEAT"/>
    <n v="554429"/>
    <n v="58093522.600000001"/>
    <n v="250827061"/>
    <x v="0"/>
  </r>
  <r>
    <x v="0"/>
    <s v="MASSACHUSETTS ELECTRIC"/>
    <x v="0"/>
    <x v="5"/>
    <s v="JUNE"/>
    <x v="0"/>
    <s v="RESIDENTIAL"/>
    <n v="306"/>
    <s v="R2A     - Elec R-2 Res Low Income-Smart Grid"/>
    <s v="R2A"/>
    <s v="ELEC R-2A"/>
    <n v="200"/>
    <s v="RESIDENCE SERVICE - NO HEAT"/>
    <n v="790"/>
    <n v="57488.07"/>
    <n v="365320"/>
    <x v="1"/>
  </r>
  <r>
    <x v="0"/>
    <s v="MASSACHUSETTS ELECTRIC"/>
    <x v="0"/>
    <x v="5"/>
    <s v="JUNE"/>
    <x v="2"/>
    <s v="COMMERCIAL"/>
    <n v="955"/>
    <s v="G2B     - Elec G-2 T&amp;D Dem Master Mtr Apts"/>
    <s v="G2A"/>
    <s v="ELEC G-2A"/>
    <n v="4532"/>
    <s v="DELIVERY ONLY - COMMERCIAL"/>
    <n v="346"/>
    <n v="427062.06"/>
    <n v="5662219"/>
    <x v="3"/>
  </r>
  <r>
    <x v="0"/>
    <s v="MASSACHUSETTS ELECTRIC"/>
    <x v="0"/>
    <x v="5"/>
    <s v="JUNE"/>
    <x v="2"/>
    <s v="COMMERCIAL"/>
    <n v="954"/>
    <s v="G2A     - Elec G-2 T&amp;D Dem"/>
    <s v="G2A"/>
    <s v="ELEC G-2A"/>
    <n v="4532"/>
    <s v="DELIVERY ONLY - COMMERCIAL"/>
    <n v="7542"/>
    <n v="11079312.380000001"/>
    <n v="147174541"/>
    <x v="3"/>
  </r>
  <r>
    <x v="1"/>
    <s v="NANTUCKET ELECTRIC"/>
    <x v="0"/>
    <x v="5"/>
    <s v="JUNE"/>
    <x v="2"/>
    <s v="COMMERCIAL"/>
    <n v="954"/>
    <s v="G2A     - Elec G-2 T&amp;D Dem"/>
    <s v="G2A"/>
    <s v="ELEC G-2A"/>
    <n v="4532"/>
    <s v="DELIVERY ONLY - COMMERCIAL"/>
    <n v="75"/>
    <n v="123278.93"/>
    <n v="1411777"/>
    <x v="3"/>
  </r>
  <r>
    <x v="0"/>
    <s v="MASSACHUSETTS ELECTRIC"/>
    <x v="0"/>
    <x v="5"/>
    <s v="JUNE"/>
    <x v="2"/>
    <s v="COMMERCIAL"/>
    <n v="20"/>
    <s v="G2D     - Elec G-2 Dem Res Heat Ind Mtr Apt-Var"/>
    <s v="G2D"/>
    <s v="ELEC G-2D"/>
    <n v="300"/>
    <s v="COMMERCIAL-NO BUILDING HEAT"/>
    <n v="78"/>
    <n v="144708.54999999999"/>
    <n v="732689"/>
    <x v="3"/>
  </r>
  <r>
    <x v="1"/>
    <s v="NANTUCKET ELECTRIC"/>
    <x v="0"/>
    <x v="5"/>
    <s v="JUNE"/>
    <x v="0"/>
    <s v="RESIDENTIAL"/>
    <n v="950"/>
    <s v="G1A     - Elec G-1 T&amp;D Sm C&amp;I"/>
    <s v="G1A"/>
    <s v="ELEC G-1A"/>
    <n v="4512"/>
    <s v="DELIVERY ONLY - RESIDENTIAL"/>
    <n v="31"/>
    <n v="1711.83"/>
    <n v="14739"/>
    <x v="2"/>
  </r>
  <r>
    <x v="0"/>
    <s v="MASSACHUSETTS ELECTRIC"/>
    <x v="0"/>
    <x v="5"/>
    <s v="JUNE"/>
    <x v="2"/>
    <s v="COMMERCIAL"/>
    <n v="305"/>
    <s v="G1A     - Elec G-1 Sm C&amp;I-Smart Grid"/>
    <s v="G1A"/>
    <s v="ELEC G-1A"/>
    <n v="300"/>
    <s v="COMMERCIAL-NO BUILDING HEAT"/>
    <n v="154"/>
    <n v="28821.81"/>
    <n v="153829"/>
    <x v="2"/>
  </r>
  <r>
    <x v="1"/>
    <s v="NANTUCKET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396"/>
    <n v="-14575.66"/>
    <n v="946067"/>
    <x v="2"/>
  </r>
  <r>
    <x v="0"/>
    <s v="MASSACHUSETTS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522"/>
    <n v="19042.54"/>
    <n v="163557"/>
    <x v="2"/>
  </r>
  <r>
    <x v="0"/>
    <s v="MASSACHUSETTS ELECTRIC"/>
    <x v="0"/>
    <x v="5"/>
    <s v="JUNE"/>
    <x v="8"/>
    <s v="N/A"/>
    <n v="950"/>
    <s v="G1A     - Elec G-1 T&amp;D Sm C&amp;I"/>
    <s v="G1A"/>
    <s v="ELEC G-1A"/>
    <n v="4575"/>
    <s v="N/A"/>
    <n v="2"/>
    <n v="707.71"/>
    <n v="7980"/>
    <x v="2"/>
  </r>
  <r>
    <x v="0"/>
    <s v="MASSACHUSETTS ELECTRIC"/>
    <x v="0"/>
    <x v="5"/>
    <s v="JUNE"/>
    <x v="3"/>
    <s v="N/A"/>
    <n v="950"/>
    <s v="G1A     - Elec G-1 T&amp;D Sm C&amp;I"/>
    <s v="G1A"/>
    <s v="ELEC G-1A"/>
    <n v="4579"/>
    <s v="DELIVERY ONLY - MBTA"/>
    <n v="83"/>
    <n v="6885.2"/>
    <n v="70362"/>
    <x v="2"/>
  </r>
  <r>
    <x v="0"/>
    <s v="MASSACHUSETTS ELECTRIC"/>
    <x v="0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5"/>
    <s v="JUNE"/>
    <x v="2"/>
    <s v="COMMERCIAL"/>
    <n v="13"/>
    <s v="G2A     - Elec G-2 Dem-Fixed"/>
    <s v="G2A"/>
    <s v="ELEC G-2A"/>
    <n v="300"/>
    <s v="COMMERCIAL-NO BUILDING HEAT"/>
    <n v="116"/>
    <n v="237884.64"/>
    <n v="1322761"/>
    <x v="3"/>
  </r>
  <r>
    <x v="0"/>
    <s v="MASSACHUSETTS ELECTRIC"/>
    <x v="0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-1001.11"/>
    <n v="-8272"/>
    <x v="4"/>
  </r>
  <r>
    <x v="0"/>
    <s v="MASSACHUSETTS ELECTRIC"/>
    <x v="0"/>
    <x v="5"/>
    <s v="JUNE"/>
    <x v="0"/>
    <s v="RESIDENTIAL"/>
    <n v="602"/>
    <s v="S4A     - Lighting S-1 (S4) Co Owned Non Muni-Fixed"/>
    <s v="S4A"/>
    <s v="LIGHTING S-4A"/>
    <n v="200"/>
    <s v="RESIDENCE SERVICE - NO HEAT"/>
    <n v="191"/>
    <n v="6660.12"/>
    <n v="15387"/>
    <x v="4"/>
  </r>
  <r>
    <x v="0"/>
    <s v="MASSACHUSETTS ELECTRIC"/>
    <x v="0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4"/>
    <n v="14752.86"/>
    <n v="34502"/>
    <x v="4"/>
  </r>
  <r>
    <x v="0"/>
    <s v="MASSACHUSETTS ELECTRIC"/>
    <x v="0"/>
    <x v="5"/>
    <s v="JUNE"/>
    <x v="5"/>
    <s v="STRT-AND-HWY-LT"/>
    <n v="609"/>
    <s v="S5A     - Lighting S-5 Cust Owned-Variable"/>
    <s v="S5A"/>
    <s v="N/A"/>
    <n v="700"/>
    <s v="PUBLIC STREET &amp; HIWAY LIGHTING"/>
    <n v="9"/>
    <n v="3270.01"/>
    <n v="15456"/>
    <x v="4"/>
  </r>
  <r>
    <x v="0"/>
    <s v="MASSACHUSETTS ELECTRIC"/>
    <x v="0"/>
    <x v="5"/>
    <s v="JUNE"/>
    <x v="2"/>
    <s v="COMMERCIAL"/>
    <n v="11"/>
    <s v="G1A     - Elec G-1 Sm C&amp;I-Variable"/>
    <s v="G1A"/>
    <s v="ELEC G-1A"/>
    <n v="300"/>
    <s v="COMMERCIAL-NO BUILDING HEAT"/>
    <n v="252"/>
    <n v="57823.77"/>
    <n v="330628"/>
    <x v="2"/>
  </r>
  <r>
    <x v="0"/>
    <s v="MASSACHUSETTS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60613"/>
    <n v="4174097.89"/>
    <n v="26528509"/>
    <x v="1"/>
  </r>
  <r>
    <x v="0"/>
    <s v="MASSACHUSETTS ELECTRIC"/>
    <x v="0"/>
    <x v="5"/>
    <s v="JUNE"/>
    <x v="2"/>
    <s v="COMMERCIAL"/>
    <n v="6"/>
    <s v="R2A     - Elec R-2 Residential Low Income-Fixed"/>
    <s v="R2A"/>
    <s v="ELEC R-2A"/>
    <n v="300"/>
    <s v="COMMERCIAL-NO BUILDING HEAT"/>
    <n v="2"/>
    <n v="142.19999999999999"/>
    <n v="899"/>
    <x v="1"/>
  </r>
  <r>
    <x v="0"/>
    <s v="MASSACHUSETTS ELECTRIC"/>
    <x v="0"/>
    <x v="5"/>
    <s v="JUNE"/>
    <x v="4"/>
    <s v="INDUSTRIAL"/>
    <n v="954"/>
    <s v="G2A     - Elec G-2 T&amp;D Dem"/>
    <s v="G2A"/>
    <s v="ELEC G-2A"/>
    <n v="4552"/>
    <s v="DELIVERY ONLY - INDUSTRIAL"/>
    <n v="497"/>
    <n v="1011513.2"/>
    <n v="12240988"/>
    <x v="3"/>
  </r>
  <r>
    <x v="0"/>
    <s v="MASSACHUSETTS ELECTRIC"/>
    <x v="0"/>
    <x v="5"/>
    <s v="JUNE"/>
    <x v="2"/>
    <s v="COMMERCIAL"/>
    <n v="710"/>
    <s v="G3A     - Elec G-3 T&amp;D Large TOU"/>
    <s v="G3A"/>
    <s v="ELEC G-3A"/>
    <n v="4532"/>
    <s v="DELIVERY ONLY - COMMERCIAL"/>
    <n v="1978"/>
    <n v="18499955.800000001"/>
    <n v="318201075"/>
    <x v="5"/>
  </r>
  <r>
    <x v="0"/>
    <s v="MASSACHUSETTS ELECTRIC"/>
    <x v="0"/>
    <x v="5"/>
    <s v="JUNE"/>
    <x v="2"/>
    <s v="COMMERCIAL"/>
    <n v="701"/>
    <s v="G3A     - Elec G-3 Large TOU-Variable"/>
    <s v="G3A"/>
    <s v="ELEC G-3A"/>
    <n v="300"/>
    <s v="COMMERCIAL-NO BUILDING HEAT"/>
    <n v="227"/>
    <n v="3421151.7"/>
    <n v="19447739"/>
    <x v="5"/>
  </r>
  <r>
    <x v="0"/>
    <s v="MASSACHUSETTS ELECTRIC"/>
    <x v="0"/>
    <x v="5"/>
    <s v="JUNE"/>
    <x v="4"/>
    <s v="INDUSTRIAL"/>
    <n v="700"/>
    <s v="G3A     - Elec G-3 Large TOU-Fixed"/>
    <s v="G3A"/>
    <s v="ELEC G-3A"/>
    <n v="460"/>
    <s v="INDUSTRIAL GENERAL - 60 HERTZ"/>
    <n v="3"/>
    <n v="206732.65"/>
    <n v="1215372"/>
    <x v="5"/>
  </r>
  <r>
    <x v="0"/>
    <s v="MASSACHUSETTS ELECTRIC"/>
    <x v="0"/>
    <x v="5"/>
    <s v="JUNE"/>
    <x v="2"/>
    <s v="COMMERCIAL"/>
    <n v="19"/>
    <s v="G2B     - Elec G-2 Dem Master Mtr Apts-Variable"/>
    <s v="G2B"/>
    <s v="ELEC G-2B"/>
    <n v="300"/>
    <s v="COMMERCIAL-NO BUILDING HEAT"/>
    <n v="48"/>
    <n v="120903.76"/>
    <n v="661079"/>
    <x v="3"/>
  </r>
  <r>
    <x v="0"/>
    <s v="MASSACHUSETTS ELECTRIC"/>
    <x v="0"/>
    <x v="5"/>
    <s v="JUNE"/>
    <x v="0"/>
    <s v="RESIDENTIAL"/>
    <n v="950"/>
    <s v="G1A     - Elec G-1 T&amp;D Sm C&amp;I"/>
    <s v="G1A"/>
    <s v="ELEC G-1A"/>
    <n v="4512"/>
    <s v="DELIVERY ONLY - RESIDENTIAL"/>
    <n v="588"/>
    <n v="30167.18"/>
    <n v="288812"/>
    <x v="2"/>
  </r>
  <r>
    <x v="0"/>
    <s v="MASSACHUSETTS ELECTRIC"/>
    <x v="0"/>
    <x v="5"/>
    <s v="JUNE"/>
    <x v="0"/>
    <s v="RESIDENTIAL"/>
    <n v="10"/>
    <s v="G1F     - Elec G-1 Sm C&amp;I House Meter-Fixed"/>
    <s v="G1D"/>
    <s v="ELEC G-1D"/>
    <n v="200"/>
    <s v="RESIDENCE SERVICE - NO HEAT"/>
    <n v="1088"/>
    <n v="59892.65"/>
    <n v="279713"/>
    <x v="2"/>
  </r>
  <r>
    <x v="0"/>
    <s v="MASSACHUSETTS ELECTRIC"/>
    <x v="0"/>
    <x v="5"/>
    <s v="JUNE"/>
    <x v="2"/>
    <s v="COMMERCIAL"/>
    <n v="10"/>
    <s v="G1F     - Elec G-1 Sm C&amp;I House Meter-Fixed"/>
    <s v="G1D"/>
    <s v="ELEC G-1D"/>
    <n v="300"/>
    <s v="COMMERCIAL-NO BUILDING HEAT"/>
    <n v="24269"/>
    <n v="1018114.8"/>
    <n v="6078888"/>
    <x v="2"/>
  </r>
  <r>
    <x v="0"/>
    <s v="MASSACHUSETTS ELECTRIC"/>
    <x v="0"/>
    <x v="5"/>
    <s v="JUNE"/>
    <x v="2"/>
    <s v="COMMERCIAL"/>
    <n v="309"/>
    <s v="G1D     - Elec G-1 Sm C&amp;I Master Mtr-Smart Grid"/>
    <s v="G1D"/>
    <s v="ELEC G-1D"/>
    <n v="300"/>
    <s v="COMMERCIAL-NO BUILDING HEAT"/>
    <n v="6"/>
    <n v="2852.09"/>
    <n v="15288"/>
    <x v="2"/>
  </r>
  <r>
    <x v="0"/>
    <s v="MASSACHUSETTS ELECTRIC"/>
    <x v="0"/>
    <x v="5"/>
    <s v="JUNE"/>
    <x v="5"/>
    <s v="STRT-AND-HWY-LT"/>
    <n v="950"/>
    <s v="G1A     - Elec G-1 T&amp;D Sm C&amp;I"/>
    <s v="G1A"/>
    <s v="ELEC G-1A"/>
    <n v="4562"/>
    <s v="DELIVERY ONLY - STREET LIGHT"/>
    <n v="30"/>
    <n v="751.48"/>
    <n v="5323"/>
    <x v="2"/>
  </r>
  <r>
    <x v="0"/>
    <s v="MASSACHUSETTS ELECTRIC"/>
    <x v="0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133.69"/>
    <n v="473"/>
    <x v="2"/>
  </r>
  <r>
    <x v="0"/>
    <s v="MASSACHUSETTS ELECTRIC"/>
    <x v="0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2"/>
    <n v="2773.08"/>
    <n v="11043"/>
    <x v="4"/>
  </r>
  <r>
    <x v="1"/>
    <s v="NANTUCKET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967.96"/>
    <n v="4918"/>
    <x v="4"/>
  </r>
  <r>
    <x v="1"/>
    <s v="NANTUCKET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4843.68"/>
    <n v="11863"/>
    <x v="4"/>
  </r>
  <r>
    <x v="0"/>
    <s v="MASSACHUSETTS ELECTRIC"/>
    <x v="0"/>
    <x v="5"/>
    <s v="JUNE"/>
    <x v="1"/>
    <s v="STEAM-HEAT"/>
    <n v="603"/>
    <s v="S4A     - Lighting S-1 (S4) Co Owned Non Muni-Variable"/>
    <s v="S4A"/>
    <s v="LIGHTING S-4A"/>
    <n v="207"/>
    <s v="RESIDENCE SERVICE - WITH HEAT"/>
    <n v="29"/>
    <n v="432.43"/>
    <n v="1040"/>
    <x v="4"/>
  </r>
  <r>
    <x v="0"/>
    <s v="MASSACHUSETTS ELECTRIC"/>
    <x v="0"/>
    <x v="5"/>
    <s v="JUNE"/>
    <x v="2"/>
    <s v="COMMERCIAL"/>
    <n v="603"/>
    <s v="S4A     - Lighting S-1 (S4) Co Owned Non Muni-Variable"/>
    <s v="S4A"/>
    <s v="LIGHTING S-4A"/>
    <n v="300"/>
    <s v="COMMERCIAL-NO BUILDING HEAT"/>
    <n v="2163"/>
    <n v="160991.28"/>
    <n v="452363"/>
    <x v="4"/>
  </r>
  <r>
    <x v="0"/>
    <s v="MASSACHUSETTS ELECTRIC"/>
    <x v="0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094.52"/>
    <n v="8911"/>
    <x v="4"/>
  </r>
  <r>
    <x v="0"/>
    <s v="MASSACHUSETTS ELECTRIC"/>
    <x v="0"/>
    <x v="5"/>
    <s v="JUNE"/>
    <x v="5"/>
    <s v="STRT-AND-HWY-LT"/>
    <n v="626"/>
    <s v="S6A     - Lighting S-6 Decorative-Variable"/>
    <s v="S6A"/>
    <s v="N/A"/>
    <n v="700"/>
    <s v="PUBLIC STREET &amp; HIWAY LIGHTING"/>
    <n v="3"/>
    <n v="1765.82"/>
    <n v="446"/>
    <x v="4"/>
  </r>
  <r>
    <x v="0"/>
    <s v="MASSACHUSETTS ELECTRIC"/>
    <x v="0"/>
    <x v="6"/>
    <s v="JULY"/>
    <x v="2"/>
    <s v="COMMERCIAL"/>
    <n v="313"/>
    <s v="G2A     - Elec G-2 Dem-Smart Grid"/>
    <s v="G2A"/>
    <s v="ELEC G-2A"/>
    <n v="300"/>
    <s v="COMMERCIAL-NO BUILDING HEAT"/>
    <n v="6"/>
    <n v="23539.53"/>
    <n v="141766"/>
    <x v="3"/>
  </r>
  <r>
    <x v="1"/>
    <s v="NANTUCKET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12"/>
    <n v="745.33"/>
    <n v="6514"/>
    <x v="2"/>
  </r>
  <r>
    <x v="0"/>
    <s v="MASSACHUSETTS ELECTRIC"/>
    <x v="0"/>
    <x v="6"/>
    <s v="JULY"/>
    <x v="0"/>
    <s v="RESIDENTIAL"/>
    <n v="310"/>
    <s v="G1F     - Elec G-1 Sm C&amp;I House Meter-Smart Grid"/>
    <s v="G1F"/>
    <s v="ELEC G-1F"/>
    <n v="200"/>
    <s v="RESIDENCE SERVICE - NO HEAT"/>
    <n v="3"/>
    <n v="172.47"/>
    <n v="780"/>
    <x v="2"/>
  </r>
  <r>
    <x v="1"/>
    <s v="NANTUCKET ELECTRIC"/>
    <x v="0"/>
    <x v="6"/>
    <s v="JULY"/>
    <x v="2"/>
    <s v="COMMERCIAL"/>
    <n v="10"/>
    <s v="G1F     - Elec G-1 Sm C&amp;I House Meter-Fixed"/>
    <s v="G1F"/>
    <s v="ELEC G-1F"/>
    <n v="300"/>
    <s v="COMMERCIAL-NO BUILDING HEAT"/>
    <n v="15"/>
    <n v="773.08"/>
    <n v="3899"/>
    <x v="2"/>
  </r>
  <r>
    <x v="0"/>
    <s v="MASSACHUSETTS ELECTRIC"/>
    <x v="0"/>
    <x v="6"/>
    <s v="JULY"/>
    <x v="2"/>
    <s v="COMMERCIAL"/>
    <n v="956"/>
    <s v="G2D     - Elec G-2 T&amp;D Dem Res Heat Ind Mtr Apt"/>
    <s v="G2A"/>
    <s v="ELEC G-2A"/>
    <n v="4532"/>
    <s v="DELIVERY ONLY - COMMERCIAL"/>
    <n v="218"/>
    <n v="330380.78999999998"/>
    <n v="4479645"/>
    <x v="3"/>
  </r>
  <r>
    <x v="1"/>
    <s v="NANTUCKET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1"/>
    <n v="24.75"/>
    <n v="106"/>
    <x v="2"/>
  </r>
  <r>
    <x v="0"/>
    <s v="MASSACHUSETTS ELECTRIC"/>
    <x v="0"/>
    <x v="6"/>
    <s v="JULY"/>
    <x v="2"/>
    <s v="COMMERCIAL"/>
    <n v="950"/>
    <s v="G1A     - Elec G-1 T&amp;D Sm C&amp;I"/>
    <s v="G1A"/>
    <s v="ELEC G-1A"/>
    <n v="4532"/>
    <s v="DELIVERY ONLY - COMMERCIAL"/>
    <n v="56797"/>
    <n v="4467341.7"/>
    <n v="99699917"/>
    <x v="2"/>
  </r>
  <r>
    <x v="0"/>
    <s v="MASSACHUSETTS ELECTRIC"/>
    <x v="0"/>
    <x v="6"/>
    <s v="JULY"/>
    <x v="0"/>
    <s v="RESIDENTIAL"/>
    <n v="5"/>
    <s v="G1A     - Elec G-1 Sm C&amp;I-Fixed"/>
    <s v="G1A"/>
    <s v="ELEC G-1A"/>
    <n v="200"/>
    <s v="RESIDENCE SERVICE - NO HEAT"/>
    <n v="1018"/>
    <n v="-357433.52"/>
    <n v="460800"/>
    <x v="2"/>
  </r>
  <r>
    <x v="0"/>
    <s v="MASSACHUSETTS ELECTRIC"/>
    <x v="0"/>
    <x v="6"/>
    <s v="JULY"/>
    <x v="0"/>
    <s v="RESIDENTIAL"/>
    <n v="903"/>
    <s v="R1A     - Elec R-1 T&amp;D Residential"/>
    <s v="R1A"/>
    <s v="ELEC R-1A"/>
    <n v="4512"/>
    <s v="DELIVERY ONLY - RESIDENTIAL"/>
    <n v="409806"/>
    <n v="34675942.299999997"/>
    <n v="285150101"/>
    <x v="0"/>
  </r>
  <r>
    <x v="1"/>
    <s v="NANTUCKET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6"/>
    <s v="JULY"/>
    <x v="5"/>
    <s v="STRT-AND-HWY-LT"/>
    <n v="950"/>
    <s v="G1A     - Elec G-1 T&amp;D Sm C&amp;I"/>
    <s v="G1A"/>
    <s v="ELEC G-1A"/>
    <n v="4562"/>
    <s v="DELIVERY ONLY - STREET LIGHT"/>
    <n v="30"/>
    <n v="737.2"/>
    <n v="5156"/>
    <x v="2"/>
  </r>
  <r>
    <x v="0"/>
    <s v="MASSACHUSETTS ELECTRIC"/>
    <x v="0"/>
    <x v="6"/>
    <s v="JULY"/>
    <x v="3"/>
    <s v="N/A"/>
    <n v="954"/>
    <s v="G2A     - Elec G-2 T&amp;D Dem"/>
    <s v="G2A"/>
    <s v="ELEC G-2A"/>
    <n v="4579"/>
    <s v="DELIVERY ONLY - MBTA"/>
    <n v="6"/>
    <n v="7481.25"/>
    <n v="105620"/>
    <x v="3"/>
  </r>
  <r>
    <x v="0"/>
    <s v="MASSACHUSETTS ELECTRIC"/>
    <x v="0"/>
    <x v="6"/>
    <s v="JULY"/>
    <x v="2"/>
    <s v="COMMERCIAL"/>
    <n v="700"/>
    <s v="G3A     - Elec G-3 Large TOU-Fixed"/>
    <s v="G3A"/>
    <s v="ELEC G-3A"/>
    <n v="300"/>
    <s v="COMMERCIAL-NO BUILDING HEAT"/>
    <n v="3"/>
    <n v="8119.39"/>
    <n v="44160"/>
    <x v="5"/>
  </r>
  <r>
    <x v="0"/>
    <s v="MASSACHUSETTS ELECTRIC"/>
    <x v="0"/>
    <x v="6"/>
    <s v="JULY"/>
    <x v="1"/>
    <s v="STEAM-HEAT"/>
    <n v="1"/>
    <s v="R1A     - Elec R-1 Residential-Fixed"/>
    <s v="R1A"/>
    <s v="ELEC R-1A"/>
    <n v="207"/>
    <s v="RESIDENCE SERVICE - WITH HEAT"/>
    <n v="41236"/>
    <n v="5484099.8300000001"/>
    <n v="23892165"/>
    <x v="0"/>
  </r>
  <r>
    <x v="0"/>
    <s v="MASSACHUSETTS ELECTRIC"/>
    <x v="0"/>
    <x v="6"/>
    <s v="JULY"/>
    <x v="2"/>
    <s v="COMMERCIAL"/>
    <n v="603"/>
    <s v="S4A     - Lighting S-1 (S4) Co Owned Non Muni-Variable"/>
    <s v="S4A"/>
    <s v="LIGHTING S-4A"/>
    <n v="300"/>
    <s v="COMMERCIAL-NO BUILDING HEAT"/>
    <n v="2139"/>
    <n v="159807.51"/>
    <n v="451282"/>
    <x v="4"/>
  </r>
  <r>
    <x v="0"/>
    <s v="MASSACHUSETTS ELECTRIC"/>
    <x v="0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55.7"/>
    <n v="110"/>
    <x v="4"/>
  </r>
  <r>
    <x v="0"/>
    <s v="MASSACHUSETTS ELECTRIC"/>
    <x v="0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68.39"/>
    <n v="282"/>
    <x v="4"/>
  </r>
  <r>
    <x v="0"/>
    <s v="MASSACHUSETTS ELECTRIC"/>
    <x v="0"/>
    <x v="6"/>
    <s v="JULY"/>
    <x v="5"/>
    <s v="STRT-AND-HWY-LT"/>
    <n v="608"/>
    <s v="S5A     - Lighting S-5 Cust Owned-Fixed"/>
    <s v="S5A"/>
    <s v="N/A"/>
    <n v="700"/>
    <s v="PUBLIC STREET &amp; HIWAY LIGHTING"/>
    <n v="67"/>
    <n v="21992.799999999999"/>
    <n v="158860"/>
    <x v="4"/>
  </r>
  <r>
    <x v="0"/>
    <s v="MASSACHUSETTS ELECTRIC"/>
    <x v="0"/>
    <x v="6"/>
    <s v="JULY"/>
    <x v="5"/>
    <s v="STRT-AND-HWY-LT"/>
    <n v="626"/>
    <s v="S6A     - Lighting S-6 Decorative-Variable"/>
    <s v="S6A"/>
    <s v="N/A"/>
    <n v="700"/>
    <s v="PUBLIC STREET &amp; HIWAY LIGHTING"/>
    <n v="3"/>
    <n v="1765.89"/>
    <n v="448"/>
    <x v="4"/>
  </r>
  <r>
    <x v="0"/>
    <s v="MASSACHUSETTS ELECTRIC"/>
    <x v="0"/>
    <x v="6"/>
    <s v="JULY"/>
    <x v="0"/>
    <s v="RESIDENTIAL"/>
    <n v="602"/>
    <s v="S4A     - Lighting S-1 (S4) Co Owned Non Muni-Fixed"/>
    <s v="S4A"/>
    <s v="LIGHTING S-4A"/>
    <n v="200"/>
    <s v="RESIDENCE SERVICE - NO HEAT"/>
    <n v="185"/>
    <n v="6408.99"/>
    <n v="14833"/>
    <x v="4"/>
  </r>
  <r>
    <x v="1"/>
    <s v="NANTUCKET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4849.22"/>
    <n v="11931"/>
    <x v="4"/>
  </r>
  <r>
    <x v="0"/>
    <s v="MASSACHUSETTS ELECTRIC"/>
    <x v="0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583.22"/>
    <n v="1031"/>
    <x v="4"/>
  </r>
  <r>
    <x v="0"/>
    <s v="MASSACHUSETTS ELECTRIC"/>
    <x v="0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4"/>
    <n v="14764.37"/>
    <n v="34697"/>
    <x v="4"/>
  </r>
  <r>
    <x v="0"/>
    <s v="MASSACHUSETTS ELECTRIC"/>
    <x v="0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5"/>
    <n v="1271.77"/>
    <n v="3476"/>
    <x v="4"/>
  </r>
  <r>
    <x v="0"/>
    <s v="MASSACHUSETTS ELECTRIC"/>
    <x v="0"/>
    <x v="6"/>
    <s v="JULY"/>
    <x v="6"/>
    <s v="N/A"/>
    <n v="623"/>
    <s v="S3B     - Lighting S-3 UG Div of Ownrshp Opt B-Var"/>
    <s v="S3B"/>
    <s v="LIGHTING S-3B"/>
    <n v="360"/>
    <s v="PRIVATE LIGHTING"/>
    <n v="3"/>
    <n v="43.77"/>
    <n v="141"/>
    <x v="4"/>
  </r>
  <r>
    <x v="0"/>
    <s v="MASSACHUSETTS ELECTRIC"/>
    <x v="0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2"/>
    <n v="2776.9"/>
    <n v="11106"/>
    <x v="4"/>
  </r>
  <r>
    <x v="0"/>
    <s v="MASSACHUSETTS ELECTRIC"/>
    <x v="0"/>
    <x v="6"/>
    <s v="JULY"/>
    <x v="2"/>
    <s v="COMMERCIAL"/>
    <n v="18"/>
    <s v="G2A     - Elec G-2 Dem-Variable"/>
    <s v="G2A"/>
    <s v="ELEC G-2A"/>
    <n v="300"/>
    <s v="COMMERCIAL-NO BUILDING HEAT"/>
    <n v="2492"/>
    <n v="6546642.9699999997"/>
    <n v="38659825"/>
    <x v="3"/>
  </r>
  <r>
    <x v="0"/>
    <s v="MASSACHUSETTS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15020"/>
    <n v="518232.71"/>
    <n v="6587253"/>
    <x v="2"/>
  </r>
  <r>
    <x v="1"/>
    <s v="NANTUCKET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47"/>
    <n v="2329.84"/>
    <n v="19345"/>
    <x v="2"/>
  </r>
  <r>
    <x v="0"/>
    <s v="MASSACHUSETTS ELECTRIC"/>
    <x v="0"/>
    <x v="6"/>
    <s v="JULY"/>
    <x v="0"/>
    <s v="RESIDENTIAL"/>
    <n v="15"/>
    <s v="G1F     - Elec G-1 Sm C&amp;I House Meter-Variable"/>
    <s v="G1F"/>
    <s v="ELEC G-1F"/>
    <n v="200"/>
    <s v="RESIDENCE SERVICE - NO HEAT"/>
    <n v="1"/>
    <n v="40.479999999999997"/>
    <n v="170"/>
    <x v="2"/>
  </r>
  <r>
    <x v="1"/>
    <s v="NANTUCKET ELECTRIC"/>
    <x v="0"/>
    <x v="6"/>
    <s v="JULY"/>
    <x v="0"/>
    <s v="RESIDENTIAL"/>
    <n v="950"/>
    <s v="G1A     - Elec G-1 T&amp;D Sm C&amp;I"/>
    <s v="G1A"/>
    <s v="ELEC G-1A"/>
    <n v="4512"/>
    <s v="DELIVERY ONLY - RESIDENTIAL"/>
    <n v="30"/>
    <n v="2396.4699999999998"/>
    <n v="21824"/>
    <x v="2"/>
  </r>
  <r>
    <x v="0"/>
    <s v="MASSACHUSETTS ELECTRIC"/>
    <x v="0"/>
    <x v="6"/>
    <s v="JULY"/>
    <x v="2"/>
    <s v="COMMERCIAL"/>
    <n v="11"/>
    <s v="G1A     - Elec G-1 Sm C&amp;I-Variable"/>
    <s v="G1A"/>
    <s v="ELEC G-1A"/>
    <n v="300"/>
    <s v="COMMERCIAL-NO BUILDING HEAT"/>
    <n v="248"/>
    <n v="64080.4"/>
    <n v="361590"/>
    <x v="2"/>
  </r>
  <r>
    <x v="0"/>
    <s v="MASSACHUSETTS ELECTRIC"/>
    <x v="0"/>
    <x v="6"/>
    <s v="JULY"/>
    <x v="4"/>
    <s v="INDUSTRIAL"/>
    <n v="11"/>
    <s v="G1A     - Elec G-1 Sm C&amp;I-Variable"/>
    <s v="G1A"/>
    <s v="ELEC G-1A"/>
    <n v="460"/>
    <s v="INDUSTRIAL GENERAL - 60 HERTZ"/>
    <n v="2"/>
    <n v="152.11000000000001"/>
    <n v="733"/>
    <x v="2"/>
  </r>
  <r>
    <x v="0"/>
    <s v="MASSACHUSETTS ELECTRIC"/>
    <x v="0"/>
    <x v="6"/>
    <s v="JULY"/>
    <x v="7"/>
    <s v="N/A"/>
    <n v="5"/>
    <s v="G1A     - Elec G-1 Sm C&amp;I-Fixed"/>
    <s v="G1A"/>
    <s v="ELEC G-1A"/>
    <n v="1572"/>
    <s v="SALE FOR RESALE - HINGHAM ELE"/>
    <n v="1"/>
    <n v="2394.94"/>
    <n v="13058"/>
    <x v="2"/>
  </r>
  <r>
    <x v="0"/>
    <s v="MASSACHUSETTS ELECTRIC"/>
    <x v="0"/>
    <x v="6"/>
    <s v="JULY"/>
    <x v="7"/>
    <s v="N/A"/>
    <n v="1"/>
    <s v="R1A     - Elec R-1 Residential-Fixed"/>
    <s v="R1A"/>
    <s v="ELEC R-1A"/>
    <n v="1572"/>
    <s v="SALE FOR RESALE - HINGHAM ELE"/>
    <n v="1"/>
    <n v="101.52"/>
    <n v="429"/>
    <x v="0"/>
  </r>
  <r>
    <x v="1"/>
    <s v="NANTUCKET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162"/>
    <n v="17643.09"/>
    <n v="133263"/>
    <x v="0"/>
  </r>
  <r>
    <x v="0"/>
    <s v="MASSACHUSETTS ELECTRIC"/>
    <x v="0"/>
    <x v="6"/>
    <s v="JULY"/>
    <x v="0"/>
    <s v="RESIDENTIAL"/>
    <n v="3"/>
    <s v="R4A     - Elec R-4 Residential TOU-Fixed"/>
    <s v="R4A"/>
    <s v="ELEC R-4A"/>
    <n v="200"/>
    <s v="RESIDENCE SERVICE - NO HEAT"/>
    <n v="14"/>
    <n v="10367.19"/>
    <n v="43632"/>
    <x v="0"/>
  </r>
  <r>
    <x v="0"/>
    <s v="MASSACHUSETTS ELECTRIC"/>
    <x v="0"/>
    <x v="6"/>
    <s v="JULY"/>
    <x v="1"/>
    <s v="STEAM-HEAT"/>
    <n v="3"/>
    <s v="R4A     - Elec R-4 Residential TOU-Fixed"/>
    <s v="R4A"/>
    <s v="ELEC R-4A"/>
    <n v="207"/>
    <s v="RESIDENCE SERVICE - WITH HEAT"/>
    <n v="33"/>
    <n v="10740.93"/>
    <n v="45698"/>
    <x v="0"/>
  </r>
  <r>
    <x v="0"/>
    <s v="MASSACHUSETTS ELECTRIC"/>
    <x v="0"/>
    <x v="6"/>
    <s v="JULY"/>
    <x v="0"/>
    <s v="RESIDENTIAL"/>
    <n v="911"/>
    <s v="R4A     - Elec R-4 T&amp;D Residential TOU"/>
    <s v="R4A"/>
    <s v="ELEC R-4A"/>
    <n v="4512"/>
    <s v="DELIVERY ONLY - RESIDENTIAL"/>
    <n v="4"/>
    <n v="752.63"/>
    <n v="5572"/>
    <x v="0"/>
  </r>
  <r>
    <x v="0"/>
    <s v="MASSACHUSETTS ELECTRIC"/>
    <x v="0"/>
    <x v="6"/>
    <s v="JULY"/>
    <x v="10"/>
    <s v="N/A"/>
    <n v="950"/>
    <s v="G1A     - Elec G-1 T&amp;D Sm C&amp;I"/>
    <s v="G1A"/>
    <s v="ELEC G-1A"/>
    <n v="4577"/>
    <s v="N/A"/>
    <n v="1"/>
    <n v="307.38"/>
    <n v="3336"/>
    <x v="2"/>
  </r>
  <r>
    <x v="1"/>
    <s v="NANTUCKET ELECTRIC"/>
    <x v="0"/>
    <x v="6"/>
    <s v="JULY"/>
    <x v="2"/>
    <s v="COMMERCIAL"/>
    <n v="710"/>
    <s v="G3A     - Elec G-3 T&amp;D Large TOU"/>
    <s v="G3A"/>
    <s v="ELEC G-3A"/>
    <n v="4532"/>
    <s v="DELIVERY ONLY - COMMERCIAL"/>
    <n v="10"/>
    <n v="92962.14"/>
    <n v="1360018"/>
    <x v="5"/>
  </r>
  <r>
    <x v="0"/>
    <s v="MASSACHUSETTS ELECTRIC"/>
    <x v="0"/>
    <x v="6"/>
    <s v="JULY"/>
    <x v="0"/>
    <s v="RESIDENTIAL"/>
    <n v="616"/>
    <s v="S4A     - Lighting S-1 (S4) T&amp;D Co Owned Non Muni"/>
    <s v="S4A"/>
    <s v="LIGHTING S-4A"/>
    <n v="4512"/>
    <s v="DELIVERY ONLY - RESIDENTIAL"/>
    <n v="595"/>
    <n v="16677.53"/>
    <n v="49356"/>
    <x v="4"/>
  </r>
  <r>
    <x v="0"/>
    <s v="MASSACHUSETTS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6"/>
    <n v="379.87"/>
    <n v="3901"/>
    <x v="2"/>
  </r>
  <r>
    <x v="1"/>
    <s v="NANTUCKET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9"/>
    <n v="146.74"/>
    <n v="835"/>
    <x v="2"/>
  </r>
  <r>
    <x v="0"/>
    <s v="MASSACHUSETTS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5"/>
    <n v="143.13"/>
    <n v="777"/>
    <x v="4"/>
  </r>
  <r>
    <x v="1"/>
    <s v="NANTUCKET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1.52"/>
    <n v="101"/>
    <x v="4"/>
  </r>
  <r>
    <x v="0"/>
    <s v="MASSACHUSETTS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661"/>
    <n v="592982.54"/>
    <n v="1476236"/>
    <x v="4"/>
  </r>
  <r>
    <x v="1"/>
    <s v="NANTUCKET ELECTRIC"/>
    <x v="0"/>
    <x v="6"/>
    <s v="JULY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6"/>
    <s v="JULY"/>
    <x v="6"/>
    <s v="N/A"/>
    <n v="600"/>
    <s v="S1A     - Lighting S-1 Co Owned-Fixed"/>
    <s v="S1A"/>
    <s v="LIGHTING S-1A"/>
    <n v="360"/>
    <s v="PRIVATE LIGHTING"/>
    <n v="10"/>
    <n v="3438.08"/>
    <n v="3968"/>
    <x v="4"/>
  </r>
  <r>
    <x v="0"/>
    <s v="MASSACHUSETTS ELECTRIC"/>
    <x v="0"/>
    <x v="6"/>
    <s v="JULY"/>
    <x v="5"/>
    <s v="STRT-AND-HWY-LT"/>
    <n v="600"/>
    <s v="S1A     - Lighting S-1 Co Owned-Fixed"/>
    <s v="S1A"/>
    <s v="LIGHTING S-1A"/>
    <n v="700"/>
    <s v="PUBLIC STREET &amp; HIWAY LIGHTING"/>
    <n v="84"/>
    <n v="107859.6"/>
    <n v="215928"/>
    <x v="4"/>
  </r>
  <r>
    <x v="1"/>
    <s v="NANTUCKET ELECTRIC"/>
    <x v="0"/>
    <x v="6"/>
    <s v="JULY"/>
    <x v="2"/>
    <s v="COMMERCIAL"/>
    <n v="18"/>
    <s v="G2A     - Elec G-2 Dem-Variable"/>
    <s v="G2A"/>
    <s v="ELEC G-2A"/>
    <n v="300"/>
    <s v="COMMERCIAL-NO BUILDING HEAT"/>
    <n v="2"/>
    <n v="636.80999999999995"/>
    <n v="2910"/>
    <x v="3"/>
  </r>
  <r>
    <x v="0"/>
    <s v="MASSACHUSETTS ELECTRIC"/>
    <x v="0"/>
    <x v="6"/>
    <s v="JULY"/>
    <x v="2"/>
    <s v="COMMERCIAL"/>
    <n v="10"/>
    <s v="G1F     - Elec G-1 Sm C&amp;I House Meter-Fixed"/>
    <s v="G1D"/>
    <s v="ELEC G-1D"/>
    <n v="300"/>
    <s v="COMMERCIAL-NO BUILDING HEAT"/>
    <n v="24283"/>
    <n v="1039927.65"/>
    <n v="6359619"/>
    <x v="2"/>
  </r>
  <r>
    <x v="0"/>
    <s v="MASSACHUSETTS ELECTRIC"/>
    <x v="0"/>
    <x v="6"/>
    <s v="JULY"/>
    <x v="2"/>
    <s v="COMMERCIAL"/>
    <n v="309"/>
    <s v="G1D     - Elec G-1 Sm C&amp;I Master Mtr-Smart Grid"/>
    <s v="G1D"/>
    <s v="ELEC G-1D"/>
    <n v="300"/>
    <s v="COMMERCIAL-NO BUILDING HEAT"/>
    <n v="6"/>
    <n v="2455.21"/>
    <n v="13116"/>
    <x v="2"/>
  </r>
  <r>
    <x v="0"/>
    <s v="MASSACHUSETTS ELECTRIC"/>
    <x v="0"/>
    <x v="6"/>
    <s v="JULY"/>
    <x v="0"/>
    <s v="RESIDENTIAL"/>
    <n v="950"/>
    <s v="G1A     - Elec G-1 T&amp;D Sm C&amp;I"/>
    <s v="G1A"/>
    <s v="ELEC G-1A"/>
    <n v="4512"/>
    <s v="DELIVERY ONLY - RESIDENTIAL"/>
    <n v="651"/>
    <n v="40165.19"/>
    <n v="399746"/>
    <x v="2"/>
  </r>
  <r>
    <x v="0"/>
    <s v="MASSACHUSETTS ELECTRIC"/>
    <x v="0"/>
    <x v="6"/>
    <s v="JULY"/>
    <x v="2"/>
    <s v="COMMERCIAL"/>
    <n v="305"/>
    <s v="G1A     - Elec G-1 Sm C&amp;I-Smart Grid"/>
    <s v="G1A"/>
    <s v="ELEC G-1A"/>
    <n v="300"/>
    <s v="COMMERCIAL-NO BUILDING HEAT"/>
    <n v="152"/>
    <n v="32353.46"/>
    <n v="173320"/>
    <x v="2"/>
  </r>
  <r>
    <x v="0"/>
    <s v="MASSACHUSETTS ELECTRIC"/>
    <x v="0"/>
    <x v="6"/>
    <s v="JULY"/>
    <x v="4"/>
    <s v="INDUSTRIAL"/>
    <n v="305"/>
    <s v="G1A     - Elec G-1 Sm C&amp;I-Smart Grid"/>
    <s v="G1A"/>
    <s v="ELEC G-1A"/>
    <n v="460"/>
    <s v="INDUSTRIAL GENERAL - 60 HERTZ"/>
    <n v="1"/>
    <n v="132.77000000000001"/>
    <n v="674"/>
    <x v="2"/>
  </r>
  <r>
    <x v="0"/>
    <s v="MASSACHUSETTS ELECTRIC"/>
    <x v="0"/>
    <x v="6"/>
    <s v="JULY"/>
    <x v="10"/>
    <s v="N/A"/>
    <n v="5"/>
    <s v="G1A     - Elec G-1 Sm C&amp;I-Fixed"/>
    <s v="G1A"/>
    <s v="ELEC G-1A"/>
    <n v="1577"/>
    <s v="SALE FOR RESALE - WESTRN MASS"/>
    <n v="2"/>
    <n v="2386.4899999999998"/>
    <n v="12810"/>
    <x v="2"/>
  </r>
  <r>
    <x v="1"/>
    <s v="NANTUCKET ELECTRIC"/>
    <x v="0"/>
    <x v="6"/>
    <s v="JULY"/>
    <x v="0"/>
    <s v="RESIDENTIAL"/>
    <n v="5"/>
    <s v="G1A     - Elec G-1 Sm C&amp;I-Fixed"/>
    <s v="G1A"/>
    <s v="ELEC G-1A"/>
    <n v="200"/>
    <s v="RESIDENCE SERVICE - NO HEAT"/>
    <n v="8"/>
    <n v="981.22"/>
    <n v="4690"/>
    <x v="2"/>
  </r>
  <r>
    <x v="0"/>
    <s v="MASSACHUSETTS ELECTRIC"/>
    <x v="0"/>
    <x v="6"/>
    <s v="JULY"/>
    <x v="0"/>
    <s v="RESIDENTIAL"/>
    <n v="305"/>
    <s v="G1A     - Elec G-1 Sm C&amp;I-Smart Grid"/>
    <s v="G1A"/>
    <s v="ELEC G-1A"/>
    <n v="200"/>
    <s v="RESIDENCE SERVICE - NO HEAT"/>
    <n v="1"/>
    <n v="338.76"/>
    <n v="1800"/>
    <x v="2"/>
  </r>
  <r>
    <x v="0"/>
    <s v="MASSACHUSETTS ELECTRIC"/>
    <x v="0"/>
    <x v="6"/>
    <s v="JULY"/>
    <x v="1"/>
    <s v="STEAM-HEAT"/>
    <n v="4"/>
    <s v="R4A     - Elec R-4 Residential TOU-Variable"/>
    <s v="R4A"/>
    <s v="ELEC R-4A"/>
    <n v="207"/>
    <s v="RESIDENCE SERVICE - WITH HEAT"/>
    <n v="1"/>
    <n v="246.9"/>
    <n v="988"/>
    <x v="0"/>
  </r>
  <r>
    <x v="1"/>
    <s v="NANTUCKET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24"/>
    <n v="2104.7600000000002"/>
    <n v="13098"/>
    <x v="1"/>
  </r>
  <r>
    <x v="0"/>
    <s v="MASSACHUSETTS ELECTRIC"/>
    <x v="0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6"/>
    <s v="JULY"/>
    <x v="2"/>
    <s v="COMMERCIAL"/>
    <n v="16"/>
    <s v="G2B     - Elec G-2 Dem Master Mtr Apts-Fixed"/>
    <s v="G2B"/>
    <s v="ELEC G-2B"/>
    <n v="300"/>
    <s v="COMMERCIAL-NO BUILDING HEAT"/>
    <n v="2"/>
    <n v="2584.7600000000002"/>
    <n v="13840"/>
    <x v="3"/>
  </r>
  <r>
    <x v="0"/>
    <s v="MASSACHUSETTS ELECTRIC"/>
    <x v="0"/>
    <x v="6"/>
    <s v="JULY"/>
    <x v="2"/>
    <s v="COMMERCIAL"/>
    <n v="701"/>
    <s v="G3A     - Elec G-3 Large TOU-Variable"/>
    <s v="G3A"/>
    <s v="ELEC G-3A"/>
    <n v="300"/>
    <s v="COMMERCIAL-NO BUILDING HEAT"/>
    <n v="212"/>
    <n v="3305435.66"/>
    <n v="21659065"/>
    <x v="5"/>
  </r>
  <r>
    <x v="1"/>
    <s v="NANTUCKET ELECTRIC"/>
    <x v="0"/>
    <x v="6"/>
    <s v="JULY"/>
    <x v="1"/>
    <s v="STEAM-HEAT"/>
    <n v="1"/>
    <s v="R1A     - Elec R-1 Residential-Fixed"/>
    <s v="R1A"/>
    <s v="ELEC R-1A"/>
    <n v="207"/>
    <s v="RESIDENCE SERVICE - WITH HEAT"/>
    <n v="14"/>
    <n v="1854.74"/>
    <n v="7567"/>
    <x v="0"/>
  </r>
  <r>
    <x v="0"/>
    <s v="MASSACHUSETTS ELECTRIC"/>
    <x v="0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730"/>
    <n v="46941.16"/>
    <n v="126182"/>
    <x v="4"/>
  </r>
  <r>
    <x v="0"/>
    <s v="MASSACHUSETTS ELECTRIC"/>
    <x v="0"/>
    <x v="6"/>
    <s v="JULY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6"/>
    <s v="JULY"/>
    <x v="5"/>
    <s v="STRT-AND-HWY-LT"/>
    <n v="627"/>
    <s v="S6A     - Lighting S-6 T&amp;D Decorative"/>
    <s v="S6A"/>
    <s v="N/A"/>
    <n v="4562"/>
    <s v="DELIVERY ONLY - STREET LIGHT"/>
    <n v="4"/>
    <n v="1305.77"/>
    <n v="291"/>
    <x v="4"/>
  </r>
  <r>
    <x v="1"/>
    <s v="NANTUCKET ELECTRIC"/>
    <x v="0"/>
    <x v="6"/>
    <s v="JULY"/>
    <x v="4"/>
    <s v="INDUSTRIAL"/>
    <n v="710"/>
    <s v="G3A     - Elec G-3 T&amp;D Large TOU"/>
    <s v="G3A"/>
    <s v="ELEC G-3A"/>
    <n v="4552"/>
    <s v="DELIVERY ONLY - INDUSTRIAL"/>
    <n v="1"/>
    <n v="3868.56"/>
    <n v="47764"/>
    <x v="5"/>
  </r>
  <r>
    <x v="0"/>
    <s v="MASSACHUSETTS ELECTRIC"/>
    <x v="0"/>
    <x v="6"/>
    <s v="JULY"/>
    <x v="4"/>
    <s v="INDUSTRIAL"/>
    <n v="18"/>
    <s v="G2A     - Elec G-2 Dem-Variable"/>
    <s v="G2A"/>
    <s v="ELEC G-2A"/>
    <n v="460"/>
    <s v="INDUSTRIAL GENERAL - 60 HERTZ"/>
    <n v="217"/>
    <n v="695268.82"/>
    <n v="3987844"/>
    <x v="3"/>
  </r>
  <r>
    <x v="0"/>
    <s v="MASSACHUSETTS ELECTRIC"/>
    <x v="0"/>
    <x v="6"/>
    <s v="JULY"/>
    <x v="2"/>
    <s v="COMMERCIAL"/>
    <n v="310"/>
    <s v="G1F     - Elec G-1 Sm C&amp;I House Meter-Smart Grid"/>
    <s v="G1F"/>
    <s v="ELEC G-1F"/>
    <n v="300"/>
    <s v="COMMERCIAL-NO BUILDING HEAT"/>
    <n v="252"/>
    <n v="10414.049999999999"/>
    <n v="45103"/>
    <x v="2"/>
  </r>
  <r>
    <x v="0"/>
    <s v="MASSACHUSETTS ELECTRIC"/>
    <x v="0"/>
    <x v="6"/>
    <s v="JULY"/>
    <x v="2"/>
    <s v="COMMERCIAL"/>
    <n v="955"/>
    <s v="G2B     - Elec G-2 T&amp;D Dem Master Mtr Apts"/>
    <s v="G2A"/>
    <s v="ELEC G-2A"/>
    <n v="4532"/>
    <s v="DELIVERY ONLY - COMMERCIAL"/>
    <n v="350"/>
    <n v="505921.09"/>
    <n v="6895046"/>
    <x v="3"/>
  </r>
  <r>
    <x v="0"/>
    <s v="MASSACHUSETTS ELECTRIC"/>
    <x v="0"/>
    <x v="6"/>
    <s v="JULY"/>
    <x v="8"/>
    <s v="N/A"/>
    <n v="13"/>
    <s v="G2A     - Elec G-2 Dem-Fixed"/>
    <s v="G2A"/>
    <s v="ELEC G-2A"/>
    <n v="1575"/>
    <s v="SALE FOR RESALE - NSTAR"/>
    <n v="1"/>
    <n v="550.16"/>
    <n v="2520"/>
    <x v="3"/>
  </r>
  <r>
    <x v="0"/>
    <s v="MASSACHUSETTS ELECTRIC"/>
    <x v="0"/>
    <x v="6"/>
    <s v="JULY"/>
    <x v="10"/>
    <s v="N/A"/>
    <n v="18"/>
    <s v="G2A     - Elec G-2 Dem-Variable"/>
    <s v="G2A"/>
    <s v="ELEC G-2A"/>
    <n v="1577"/>
    <s v="SALE FOR RESALE - WESTRN MASS"/>
    <n v="1"/>
    <n v="4280.6400000000003"/>
    <n v="26400"/>
    <x v="3"/>
  </r>
  <r>
    <x v="0"/>
    <s v="MASSACHUSETTS ELECTRIC"/>
    <x v="0"/>
    <x v="6"/>
    <s v="JULY"/>
    <x v="2"/>
    <s v="COMMERCIAL"/>
    <n v="5"/>
    <s v="G1A     - Elec G-1 Sm C&amp;I-Fixed"/>
    <s v="G1A"/>
    <s v="ELEC G-1A"/>
    <n v="300"/>
    <s v="COMMERCIAL-NO BUILDING HEAT"/>
    <n v="47944"/>
    <n v="1524423.46"/>
    <n v="63585322"/>
    <x v="2"/>
  </r>
  <r>
    <x v="0"/>
    <s v="MASSACHUSETTS ELECTRIC"/>
    <x v="0"/>
    <x v="6"/>
    <s v="JULY"/>
    <x v="4"/>
    <s v="INDUSTRIAL"/>
    <n v="5"/>
    <s v="G1A     - Elec G-1 Sm C&amp;I-Fixed"/>
    <s v="G1A"/>
    <s v="ELEC G-1A"/>
    <n v="460"/>
    <s v="INDUSTRIAL GENERAL - 60 HERTZ"/>
    <n v="1134"/>
    <n v="204053.89"/>
    <n v="1958247"/>
    <x v="2"/>
  </r>
  <r>
    <x v="0"/>
    <s v="MASSACHUSETTS ELECTRIC"/>
    <x v="0"/>
    <x v="6"/>
    <s v="JULY"/>
    <x v="3"/>
    <s v="N/A"/>
    <n v="5"/>
    <s v="G1A     - Elec G-1 Sm C&amp;I-Fixed"/>
    <s v="G1A"/>
    <s v="ELEC G-1A"/>
    <n v="1579"/>
    <s v="SALE FOR RESALE - M.B.T.A."/>
    <n v="1"/>
    <n v="7.68"/>
    <n v="-10"/>
    <x v="2"/>
  </r>
  <r>
    <x v="0"/>
    <s v="MASSACHUSETTS ELECTRIC"/>
    <x v="0"/>
    <x v="6"/>
    <s v="JULY"/>
    <x v="0"/>
    <s v="RESIDENTIAL"/>
    <n v="11"/>
    <s v="G1A     - Elec G-1 Sm C&amp;I-Variable"/>
    <s v="G1A"/>
    <s v="ELEC G-1A"/>
    <n v="200"/>
    <s v="RESIDENCE SERVICE - NO HEAT"/>
    <n v="12"/>
    <n v="-31666.07"/>
    <n v="3022"/>
    <x v="2"/>
  </r>
  <r>
    <x v="1"/>
    <s v="NANTUCKET ELECTRIC"/>
    <x v="0"/>
    <x v="6"/>
    <s v="JULY"/>
    <x v="2"/>
    <s v="COMMERCIAL"/>
    <n v="1"/>
    <s v="R1A     - Elec R-1 Residential-Fixed"/>
    <s v="R1A"/>
    <s v="ELEC R-1A"/>
    <n v="300"/>
    <s v="COMMERCIAL-NO BUILDING HEAT"/>
    <n v="20"/>
    <n v="1174.92"/>
    <n v="4605"/>
    <x v="0"/>
  </r>
  <r>
    <x v="1"/>
    <s v="NANTUCKET ELECTRIC"/>
    <x v="0"/>
    <x v="6"/>
    <s v="JULY"/>
    <x v="0"/>
    <s v="RESIDENTIAL"/>
    <n v="903"/>
    <s v="R1A     - Elec R-1 T&amp;D Residential"/>
    <s v="R1A"/>
    <s v="ELEC R-1A"/>
    <n v="4512"/>
    <s v="DELIVERY ONLY - RESIDENTIAL"/>
    <n v="10611"/>
    <n v="1391865.68"/>
    <n v="10684921"/>
    <x v="0"/>
  </r>
  <r>
    <x v="0"/>
    <s v="MASSACHUSETTS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30016"/>
    <n v="2407350.71"/>
    <n v="20130106"/>
    <x v="0"/>
  </r>
  <r>
    <x v="0"/>
    <s v="MASSACHUSETTS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4728"/>
    <n v="108419.21"/>
    <n v="2830736"/>
    <x v="1"/>
  </r>
  <r>
    <x v="0"/>
    <s v="MASSACHUSETTS ELECTRIC"/>
    <x v="0"/>
    <x v="6"/>
    <s v="JULY"/>
    <x v="8"/>
    <s v="N/A"/>
    <n v="950"/>
    <s v="G1A     - Elec G-1 T&amp;D Sm C&amp;I"/>
    <s v="G1A"/>
    <s v="ELEC G-1A"/>
    <n v="4575"/>
    <s v="N/A"/>
    <n v="2"/>
    <n v="1002.44"/>
    <n v="11400"/>
    <x v="2"/>
  </r>
  <r>
    <x v="0"/>
    <s v="MASSACHUSETTS ELECTRIC"/>
    <x v="0"/>
    <x v="6"/>
    <s v="JULY"/>
    <x v="3"/>
    <s v="N/A"/>
    <n v="950"/>
    <s v="G1A     - Elec G-1 T&amp;D Sm C&amp;I"/>
    <s v="G1A"/>
    <s v="ELEC G-1A"/>
    <n v="4579"/>
    <s v="DELIVERY ONLY - MBTA"/>
    <n v="83"/>
    <n v="6200.59"/>
    <n v="62630"/>
    <x v="2"/>
  </r>
  <r>
    <x v="0"/>
    <s v="MASSACHUSETTS ELECTRIC"/>
    <x v="0"/>
    <x v="6"/>
    <s v="JULY"/>
    <x v="2"/>
    <s v="COMMERCIAL"/>
    <n v="12"/>
    <s v="G1C     - Elec G-1 Sm C&amp;I Unmtrd Fix kWh-Var"/>
    <s v="G1C"/>
    <s v="ELEC G-1C"/>
    <n v="300"/>
    <s v="COMMERCIAL-NO BUILDING HEAT"/>
    <n v="1"/>
    <n v="35.409999999999997"/>
    <n v="156"/>
    <x v="2"/>
  </r>
  <r>
    <x v="0"/>
    <s v="MASSACHUSETTS ELECTRIC"/>
    <x v="0"/>
    <x v="6"/>
    <s v="JULY"/>
    <x v="2"/>
    <s v="COMMERCIAL"/>
    <n v="20"/>
    <s v="G2D     - Elec G-2 Dem Res Heat Ind Mtr Apt-Var"/>
    <s v="G2D"/>
    <s v="ELEC G-2D"/>
    <n v="300"/>
    <s v="COMMERCIAL-NO BUILDING HEAT"/>
    <n v="79"/>
    <n v="125792.31"/>
    <n v="775078"/>
    <x v="3"/>
  </r>
  <r>
    <x v="0"/>
    <s v="MASSACHUSETTS ELECTRIC"/>
    <x v="0"/>
    <x v="6"/>
    <s v="JULY"/>
    <x v="4"/>
    <s v="INDUSTRIAL"/>
    <n v="701"/>
    <s v="G3A     - Elec G-3 Large TOU-Variable"/>
    <s v="G3A"/>
    <s v="ELEC G-3A"/>
    <n v="460"/>
    <s v="INDUSTRIAL GENERAL - 60 HERTZ"/>
    <n v="92"/>
    <n v="1358229.29"/>
    <n v="8819660"/>
    <x v="5"/>
  </r>
  <r>
    <x v="0"/>
    <s v="MASSACHUSETTS ELECTRIC"/>
    <x v="0"/>
    <x v="6"/>
    <s v="JULY"/>
    <x v="5"/>
    <s v="STRT-AND-HWY-LT"/>
    <n v="619"/>
    <s v="S5A     - Lighting S-5 T&amp;D Cust Owned"/>
    <s v="S5A"/>
    <s v="N/A"/>
    <n v="4562"/>
    <s v="DELIVERY ONLY - STREET LIGHT"/>
    <n v="248"/>
    <n v="321306.26"/>
    <n v="2821160"/>
    <x v="4"/>
  </r>
  <r>
    <x v="0"/>
    <s v="MASSACHUSETTS ELECTRIC"/>
    <x v="0"/>
    <x v="6"/>
    <s v="JULY"/>
    <x v="4"/>
    <s v="INDUSTRIAL"/>
    <n v="602"/>
    <s v="S4A     - Lighting S-1 (S4) Co Owned Non Muni-Fixed"/>
    <s v="S4A"/>
    <s v="LIGHTING S-4A"/>
    <n v="460"/>
    <s v="INDUSTRIAL GENERAL - 60 HERTZ"/>
    <n v="27"/>
    <n v="3390.44"/>
    <n v="9814"/>
    <x v="4"/>
  </r>
  <r>
    <x v="0"/>
    <s v="MASSACHUSETTS ELECTRIC"/>
    <x v="0"/>
    <x v="6"/>
    <s v="JULY"/>
    <x v="2"/>
    <s v="COMMERCIAL"/>
    <n v="13"/>
    <s v="G2A     - Elec G-2 Dem-Fixed"/>
    <s v="G2A"/>
    <s v="ELEC G-2A"/>
    <n v="300"/>
    <s v="COMMERCIAL-NO BUILDING HEAT"/>
    <n v="116"/>
    <n v="291509.78000000003"/>
    <n v="1640200"/>
    <x v="3"/>
  </r>
  <r>
    <x v="0"/>
    <s v="MASSACHUSETTS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401"/>
    <n v="-29479.02"/>
    <n v="990760"/>
    <x v="2"/>
  </r>
  <r>
    <x v="0"/>
    <s v="MASSACHUSETTS ELECTRIC"/>
    <x v="0"/>
    <x v="6"/>
    <s v="JULY"/>
    <x v="2"/>
    <s v="COMMERCIAL"/>
    <n v="14"/>
    <s v="G1D     - Elec G-1 Sm C&amp;I Master Mtr-Variable"/>
    <s v="G1D"/>
    <s v="ELEC G-1D"/>
    <n v="300"/>
    <s v="COMMERCIAL-NO BUILDING HEAT"/>
    <n v="2"/>
    <n v="128.74"/>
    <n v="603"/>
    <x v="2"/>
  </r>
  <r>
    <x v="0"/>
    <s v="MASSACHUSETTS ELECTRIC"/>
    <x v="0"/>
    <x v="6"/>
    <s v="JULY"/>
    <x v="2"/>
    <s v="COMMERCIAL"/>
    <n v="954"/>
    <s v="G2A     - Elec G-2 T&amp;D Dem"/>
    <s v="G2A"/>
    <s v="ELEC G-2A"/>
    <n v="4532"/>
    <s v="DELIVERY ONLY - COMMERCIAL"/>
    <n v="7706"/>
    <n v="12396362.82"/>
    <n v="166677069"/>
    <x v="3"/>
  </r>
  <r>
    <x v="1"/>
    <s v="NANTUCKET ELECTRIC"/>
    <x v="0"/>
    <x v="6"/>
    <s v="JULY"/>
    <x v="2"/>
    <s v="COMMERCIAL"/>
    <n v="950"/>
    <s v="G1A     - Elec G-1 T&amp;D Sm C&amp;I"/>
    <s v="G1A"/>
    <s v="ELEC G-1A"/>
    <n v="4532"/>
    <s v="DELIVERY ONLY - COMMERCIAL"/>
    <n v="1272"/>
    <n v="214209.85"/>
    <n v="2131206"/>
    <x v="2"/>
  </r>
  <r>
    <x v="1"/>
    <s v="NANTUCKET ELECTRIC"/>
    <x v="0"/>
    <x v="6"/>
    <s v="JULY"/>
    <x v="2"/>
    <s v="COMMERCIAL"/>
    <n v="903"/>
    <s v="R1A     - Elec R-1 T&amp;D Residential"/>
    <s v="R1A"/>
    <s v="ELEC R-1A"/>
    <n v="4532"/>
    <s v="DELIVERY ONLY - COMMERCIAL"/>
    <n v="25"/>
    <n v="1725.36"/>
    <n v="12688"/>
    <x v="0"/>
  </r>
  <r>
    <x v="1"/>
    <s v="NANTUCKET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3"/>
    <n v="100.91"/>
    <n v="1757"/>
    <x v="1"/>
  </r>
  <r>
    <x v="0"/>
    <s v="MASSACHUSETTS ELECTRIC"/>
    <x v="0"/>
    <x v="6"/>
    <s v="JULY"/>
    <x v="0"/>
    <s v="RESIDENTIAL"/>
    <n v="306"/>
    <s v="R2A     - Elec R-2 Res Low Income-Smart Grid"/>
    <s v="R2A"/>
    <s v="ELEC R-2A"/>
    <n v="200"/>
    <s v="RESIDENCE SERVICE - NO HEAT"/>
    <n v="764"/>
    <n v="63664.53"/>
    <n v="407256"/>
    <x v="1"/>
  </r>
  <r>
    <x v="0"/>
    <s v="MASSACHUSETTS ELECTRIC"/>
    <x v="0"/>
    <x v="6"/>
    <s v="JULY"/>
    <x v="1"/>
    <s v="STEAM-HEAT"/>
    <n v="306"/>
    <s v="R2A     - Elec R-2 Res Low Income-Smart Grid"/>
    <s v="R2A"/>
    <s v="ELEC R-2A"/>
    <n v="207"/>
    <s v="RESIDENCE SERVICE - WITH HEAT"/>
    <n v="85"/>
    <n v="9096.9599999999991"/>
    <n v="59303"/>
    <x v="1"/>
  </r>
  <r>
    <x v="0"/>
    <s v="MASSACHUSETTS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334"/>
    <n v="49389.23"/>
    <n v="460132"/>
    <x v="2"/>
  </r>
  <r>
    <x v="0"/>
    <s v="MASSACHUSETTS ELECTRIC"/>
    <x v="0"/>
    <x v="6"/>
    <s v="JULY"/>
    <x v="4"/>
    <s v="INDUSTRIAL"/>
    <n v="954"/>
    <s v="G2A     - Elec G-2 T&amp;D Dem"/>
    <s v="G2A"/>
    <s v="ELEC G-2A"/>
    <n v="4552"/>
    <s v="DELIVERY ONLY - INDUSTRIAL"/>
    <n v="510"/>
    <n v="1015322.98"/>
    <n v="12115979"/>
    <x v="3"/>
  </r>
  <r>
    <x v="0"/>
    <s v="MASSACHUSETTS ELECTRIC"/>
    <x v="0"/>
    <x v="6"/>
    <s v="JULY"/>
    <x v="2"/>
    <s v="COMMERCIAL"/>
    <n v="710"/>
    <s v="G3A     - Elec G-3 T&amp;D Large TOU"/>
    <s v="G3A"/>
    <s v="ELEC G-3A"/>
    <n v="4532"/>
    <s v="DELIVERY ONLY - COMMERCIAL"/>
    <n v="1996"/>
    <n v="19348219.309999999"/>
    <n v="343853430"/>
    <x v="5"/>
  </r>
  <r>
    <x v="0"/>
    <s v="MASSACHUSETTS ELECTRIC"/>
    <x v="0"/>
    <x v="6"/>
    <s v="JULY"/>
    <x v="2"/>
    <s v="COMMERCIAL"/>
    <n v="602"/>
    <s v="S4A     - Lighting S-1 (S4) Co Owned Non Muni-Fixed"/>
    <s v="S4A"/>
    <s v="LIGHTING S-4A"/>
    <n v="300"/>
    <s v="COMMERCIAL-NO BUILDING HEAT"/>
    <n v="1007"/>
    <n v="85295.72"/>
    <n v="237124"/>
    <x v="4"/>
  </r>
  <r>
    <x v="0"/>
    <s v="MASSACHUSETTS ELECTRIC"/>
    <x v="0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38"/>
    <n v="24296.45"/>
    <n v="66732"/>
    <x v="4"/>
  </r>
  <r>
    <x v="0"/>
    <s v="MASSACHUSETTS ELECTRIC"/>
    <x v="0"/>
    <x v="6"/>
    <s v="JULY"/>
    <x v="4"/>
    <s v="INDUSTRIAL"/>
    <n v="603"/>
    <s v="S4A     - Lighting S-1 (S4) Co Owned Non Muni-Variable"/>
    <s v="S4A"/>
    <s v="LIGHTING S-4A"/>
    <n v="460"/>
    <s v="INDUSTRIAL GENERAL - 60 HERTZ"/>
    <n v="61"/>
    <n v="6273.65"/>
    <n v="18167"/>
    <x v="4"/>
  </r>
  <r>
    <x v="0"/>
    <s v="MASSACHUSETTS ELECTRIC"/>
    <x v="0"/>
    <x v="6"/>
    <s v="JULY"/>
    <x v="5"/>
    <s v="STRT-AND-HWY-LT"/>
    <n v="613"/>
    <s v="G1B     - Lighting G-1 Non Conforming-Variable"/>
    <s v="G1B"/>
    <s v="LIGHTING G-1B"/>
    <n v="700"/>
    <s v="PUBLIC STREET &amp; HIWAY LIGHTING"/>
    <n v="4"/>
    <n v="75.63"/>
    <n v="253"/>
    <x v="2"/>
  </r>
  <r>
    <x v="1"/>
    <s v="NANTUCKET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970.41"/>
    <n v="4948"/>
    <x v="4"/>
  </r>
  <r>
    <x v="0"/>
    <s v="MASSACHUSETTS ELECTRIC"/>
    <x v="0"/>
    <x v="6"/>
    <s v="JULY"/>
    <x v="6"/>
    <s v="N/A"/>
    <n v="601"/>
    <s v="S1A     - Lighting S-1 Co Owned-Variable"/>
    <s v="S1A"/>
    <s v="LIGHTING S-1A"/>
    <n v="360"/>
    <s v="PRIVATE LIGHTING"/>
    <n v="52"/>
    <n v="1480.38"/>
    <n v="2300"/>
    <x v="4"/>
  </r>
  <r>
    <x v="0"/>
    <s v="MASSACHUSETTS ELECTRIC"/>
    <x v="0"/>
    <x v="6"/>
    <s v="JULY"/>
    <x v="2"/>
    <s v="COMMERCIAL"/>
    <n v="15"/>
    <s v="G1F     - Elec G-1 Sm C&amp;I House Meter-Variable"/>
    <s v="G1F"/>
    <s v="ELEC G-1F"/>
    <n v="300"/>
    <s v="COMMERCIAL-NO BUILDING HEAT"/>
    <n v="124"/>
    <n v="2567.0100000000002"/>
    <n v="17808"/>
    <x v="2"/>
  </r>
  <r>
    <x v="0"/>
    <s v="MASSACHUSETTS ELECTRIC"/>
    <x v="0"/>
    <x v="6"/>
    <s v="JULY"/>
    <x v="8"/>
    <s v="N/A"/>
    <n v="18"/>
    <s v="G2A     - Elec G-2 Dem-Variable"/>
    <s v="G2A"/>
    <s v="ELEC G-2A"/>
    <n v="1575"/>
    <s v="SALE FOR RESALE - NSTAR"/>
    <n v="2"/>
    <n v="9891.8799999999992"/>
    <n v="57600"/>
    <x v="3"/>
  </r>
  <r>
    <x v="0"/>
    <s v="MASSACHUSETTS ELECTRIC"/>
    <x v="0"/>
    <x v="6"/>
    <s v="JULY"/>
    <x v="0"/>
    <s v="RESIDENTIAL"/>
    <n v="10"/>
    <s v="G1F     - Elec G-1 Sm C&amp;I House Meter-Fixed"/>
    <s v="G1D"/>
    <s v="ELEC G-1D"/>
    <n v="200"/>
    <s v="RESIDENCE SERVICE - NO HEAT"/>
    <n v="1073"/>
    <n v="68747.66"/>
    <n v="327358"/>
    <x v="2"/>
  </r>
  <r>
    <x v="1"/>
    <s v="NANTUCKET ELECTRIC"/>
    <x v="0"/>
    <x v="6"/>
    <s v="JULY"/>
    <x v="2"/>
    <s v="COMMERCIAL"/>
    <n v="5"/>
    <s v="G1A     - Elec G-1 Sm C&amp;I-Fixed"/>
    <s v="G1A"/>
    <s v="ELEC G-1A"/>
    <n v="300"/>
    <s v="COMMERCIAL-NO BUILDING HEAT"/>
    <n v="152"/>
    <n v="31674.17"/>
    <n v="156896"/>
    <x v="2"/>
  </r>
  <r>
    <x v="0"/>
    <s v="MASSACHUSETTS ELECTRIC"/>
    <x v="0"/>
    <x v="6"/>
    <s v="JULY"/>
    <x v="2"/>
    <s v="COMMERCIAL"/>
    <n v="3"/>
    <s v="R4A     - Elec R-4 Residential TOU-Fixed"/>
    <s v="R4A"/>
    <s v="ELEC R-4A"/>
    <n v="300"/>
    <s v="COMMERCIAL-NO BUILDING HEAT"/>
    <n v="1"/>
    <n v="1829.92"/>
    <n v="7840"/>
    <x v="0"/>
  </r>
  <r>
    <x v="0"/>
    <s v="MASSACHUSETTS ELECTRIC"/>
    <x v="0"/>
    <x v="6"/>
    <s v="JULY"/>
    <x v="1"/>
    <s v="STEAM-HEAT"/>
    <n v="911"/>
    <s v="R4A     - Elec R-4 T&amp;D Residential TOU"/>
    <s v="R4A"/>
    <s v="ELEC R-4A"/>
    <n v="4513"/>
    <s v="DELIVERY ONLY - RESIDENT HEAT"/>
    <n v="42"/>
    <n v="7629.24"/>
    <n v="54784"/>
    <x v="0"/>
  </r>
  <r>
    <x v="0"/>
    <s v="MASSACHUSETTS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61790"/>
    <n v="1422766.39"/>
    <n v="36047216"/>
    <x v="1"/>
  </r>
  <r>
    <x v="0"/>
    <s v="MASSACHUSETTS ELECTRIC"/>
    <x v="0"/>
    <x v="6"/>
    <s v="JULY"/>
    <x v="0"/>
    <s v="RESIDENTIAL"/>
    <n v="7"/>
    <s v="R2A     - Elec R-2 Residential Low Income-Variable"/>
    <s v="R2A"/>
    <s v="ELEC R-2A"/>
    <n v="200"/>
    <s v="RESIDENCE SERVICE - NO HEAT"/>
    <n v="81"/>
    <n v="8700.7999999999993"/>
    <n v="56841"/>
    <x v="1"/>
  </r>
  <r>
    <x v="0"/>
    <s v="MASSACHUSETTS ELECTRIC"/>
    <x v="0"/>
    <x v="6"/>
    <s v="JULY"/>
    <x v="1"/>
    <s v="STEAM-HEAT"/>
    <n v="7"/>
    <s v="R2A     - Elec R-2 Residential Low Income-Variable"/>
    <s v="R2A"/>
    <s v="ELEC R-2A"/>
    <n v="207"/>
    <s v="RESIDENCE SERVICE - WITH HEAT"/>
    <n v="11"/>
    <n v="1161.26"/>
    <n v="7563"/>
    <x v="1"/>
  </r>
  <r>
    <x v="0"/>
    <s v="MASSACHUSETTS ELECTRIC"/>
    <x v="0"/>
    <x v="6"/>
    <s v="JULY"/>
    <x v="2"/>
    <s v="COMMERCIAL"/>
    <n v="6"/>
    <s v="R2A     - Elec R-2 Residential Low Income-Fixed"/>
    <s v="R2A"/>
    <s v="ELEC R-2A"/>
    <n v="300"/>
    <s v="COMMERCIAL-NO BUILDING HEAT"/>
    <n v="2"/>
    <n v="118.38"/>
    <n v="740"/>
    <x v="1"/>
  </r>
  <r>
    <x v="0"/>
    <s v="MASSACHUSETTS ELECTRIC"/>
    <x v="0"/>
    <x v="6"/>
    <s v="JULY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6"/>
    <s v="JULY"/>
    <x v="2"/>
    <s v="COMMERCIAL"/>
    <n v="8"/>
    <s v="G1C     - Elec G-1 Sm C&amp;I Unmtrd Fix kWh-Fixed"/>
    <s v="G1C"/>
    <s v="ELEC G-1C"/>
    <n v="300"/>
    <s v="COMMERCIAL-NO BUILDING HEAT"/>
    <n v="424"/>
    <n v="22944.33"/>
    <n v="108720"/>
    <x v="2"/>
  </r>
  <r>
    <x v="0"/>
    <s v="MASSACHUSETTS ELECTRIC"/>
    <x v="0"/>
    <x v="6"/>
    <s v="JULY"/>
    <x v="2"/>
    <s v="COMMERCIAL"/>
    <n v="19"/>
    <s v="G2B     - Elec G-2 Dem Master Mtr Apts-Variable"/>
    <s v="G2B"/>
    <s v="ELEC G-2B"/>
    <n v="300"/>
    <s v="COMMERCIAL-NO BUILDING HEAT"/>
    <n v="55"/>
    <n v="139651.49"/>
    <n v="828837"/>
    <x v="3"/>
  </r>
  <r>
    <x v="1"/>
    <s v="NANTUCKET ELECTRIC"/>
    <x v="0"/>
    <x v="6"/>
    <s v="JULY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6"/>
    <s v="JULY"/>
    <x v="2"/>
    <s v="COMMERCIAL"/>
    <n v="17"/>
    <s v="G2D     - Elec G-2 Dem Res Heat Ind Mtr Apt-Fix"/>
    <s v="G2D"/>
    <s v="ELEC G-2D"/>
    <n v="300"/>
    <s v="COMMERCIAL-NO BUILDING HEAT"/>
    <n v="2"/>
    <n v="1627.32"/>
    <n v="8760"/>
    <x v="3"/>
  </r>
  <r>
    <x v="0"/>
    <s v="MASSACHUSETTS ELECTRIC"/>
    <x v="0"/>
    <x v="6"/>
    <s v="JULY"/>
    <x v="0"/>
    <s v="RESIDENTIAL"/>
    <n v="603"/>
    <s v="S4A     - Lighting S-1 (S4) Co Owned Non Muni-Variable"/>
    <s v="S4A"/>
    <s v="LIGHTING S-4A"/>
    <n v="200"/>
    <s v="RESIDENCE SERVICE - NO HEAT"/>
    <n v="800"/>
    <n v="19396.53"/>
    <n v="44407"/>
    <x v="4"/>
  </r>
  <r>
    <x v="0"/>
    <s v="MASSACHUSETTS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3178"/>
    <n v="210178.68"/>
    <n v="801234"/>
    <x v="4"/>
  </r>
  <r>
    <x v="0"/>
    <s v="MASSACHUSETTS ELECTRIC"/>
    <x v="0"/>
    <x v="6"/>
    <s v="JULY"/>
    <x v="6"/>
    <s v="N/A"/>
    <n v="612"/>
    <s v="G1B     - Lighting G-1 Non Conforming-Fixed"/>
    <s v="G1B"/>
    <s v="LIGHTING G-1B"/>
    <n v="360"/>
    <s v="PRIVATE LIGHTING"/>
    <n v="1"/>
    <n v="8.7799999999999994"/>
    <n v="7"/>
    <x v="2"/>
  </r>
  <r>
    <x v="0"/>
    <s v="MASSACHUSETTS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6"/>
    <n v="2565.63"/>
    <n v="14280"/>
    <x v="4"/>
  </r>
  <r>
    <x v="0"/>
    <s v="MASSACHUSETTS ELECTRIC"/>
    <x v="0"/>
    <x v="6"/>
    <s v="JULY"/>
    <x v="4"/>
    <s v="INDUSTRIAL"/>
    <n v="710"/>
    <s v="G3A     - Elec G-3 T&amp;D Large TOU"/>
    <s v="G3A"/>
    <s v="ELEC G-3A"/>
    <n v="4552"/>
    <s v="DELIVERY ONLY - INDUSTRIAL"/>
    <n v="654"/>
    <n v="10356102.029999999"/>
    <n v="183135473"/>
    <x v="5"/>
  </r>
  <r>
    <x v="0"/>
    <s v="MASSACHUSETTS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575"/>
    <n v="26075.73"/>
    <n v="238239"/>
    <x v="2"/>
  </r>
  <r>
    <x v="1"/>
    <s v="NANTUCKET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17.11"/>
    <n v="74"/>
    <x v="2"/>
  </r>
  <r>
    <x v="1"/>
    <s v="NANTUCKET ELECTRIC"/>
    <x v="0"/>
    <x v="6"/>
    <s v="JULY"/>
    <x v="2"/>
    <s v="COMMERCIAL"/>
    <n v="954"/>
    <s v="G2A     - Elec G-2 T&amp;D Dem"/>
    <s v="G2A"/>
    <s v="ELEC G-2A"/>
    <n v="4532"/>
    <s v="DELIVERY ONLY - COMMERCIAL"/>
    <n v="75"/>
    <n v="138503.87"/>
    <n v="1583806"/>
    <x v="3"/>
  </r>
  <r>
    <x v="0"/>
    <s v="MASSACHUSETTS ELECTRIC"/>
    <x v="0"/>
    <x v="6"/>
    <s v="JULY"/>
    <x v="4"/>
    <s v="INDUSTRIAL"/>
    <n v="313"/>
    <s v="G2A     - Elec G-2 Dem-Smart Grid"/>
    <s v="G2A"/>
    <s v="ELEC G-2A"/>
    <n v="460"/>
    <s v="INDUSTRIAL GENERAL - 60 HERTZ"/>
    <n v="1"/>
    <n v="820.1"/>
    <n v="4493"/>
    <x v="3"/>
  </r>
  <r>
    <x v="0"/>
    <s v="MASSACHUSETTS ELECTRIC"/>
    <x v="0"/>
    <x v="6"/>
    <s v="JULY"/>
    <x v="3"/>
    <s v="N/A"/>
    <n v="18"/>
    <s v="G2A     - Elec G-2 Dem-Variable"/>
    <s v="G2A"/>
    <s v="ELEC G-2A"/>
    <n v="1579"/>
    <s v="SALE FOR RESALE - M.B.T.A."/>
    <n v="1"/>
    <n v="2595.2600000000002"/>
    <n v="16200"/>
    <x v="3"/>
  </r>
  <r>
    <x v="0"/>
    <s v="MASSACHUSETTS ELECTRIC"/>
    <x v="0"/>
    <x v="6"/>
    <s v="JULY"/>
    <x v="1"/>
    <s v="STEAM-HEAT"/>
    <n v="950"/>
    <s v="G1A     - Elec G-1 T&amp;D Sm C&amp;I"/>
    <s v="G1A"/>
    <s v="ELEC G-1A"/>
    <n v="4513"/>
    <s v="DELIVERY ONLY - RESIDENT HEAT"/>
    <n v="16"/>
    <n v="1461.19"/>
    <n v="15171"/>
    <x v="2"/>
  </r>
  <r>
    <x v="0"/>
    <s v="MASSACHUSETTS ELECTRIC"/>
    <x v="0"/>
    <x v="6"/>
    <s v="JULY"/>
    <x v="5"/>
    <s v="STRT-AND-HWY-LT"/>
    <n v="5"/>
    <s v="G1A     - Elec G-1 Sm C&amp;I-Fixed"/>
    <s v="G1A"/>
    <s v="ELEC G-1A"/>
    <n v="700"/>
    <s v="PUBLIC STREET &amp; HIWAY LIGHTING"/>
    <n v="6"/>
    <n v="182.57"/>
    <n v="673"/>
    <x v="2"/>
  </r>
  <r>
    <x v="0"/>
    <s v="MASSACHUSETTS ELECTRIC"/>
    <x v="0"/>
    <x v="6"/>
    <s v="JULY"/>
    <x v="1"/>
    <s v="STEAM-HEAT"/>
    <n v="5"/>
    <s v="G1A     - Elec G-1 Sm C&amp;I-Fixed"/>
    <s v="G1A"/>
    <s v="ELEC G-1A"/>
    <n v="207"/>
    <s v="RESIDENCE SERVICE - WITH HEAT"/>
    <n v="11"/>
    <n v="925.66"/>
    <n v="4470"/>
    <x v="2"/>
  </r>
  <r>
    <x v="0"/>
    <s v="MASSACHUSETTS ELECTRIC"/>
    <x v="0"/>
    <x v="6"/>
    <s v="JULY"/>
    <x v="2"/>
    <s v="COMMERCIAL"/>
    <n v="2"/>
    <s v="R1A     - Elec R-1 Residential-Variable"/>
    <s v="R1A"/>
    <s v="ELEC R-1A"/>
    <n v="300"/>
    <s v="COMMERCIAL-NO BUILDING HEAT"/>
    <n v="3"/>
    <n v="22.69"/>
    <n v="3"/>
    <x v="0"/>
  </r>
  <r>
    <x v="0"/>
    <s v="MASSACHUSETTS ELECTRIC"/>
    <x v="0"/>
    <x v="6"/>
    <s v="JUL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60539"/>
    <n v="5519783.9100000001"/>
    <n v="35511850"/>
    <x v="1"/>
  </r>
  <r>
    <x v="0"/>
    <s v="MASSACHUSETTS ELECTRIC"/>
    <x v="0"/>
    <x v="6"/>
    <s v="JULY"/>
    <x v="3"/>
    <s v="N/A"/>
    <n v="153"/>
    <s v="MBTA    - Elec MBTA Ind Neg"/>
    <s v="MBTA"/>
    <s v="MBTA"/>
    <n v="1579"/>
    <s v="SALE FOR RESALE - M.B.T.A."/>
    <n v="18"/>
    <n v="0"/>
    <n v="3786327"/>
    <x v="6"/>
  </r>
  <r>
    <x v="0"/>
    <s v="MASSACHUSETTS ELECTRIC"/>
    <x v="0"/>
    <x v="6"/>
    <s v="JULY"/>
    <x v="1"/>
    <s v="STEAM-HEAT"/>
    <n v="2"/>
    <s v="R1A     - Elec R-1 Residential-Variable"/>
    <s v="R1A"/>
    <s v="ELEC R-1A"/>
    <n v="207"/>
    <s v="RESIDENCE SERVICE - WITH HEAT"/>
    <n v="25"/>
    <n v="3826.87"/>
    <n v="17212"/>
    <x v="0"/>
  </r>
  <r>
    <x v="0"/>
    <s v="MASSACHUSETTS ELECTRIC"/>
    <x v="0"/>
    <x v="6"/>
    <s v="JULY"/>
    <x v="1"/>
    <s v="STEAM-HEAT"/>
    <n v="603"/>
    <s v="S4A     - Lighting S-1 (S4) Co Owned Non Muni-Variable"/>
    <s v="S4A"/>
    <s v="LIGHTING S-4A"/>
    <n v="207"/>
    <s v="RESIDENCE SERVICE - WITH HEAT"/>
    <n v="29"/>
    <n v="432.59"/>
    <n v="1045"/>
    <x v="4"/>
  </r>
  <r>
    <x v="0"/>
    <s v="MASSACHUSETTS ELECTRIC"/>
    <x v="0"/>
    <x v="6"/>
    <s v="JULY"/>
    <x v="4"/>
    <s v="INDUSTRIAL"/>
    <n v="616"/>
    <s v="S4A     - Lighting S-1 (S4) T&amp;D Co Owned Non Muni"/>
    <s v="S4A"/>
    <s v="LIGHTING S-4A"/>
    <n v="4552"/>
    <s v="DELIVERY ONLY - INDUSTRIAL"/>
    <n v="107"/>
    <n v="12023.74"/>
    <n v="47609"/>
    <x v="4"/>
  </r>
  <r>
    <x v="0"/>
    <s v="MASSACHUSETTS ELECTRIC"/>
    <x v="0"/>
    <x v="6"/>
    <s v="JULY"/>
    <x v="5"/>
    <s v="STRT-AND-HWY-LT"/>
    <n v="616"/>
    <s v="S4A     - Lighting S-1 (S4) T&amp;D Co Owned Non Muni"/>
    <s v="S4A"/>
    <s v="LIGHTING S-4A"/>
    <n v="4562"/>
    <s v="DELIVERY ONLY - STREET LIGHT"/>
    <n v="847"/>
    <n v="46437.98"/>
    <n v="168747"/>
    <x v="4"/>
  </r>
  <r>
    <x v="0"/>
    <s v="MASSACHUSETTS ELECTRIC"/>
    <x v="0"/>
    <x v="6"/>
    <s v="JULY"/>
    <x v="5"/>
    <s v="STRT-AND-HWY-LT"/>
    <n v="609"/>
    <s v="S5A     - Lighting S-5 Cust Owned-Variable"/>
    <s v="S5A"/>
    <s v="N/A"/>
    <n v="700"/>
    <s v="PUBLIC STREET &amp; HIWAY LIGHTING"/>
    <n v="10"/>
    <n v="4315.8100000000004"/>
    <n v="20066"/>
    <x v="4"/>
  </r>
  <r>
    <x v="0"/>
    <s v="MASSACHUSETTS ELECTRIC"/>
    <x v="0"/>
    <x v="6"/>
    <s v="JULY"/>
    <x v="5"/>
    <s v="STRT-AND-HWY-LT"/>
    <n v="621"/>
    <s v="G1B     - Lighting G-1 T&amp;D Non Conforming"/>
    <s v="G1B"/>
    <s v="LIGHTING G-1B"/>
    <n v="4562"/>
    <s v="DELIVERY ONLY - STREET LIGHT"/>
    <n v="9"/>
    <n v="147.29"/>
    <n v="926"/>
    <x v="2"/>
  </r>
  <r>
    <x v="0"/>
    <s v="MASSACHUSETTS ELECTRIC"/>
    <x v="0"/>
    <x v="6"/>
    <s v="JULY"/>
    <x v="5"/>
    <s v="STRT-AND-HWY-LT"/>
    <n v="601"/>
    <s v="S1A     - Lighting S-1 Co Owned-Variable"/>
    <s v="S1A"/>
    <s v="LIGHTING S-1A"/>
    <n v="700"/>
    <s v="PUBLIC STREET &amp; HIWAY LIGHTING"/>
    <n v="135"/>
    <n v="74769.87"/>
    <n v="115589"/>
    <x v="4"/>
  </r>
  <r>
    <x v="0"/>
    <s v="MASSACHUSETTS ELECTRIC"/>
    <x v="0"/>
    <x v="6"/>
    <s v="JULY"/>
    <x v="5"/>
    <s v="STRT-AND-HWY-LT"/>
    <n v="617"/>
    <s v="S2A     - Lighting S-2 T&amp;D OH Customer Owned"/>
    <s v="S2A"/>
    <s v="LIGHTING S-2A"/>
    <n v="4562"/>
    <s v="DELIVERY ONLY - STREET LIGHT"/>
    <n v="15"/>
    <n v="-31913.61"/>
    <n v="-192067"/>
    <x v="4"/>
  </r>
  <r>
    <x v="0"/>
    <s v="MASSACHUSETTS ELECTRIC"/>
    <x v="0"/>
    <x v="6"/>
    <s v="JULY"/>
    <x v="4"/>
    <s v="INDUSTRIAL"/>
    <n v="13"/>
    <s v="G2A     - Elec G-2 Dem-Fixed"/>
    <s v="G2A"/>
    <s v="ELEC G-2A"/>
    <n v="460"/>
    <s v="INDUSTRIAL GENERAL - 60 HERTZ"/>
    <n v="6"/>
    <n v="10365.84"/>
    <n v="54980"/>
    <x v="3"/>
  </r>
  <r>
    <x v="1"/>
    <s v="NANTUCKET ELECTRIC"/>
    <x v="0"/>
    <x v="6"/>
    <s v="JULY"/>
    <x v="0"/>
    <s v="RESIDENTIAL"/>
    <n v="10"/>
    <s v="G1F     - Elec G-1 Sm C&amp;I House Meter-Fixed"/>
    <s v="G1F"/>
    <s v="ELEC G-1F"/>
    <n v="200"/>
    <s v="RESIDENCE SERVICE - NO HEAT"/>
    <n v="3"/>
    <n v="340.5"/>
    <n v="1613"/>
    <x v="2"/>
  </r>
  <r>
    <x v="1"/>
    <s v="NANTUCKET ELECTRIC"/>
    <x v="0"/>
    <x v="6"/>
    <s v="JULY"/>
    <x v="4"/>
    <s v="INDUSTRIAL"/>
    <n v="18"/>
    <s v="G2A     - Elec G-2 Dem-Variable"/>
    <s v="G2A"/>
    <s v="ELEC G-2A"/>
    <n v="460"/>
    <s v="INDUSTRIAL GENERAL - 60 HERTZ"/>
    <n v="1"/>
    <n v="473.44"/>
    <n v="2120"/>
    <x v="3"/>
  </r>
  <r>
    <x v="0"/>
    <s v="MASSACHUSETTS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327"/>
    <n v="-405776.46"/>
    <n v="553062"/>
    <x v="2"/>
  </r>
  <r>
    <x v="0"/>
    <s v="MASSACHUSETTS ELECTRIC"/>
    <x v="0"/>
    <x v="6"/>
    <s v="JULY"/>
    <x v="8"/>
    <s v="N/A"/>
    <n v="5"/>
    <s v="G1A     - Elec G-1 Sm C&amp;I-Fixed"/>
    <s v="G1A"/>
    <s v="ELEC G-1A"/>
    <n v="1575"/>
    <s v="SALE FOR RESALE - NSTAR"/>
    <n v="5"/>
    <n v="2709.28"/>
    <n v="14560"/>
    <x v="2"/>
  </r>
  <r>
    <x v="0"/>
    <s v="MASSACHUSETTS ELECTRIC"/>
    <x v="0"/>
    <x v="6"/>
    <s v="JULY"/>
    <x v="2"/>
    <s v="COMMERCIAL"/>
    <n v="1"/>
    <s v="R1A     - Elec R-1 Residential-Fixed"/>
    <s v="R1A"/>
    <s v="ELEC R-1A"/>
    <n v="300"/>
    <s v="COMMERCIAL-NO BUILDING HEAT"/>
    <n v="1253"/>
    <n v="321850.23999999999"/>
    <n v="1415528"/>
    <x v="0"/>
  </r>
  <r>
    <x v="0"/>
    <s v="MASSACHUSETTS ELECTRIC"/>
    <x v="0"/>
    <x v="6"/>
    <s v="JULY"/>
    <x v="2"/>
    <s v="COMMERCIAL"/>
    <n v="301"/>
    <s v="R1A     - Elec R-1 Res-Smart Grid"/>
    <s v="R1A"/>
    <s v="ELEC R-1A"/>
    <n v="300"/>
    <s v="COMMERCIAL-NO BUILDING HEAT"/>
    <n v="10"/>
    <n v="3020.89"/>
    <n v="13880"/>
    <x v="0"/>
  </r>
  <r>
    <x v="0"/>
    <s v="MASSACHUSETTS ELECTRIC"/>
    <x v="0"/>
    <x v="6"/>
    <s v="JULY"/>
    <x v="4"/>
    <s v="INDUSTRIAL"/>
    <n v="950"/>
    <s v="G1A     - Elec G-1 T&amp;D Sm C&amp;I"/>
    <s v="G1A"/>
    <s v="ELEC G-1A"/>
    <n v="4552"/>
    <s v="DELIVERY ONLY - INDUSTRIAL"/>
    <n v="1286"/>
    <n v="341128.07"/>
    <n v="3822367"/>
    <x v="2"/>
  </r>
  <r>
    <x v="0"/>
    <s v="MASSACHUSETTS ELECTRIC"/>
    <x v="0"/>
    <x v="6"/>
    <s v="JULY"/>
    <x v="2"/>
    <s v="COMMERCIAL"/>
    <n v="903"/>
    <s v="R1A     - Elec R-1 T&amp;D Residential"/>
    <s v="R1A"/>
    <s v="ELEC R-1A"/>
    <n v="4532"/>
    <s v="DELIVERY ONLY - COMMERCIAL"/>
    <n v="960"/>
    <n v="209412.91"/>
    <n v="1824468"/>
    <x v="0"/>
  </r>
  <r>
    <x v="0"/>
    <s v="MASSACHUSETTS ELECTRIC"/>
    <x v="0"/>
    <x v="6"/>
    <s v="JULY"/>
    <x v="2"/>
    <s v="COMMERCIAL"/>
    <n v="911"/>
    <s v="R4A     - Elec R-4 T&amp;D Residential TOU"/>
    <s v="R4A"/>
    <s v="ELEC R-4A"/>
    <n v="4532"/>
    <s v="DELIVERY ONLY - COMMERCIAL"/>
    <n v="28"/>
    <n v="41411.26"/>
    <n v="330234"/>
    <x v="0"/>
  </r>
  <r>
    <x v="1"/>
    <s v="NANTUCKET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113"/>
    <n v="3671.71"/>
    <n v="70163"/>
    <x v="1"/>
  </r>
  <r>
    <x v="0"/>
    <s v="MASSACHUSETTS ELECTRIC"/>
    <x v="0"/>
    <x v="6"/>
    <s v="JULY"/>
    <x v="1"/>
    <s v="STEAM-HEAT"/>
    <n v="6"/>
    <s v="R2A     - Elec R-2 Residential Low Income-Fixed"/>
    <s v="R2A"/>
    <s v="ELEC R-2A"/>
    <n v="207"/>
    <s v="RESIDENCE SERVICE - WITH HEAT"/>
    <n v="5750"/>
    <n v="536609.03"/>
    <n v="3455278"/>
    <x v="1"/>
  </r>
  <r>
    <x v="1"/>
    <s v="NANTUCKET ELECTRIC"/>
    <x v="0"/>
    <x v="6"/>
    <s v="JULY"/>
    <x v="4"/>
    <s v="INDUSTRIAL"/>
    <n v="950"/>
    <s v="G1A     - Elec G-1 T&amp;D Sm C&amp;I"/>
    <s v="G1A"/>
    <s v="ELEC G-1A"/>
    <n v="4552"/>
    <s v="DELIVERY ONLY - INDUSTRIAL"/>
    <n v="2"/>
    <n v="34.76"/>
    <n v="157"/>
    <x v="2"/>
  </r>
  <r>
    <x v="0"/>
    <s v="MASSACHUSETTS ELECTRIC"/>
    <x v="0"/>
    <x v="6"/>
    <s v="JULY"/>
    <x v="4"/>
    <s v="INDUSTRIAL"/>
    <n v="700"/>
    <s v="G3A     - Elec G-3 Large TOU-Fixed"/>
    <s v="G3A"/>
    <s v="ELEC G-3A"/>
    <n v="460"/>
    <s v="INDUSTRIAL GENERAL - 60 HERTZ"/>
    <n v="3"/>
    <n v="163222.6"/>
    <n v="916918"/>
    <x v="5"/>
  </r>
  <r>
    <x v="0"/>
    <s v="MASSACHUSETTS ELECTRIC"/>
    <x v="0"/>
    <x v="6"/>
    <s v="JULY"/>
    <x v="8"/>
    <s v="N/A"/>
    <n v="701"/>
    <s v="G3A     - Elec G-3 Large TOU-Variable"/>
    <s v="G3A"/>
    <s v="ELEC G-3A"/>
    <n v="1575"/>
    <s v="SALE FOR RESALE - NSTAR"/>
    <n v="1"/>
    <n v="15491.71"/>
    <n v="101500"/>
    <x v="5"/>
  </r>
  <r>
    <x v="0"/>
    <s v="MASSACHUSETTS ELECTRIC"/>
    <x v="0"/>
    <x v="6"/>
    <s v="JULY"/>
    <x v="0"/>
    <s v="RESIDENTIAL"/>
    <n v="1"/>
    <s v="R1A     - Elec R-1 Residential-Fixed"/>
    <s v="R1A"/>
    <s v="ELEC R-1A"/>
    <n v="200"/>
    <s v="RESIDENCE SERVICE - NO HEAT"/>
    <n v="549004"/>
    <n v="79358364.900000006"/>
    <n v="344790149"/>
    <x v="0"/>
  </r>
  <r>
    <x v="0"/>
    <s v="MASSACHUSETTS ELECTRIC"/>
    <x v="0"/>
    <x v="6"/>
    <s v="JULY"/>
    <x v="0"/>
    <s v="RESIDENTIAL"/>
    <n v="2"/>
    <s v="R1A     - Elec R-1 Residential-Variable"/>
    <s v="R1A"/>
    <s v="ELEC R-1A"/>
    <n v="200"/>
    <s v="RESIDENCE SERVICE - NO HEAT"/>
    <n v="256"/>
    <n v="37614.5"/>
    <n v="164420"/>
    <x v="0"/>
  </r>
  <r>
    <x v="0"/>
    <s v="MASSACHUSETTS ELECTRIC"/>
    <x v="0"/>
    <x v="6"/>
    <s v="JULY"/>
    <x v="0"/>
    <s v="RESIDENTIAL"/>
    <n v="301"/>
    <s v="R1A     - Elec R-1 Res-Smart Grid"/>
    <s v="R1A"/>
    <s v="ELEC R-1A"/>
    <n v="200"/>
    <s v="RESIDENCE SERVICE - NO HEAT"/>
    <n v="6934"/>
    <n v="847833.99"/>
    <n v="3652686"/>
    <x v="0"/>
  </r>
  <r>
    <x v="0"/>
    <s v="MASSACHUSETTS ELECTRIC"/>
    <x v="0"/>
    <x v="6"/>
    <s v="JULY"/>
    <x v="1"/>
    <s v="STEAM-HEAT"/>
    <n v="301"/>
    <s v="R1A     - Elec R-1 Res-Smart Grid"/>
    <s v="R1A"/>
    <s v="ELEC R-1A"/>
    <n v="207"/>
    <s v="RESIDENCE SERVICE - WITH HEAT"/>
    <n v="482"/>
    <n v="68912.52"/>
    <n v="301206"/>
    <x v="0"/>
  </r>
  <r>
    <x v="1"/>
    <s v="NANTUCKET ELECTRIC"/>
    <x v="0"/>
    <x v="6"/>
    <s v="JULY"/>
    <x v="0"/>
    <s v="RESIDENTIAL"/>
    <n v="1"/>
    <s v="R1A     - Elec R-1 Residential-Fixed"/>
    <s v="R1A"/>
    <s v="ELEC R-1A"/>
    <n v="200"/>
    <s v="RESIDENCE SERVICE - NO HEAT"/>
    <n v="1081"/>
    <n v="244354.18"/>
    <n v="1023316"/>
    <x v="0"/>
  </r>
  <r>
    <x v="1"/>
    <s v="NANTUCKET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6"/>
    <s v="JULY"/>
    <x v="5"/>
    <s v="STRT-AND-HWY-LT"/>
    <n v="612"/>
    <s v="G1B     - Lighting G-1 Non Conforming-Fixed"/>
    <s v="G1B"/>
    <s v="LIGHTING G-1B"/>
    <n v="700"/>
    <s v="PUBLIC STREET &amp; HIWAY LIGHTING"/>
    <n v="3"/>
    <n v="51.62"/>
    <n v="161"/>
    <x v="2"/>
  </r>
  <r>
    <x v="0"/>
    <s v="MASSACHUSETTS ELECTRIC"/>
    <x v="0"/>
    <x v="6"/>
    <s v="JULY"/>
    <x v="6"/>
    <s v="N/A"/>
    <n v="615"/>
    <s v="S1A     - Lighting S-1 T&amp;D Co Owned"/>
    <s v="S1A"/>
    <s v="LIGHTING S-1A"/>
    <n v="4563"/>
    <s v="DELIVERY ONLY - PRIVATE LIGHT"/>
    <n v="35"/>
    <n v="3437.05"/>
    <n v="7515"/>
    <x v="4"/>
  </r>
  <r>
    <x v="0"/>
    <s v="MASSACHUSETTS ELECTRIC"/>
    <x v="0"/>
    <x v="7"/>
    <s v="AUGUST"/>
    <x v="4"/>
    <s v="INDUSTRIAL"/>
    <n v="603"/>
    <s v="S4A     - Lighting S-1 (S4) Co Owned Non Muni-Variable"/>
    <s v="S4A"/>
    <s v="LIGHTING S-4A"/>
    <n v="460"/>
    <s v="INDUSTRIAL GENERAL - 60 HERTZ"/>
    <n v="59"/>
    <n v="6652.5"/>
    <n v="20278"/>
    <x v="4"/>
  </r>
  <r>
    <x v="1"/>
    <s v="NANTUCKET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7.63"/>
    <n v="18"/>
    <x v="4"/>
  </r>
  <r>
    <x v="0"/>
    <s v="MASSACHUSETTS ELECTRIC"/>
    <x v="0"/>
    <x v="7"/>
    <s v="AUGUST"/>
    <x v="0"/>
    <s v="RESIDENTIAL"/>
    <n v="666"/>
    <s v="SC13MO  - Net Generation"/>
    <n v="0"/>
    <s v="N/A"/>
    <n v="0"/>
    <s v="N/A"/>
    <n v="29"/>
    <n v="380.01"/>
    <n v="0"/>
    <x v="6"/>
  </r>
  <r>
    <x v="0"/>
    <s v="MASSACHUSETTS ELECTRIC"/>
    <x v="0"/>
    <x v="7"/>
    <s v="AUGUST"/>
    <x v="0"/>
    <s v="RESIDENTIAL"/>
    <n v="5"/>
    <s v="G1A     - Elec G-1 Sm C&amp;I-Fixed"/>
    <s v="G1A"/>
    <s v="ELEC G-1A"/>
    <n v="200"/>
    <s v="RESIDENCE SERVICE - NO HEAT"/>
    <n v="1009"/>
    <n v="-102332.08"/>
    <n v="533143"/>
    <x v="2"/>
  </r>
  <r>
    <x v="1"/>
    <s v="NANTUCKET ELECTRIC"/>
    <x v="0"/>
    <x v="7"/>
    <s v="AUGUST"/>
    <x v="2"/>
    <s v="COMMERCIAL"/>
    <n v="5"/>
    <s v="G1A     - Elec G-1 Sm C&amp;I-Fixed"/>
    <s v="G1A"/>
    <s v="ELEC G-1A"/>
    <n v="300"/>
    <s v="COMMERCIAL-NO BUILDING HEAT"/>
    <n v="153"/>
    <n v="41424.89"/>
    <n v="207412"/>
    <x v="2"/>
  </r>
  <r>
    <x v="0"/>
    <s v="MASSACHUSETTS ELECTRIC"/>
    <x v="0"/>
    <x v="7"/>
    <s v="AUGUST"/>
    <x v="8"/>
    <s v="N/A"/>
    <n v="950"/>
    <s v="G1A     - Elec G-1 T&amp;D Sm C&amp;I"/>
    <s v="G1A"/>
    <s v="ELEC G-1A"/>
    <n v="4575"/>
    <s v="N/A"/>
    <n v="2"/>
    <n v="1362.7"/>
    <n v="15580"/>
    <x v="2"/>
  </r>
  <r>
    <x v="1"/>
    <s v="NANTUCKET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7"/>
    <s v="AUGUST"/>
    <x v="2"/>
    <s v="COMMERCIAL"/>
    <n v="10"/>
    <s v="G1F     - Elec G-1 Sm C&amp;I House Meter-Fixed"/>
    <s v="G1D"/>
    <s v="ELEC G-1D"/>
    <n v="300"/>
    <s v="COMMERCIAL-NO BUILDING HEAT"/>
    <n v="24022"/>
    <n v="1030096.17"/>
    <n v="6636666"/>
    <x v="2"/>
  </r>
  <r>
    <x v="1"/>
    <s v="NANTUCKET ELECTRIC"/>
    <x v="0"/>
    <x v="7"/>
    <s v="AUGUST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7"/>
    <s v="AUGUST"/>
    <x v="2"/>
    <s v="COMMERCIAL"/>
    <n v="700"/>
    <s v="G3A     - Elec G-3 Large TOU-Fixed"/>
    <s v="G3A"/>
    <s v="ELEC G-3A"/>
    <n v="300"/>
    <s v="COMMERCIAL-NO BUILDING HEAT"/>
    <n v="3"/>
    <n v="14620.15"/>
    <n v="84360"/>
    <x v="5"/>
  </r>
  <r>
    <x v="0"/>
    <s v="MASSACHUSETTS ELECTRIC"/>
    <x v="0"/>
    <x v="7"/>
    <s v="AUGUST"/>
    <x v="2"/>
    <s v="COMMERCIAL"/>
    <n v="956"/>
    <s v="G2D     - Elec G-2 T&amp;D Dem Res Heat Ind Mtr Apt"/>
    <s v="G2A"/>
    <s v="ELEC G-2A"/>
    <n v="4532"/>
    <s v="DELIVERY ONLY - COMMERCIAL"/>
    <n v="221"/>
    <n v="344124.02"/>
    <n v="4711780"/>
    <x v="3"/>
  </r>
  <r>
    <x v="0"/>
    <s v="MASSACHUSETTS ELECTRIC"/>
    <x v="0"/>
    <x v="7"/>
    <s v="AUGUST"/>
    <x v="8"/>
    <s v="N/A"/>
    <n v="701"/>
    <s v="G3A     - Elec G-3 Large TOU-Variable"/>
    <s v="G3A"/>
    <s v="ELEC G-3A"/>
    <n v="1575"/>
    <s v="SALE FOR RESALE - NSTAR"/>
    <n v="1"/>
    <n v="16580.59"/>
    <n v="112700"/>
    <x v="5"/>
  </r>
  <r>
    <x v="0"/>
    <s v="MASSACHUSETTS ELECTRIC"/>
    <x v="0"/>
    <x v="7"/>
    <s v="AUGUST"/>
    <x v="4"/>
    <s v="INDUSTRIAL"/>
    <n v="18"/>
    <s v="G2A     - Elec G-2 Dem-Variable"/>
    <s v="G2A"/>
    <s v="ELEC G-2A"/>
    <n v="460"/>
    <s v="INDUSTRIAL GENERAL - 60 HERTZ"/>
    <n v="204"/>
    <n v="738316.74"/>
    <n v="4265598"/>
    <x v="3"/>
  </r>
  <r>
    <x v="0"/>
    <s v="MASSACHUSETTS ELECTRIC"/>
    <x v="0"/>
    <x v="7"/>
    <s v="AUGUST"/>
    <x v="2"/>
    <s v="COMMERCIAL"/>
    <n v="603"/>
    <s v="S4A     - Lighting S-1 (S4) Co Owned Non Muni-Variable"/>
    <s v="S4A"/>
    <s v="LIGHTING S-4A"/>
    <n v="300"/>
    <s v="COMMERCIAL-NO BUILDING HEAT"/>
    <n v="2084"/>
    <n v="168379.7"/>
    <n v="501166"/>
    <x v="4"/>
  </r>
  <r>
    <x v="0"/>
    <s v="MASSACHUSETTS ELECTRIC"/>
    <x v="0"/>
    <x v="7"/>
    <s v="AUGUST"/>
    <x v="1"/>
    <s v="STEAM-HEAT"/>
    <n v="603"/>
    <s v="S4A     - Lighting S-1 (S4) Co Owned Non Muni-Variable"/>
    <s v="S4A"/>
    <s v="LIGHTING S-4A"/>
    <n v="207"/>
    <s v="RESIDENCE SERVICE - WITH HEAT"/>
    <n v="29"/>
    <n v="466.88"/>
    <n v="1194"/>
    <x v="4"/>
  </r>
  <r>
    <x v="0"/>
    <s v="MASSACHUSETTS ELECTRIC"/>
    <x v="0"/>
    <x v="7"/>
    <s v="AUGUST"/>
    <x v="0"/>
    <s v="RESIDENTIAL"/>
    <n v="602"/>
    <s v="S4A     - Lighting S-1 (S4) Co Owned Non Muni-Fixed"/>
    <s v="S4A"/>
    <s v="LIGHTING S-4A"/>
    <n v="200"/>
    <s v="RESIDENCE SERVICE - NO HEAT"/>
    <n v="185"/>
    <n v="6746.11"/>
    <n v="16541"/>
    <x v="4"/>
  </r>
  <r>
    <x v="0"/>
    <s v="MASSACHUSETTS ELECTRIC"/>
    <x v="0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3191.76"/>
    <n v="9692"/>
    <x v="4"/>
  </r>
  <r>
    <x v="0"/>
    <s v="MASSACHUSETTS ELECTRIC"/>
    <x v="0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2477.97"/>
    <n v="52722"/>
    <x v="4"/>
  </r>
  <r>
    <x v="0"/>
    <s v="MASSACHUSETTS ELECTRIC"/>
    <x v="0"/>
    <x v="7"/>
    <s v="AUGUST"/>
    <x v="5"/>
    <s v="STRT-AND-HWY-LT"/>
    <n v="619"/>
    <s v="S5A     - Lighting S-5 T&amp;D Cust Owned"/>
    <s v="S5A"/>
    <s v="N/A"/>
    <n v="4562"/>
    <s v="DELIVERY ONLY - STREET LIGHT"/>
    <n v="253"/>
    <n v="99430.95"/>
    <n v="803333"/>
    <x v="4"/>
  </r>
  <r>
    <x v="0"/>
    <s v="MASSACHUSETTS ELECTRIC"/>
    <x v="0"/>
    <x v="7"/>
    <s v="AUGUST"/>
    <x v="6"/>
    <s v="N/A"/>
    <n v="612"/>
    <s v="G1B     - Lighting G-1 Non Conforming-Fixed"/>
    <s v="G1B"/>
    <s v="LIGHTING G-1B"/>
    <n v="360"/>
    <s v="PRIVATE LIGHTING"/>
    <n v="1"/>
    <n v="8.9600000000000009"/>
    <n v="8"/>
    <x v="2"/>
  </r>
  <r>
    <x v="1"/>
    <s v="NANTUCKET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9"/>
    <n v="151.49"/>
    <n v="947"/>
    <x v="2"/>
  </r>
  <r>
    <x v="0"/>
    <s v="MASSACHUSETTS ELECTRIC"/>
    <x v="0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4"/>
    <n v="15917.61"/>
    <n v="39742"/>
    <x v="4"/>
  </r>
  <r>
    <x v="0"/>
    <s v="MASSACHUSETTS ELECTRIC"/>
    <x v="0"/>
    <x v="7"/>
    <s v="AUGUST"/>
    <x v="2"/>
    <s v="COMMERCIAL"/>
    <n v="911"/>
    <s v="R4A     - Elec R-4 T&amp;D Residential TOU"/>
    <s v="R4A"/>
    <s v="ELEC R-4A"/>
    <n v="4532"/>
    <s v="DELIVERY ONLY - COMMERCIAL"/>
    <n v="30"/>
    <n v="47473.14"/>
    <n v="373624"/>
    <x v="0"/>
  </r>
  <r>
    <x v="0"/>
    <s v="MASSACHUSETTS ELECTRIC"/>
    <x v="0"/>
    <x v="7"/>
    <s v="AUGUST"/>
    <x v="1"/>
    <s v="STEAM-HEAT"/>
    <n v="306"/>
    <s v="R2A     - Elec R-2 Res Low Income-Smart Grid"/>
    <s v="R2A"/>
    <s v="ELEC R-2A"/>
    <n v="207"/>
    <s v="RESIDENCE SERVICE - WITH HEAT"/>
    <n v="82"/>
    <n v="10000.290000000001"/>
    <n v="65336"/>
    <x v="1"/>
  </r>
  <r>
    <x v="0"/>
    <s v="MASSACHUSETTS ELECTRIC"/>
    <x v="0"/>
    <x v="7"/>
    <s v="AUGUST"/>
    <x v="2"/>
    <s v="COMMERCIAL"/>
    <n v="305"/>
    <s v="G1A     - Elec G-1 Sm C&amp;I-Smart Grid"/>
    <s v="G1A"/>
    <s v="ELEC G-1A"/>
    <n v="300"/>
    <s v="COMMERCIAL-NO BUILDING HEAT"/>
    <n v="153"/>
    <n v="37410.019999999997"/>
    <n v="202592"/>
    <x v="2"/>
  </r>
  <r>
    <x v="1"/>
    <s v="NANTUCKET ELECTRIC"/>
    <x v="0"/>
    <x v="7"/>
    <s v="AUGUST"/>
    <x v="2"/>
    <s v="COMMERCIAL"/>
    <n v="950"/>
    <s v="G1A     - Elec G-1 T&amp;D Sm C&amp;I"/>
    <s v="G1A"/>
    <s v="ELEC G-1A"/>
    <n v="4532"/>
    <s v="DELIVERY ONLY - COMMERCIAL"/>
    <n v="1272"/>
    <n v="283333.51"/>
    <n v="2852833"/>
    <x v="2"/>
  </r>
  <r>
    <x v="0"/>
    <s v="MASSACHUSETTS ELECTRIC"/>
    <x v="0"/>
    <x v="7"/>
    <s v="AUGUST"/>
    <x v="4"/>
    <s v="INDUSTRIAL"/>
    <n v="11"/>
    <s v="G1A     - Elec G-1 Sm C&amp;I-Variable"/>
    <s v="G1A"/>
    <s v="ELEC G-1A"/>
    <n v="460"/>
    <s v="INDUSTRIAL GENERAL - 60 HERTZ"/>
    <n v="2"/>
    <n v="149.63999999999999"/>
    <n v="720"/>
    <x v="2"/>
  </r>
  <r>
    <x v="0"/>
    <s v="MASSACHUSETTS ELECTRIC"/>
    <x v="0"/>
    <x v="7"/>
    <s v="AUGUST"/>
    <x v="4"/>
    <s v="INDUSTRIAL"/>
    <n v="305"/>
    <s v="G1A     - Elec G-1 Sm C&amp;I-Smart Grid"/>
    <s v="G1A"/>
    <s v="ELEC G-1A"/>
    <n v="460"/>
    <s v="INDUSTRIAL GENERAL - 60 HERTZ"/>
    <n v="2"/>
    <n v="171.21"/>
    <n v="775"/>
    <x v="2"/>
  </r>
  <r>
    <x v="0"/>
    <s v="MASSACHUSETTS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14871"/>
    <n v="637523.30000000005"/>
    <n v="6929020"/>
    <x v="2"/>
  </r>
  <r>
    <x v="1"/>
    <s v="NANTUCKET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47"/>
    <n v="2712.79"/>
    <n v="23386"/>
    <x v="2"/>
  </r>
  <r>
    <x v="1"/>
    <s v="NANTUCKET ELECTRIC"/>
    <x v="0"/>
    <x v="7"/>
    <s v="AUGUST"/>
    <x v="2"/>
    <s v="COMMERCIAL"/>
    <n v="10"/>
    <s v="G1F     - Elec G-1 Sm C&amp;I House Meter-Fixed"/>
    <s v="G1F"/>
    <s v="ELEC G-1F"/>
    <n v="300"/>
    <s v="COMMERCIAL-NO BUILDING HEAT"/>
    <n v="15"/>
    <n v="959.97"/>
    <n v="4238"/>
    <x v="2"/>
  </r>
  <r>
    <x v="1"/>
    <s v="NANTUCKET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4.78"/>
    <n v="25"/>
    <x v="2"/>
  </r>
  <r>
    <x v="0"/>
    <s v="MASSACHUSETTS ELECTRIC"/>
    <x v="0"/>
    <x v="7"/>
    <s v="AUGUST"/>
    <x v="3"/>
    <s v="N/A"/>
    <n v="18"/>
    <s v="G2A     - Elec G-2 Dem-Variable"/>
    <s v="G2A"/>
    <s v="ELEC G-2A"/>
    <n v="1579"/>
    <s v="SALE FOR RESALE - M.B.T.A."/>
    <n v="1"/>
    <n v="7266"/>
    <n v="45400"/>
    <x v="3"/>
  </r>
  <r>
    <x v="0"/>
    <s v="MASSACHUSETTS ELECTRIC"/>
    <x v="0"/>
    <x v="7"/>
    <s v="AUGUST"/>
    <x v="2"/>
    <s v="COMMERCIAL"/>
    <n v="18"/>
    <s v="G2A     - Elec G-2 Dem-Variable"/>
    <s v="G2A"/>
    <s v="ELEC G-2A"/>
    <n v="300"/>
    <s v="COMMERCIAL-NO BUILDING HEAT"/>
    <n v="2369"/>
    <n v="6934696"/>
    <n v="41424857"/>
    <x v="3"/>
  </r>
  <r>
    <x v="0"/>
    <s v="MASSACHUSETTS ELECTRIC"/>
    <x v="0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706"/>
    <n v="48845.02"/>
    <n v="139273"/>
    <x v="4"/>
  </r>
  <r>
    <x v="0"/>
    <s v="MASSACHUSETTS ELECTRIC"/>
    <x v="0"/>
    <x v="7"/>
    <s v="AUGUST"/>
    <x v="5"/>
    <s v="STRT-AND-HWY-LT"/>
    <n v="613"/>
    <s v="G1B     - Lighting G-1 Non Conforming-Variable"/>
    <s v="G1B"/>
    <s v="LIGHTING G-1B"/>
    <n v="700"/>
    <s v="PUBLIC STREET &amp; HIWAY LIGHTING"/>
    <n v="4"/>
    <n v="80.84"/>
    <n v="281"/>
    <x v="2"/>
  </r>
  <r>
    <x v="0"/>
    <s v="MASSACHUSETTS ELECTRIC"/>
    <x v="0"/>
    <x v="7"/>
    <s v="AUGUST"/>
    <x v="5"/>
    <s v="STRT-AND-HWY-LT"/>
    <n v="617"/>
    <s v="S2A     - Lighting S-2 T&amp;D OH Customer Owned"/>
    <s v="S2A"/>
    <s v="LIGHTING S-2A"/>
    <n v="4562"/>
    <s v="DELIVERY ONLY - STREET LIGHT"/>
    <n v="13"/>
    <n v="33422.120000000003"/>
    <n v="152377"/>
    <x v="4"/>
  </r>
  <r>
    <x v="1"/>
    <s v="NANTUCKET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047.31"/>
    <n v="5666"/>
    <x v="4"/>
  </r>
  <r>
    <x v="0"/>
    <s v="MASSACHUSETTS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703"/>
    <n v="122007.47"/>
    <n v="3177401"/>
    <x v="1"/>
  </r>
  <r>
    <x v="0"/>
    <s v="MASSACHUSETTS ELECTRIC"/>
    <x v="0"/>
    <x v="7"/>
    <s v="AUGUST"/>
    <x v="0"/>
    <s v="RESIDENTIAL"/>
    <n v="911"/>
    <s v="R4A     - Elec R-4 T&amp;D Residential TOU"/>
    <s v="R4A"/>
    <s v="ELEC R-4A"/>
    <n v="4512"/>
    <s v="DELIVERY ONLY - RESIDENTIAL"/>
    <n v="5"/>
    <n v="2482.11"/>
    <n v="18757"/>
    <x v="0"/>
  </r>
  <r>
    <x v="0"/>
    <s v="MASSACHUSETTS ELECTRIC"/>
    <x v="0"/>
    <x v="7"/>
    <s v="AUGUST"/>
    <x v="3"/>
    <s v="N/A"/>
    <n v="153"/>
    <s v="MBTA    - Elec MBTA Ind Neg"/>
    <s v="MBTA"/>
    <s v="MBTA"/>
    <n v="1579"/>
    <s v="SALE FOR RESALE - M.B.T.A."/>
    <n v="18"/>
    <n v="0"/>
    <n v="4118223"/>
    <x v="6"/>
  </r>
  <r>
    <x v="1"/>
    <s v="NANTUCKET ELECTRIC"/>
    <x v="0"/>
    <x v="7"/>
    <s v="AUGUST"/>
    <x v="0"/>
    <s v="RESIDENTIAL"/>
    <n v="5"/>
    <s v="G1A     - Elec G-1 Sm C&amp;I-Fixed"/>
    <s v="G1A"/>
    <s v="ELEC G-1A"/>
    <n v="200"/>
    <s v="RESIDENCE SERVICE - NO HEAT"/>
    <n v="10"/>
    <n v="1581.42"/>
    <n v="7716"/>
    <x v="2"/>
  </r>
  <r>
    <x v="0"/>
    <s v="MASSACHUSETTS ELECTRIC"/>
    <x v="0"/>
    <x v="7"/>
    <s v="AUGUST"/>
    <x v="1"/>
    <s v="STEAM-HEAT"/>
    <n v="5"/>
    <s v="G1A     - Elec G-1 Sm C&amp;I-Fixed"/>
    <s v="G1A"/>
    <s v="ELEC G-1A"/>
    <n v="207"/>
    <s v="RESIDENCE SERVICE - WITH HEAT"/>
    <n v="11"/>
    <n v="1037.73"/>
    <n v="5083"/>
    <x v="2"/>
  </r>
  <r>
    <x v="0"/>
    <s v="MASSACHUSETTS ELECTRIC"/>
    <x v="0"/>
    <x v="7"/>
    <s v="AUGUST"/>
    <x v="2"/>
    <s v="COMMERCIAL"/>
    <n v="903"/>
    <s v="R1A     - Elec R-1 T&amp;D Residential"/>
    <s v="R1A"/>
    <s v="ELEC R-1A"/>
    <n v="4532"/>
    <s v="DELIVERY ONLY - COMMERCIAL"/>
    <n v="964"/>
    <n v="268090.17"/>
    <n v="2317613"/>
    <x v="0"/>
  </r>
  <r>
    <x v="0"/>
    <s v="MASSACHUSETTS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575"/>
    <n v="26798.32"/>
    <n v="247531"/>
    <x v="2"/>
  </r>
  <r>
    <x v="1"/>
    <s v="NANTUCKET ELECTRIC"/>
    <x v="0"/>
    <x v="7"/>
    <s v="AUGUST"/>
    <x v="0"/>
    <s v="RESIDENTIAL"/>
    <n v="10"/>
    <s v="G1F     - Elec G-1 Sm C&amp;I House Meter-Fixed"/>
    <s v="G1F"/>
    <s v="ELEC G-1F"/>
    <n v="200"/>
    <s v="RESIDENCE SERVICE - NO HEAT"/>
    <n v="3"/>
    <n v="533.23"/>
    <n v="2614"/>
    <x v="2"/>
  </r>
  <r>
    <x v="0"/>
    <s v="MASSACHUSETTS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24"/>
    <n v="2065.63"/>
    <n v="18152"/>
    <x v="2"/>
  </r>
  <r>
    <x v="0"/>
    <s v="MASSACHUSETTS ELECTRIC"/>
    <x v="0"/>
    <x v="7"/>
    <s v="AUGUST"/>
    <x v="2"/>
    <s v="COMMERCIAL"/>
    <n v="20"/>
    <s v="G2D     - Elec G-2 Dem Res Heat Ind Mtr Apt-Var"/>
    <s v="G2D"/>
    <s v="ELEC G-2D"/>
    <n v="300"/>
    <s v="COMMERCIAL-NO BUILDING HEAT"/>
    <n v="79"/>
    <n v="162769.04"/>
    <n v="973793"/>
    <x v="3"/>
  </r>
  <r>
    <x v="0"/>
    <s v="MASSACHUSETTS ELECTRIC"/>
    <x v="0"/>
    <x v="7"/>
    <s v="AUGUST"/>
    <x v="1"/>
    <s v="STEAM-HEAT"/>
    <n v="1"/>
    <s v="R1A     - Elec R-1 Residential-Fixed"/>
    <s v="R1A"/>
    <s v="ELEC R-1A"/>
    <n v="207"/>
    <s v="RESIDENCE SERVICE - WITH HEAT"/>
    <n v="40814"/>
    <n v="6073989.9100000001"/>
    <n v="26481812"/>
    <x v="0"/>
  </r>
  <r>
    <x v="1"/>
    <s v="NANTUCKET ELECTRIC"/>
    <x v="0"/>
    <x v="7"/>
    <s v="AUGUST"/>
    <x v="4"/>
    <s v="INDUSTRIAL"/>
    <n v="18"/>
    <s v="G2A     - Elec G-2 Dem-Variable"/>
    <s v="G2A"/>
    <s v="ELEC G-2A"/>
    <n v="460"/>
    <s v="INDUSTRIAL GENERAL - 60 HERTZ"/>
    <n v="1"/>
    <n v="682.98"/>
    <n v="3280"/>
    <x v="3"/>
  </r>
  <r>
    <x v="1"/>
    <s v="NANTUCKET ELECTRIC"/>
    <x v="0"/>
    <x v="7"/>
    <s v="AUGUST"/>
    <x v="2"/>
    <s v="COMMERCIAL"/>
    <n v="18"/>
    <s v="G2A     - Elec G-2 Dem-Variable"/>
    <s v="G2A"/>
    <s v="ELEC G-2A"/>
    <n v="300"/>
    <s v="COMMERCIAL-NO BUILDING HEAT"/>
    <n v="3"/>
    <n v="8695.82"/>
    <n v="50260"/>
    <x v="3"/>
  </r>
  <r>
    <x v="1"/>
    <s v="NANTUCKET ELECTRIC"/>
    <x v="0"/>
    <x v="7"/>
    <s v="AUGUST"/>
    <x v="0"/>
    <s v="RESIDENTIAL"/>
    <n v="1"/>
    <s v="R1A     - Elec R-1 Residential-Fixed"/>
    <s v="R1A"/>
    <s v="ELEC R-1A"/>
    <n v="200"/>
    <s v="RESIDENCE SERVICE - NO HEAT"/>
    <n v="1151"/>
    <n v="328725.06"/>
    <n v="1384975"/>
    <x v="0"/>
  </r>
  <r>
    <x v="0"/>
    <s v="MASSACHUSETTS ELECTRIC"/>
    <x v="0"/>
    <x v="7"/>
    <s v="AUGUST"/>
    <x v="0"/>
    <s v="RESIDENTIAL"/>
    <n v="2"/>
    <s v="R1A     - Elec R-1 Residential-Variable"/>
    <s v="R1A"/>
    <s v="ELEC R-1A"/>
    <n v="200"/>
    <s v="RESIDENCE SERVICE - NO HEAT"/>
    <n v="255"/>
    <n v="43687.23"/>
    <n v="192911"/>
    <x v="0"/>
  </r>
  <r>
    <x v="0"/>
    <s v="MASSACHUSETTS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3232"/>
    <n v="222812.24"/>
    <n v="928025"/>
    <x v="4"/>
  </r>
  <r>
    <x v="0"/>
    <s v="MASSACHUSETTS ELECTRIC"/>
    <x v="0"/>
    <x v="7"/>
    <s v="AUGUST"/>
    <x v="5"/>
    <s v="STRT-AND-HWY-LT"/>
    <n v="609"/>
    <s v="S5A     - Lighting S-5 Cust Owned-Variable"/>
    <s v="S5A"/>
    <s v="N/A"/>
    <n v="700"/>
    <s v="PUBLIC STREET &amp; HIWAY LIGHTING"/>
    <n v="8"/>
    <n v="3889.92"/>
    <n v="18395"/>
    <x v="4"/>
  </r>
  <r>
    <x v="0"/>
    <s v="MASSACHUSETTS ELECTRIC"/>
    <x v="0"/>
    <x v="7"/>
    <s v="AUGUST"/>
    <x v="6"/>
    <s v="N/A"/>
    <n v="600"/>
    <s v="S1A     - Lighting S-1 Co Owned-Fixed"/>
    <s v="S1A"/>
    <s v="LIGHTING S-1A"/>
    <n v="360"/>
    <s v="PRIVATE LIGHTING"/>
    <n v="10"/>
    <n v="3627.18"/>
    <n v="4540"/>
    <x v="4"/>
  </r>
  <r>
    <x v="0"/>
    <s v="MASSACHUSETTS ELECTRIC"/>
    <x v="0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2.41"/>
    <n v="1180"/>
    <x v="4"/>
  </r>
  <r>
    <x v="1"/>
    <s v="NANTUCKET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3.11"/>
    <n v="115"/>
    <x v="4"/>
  </r>
  <r>
    <x v="0"/>
    <s v="MASSACHUSETTS ELECTRIC"/>
    <x v="0"/>
    <x v="7"/>
    <s v="AUGUST"/>
    <x v="0"/>
    <s v="RESIDENTIAL"/>
    <n v="306"/>
    <s v="R2A     - Elec R-2 Res Low Income-Smart Grid"/>
    <s v="R2A"/>
    <s v="ELEC R-2A"/>
    <n v="200"/>
    <s v="RESIDENCE SERVICE - NO HEAT"/>
    <n v="745"/>
    <n v="81072.350000000006"/>
    <n v="522964"/>
    <x v="1"/>
  </r>
  <r>
    <x v="0"/>
    <s v="MASSACHUSETTS ELECTRIC"/>
    <x v="0"/>
    <x v="7"/>
    <s v="AUGUST"/>
    <x v="1"/>
    <s v="STEAM-HEAT"/>
    <n v="3"/>
    <s v="R4A     - Elec R-4 Residential TOU-Fixed"/>
    <s v="R4A"/>
    <s v="ELEC R-4A"/>
    <n v="207"/>
    <s v="RESIDENCE SERVICE - WITH HEAT"/>
    <n v="33"/>
    <n v="9021.64"/>
    <n v="38664"/>
    <x v="0"/>
  </r>
  <r>
    <x v="0"/>
    <s v="MASSACHUSETTS ELECTRIC"/>
    <x v="0"/>
    <x v="7"/>
    <s v="AUGUST"/>
    <x v="1"/>
    <s v="STEAM-HEAT"/>
    <n v="950"/>
    <s v="G1A     - Elec G-1 T&amp;D Sm C&amp;I"/>
    <s v="G1A"/>
    <s v="ELEC G-1A"/>
    <n v="4513"/>
    <s v="DELIVERY ONLY - RESIDENT HEAT"/>
    <n v="15"/>
    <n v="1416.28"/>
    <n v="14708"/>
    <x v="2"/>
  </r>
  <r>
    <x v="0"/>
    <s v="MASSACHUSETTS ELECTRIC"/>
    <x v="0"/>
    <x v="7"/>
    <s v="AUGUST"/>
    <x v="4"/>
    <s v="INDUSTRIAL"/>
    <n v="950"/>
    <s v="G1A     - Elec G-1 T&amp;D Sm C&amp;I"/>
    <s v="G1A"/>
    <s v="ELEC G-1A"/>
    <n v="4552"/>
    <s v="DELIVERY ONLY - INDUSTRIAL"/>
    <n v="1293"/>
    <n v="394408.3"/>
    <n v="4427332"/>
    <x v="2"/>
  </r>
  <r>
    <x v="0"/>
    <s v="MASSACHUSETTS ELECTRIC"/>
    <x v="0"/>
    <x v="7"/>
    <s v="AUGUST"/>
    <x v="2"/>
    <s v="COMMERCIAL"/>
    <n v="12"/>
    <s v="G1C     - Elec G-1 Sm C&amp;I Unmtrd Fix kWh-Var"/>
    <s v="G1C"/>
    <s v="ELEC G-1C"/>
    <n v="300"/>
    <s v="COMMERCIAL-NO BUILDING HEAT"/>
    <n v="1"/>
    <n v="10.96"/>
    <n v="19"/>
    <x v="2"/>
  </r>
  <r>
    <x v="0"/>
    <s v="MASSACHUSETTS ELECTRIC"/>
    <x v="0"/>
    <x v="7"/>
    <s v="AUGUST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7"/>
    <s v="AUGUST"/>
    <x v="5"/>
    <s v="STRT-AND-HWY-LT"/>
    <n v="5"/>
    <s v="G1A     - Elec G-1 Sm C&amp;I-Fixed"/>
    <s v="G1A"/>
    <s v="ELEC G-1A"/>
    <n v="700"/>
    <s v="PUBLIC STREET &amp; HIWAY LIGHTING"/>
    <n v="6"/>
    <n v="185.12"/>
    <n v="687"/>
    <x v="2"/>
  </r>
  <r>
    <x v="0"/>
    <s v="MASSACHUSETTS ELECTRIC"/>
    <x v="0"/>
    <x v="7"/>
    <s v="AUGUST"/>
    <x v="10"/>
    <s v="N/A"/>
    <n v="5"/>
    <s v="G1A     - Elec G-1 Sm C&amp;I-Fixed"/>
    <s v="G1A"/>
    <s v="ELEC G-1A"/>
    <n v="1577"/>
    <s v="SALE FOR RESALE - WESTRN MASS"/>
    <n v="2"/>
    <n v="1642.94"/>
    <n v="8886"/>
    <x v="2"/>
  </r>
  <r>
    <x v="0"/>
    <s v="MASSACHUSETTS ELECTRIC"/>
    <x v="0"/>
    <x v="7"/>
    <s v="AUGUST"/>
    <x v="2"/>
    <s v="COMMERCIAL"/>
    <n v="9"/>
    <s v="G1D     - Elec G-1 Sm C&amp;I Master Mtr-Fixed"/>
    <s v="G1D"/>
    <s v="ELEC G-1D"/>
    <n v="300"/>
    <s v="COMMERCIAL-NO BUILDING HEAT"/>
    <n v="304"/>
    <n v="-397350.19"/>
    <n v="545921"/>
    <x v="2"/>
  </r>
  <r>
    <x v="0"/>
    <s v="MASSACHUSETTS ELECTRIC"/>
    <x v="0"/>
    <x v="7"/>
    <s v="AUGUST"/>
    <x v="2"/>
    <s v="COMMERCIAL"/>
    <n v="14"/>
    <s v="G1D     - Elec G-1 Sm C&amp;I Master Mtr-Variable"/>
    <s v="G1D"/>
    <s v="ELEC G-1D"/>
    <n v="300"/>
    <s v="COMMERCIAL-NO BUILDING HEAT"/>
    <n v="2"/>
    <n v="81.63"/>
    <n v="341"/>
    <x v="2"/>
  </r>
  <r>
    <x v="1"/>
    <s v="NANTUCKET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12"/>
    <n v="882.71"/>
    <n v="7944"/>
    <x v="2"/>
  </r>
  <r>
    <x v="0"/>
    <s v="MASSACHUSETTS ELECTRIC"/>
    <x v="0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62.16"/>
    <n v="251"/>
    <x v="2"/>
  </r>
  <r>
    <x v="1"/>
    <s v="NANTUCKET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160"/>
    <n v="23433.4"/>
    <n v="179817"/>
    <x v="0"/>
  </r>
  <r>
    <x v="0"/>
    <s v="MASSACHUSETTS ELECTRIC"/>
    <x v="0"/>
    <x v="7"/>
    <s v="AUGUST"/>
    <x v="2"/>
    <s v="COMMERCIAL"/>
    <n v="954"/>
    <s v="G2A     - Elec G-2 T&amp;D Dem"/>
    <s v="G2A"/>
    <s v="ELEC G-2A"/>
    <n v="4532"/>
    <s v="DELIVERY ONLY - COMMERCIAL"/>
    <n v="7800"/>
    <n v="13732248.609999999"/>
    <n v="187790811"/>
    <x v="3"/>
  </r>
  <r>
    <x v="0"/>
    <s v="MASSACHUSETTS ELECTRIC"/>
    <x v="0"/>
    <x v="7"/>
    <s v="AUGUST"/>
    <x v="2"/>
    <s v="COMMERCIAL"/>
    <n v="710"/>
    <s v="G3A     - Elec G-3 T&amp;D Large TOU"/>
    <s v="G3A"/>
    <s v="ELEC G-3A"/>
    <n v="4532"/>
    <s v="DELIVERY ONLY - COMMERCIAL"/>
    <n v="2025"/>
    <n v="22482764.710000001"/>
    <n v="388221770"/>
    <x v="5"/>
  </r>
  <r>
    <x v="0"/>
    <s v="MASSACHUSETTS ELECTRIC"/>
    <x v="0"/>
    <x v="7"/>
    <s v="AUGUST"/>
    <x v="4"/>
    <s v="INDUSTRIAL"/>
    <n v="700"/>
    <s v="G3A     - Elec G-3 Large TOU-Fixed"/>
    <s v="G3A"/>
    <s v="ELEC G-3A"/>
    <n v="460"/>
    <s v="INDUSTRIAL GENERAL - 60 HERTZ"/>
    <n v="3"/>
    <n v="127392.11"/>
    <n v="648078"/>
    <x v="5"/>
  </r>
  <r>
    <x v="0"/>
    <s v="MASSACHUSETTS ELECTRIC"/>
    <x v="0"/>
    <x v="7"/>
    <s v="AUGUST"/>
    <x v="8"/>
    <s v="N/A"/>
    <n v="18"/>
    <s v="G2A     - Elec G-2 Dem-Variable"/>
    <s v="G2A"/>
    <s v="ELEC G-2A"/>
    <n v="1575"/>
    <s v="SALE FOR RESALE - NSTAR"/>
    <n v="2"/>
    <n v="9095.6299999999992"/>
    <n v="53680"/>
    <x v="3"/>
  </r>
  <r>
    <x v="0"/>
    <s v="MASSACHUSETTS ELECTRIC"/>
    <x v="0"/>
    <x v="7"/>
    <s v="AUGUST"/>
    <x v="2"/>
    <s v="COMMERCIAL"/>
    <n v="313"/>
    <s v="G2A     - Elec G-2 Dem-Smart Grid"/>
    <s v="G2A"/>
    <s v="ELEC G-2A"/>
    <n v="300"/>
    <s v="COMMERCIAL-NO BUILDING HEAT"/>
    <n v="6"/>
    <n v="25592.79"/>
    <n v="152143"/>
    <x v="3"/>
  </r>
  <r>
    <x v="0"/>
    <s v="MASSACHUSETTS ELECTRIC"/>
    <x v="0"/>
    <x v="7"/>
    <s v="AUGUST"/>
    <x v="5"/>
    <s v="STRT-AND-HWY-LT"/>
    <n v="600"/>
    <s v="S1A     - Lighting S-1 Co Owned-Fixed"/>
    <s v="S1A"/>
    <s v="LIGHTING S-1A"/>
    <n v="700"/>
    <s v="PUBLIC STREET &amp; HIWAY LIGHTING"/>
    <n v="81"/>
    <n v="115519.16"/>
    <n v="246919"/>
    <x v="4"/>
  </r>
  <r>
    <x v="0"/>
    <s v="MASSACHUSETTS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657"/>
    <n v="723797.24"/>
    <n v="1956282"/>
    <x v="4"/>
  </r>
  <r>
    <x v="0"/>
    <s v="MASSACHUSETTS ELECTRIC"/>
    <x v="0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5"/>
    <n v="1344.1"/>
    <n v="3982"/>
    <x v="4"/>
  </r>
  <r>
    <x v="0"/>
    <s v="MASSACHUSETTS ELECTRIC"/>
    <x v="0"/>
    <x v="7"/>
    <s v="AUGUST"/>
    <x v="2"/>
    <s v="COMMERCIAL"/>
    <n v="6"/>
    <s v="R2A     - Elec R-2 Residential Low Income-Fixed"/>
    <s v="R2A"/>
    <s v="ELEC R-2A"/>
    <n v="300"/>
    <s v="COMMERCIAL-NO BUILDING HEAT"/>
    <n v="2"/>
    <n v="207.85"/>
    <n v="1337"/>
    <x v="1"/>
  </r>
  <r>
    <x v="0"/>
    <s v="MASSACHUSETTS ELECTRIC"/>
    <x v="0"/>
    <x v="7"/>
    <s v="AUGUST"/>
    <x v="1"/>
    <s v="STEAM-HEAT"/>
    <n v="4"/>
    <s v="R4A     - Elec R-4 Residential TOU-Variable"/>
    <s v="R4A"/>
    <s v="ELEC R-4A"/>
    <n v="207"/>
    <s v="RESIDENCE SERVICE - WITH HEAT"/>
    <n v="1"/>
    <n v="211.76"/>
    <n v="836"/>
    <x v="0"/>
  </r>
  <r>
    <x v="0"/>
    <s v="MASSACHUSETTS ELECTRIC"/>
    <x v="0"/>
    <x v="7"/>
    <s v="AUGUST"/>
    <x v="0"/>
    <s v="RESIDENTIAL"/>
    <n v="11"/>
    <s v="G1A     - Elec G-1 Sm C&amp;I-Variable"/>
    <s v="G1A"/>
    <s v="ELEC G-1A"/>
    <n v="200"/>
    <s v="RESIDENCE SERVICE - NO HEAT"/>
    <n v="12"/>
    <n v="-30457.7"/>
    <n v="6748"/>
    <x v="2"/>
  </r>
  <r>
    <x v="0"/>
    <s v="MASSACHUSETTS ELECTRIC"/>
    <x v="0"/>
    <x v="7"/>
    <s v="AUGUST"/>
    <x v="0"/>
    <s v="RESIDENTIAL"/>
    <n v="10"/>
    <s v="G1F     - Elec G-1 Sm C&amp;I House Meter-Fixed"/>
    <s v="G1D"/>
    <s v="ELEC G-1D"/>
    <n v="200"/>
    <s v="RESIDENCE SERVICE - NO HEAT"/>
    <n v="1058"/>
    <n v="82271.87"/>
    <n v="397811"/>
    <x v="2"/>
  </r>
  <r>
    <x v="0"/>
    <s v="MASSACHUSETTS ELECTRIC"/>
    <x v="0"/>
    <x v="7"/>
    <s v="AUGUST"/>
    <x v="7"/>
    <s v="N/A"/>
    <n v="5"/>
    <s v="G1A     - Elec G-1 Sm C&amp;I-Fixed"/>
    <s v="G1A"/>
    <s v="ELEC G-1A"/>
    <n v="1572"/>
    <s v="SALE FOR RESALE - HINGHAM ELE"/>
    <n v="1"/>
    <n v="2786.85"/>
    <n v="15204"/>
    <x v="2"/>
  </r>
  <r>
    <x v="0"/>
    <s v="MASSACHUSETTS ELECTRIC"/>
    <x v="0"/>
    <x v="7"/>
    <s v="AUGUST"/>
    <x v="2"/>
    <s v="COMMERCIAL"/>
    <n v="19"/>
    <s v="G2B     - Elec G-2 Dem Master Mtr Apts-Variable"/>
    <s v="G2B"/>
    <s v="ELEC G-2B"/>
    <n v="300"/>
    <s v="COMMERCIAL-NO BUILDING HEAT"/>
    <n v="53"/>
    <n v="203608.18"/>
    <n v="892383"/>
    <x v="3"/>
  </r>
  <r>
    <x v="1"/>
    <s v="NANTUCKET ELECTRIC"/>
    <x v="0"/>
    <x v="7"/>
    <s v="AUGUST"/>
    <x v="2"/>
    <s v="COMMERCIAL"/>
    <n v="710"/>
    <s v="G3A     - Elec G-3 T&amp;D Large TOU"/>
    <s v="G3A"/>
    <s v="ELEC G-3A"/>
    <n v="4532"/>
    <s v="DELIVERY ONLY - COMMERCIAL"/>
    <n v="10"/>
    <n v="94441.15"/>
    <n v="1371973"/>
    <x v="5"/>
  </r>
  <r>
    <x v="0"/>
    <s v="MASSACHUSETTS ELECTRIC"/>
    <x v="0"/>
    <x v="7"/>
    <s v="AUGUST"/>
    <x v="4"/>
    <s v="INDUSTRIAL"/>
    <n v="701"/>
    <s v="G3A     - Elec G-3 Large TOU-Variable"/>
    <s v="G3A"/>
    <s v="ELEC G-3A"/>
    <n v="460"/>
    <s v="INDUSTRIAL GENERAL - 60 HERTZ"/>
    <n v="85"/>
    <n v="1118513.92"/>
    <n v="7216938"/>
    <x v="5"/>
  </r>
  <r>
    <x v="1"/>
    <s v="NANTUCKET ELECTRIC"/>
    <x v="0"/>
    <x v="7"/>
    <s v="AUGUST"/>
    <x v="1"/>
    <s v="STEAM-HEAT"/>
    <n v="1"/>
    <s v="R1A     - Elec R-1 Residential-Fixed"/>
    <s v="R1A"/>
    <s v="ELEC R-1A"/>
    <n v="207"/>
    <s v="RESIDENCE SERVICE - WITH HEAT"/>
    <n v="14"/>
    <n v="2330.0500000000002"/>
    <n v="9623"/>
    <x v="0"/>
  </r>
  <r>
    <x v="0"/>
    <s v="MASSACHUSETTS ELECTRIC"/>
    <x v="0"/>
    <x v="7"/>
    <s v="AUGUST"/>
    <x v="2"/>
    <s v="COMMERCIAL"/>
    <n v="1"/>
    <s v="R1A     - Elec R-1 Residential-Fixed"/>
    <s v="R1A"/>
    <s v="ELEC R-1A"/>
    <n v="300"/>
    <s v="COMMERCIAL-NO BUILDING HEAT"/>
    <n v="1247"/>
    <n v="375405.95"/>
    <n v="1661663"/>
    <x v="0"/>
  </r>
  <r>
    <x v="0"/>
    <s v="MASSACHUSETTS ELECTRIC"/>
    <x v="0"/>
    <x v="7"/>
    <s v="AUGUST"/>
    <x v="0"/>
    <s v="RESIDENTIAL"/>
    <n v="301"/>
    <s v="R1A     - Elec R-1 Res-Smart Grid"/>
    <s v="R1A"/>
    <s v="ELEC R-1A"/>
    <n v="200"/>
    <s v="RESIDENCE SERVICE - NO HEAT"/>
    <n v="6806"/>
    <n v="1066538.6100000001"/>
    <n v="4622810"/>
    <x v="0"/>
  </r>
  <r>
    <x v="1"/>
    <s v="NANTUCKET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10554"/>
    <n v="1778849.32"/>
    <n v="13769004"/>
    <x v="0"/>
  </r>
  <r>
    <x v="0"/>
    <s v="MASSACHUSETTS ELECTRIC"/>
    <x v="0"/>
    <x v="7"/>
    <s v="AUGUST"/>
    <x v="0"/>
    <s v="RESIDENTIAL"/>
    <n v="603"/>
    <s v="S4A     - Lighting S-1 (S4) Co Owned Non Muni-Variable"/>
    <s v="S4A"/>
    <s v="LIGHTING S-4A"/>
    <n v="200"/>
    <s v="RESIDENCE SERVICE - NO HEAT"/>
    <n v="780"/>
    <n v="20437.330000000002"/>
    <n v="49657"/>
    <x v="4"/>
  </r>
  <r>
    <x v="0"/>
    <s v="MASSACHUSETTS ELECTRIC"/>
    <x v="0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56"/>
    <n v="125"/>
    <x v="4"/>
  </r>
  <r>
    <x v="0"/>
    <s v="MASSACHUSETTS ELECTRIC"/>
    <x v="0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3.2"/>
    <n v="323"/>
    <x v="4"/>
  </r>
  <r>
    <x v="0"/>
    <s v="MASSACHUSETTS ELECTRIC"/>
    <x v="0"/>
    <x v="7"/>
    <s v="AUGUST"/>
    <x v="5"/>
    <s v="STRT-AND-HWY-LT"/>
    <n v="608"/>
    <s v="S5A     - Lighting S-5 Cust Owned-Fixed"/>
    <s v="S5A"/>
    <s v="N/A"/>
    <n v="700"/>
    <s v="PUBLIC STREET &amp; HIWAY LIGHTING"/>
    <n v="63"/>
    <n v="383.23"/>
    <n v="239699"/>
    <x v="4"/>
  </r>
  <r>
    <x v="0"/>
    <s v="MASSACHUSETTS ELECTRIC"/>
    <x v="0"/>
    <x v="7"/>
    <s v="AUGUST"/>
    <x v="6"/>
    <s v="N/A"/>
    <n v="601"/>
    <s v="S1A     - Lighting S-1 Co Owned-Variable"/>
    <s v="S1A"/>
    <s v="LIGHTING S-1A"/>
    <n v="360"/>
    <s v="PRIVATE LIGHTING"/>
    <n v="52"/>
    <n v="1571.46"/>
    <n v="2614"/>
    <x v="4"/>
  </r>
  <r>
    <x v="1"/>
    <s v="NANTUCKET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111.6000000000004"/>
    <n v="13570"/>
    <x v="4"/>
  </r>
  <r>
    <x v="0"/>
    <s v="MASSACHUSETTS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35"/>
    <n v="3615.83"/>
    <n v="8605"/>
    <x v="4"/>
  </r>
  <r>
    <x v="0"/>
    <s v="MASSACHUSETTS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6"/>
    <n v="2774.68"/>
    <n v="16345"/>
    <x v="4"/>
  </r>
  <r>
    <x v="0"/>
    <s v="MASSACHUSETTS ELECTRIC"/>
    <x v="0"/>
    <x v="7"/>
    <s v="AUGUST"/>
    <x v="1"/>
    <s v="STEAM-HEAT"/>
    <n v="6"/>
    <s v="R2A     - Elec R-2 Residential Low Income-Fixed"/>
    <s v="R2A"/>
    <s v="ELEC R-2A"/>
    <n v="207"/>
    <s v="RESIDENCE SERVICE - WITH HEAT"/>
    <n v="5641"/>
    <n v="593607.82999999996"/>
    <n v="3837073"/>
    <x v="1"/>
  </r>
  <r>
    <x v="1"/>
    <s v="NANTUCKET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113"/>
    <n v="4074.32"/>
    <n v="78080"/>
    <x v="1"/>
  </r>
  <r>
    <x v="1"/>
    <s v="NANTUCKET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"/>
    <n v="160.52000000000001"/>
    <n v="2854"/>
    <x v="1"/>
  </r>
  <r>
    <x v="0"/>
    <s v="MASSACHUSETTS ELECTRIC"/>
    <x v="0"/>
    <x v="7"/>
    <s v="AUGUST"/>
    <x v="0"/>
    <s v="RESIDENTIAL"/>
    <n v="3"/>
    <s v="R4A     - Elec R-4 Residential TOU-Fixed"/>
    <s v="R4A"/>
    <s v="ELEC R-4A"/>
    <n v="200"/>
    <s v="RESIDENCE SERVICE - NO HEAT"/>
    <n v="12"/>
    <n v="6129.25"/>
    <n v="25346"/>
    <x v="0"/>
  </r>
  <r>
    <x v="0"/>
    <s v="MASSACHUSETTS ELECTRIC"/>
    <x v="0"/>
    <x v="7"/>
    <s v="AUGUST"/>
    <x v="4"/>
    <s v="INDUSTRIAL"/>
    <n v="5"/>
    <s v="G1A     - Elec G-1 Sm C&amp;I-Fixed"/>
    <s v="G1A"/>
    <s v="ELEC G-1A"/>
    <n v="460"/>
    <s v="INDUSTRIAL GENERAL - 60 HERTZ"/>
    <n v="1106"/>
    <n v="242329.59"/>
    <n v="2098396"/>
    <x v="2"/>
  </r>
  <r>
    <x v="0"/>
    <s v="MASSACHUSETTS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646"/>
    <n v="43047.23"/>
    <n v="431621"/>
    <x v="2"/>
  </r>
  <r>
    <x v="1"/>
    <s v="NANTUCKET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29"/>
    <n v="2363.0700000000002"/>
    <n v="24162"/>
    <x v="2"/>
  </r>
  <r>
    <x v="1"/>
    <s v="NANTUCKET ELECTRIC"/>
    <x v="0"/>
    <x v="7"/>
    <s v="AUGUST"/>
    <x v="4"/>
    <s v="INDUSTRIAL"/>
    <n v="950"/>
    <s v="G1A     - Elec G-1 T&amp;D Sm C&amp;I"/>
    <s v="G1A"/>
    <s v="ELEC G-1A"/>
    <n v="4552"/>
    <s v="DELIVERY ONLY - INDUSTRIAL"/>
    <n v="2"/>
    <n v="40.01"/>
    <n v="212"/>
    <x v="2"/>
  </r>
  <r>
    <x v="0"/>
    <s v="MASSACHUSETTS ELECTRIC"/>
    <x v="0"/>
    <x v="7"/>
    <s v="AUGUST"/>
    <x v="5"/>
    <s v="STRT-AND-HWY-LT"/>
    <n v="950"/>
    <s v="G1A     - Elec G-1 T&amp;D Sm C&amp;I"/>
    <s v="G1A"/>
    <s v="ELEC G-1A"/>
    <n v="4562"/>
    <s v="DELIVERY ONLY - STREET LIGHT"/>
    <n v="30"/>
    <n v="756.28"/>
    <n v="5378"/>
    <x v="2"/>
  </r>
  <r>
    <x v="0"/>
    <s v="MASSACHUSETTS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338"/>
    <n v="49468.03"/>
    <n v="460328"/>
    <x v="2"/>
  </r>
  <r>
    <x v="0"/>
    <s v="MASSACHUSETTS ELECTRIC"/>
    <x v="0"/>
    <x v="7"/>
    <s v="AUGUST"/>
    <x v="0"/>
    <s v="RESIDENTIAL"/>
    <n v="305"/>
    <s v="G1A     - Elec G-1 Sm C&amp;I-Smart Grid"/>
    <s v="G1A"/>
    <s v="ELEC G-1A"/>
    <n v="200"/>
    <s v="RESIDENCE SERVICE - NO HEAT"/>
    <n v="1"/>
    <n v="420.54"/>
    <n v="2248"/>
    <x v="2"/>
  </r>
  <r>
    <x v="0"/>
    <s v="MASSACHUSETTS ELECTRIC"/>
    <x v="0"/>
    <x v="7"/>
    <s v="AUGUST"/>
    <x v="8"/>
    <s v="N/A"/>
    <n v="5"/>
    <s v="G1A     - Elec G-1 Sm C&amp;I-Fixed"/>
    <s v="G1A"/>
    <s v="ELEC G-1A"/>
    <n v="1575"/>
    <s v="SALE FOR RESALE - NSTAR"/>
    <n v="5"/>
    <n v="2568.71"/>
    <n v="13790"/>
    <x v="2"/>
  </r>
  <r>
    <x v="1"/>
    <s v="NANTUCKET ELECTRIC"/>
    <x v="0"/>
    <x v="7"/>
    <s v="AUGUST"/>
    <x v="2"/>
    <s v="COMMERCIAL"/>
    <n v="903"/>
    <s v="R1A     - Elec R-1 T&amp;D Residential"/>
    <s v="R1A"/>
    <s v="ELEC R-1A"/>
    <n v="4532"/>
    <s v="DELIVERY ONLY - COMMERCIAL"/>
    <n v="22"/>
    <n v="1897.97"/>
    <n v="14197"/>
    <x v="0"/>
  </r>
  <r>
    <x v="1"/>
    <s v="NANTUCKET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32.950000000000003"/>
    <n v="239"/>
    <x v="2"/>
  </r>
  <r>
    <x v="0"/>
    <s v="MASSACHUSETTS ELECTRIC"/>
    <x v="0"/>
    <x v="7"/>
    <s v="AUGUST"/>
    <x v="4"/>
    <s v="INDUSTRIAL"/>
    <n v="954"/>
    <s v="G2A     - Elec G-2 T&amp;D Dem"/>
    <s v="G2A"/>
    <s v="ELEC G-2A"/>
    <n v="4552"/>
    <s v="DELIVERY ONLY - INDUSTRIAL"/>
    <n v="506"/>
    <n v="1333090.3700000001"/>
    <n v="16623125"/>
    <x v="3"/>
  </r>
  <r>
    <x v="0"/>
    <s v="MASSACHUSETTS ELECTRIC"/>
    <x v="0"/>
    <x v="7"/>
    <s v="AUGUST"/>
    <x v="3"/>
    <s v="N/A"/>
    <n v="954"/>
    <s v="G2A     - Elec G-2 T&amp;D Dem"/>
    <s v="G2A"/>
    <s v="ELEC G-2A"/>
    <n v="4579"/>
    <s v="DELIVERY ONLY - MBTA"/>
    <n v="5"/>
    <n v="3597.71"/>
    <n v="46280"/>
    <x v="3"/>
  </r>
  <r>
    <x v="1"/>
    <s v="NANTUCKET ELECTRIC"/>
    <x v="0"/>
    <x v="7"/>
    <s v="AUGUST"/>
    <x v="2"/>
    <s v="COMMERCIAL"/>
    <n v="954"/>
    <s v="G2A     - Elec G-2 T&amp;D Dem"/>
    <s v="G2A"/>
    <s v="ELEC G-2A"/>
    <n v="4532"/>
    <s v="DELIVERY ONLY - COMMERCIAL"/>
    <n v="75"/>
    <n v="187585.96"/>
    <n v="2244151"/>
    <x v="3"/>
  </r>
  <r>
    <x v="0"/>
    <s v="MASSACHUSETTS ELECTRIC"/>
    <x v="0"/>
    <x v="7"/>
    <s v="AUGUST"/>
    <x v="3"/>
    <s v="N/A"/>
    <n v="710"/>
    <s v="G3A     - Elec G-3 T&amp;D Large TOU"/>
    <s v="G3A"/>
    <s v="ELEC G-3A"/>
    <n v="4579"/>
    <s v="DELIVERY ONLY - MBTA"/>
    <n v="1"/>
    <n v="4470.0600000000004"/>
    <n v="75449"/>
    <x v="5"/>
  </r>
  <r>
    <x v="0"/>
    <s v="MASSACHUSETTS ELECTRIC"/>
    <x v="0"/>
    <x v="7"/>
    <s v="AUGUST"/>
    <x v="1"/>
    <s v="STEAM-HEAT"/>
    <n v="2"/>
    <s v="R1A     - Elec R-1 Residential-Variable"/>
    <s v="R1A"/>
    <s v="ELEC R-1A"/>
    <n v="207"/>
    <s v="RESIDENCE SERVICE - WITH HEAT"/>
    <n v="28"/>
    <n v="4949.26"/>
    <n v="21865"/>
    <x v="0"/>
  </r>
  <r>
    <x v="0"/>
    <s v="MASSACHUSETTS ELECTRIC"/>
    <x v="0"/>
    <x v="7"/>
    <s v="AUGUST"/>
    <x v="2"/>
    <s v="COMMERCIAL"/>
    <n v="2"/>
    <s v="R1A     - Elec R-1 Residential-Variable"/>
    <s v="R1A"/>
    <s v="ELEC R-1A"/>
    <n v="300"/>
    <s v="COMMERCIAL-NO BUILDING HEAT"/>
    <n v="3"/>
    <n v="18.46"/>
    <n v="9"/>
    <x v="0"/>
  </r>
  <r>
    <x v="0"/>
    <s v="MASSACHUSETTS ELECTRIC"/>
    <x v="0"/>
    <x v="7"/>
    <s v="AUGUST"/>
    <x v="2"/>
    <s v="COMMERCIAL"/>
    <n v="301"/>
    <s v="R1A     - Elec R-1 Res-Smart Grid"/>
    <s v="R1A"/>
    <s v="ELEC R-1A"/>
    <n v="300"/>
    <s v="COMMERCIAL-NO BUILDING HEAT"/>
    <n v="10"/>
    <n v="3513.34"/>
    <n v="16348"/>
    <x v="0"/>
  </r>
  <r>
    <x v="0"/>
    <s v="MASSACHUSETTS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409257"/>
    <n v="40277191.5"/>
    <n v="331773508"/>
    <x v="0"/>
  </r>
  <r>
    <x v="0"/>
    <s v="MASSACHUSETTS ELECTRIC"/>
    <x v="0"/>
    <x v="7"/>
    <s v="AUGUST"/>
    <x v="2"/>
    <s v="COMMERCIAL"/>
    <n v="13"/>
    <s v="G2A     - Elec G-2 Dem-Fixed"/>
    <s v="G2A"/>
    <s v="ELEC G-2A"/>
    <n v="300"/>
    <s v="COMMERCIAL-NO BUILDING HEAT"/>
    <n v="111"/>
    <n v="283459.5"/>
    <n v="1656203"/>
    <x v="3"/>
  </r>
  <r>
    <x v="0"/>
    <s v="MASSACHUSETTS ELECTRIC"/>
    <x v="0"/>
    <x v="7"/>
    <s v="AUGUST"/>
    <x v="2"/>
    <s v="COMMERCIAL"/>
    <n v="602"/>
    <s v="S4A     - Lighting S-1 (S4) Co Owned Non Muni-Fixed"/>
    <s v="S4A"/>
    <s v="LIGHTING S-4A"/>
    <n v="300"/>
    <s v="COMMERCIAL-NO BUILDING HEAT"/>
    <n v="980"/>
    <n v="86216.12"/>
    <n v="259390"/>
    <x v="4"/>
  </r>
  <r>
    <x v="0"/>
    <s v="MASSACHUSETTS ELECTRIC"/>
    <x v="0"/>
    <x v="7"/>
    <s v="AUGUST"/>
    <x v="5"/>
    <s v="STRT-AND-HWY-LT"/>
    <n v="626"/>
    <s v="S6A     - Lighting S-6 Decorative-Variable"/>
    <s v="S6A"/>
    <s v="N/A"/>
    <n v="700"/>
    <s v="PUBLIC STREET &amp; HIWAY LIGHTING"/>
    <n v="3"/>
    <n v="1831.75"/>
    <n v="515"/>
    <x v="4"/>
  </r>
  <r>
    <x v="0"/>
    <s v="MASSACHUSETTS ELECTRIC"/>
    <x v="0"/>
    <x v="7"/>
    <s v="AUGUST"/>
    <x v="5"/>
    <s v="STRT-AND-HWY-LT"/>
    <n v="621"/>
    <s v="G1B     - Lighting G-1 T&amp;D Non Conforming"/>
    <s v="G1B"/>
    <s v="LIGHTING G-1B"/>
    <n v="4562"/>
    <s v="DELIVERY ONLY - STREET LIGHT"/>
    <n v="9"/>
    <n v="153.58000000000001"/>
    <n v="999"/>
    <x v="2"/>
  </r>
  <r>
    <x v="0"/>
    <s v="MASSACHUSETTS ELECTRIC"/>
    <x v="0"/>
    <x v="7"/>
    <s v="AUGUST"/>
    <x v="6"/>
    <s v="N/A"/>
    <n v="623"/>
    <s v="S3B     - Lighting S-3 UG Div of Ownrshp Opt B-Var"/>
    <s v="S3B"/>
    <s v="LIGHTING S-3B"/>
    <n v="360"/>
    <s v="PRIVATE LIGHTING"/>
    <n v="3"/>
    <n v="48"/>
    <n v="162"/>
    <x v="4"/>
  </r>
  <r>
    <x v="0"/>
    <s v="MASSACHUSETTS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60464"/>
    <n v="1616299.33"/>
    <n v="41307567"/>
    <x v="1"/>
  </r>
  <r>
    <x v="0"/>
    <s v="MASSACHUSETTS ELECTRIC"/>
    <x v="0"/>
    <x v="7"/>
    <s v="AUGUST"/>
    <x v="2"/>
    <s v="COMMERCIAL"/>
    <n v="5"/>
    <s v="G1A     - Elec G-1 Sm C&amp;I-Fixed"/>
    <s v="G1A"/>
    <s v="ELEC G-1A"/>
    <n v="300"/>
    <s v="COMMERCIAL-NO BUILDING HEAT"/>
    <n v="47123"/>
    <n v="2672452.39"/>
    <n v="71881081"/>
    <x v="2"/>
  </r>
  <r>
    <x v="0"/>
    <s v="MASSACHUSETTS ELECTRIC"/>
    <x v="0"/>
    <x v="7"/>
    <s v="AUGUST"/>
    <x v="2"/>
    <s v="COMMERCIAL"/>
    <n v="11"/>
    <s v="G1A     - Elec G-1 Sm C&amp;I-Variable"/>
    <s v="G1A"/>
    <s v="ELEC G-1A"/>
    <n v="300"/>
    <s v="COMMERCIAL-NO BUILDING HEAT"/>
    <n v="246"/>
    <n v="79909.11"/>
    <n v="449871"/>
    <x v="2"/>
  </r>
  <r>
    <x v="0"/>
    <s v="MASSACHUSETTS ELECTRIC"/>
    <x v="0"/>
    <x v="7"/>
    <s v="AUGUST"/>
    <x v="10"/>
    <s v="N/A"/>
    <n v="950"/>
    <s v="G1A     - Elec G-1 T&amp;D Sm C&amp;I"/>
    <s v="G1A"/>
    <s v="ELEC G-1A"/>
    <n v="4577"/>
    <s v="N/A"/>
    <n v="1"/>
    <n v="115.39"/>
    <n v="1223"/>
    <x v="2"/>
  </r>
  <r>
    <x v="0"/>
    <s v="MASSACHUSETTS ELECTRIC"/>
    <x v="0"/>
    <x v="7"/>
    <s v="AUGUST"/>
    <x v="3"/>
    <s v="N/A"/>
    <n v="950"/>
    <s v="G1A     - Elec G-1 T&amp;D Sm C&amp;I"/>
    <s v="G1A"/>
    <s v="ELEC G-1A"/>
    <n v="4579"/>
    <s v="DELIVERY ONLY - MBTA"/>
    <n v="84"/>
    <n v="6461.13"/>
    <n v="65450"/>
    <x v="2"/>
  </r>
  <r>
    <x v="0"/>
    <s v="MASSACHUSETTS ELECTRIC"/>
    <x v="0"/>
    <x v="7"/>
    <s v="AUGUST"/>
    <x v="2"/>
    <s v="COMMERCIAL"/>
    <n v="8"/>
    <s v="G1C     - Elec G-1 Sm C&amp;I Unmtrd Fix kWh-Fixed"/>
    <s v="G1C"/>
    <s v="ELEC G-1C"/>
    <n v="300"/>
    <s v="COMMERCIAL-NO BUILDING HEAT"/>
    <n v="421"/>
    <n v="23369.62"/>
    <n v="110821"/>
    <x v="2"/>
  </r>
  <r>
    <x v="0"/>
    <s v="MASSACHUSETTS ELECTRIC"/>
    <x v="0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7"/>
    <s v="AUGUST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7"/>
    <s v="AUGUST"/>
    <x v="2"/>
    <s v="COMMERCIAL"/>
    <n v="309"/>
    <s v="G1D     - Elec G-1 Sm C&amp;I Master Mtr-Smart Grid"/>
    <s v="G1D"/>
    <s v="ELEC G-1D"/>
    <n v="300"/>
    <s v="COMMERCIAL-NO BUILDING HEAT"/>
    <n v="6"/>
    <n v="1924.64"/>
    <n v="10211"/>
    <x v="2"/>
  </r>
  <r>
    <x v="0"/>
    <s v="MASSACHUSETTS ELECTRIC"/>
    <x v="0"/>
    <x v="7"/>
    <s v="AUGUST"/>
    <x v="0"/>
    <s v="RESIDENTIAL"/>
    <n v="310"/>
    <s v="G1F     - Elec G-1 Sm C&amp;I House Meter-Smart Grid"/>
    <s v="G1F"/>
    <s v="ELEC G-1F"/>
    <n v="200"/>
    <s v="RESIDENCE SERVICE - NO HEAT"/>
    <n v="3"/>
    <n v="110.2"/>
    <n v="439"/>
    <x v="2"/>
  </r>
  <r>
    <x v="0"/>
    <s v="MASSACHUSETTS ELECTRIC"/>
    <x v="0"/>
    <x v="7"/>
    <s v="AUGUST"/>
    <x v="2"/>
    <s v="COMMERCIAL"/>
    <n v="310"/>
    <s v="G1F     - Elec G-1 Sm C&amp;I House Meter-Smart Grid"/>
    <s v="G1F"/>
    <s v="ELEC G-1F"/>
    <n v="300"/>
    <s v="COMMERCIAL-NO BUILDING HEAT"/>
    <n v="251"/>
    <n v="11941.21"/>
    <n v="53919"/>
    <x v="2"/>
  </r>
  <r>
    <x v="0"/>
    <s v="MASSACHUSETTS ELECTRIC"/>
    <x v="0"/>
    <x v="7"/>
    <s v="AUGUST"/>
    <x v="2"/>
    <s v="COMMERCIAL"/>
    <n v="16"/>
    <s v="G2B     - Elec G-2 Dem Master Mtr Apts-Fixed"/>
    <s v="G2B"/>
    <s v="ELEC G-2B"/>
    <n v="300"/>
    <s v="COMMERCIAL-NO BUILDING HEAT"/>
    <n v="1"/>
    <n v="3459.42"/>
    <n v="19800"/>
    <x v="3"/>
  </r>
  <r>
    <x v="0"/>
    <s v="MASSACHUSETTS ELECTRIC"/>
    <x v="0"/>
    <x v="7"/>
    <s v="AUGUST"/>
    <x v="2"/>
    <s v="COMMERCIAL"/>
    <n v="955"/>
    <s v="G2B     - Elec G-2 T&amp;D Dem Master Mtr Apts"/>
    <s v="G2A"/>
    <s v="ELEC G-2A"/>
    <n v="4532"/>
    <s v="DELIVERY ONLY - COMMERCIAL"/>
    <n v="347"/>
    <n v="538739.47"/>
    <n v="7341360"/>
    <x v="3"/>
  </r>
  <r>
    <x v="0"/>
    <s v="MASSACHUSETTS ELECTRIC"/>
    <x v="0"/>
    <x v="7"/>
    <s v="AUGUST"/>
    <x v="4"/>
    <s v="INDUSTRIAL"/>
    <n v="710"/>
    <s v="G3A     - Elec G-3 T&amp;D Large TOU"/>
    <s v="G3A"/>
    <s v="ELEC G-3A"/>
    <n v="4552"/>
    <s v="DELIVERY ONLY - INDUSTRIAL"/>
    <n v="659"/>
    <n v="11505335.789999999"/>
    <n v="204666696"/>
    <x v="5"/>
  </r>
  <r>
    <x v="0"/>
    <s v="MASSACHUSETTS ELECTRIC"/>
    <x v="0"/>
    <x v="7"/>
    <s v="AUGUST"/>
    <x v="1"/>
    <s v="STEAM-HEAT"/>
    <n v="301"/>
    <s v="R1A     - Elec R-1 Res-Smart Grid"/>
    <s v="R1A"/>
    <s v="ELEC R-1A"/>
    <n v="207"/>
    <s v="RESIDENCE SERVICE - WITH HEAT"/>
    <n v="474"/>
    <n v="78515.360000000001"/>
    <n v="343660"/>
    <x v="0"/>
  </r>
  <r>
    <x v="0"/>
    <s v="MASSACHUSETTS ELECTRIC"/>
    <x v="0"/>
    <x v="7"/>
    <s v="AUGUST"/>
    <x v="7"/>
    <s v="N/A"/>
    <n v="1"/>
    <s v="R1A     - Elec R-1 Residential-Fixed"/>
    <s v="R1A"/>
    <s v="ELEC R-1A"/>
    <n v="1572"/>
    <s v="SALE FOR RESALE - HINGHAM ELE"/>
    <n v="1"/>
    <n v="114.3"/>
    <n v="486"/>
    <x v="0"/>
  </r>
  <r>
    <x v="0"/>
    <s v="MASSACHUSETTS ELECTRIC"/>
    <x v="0"/>
    <x v="7"/>
    <s v="AUGUST"/>
    <x v="4"/>
    <s v="INDUSTRIAL"/>
    <n v="313"/>
    <s v="G2A     - Elec G-2 Dem-Smart Grid"/>
    <s v="G2A"/>
    <s v="ELEC G-2A"/>
    <n v="460"/>
    <s v="INDUSTRIAL GENERAL - 60 HERTZ"/>
    <n v="1"/>
    <n v="630.63"/>
    <n v="3556"/>
    <x v="3"/>
  </r>
  <r>
    <x v="0"/>
    <s v="MASSACHUSETTS ELECTRIC"/>
    <x v="0"/>
    <x v="7"/>
    <s v="AUGUST"/>
    <x v="10"/>
    <s v="N/A"/>
    <n v="18"/>
    <s v="G2A     - Elec G-2 Dem-Variable"/>
    <s v="G2A"/>
    <s v="ELEC G-2A"/>
    <n v="1577"/>
    <s v="SALE FOR RESALE - WESTRN MASS"/>
    <n v="1"/>
    <n v="3449.92"/>
    <n v="20800"/>
    <x v="3"/>
  </r>
  <r>
    <x v="0"/>
    <s v="MASSACHUSETTS ELECTRIC"/>
    <x v="0"/>
    <x v="7"/>
    <s v="AUGUST"/>
    <x v="0"/>
    <s v="RESIDENTIAL"/>
    <n v="616"/>
    <s v="S4A     - Lighting S-1 (S4) T&amp;D Co Owned Non Muni"/>
    <s v="S4A"/>
    <s v="LIGHTING S-4A"/>
    <n v="4512"/>
    <s v="DELIVERY ONLY - RESIDENTIAL"/>
    <n v="603"/>
    <n v="17839.05"/>
    <n v="57172"/>
    <x v="4"/>
  </r>
  <r>
    <x v="0"/>
    <s v="MASSACHUSETTS ELECTRIC"/>
    <x v="0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37"/>
    <n v="26175.69"/>
    <n v="75708"/>
    <x v="4"/>
  </r>
  <r>
    <x v="0"/>
    <s v="MASSACHUSETTS ELECTRIC"/>
    <x v="0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864"/>
    <n v="49900.63"/>
    <n v="193652"/>
    <x v="4"/>
  </r>
  <r>
    <x v="0"/>
    <s v="MASSACHUSETTS ELECTRIC"/>
    <x v="0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100000000000001"/>
    <n v="19"/>
    <x v="4"/>
  </r>
  <r>
    <x v="0"/>
    <s v="MASSACHUSETTS ELECTRIC"/>
    <x v="0"/>
    <x v="7"/>
    <s v="AUGUST"/>
    <x v="5"/>
    <s v="STRT-AND-HWY-LT"/>
    <n v="627"/>
    <s v="S6A     - Lighting S-6 T&amp;D Decorative"/>
    <s v="S6A"/>
    <s v="N/A"/>
    <n v="4562"/>
    <s v="DELIVERY ONLY - STREET LIGHT"/>
    <n v="4"/>
    <n v="1350.49"/>
    <n v="334"/>
    <x v="4"/>
  </r>
  <r>
    <x v="0"/>
    <s v="MASSACHUSETTS ELECTRIC"/>
    <x v="0"/>
    <x v="7"/>
    <s v="AUGUST"/>
    <x v="5"/>
    <s v="STRT-AND-HWY-LT"/>
    <n v="601"/>
    <s v="S1A     - Lighting S-1 Co Owned-Variable"/>
    <s v="S1A"/>
    <s v="LIGHTING S-1A"/>
    <n v="700"/>
    <s v="PUBLIC STREET &amp; HIWAY LIGHTING"/>
    <n v="130"/>
    <n v="78230.740000000005"/>
    <n v="129249"/>
    <x v="4"/>
  </r>
  <r>
    <x v="0"/>
    <s v="MASSACHUSETTS ELECTRIC"/>
    <x v="0"/>
    <x v="7"/>
    <s v="AUGUST"/>
    <x v="5"/>
    <s v="STRT-AND-HWY-LT"/>
    <n v="612"/>
    <s v="G1B     - Lighting G-1 Non Conforming-Fixed"/>
    <s v="G1B"/>
    <s v="LIGHTING G-1B"/>
    <n v="700"/>
    <s v="PUBLIC STREET &amp; HIWAY LIGHTING"/>
    <n v="3"/>
    <n v="63.29"/>
    <n v="225"/>
    <x v="2"/>
  </r>
  <r>
    <x v="0"/>
    <s v="MASSACHUSETTS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22.88"/>
    <n v="4400"/>
    <x v="2"/>
  </r>
  <r>
    <x v="1"/>
    <s v="NANTUCKET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1"/>
    <n v="9.59"/>
    <n v="25"/>
    <x v="4"/>
  </r>
  <r>
    <x v="0"/>
    <s v="MASSACHUSETTS ELECTRIC"/>
    <x v="0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2"/>
    <n v="3079.34"/>
    <n v="12721"/>
    <x v="4"/>
  </r>
  <r>
    <x v="0"/>
    <s v="MASSACHUSETTS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5"/>
    <n v="155.04"/>
    <n v="893"/>
    <x v="4"/>
  </r>
  <r>
    <x v="0"/>
    <s v="MASSACHUSETTS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59548"/>
    <n v="6285991.8300000001"/>
    <n v="40509400"/>
    <x v="1"/>
  </r>
  <r>
    <x v="1"/>
    <s v="NANTUCKET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24"/>
    <n v="2500"/>
    <n v="15670"/>
    <x v="1"/>
  </r>
  <r>
    <x v="0"/>
    <s v="MASSACHUSETTS ELECTRIC"/>
    <x v="0"/>
    <x v="7"/>
    <s v="AUGUST"/>
    <x v="0"/>
    <s v="RESIDENTIAL"/>
    <n v="7"/>
    <s v="R2A     - Elec R-2 Residential Low Income-Variable"/>
    <s v="R2A"/>
    <s v="ELEC R-2A"/>
    <n v="200"/>
    <s v="RESIDENCE SERVICE - NO HEAT"/>
    <n v="76"/>
    <n v="9148.75"/>
    <n v="60322"/>
    <x v="1"/>
  </r>
  <r>
    <x v="0"/>
    <s v="MASSACHUSETTS ELECTRIC"/>
    <x v="0"/>
    <x v="7"/>
    <s v="AUGUST"/>
    <x v="1"/>
    <s v="STEAM-HEAT"/>
    <n v="7"/>
    <s v="R2A     - Elec R-2 Residential Low Income-Variable"/>
    <s v="R2A"/>
    <s v="ELEC R-2A"/>
    <n v="207"/>
    <s v="RESIDENCE SERVICE - WITH HEAT"/>
    <n v="8"/>
    <n v="1145.6300000000001"/>
    <n v="7589"/>
    <x v="1"/>
  </r>
  <r>
    <x v="0"/>
    <s v="MASSACHUSETTS ELECTRIC"/>
    <x v="0"/>
    <x v="7"/>
    <s v="AUGUST"/>
    <x v="1"/>
    <s v="STEAM-HEAT"/>
    <n v="911"/>
    <s v="R4A     - Elec R-4 T&amp;D Residential TOU"/>
    <s v="R4A"/>
    <s v="ELEC R-4A"/>
    <n v="4513"/>
    <s v="DELIVERY ONLY - RESIDENT HEAT"/>
    <n v="42"/>
    <n v="5946.04"/>
    <n v="42567"/>
    <x v="0"/>
  </r>
  <r>
    <x v="0"/>
    <s v="MASSACHUSETTS ELECTRIC"/>
    <x v="0"/>
    <x v="7"/>
    <s v="AUGUST"/>
    <x v="2"/>
    <s v="COMMERCIAL"/>
    <n v="950"/>
    <s v="G1A     - Elec G-1 T&amp;D Sm C&amp;I"/>
    <s v="G1A"/>
    <s v="ELEC G-1A"/>
    <n v="4532"/>
    <s v="DELIVERY ONLY - COMMERCIAL"/>
    <n v="56960"/>
    <n v="4731409.46"/>
    <n v="111599207"/>
    <x v="2"/>
  </r>
  <r>
    <x v="0"/>
    <s v="MASSACHUSETTS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414"/>
    <n v="-10892.87"/>
    <n v="1123495"/>
    <x v="2"/>
  </r>
  <r>
    <x v="0"/>
    <s v="MASSACHUSETTS ELECTRIC"/>
    <x v="0"/>
    <x v="7"/>
    <s v="AUGUST"/>
    <x v="2"/>
    <s v="COMMERCIAL"/>
    <n v="17"/>
    <s v="G2D     - Elec G-2 Dem Res Heat Ind Mtr Apt-Fix"/>
    <s v="G2D"/>
    <s v="ELEC G-2D"/>
    <n v="300"/>
    <s v="COMMERCIAL-NO BUILDING HEAT"/>
    <n v="2"/>
    <n v="1463.33"/>
    <n v="8240"/>
    <x v="3"/>
  </r>
  <r>
    <x v="0"/>
    <s v="MASSACHUSETTS ELECTRIC"/>
    <x v="0"/>
    <x v="7"/>
    <s v="AUGUST"/>
    <x v="2"/>
    <s v="COMMERCIAL"/>
    <n v="701"/>
    <s v="G3A     - Elec G-3 Large TOU-Variable"/>
    <s v="G3A"/>
    <s v="ELEC G-3A"/>
    <n v="300"/>
    <s v="COMMERCIAL-NO BUILDING HEAT"/>
    <n v="203"/>
    <n v="2972712.83"/>
    <n v="18997264"/>
    <x v="5"/>
  </r>
  <r>
    <x v="1"/>
    <s v="NANTUCKET ELECTRIC"/>
    <x v="0"/>
    <x v="7"/>
    <s v="AUGUST"/>
    <x v="4"/>
    <s v="INDUSTRIAL"/>
    <n v="710"/>
    <s v="G3A     - Elec G-3 T&amp;D Large TOU"/>
    <s v="G3A"/>
    <s v="ELEC G-3A"/>
    <n v="4552"/>
    <s v="DELIVERY ONLY - INDUSTRIAL"/>
    <n v="1"/>
    <n v="4079.36"/>
    <n v="52527"/>
    <x v="5"/>
  </r>
  <r>
    <x v="0"/>
    <s v="MASSACHUSETTS ELECTRIC"/>
    <x v="0"/>
    <x v="7"/>
    <s v="AUGUST"/>
    <x v="0"/>
    <s v="RESIDENTIAL"/>
    <n v="1"/>
    <s v="R1A     - Elec R-1 Residential-Fixed"/>
    <s v="R1A"/>
    <s v="ELEC R-1A"/>
    <n v="200"/>
    <s v="RESIDENCE SERVICE - NO HEAT"/>
    <n v="540911"/>
    <n v="91692283.530000001"/>
    <n v="399005659"/>
    <x v="0"/>
  </r>
  <r>
    <x v="1"/>
    <s v="NANTUCKET ELECTRIC"/>
    <x v="0"/>
    <x v="7"/>
    <s v="AUGUST"/>
    <x v="2"/>
    <s v="COMMERCIAL"/>
    <n v="1"/>
    <s v="R1A     - Elec R-1 Residential-Fixed"/>
    <s v="R1A"/>
    <s v="ELEC R-1A"/>
    <n v="300"/>
    <s v="COMMERCIAL-NO BUILDING HEAT"/>
    <n v="19"/>
    <n v="3292.51"/>
    <n v="13625"/>
    <x v="0"/>
  </r>
  <r>
    <x v="0"/>
    <s v="MASSACHUSETTS ELECTRIC"/>
    <x v="0"/>
    <x v="7"/>
    <s v="AUGUST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7"/>
    <s v="AUGUST"/>
    <x v="8"/>
    <s v="N/A"/>
    <n v="13"/>
    <s v="G2A     - Elec G-2 Dem-Fixed"/>
    <s v="G2A"/>
    <s v="ELEC G-2A"/>
    <n v="1575"/>
    <s v="SALE FOR RESALE - NSTAR"/>
    <n v="1"/>
    <n v="764.99"/>
    <n v="3990"/>
    <x v="3"/>
  </r>
  <r>
    <x v="0"/>
    <s v="MASSACHUSETTS ELECTRIC"/>
    <x v="0"/>
    <x v="7"/>
    <s v="AUGUST"/>
    <x v="4"/>
    <s v="INDUSTRIAL"/>
    <n v="13"/>
    <s v="G2A     - Elec G-2 Dem-Fixed"/>
    <s v="G2A"/>
    <s v="ELEC G-2A"/>
    <n v="460"/>
    <s v="INDUSTRIAL GENERAL - 60 HERTZ"/>
    <n v="6"/>
    <n v="12164.92"/>
    <n v="65920"/>
    <x v="3"/>
  </r>
  <r>
    <x v="0"/>
    <s v="MASSACHUSETTS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30037"/>
    <n v="2662106.29"/>
    <n v="22197716"/>
    <x v="0"/>
  </r>
  <r>
    <x v="1"/>
    <s v="NANTUCKET ELECTRIC"/>
    <x v="0"/>
    <x v="8"/>
    <s v="SEPTEMBER"/>
    <x v="2"/>
    <s v="COMMERCIAL"/>
    <n v="5"/>
    <s v="G1A     - Elec G-1 Sm C&amp;I-Fixed"/>
    <s v="G1A"/>
    <s v="ELEC G-1A"/>
    <n v="300"/>
    <s v="COMMERCIAL-NO BUILDING HEAT"/>
    <n v="147"/>
    <n v="47832.1"/>
    <n v="237568"/>
    <x v="2"/>
  </r>
  <r>
    <x v="0"/>
    <s v="MASSACHUSETTS ELECTRIC"/>
    <x v="0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75.98"/>
    <n v="637"/>
    <x v="2"/>
  </r>
  <r>
    <x v="0"/>
    <s v="MASSACHUSETTS ELECTRIC"/>
    <x v="0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523.03"/>
    <n v="8120"/>
    <x v="3"/>
  </r>
  <r>
    <x v="0"/>
    <s v="MASSACHUSETTS ELECTRIC"/>
    <x v="0"/>
    <x v="8"/>
    <s v="SEPTEMBER"/>
    <x v="2"/>
    <s v="COMMERCIAL"/>
    <n v="701"/>
    <s v="G3A     - Elec G-3 Large TOU-Variable"/>
    <s v="G3A"/>
    <s v="ELEC G-3A"/>
    <n v="300"/>
    <s v="COMMERCIAL-NO BUILDING HEAT"/>
    <n v="191"/>
    <n v="2048178.82"/>
    <n v="13465175"/>
    <x v="5"/>
  </r>
  <r>
    <x v="0"/>
    <s v="MASSACHUSETTS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14998"/>
    <n v="565747.96"/>
    <n v="6387904"/>
    <x v="2"/>
  </r>
  <r>
    <x v="0"/>
    <s v="MASSACHUSETTS ELECTRIC"/>
    <x v="0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93.83"/>
    <n v="5814"/>
    <x v="2"/>
  </r>
  <r>
    <x v="1"/>
    <s v="NANTUCKET ELECTRIC"/>
    <x v="0"/>
    <x v="8"/>
    <s v="SEPTEMBER"/>
    <x v="4"/>
    <s v="INDUSTRIAL"/>
    <n v="18"/>
    <s v="G2A     - Elec G-2 Dem-Variable"/>
    <s v="G2A"/>
    <s v="ELEC G-2A"/>
    <n v="460"/>
    <s v="INDUSTRIAL GENERAL - 60 HERTZ"/>
    <n v="1"/>
    <n v="514.55999999999995"/>
    <n v="2520"/>
    <x v="3"/>
  </r>
  <r>
    <x v="0"/>
    <s v="MASSACHUSETTS ELECTRIC"/>
    <x v="0"/>
    <x v="8"/>
    <s v="SEPTEMBER"/>
    <x v="4"/>
    <s v="INDUSTRIAL"/>
    <n v="313"/>
    <s v="G2A     - Elec G-2 Dem-Smart Grid"/>
    <s v="G2A"/>
    <s v="ELEC G-2A"/>
    <n v="460"/>
    <s v="INDUSTRIAL GENERAL - 60 HERTZ"/>
    <n v="1"/>
    <n v="906.75"/>
    <n v="5145"/>
    <x v="3"/>
  </r>
  <r>
    <x v="0"/>
    <s v="MASSACHUSETTS ELECTRIC"/>
    <x v="0"/>
    <x v="8"/>
    <s v="SEPTEMBER"/>
    <x v="8"/>
    <s v="N/A"/>
    <n v="18"/>
    <s v="G2A     - Elec G-2 Dem-Variable"/>
    <s v="G2A"/>
    <s v="ELEC G-2A"/>
    <n v="1575"/>
    <s v="SALE FOR RESALE - NSTAR"/>
    <n v="2"/>
    <n v="6422.91"/>
    <n v="38230"/>
    <x v="3"/>
  </r>
  <r>
    <x v="0"/>
    <s v="MASSACHUSETTS ELECTRIC"/>
    <x v="0"/>
    <x v="8"/>
    <s v="SEPTEMBER"/>
    <x v="6"/>
    <s v="N/A"/>
    <n v="600"/>
    <s v="S1A     - Lighting S-1 Co Owned-Fixed"/>
    <s v="S1A"/>
    <s v="LIGHTING S-1A"/>
    <n v="360"/>
    <s v="PRIVATE LIGHTING"/>
    <n v="10"/>
    <n v="3401.32"/>
    <n v="4764"/>
    <x v="4"/>
  </r>
  <r>
    <x v="0"/>
    <s v="MASSACHUSETTS ELECTRIC"/>
    <x v="0"/>
    <x v="8"/>
    <s v="SEPTEMBER"/>
    <x v="4"/>
    <s v="INDUSTRIAL"/>
    <n v="602"/>
    <s v="S4A     - Lighting S-1 (S4) Co Owned Non Muni-Fixed"/>
    <s v="S4A"/>
    <s v="LIGHTING S-4A"/>
    <n v="460"/>
    <s v="INDUSTRIAL GENERAL - 60 HERTZ"/>
    <n v="26"/>
    <n v="3135.64"/>
    <n v="10166"/>
    <x v="4"/>
  </r>
  <r>
    <x v="0"/>
    <s v="MASSACHUSETTS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3213"/>
    <n v="212333.75"/>
    <n v="955076"/>
    <x v="4"/>
  </r>
  <r>
    <x v="0"/>
    <s v="MASSACHUSETTS ELECTRIC"/>
    <x v="0"/>
    <x v="8"/>
    <s v="SEPTEM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160"/>
    <n v="20676.21"/>
    <n v="157766"/>
    <x v="0"/>
  </r>
  <r>
    <x v="0"/>
    <s v="MASSACHUSETTS ELECTRIC"/>
    <x v="0"/>
    <x v="8"/>
    <s v="SEPTEMBER"/>
    <x v="1"/>
    <s v="STEAM-HEAT"/>
    <n v="7"/>
    <s v="R2A     - Elec R-2 Residential Low Income-Variable"/>
    <s v="R2A"/>
    <s v="ELEC R-2A"/>
    <n v="207"/>
    <s v="RESIDENCE SERVICE - WITH HEAT"/>
    <n v="8"/>
    <n v="743"/>
    <n v="4865"/>
    <x v="1"/>
  </r>
  <r>
    <x v="0"/>
    <s v="MASSACHUSETTS ELECTRIC"/>
    <x v="0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4"/>
    <n v="15403.11"/>
    <n v="41679"/>
    <x v="4"/>
  </r>
  <r>
    <x v="0"/>
    <s v="MASSACHUSETTS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6"/>
    <n v="109.67"/>
    <n v="-189"/>
    <x v="4"/>
  </r>
  <r>
    <x v="0"/>
    <s v="MASSACHUSETTS ELECTRIC"/>
    <x v="0"/>
    <x v="8"/>
    <s v="SEPTEMBER"/>
    <x v="0"/>
    <s v="RESIDENTIAL"/>
    <n v="602"/>
    <s v="S4A     - Lighting S-1 (S4) Co Owned Non Muni-Fixed"/>
    <s v="S4A"/>
    <s v="LIGHTING S-4A"/>
    <n v="200"/>
    <s v="RESIDENCE SERVICE - NO HEAT"/>
    <n v="185"/>
    <n v="6476.41"/>
    <n v="17217"/>
    <x v="4"/>
  </r>
  <r>
    <x v="0"/>
    <s v="MASSACHUSETTS ELECTRIC"/>
    <x v="0"/>
    <x v="8"/>
    <s v="SEPTEMBER"/>
    <x v="2"/>
    <s v="COMMERCIAL"/>
    <n v="14"/>
    <s v="G1D     - Elec G-1 Sm C&amp;I Master Mtr-Variable"/>
    <s v="G1D"/>
    <s v="ELEC G-1D"/>
    <n v="300"/>
    <s v="COMMERCIAL-NO BUILDING HEAT"/>
    <n v="2"/>
    <n v="78.06"/>
    <n v="322"/>
    <x v="2"/>
  </r>
  <r>
    <x v="0"/>
    <s v="MASSACHUSETTS ELECTRIC"/>
    <x v="0"/>
    <x v="8"/>
    <s v="SEPTEMBER"/>
    <x v="1"/>
    <s v="STEAM-HEAT"/>
    <n v="911"/>
    <s v="R4A     - Elec R-4 T&amp;D Residential TOU"/>
    <s v="R4A"/>
    <s v="ELEC R-4A"/>
    <n v="4513"/>
    <s v="DELIVERY ONLY - RESIDENT HEAT"/>
    <n v="39"/>
    <n v="5699.85"/>
    <n v="40848"/>
    <x v="0"/>
  </r>
  <r>
    <x v="0"/>
    <s v="MASSACHUSETTS ELECTRIC"/>
    <x v="0"/>
    <x v="8"/>
    <s v="SEPTEMBER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8"/>
    <s v="SEPTEMBER"/>
    <x v="3"/>
    <s v="N/A"/>
    <n v="954"/>
    <s v="G2A     - Elec G-2 T&amp;D Dem"/>
    <s v="G2A"/>
    <s v="ELEC G-2A"/>
    <n v="4579"/>
    <s v="DELIVERY ONLY - MBTA"/>
    <n v="5"/>
    <n v="4478.79"/>
    <n v="60660"/>
    <x v="3"/>
  </r>
  <r>
    <x v="0"/>
    <s v="MASSACHUSETTS ELECTRIC"/>
    <x v="0"/>
    <x v="8"/>
    <s v="SEPTEMBER"/>
    <x v="2"/>
    <s v="COMMERCIAL"/>
    <n v="955"/>
    <s v="G2B     - Elec G-2 T&amp;D Dem Master Mtr Apts"/>
    <s v="G2A"/>
    <s v="ELEC G-2A"/>
    <n v="4532"/>
    <s v="DELIVERY ONLY - COMMERCIAL"/>
    <n v="339"/>
    <n v="474906.97"/>
    <n v="6323079"/>
    <x v="3"/>
  </r>
  <r>
    <x v="0"/>
    <s v="MASSACHUSETTS ELECTRIC"/>
    <x v="0"/>
    <x v="8"/>
    <s v="SEPTEMBER"/>
    <x v="3"/>
    <s v="N/A"/>
    <n v="950"/>
    <s v="G1A     - Elec G-1 T&amp;D Sm C&amp;I"/>
    <s v="G1A"/>
    <s v="ELEC G-1A"/>
    <n v="4579"/>
    <s v="DELIVERY ONLY - MBTA"/>
    <n v="83"/>
    <n v="6314.32"/>
    <n v="63952"/>
    <x v="2"/>
  </r>
  <r>
    <x v="0"/>
    <s v="MASSACHUSETTS ELECTRIC"/>
    <x v="0"/>
    <x v="8"/>
    <s v="SEPTEMBER"/>
    <x v="2"/>
    <s v="COMMERCIAL"/>
    <n v="18"/>
    <s v="G2A     - Elec G-2 Dem-Variable"/>
    <s v="G2A"/>
    <s v="ELEC G-2A"/>
    <n v="300"/>
    <s v="COMMERCIAL-NO BUILDING HEAT"/>
    <n v="2307"/>
    <n v="5910678.8399999999"/>
    <n v="35704982"/>
    <x v="3"/>
  </r>
  <r>
    <x v="0"/>
    <s v="MASSACHUSETTS ELECTRIC"/>
    <x v="0"/>
    <x v="8"/>
    <s v="SEPTEMBER"/>
    <x v="4"/>
    <s v="INDUSTRIAL"/>
    <n v="13"/>
    <s v="G2A     - Elec G-2 Dem-Fixed"/>
    <s v="G2A"/>
    <s v="ELEC G-2A"/>
    <n v="460"/>
    <s v="INDUSTRIAL GENERAL - 60 HERTZ"/>
    <n v="6"/>
    <n v="11813.08"/>
    <n v="69480"/>
    <x v="3"/>
  </r>
  <r>
    <x v="0"/>
    <s v="MASSACHUSETTS ELECTRIC"/>
    <x v="0"/>
    <x v="8"/>
    <s v="SEPTEMBER"/>
    <x v="4"/>
    <s v="INDUSTRIAL"/>
    <n v="18"/>
    <s v="G2A     - Elec G-2 Dem-Variable"/>
    <s v="G2A"/>
    <s v="ELEC G-2A"/>
    <n v="460"/>
    <s v="INDUSTRIAL GENERAL - 60 HERTZ"/>
    <n v="205"/>
    <n v="673282.03"/>
    <n v="3917665"/>
    <x v="3"/>
  </r>
  <r>
    <x v="1"/>
    <s v="NANTUCKET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1"/>
    <n v="4071.94"/>
    <n v="52342"/>
    <x v="5"/>
  </r>
  <r>
    <x v="0"/>
    <s v="MASSACHUSETTS ELECTRIC"/>
    <x v="0"/>
    <x v="8"/>
    <s v="SEPTEMBER"/>
    <x v="0"/>
    <s v="RESIDENTIAL"/>
    <n v="301"/>
    <s v="R1A     - Elec R-1 Res-Smart Grid"/>
    <s v="R1A"/>
    <s v="ELEC R-1A"/>
    <n v="200"/>
    <s v="RESIDENCE SERVICE - NO HEAT"/>
    <n v="6682"/>
    <n v="857851.16"/>
    <n v="3692430"/>
    <x v="0"/>
  </r>
  <r>
    <x v="1"/>
    <s v="NANTUCKET ELECTRIC"/>
    <x v="0"/>
    <x v="8"/>
    <s v="SEPTEMBER"/>
    <x v="2"/>
    <s v="COMMERCIAL"/>
    <n v="1"/>
    <s v="R1A     - Elec R-1 Residential-Fixed"/>
    <s v="R1A"/>
    <s v="ELEC R-1A"/>
    <n v="300"/>
    <s v="COMMERCIAL-NO BUILDING HEAT"/>
    <n v="19"/>
    <n v="2178.83"/>
    <n v="8919"/>
    <x v="0"/>
  </r>
  <r>
    <x v="0"/>
    <s v="MASSACHUSETTS ELECTRIC"/>
    <x v="0"/>
    <x v="8"/>
    <s v="SEPTEMBER"/>
    <x v="0"/>
    <s v="RESIDENTIAL"/>
    <n v="7"/>
    <s v="R2A     - Elec R-2 Residential Low Income-Variable"/>
    <s v="R2A"/>
    <s v="ELEC R-2A"/>
    <n v="200"/>
    <s v="RESIDENCE SERVICE - NO HEAT"/>
    <n v="78"/>
    <n v="7489.15"/>
    <n v="48506"/>
    <x v="1"/>
  </r>
  <r>
    <x v="1"/>
    <s v="NANTUCKET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110"/>
    <n v="3232.71"/>
    <n v="60482"/>
    <x v="1"/>
  </r>
  <r>
    <x v="0"/>
    <s v="MASSACHUSETTS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36"/>
    <n v="3034.42"/>
    <n v="7269"/>
    <x v="4"/>
  </r>
  <r>
    <x v="0"/>
    <s v="MASSACHUSETTS ELECTRIC"/>
    <x v="0"/>
    <x v="8"/>
    <s v="SEPTEMBER"/>
    <x v="5"/>
    <s v="STRT-AND-HWY-LT"/>
    <n v="617"/>
    <s v="S2A     - Lighting S-2 T&amp;D OH Customer Owned"/>
    <s v="S2A"/>
    <s v="LIGHTING S-2A"/>
    <n v="4562"/>
    <s v="DELIVERY ONLY - STREET LIGHT"/>
    <n v="13"/>
    <n v="-3058.03"/>
    <n v="-13622"/>
    <x v="4"/>
  </r>
  <r>
    <x v="0"/>
    <s v="MASSACHUSETTS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555"/>
    <n v="98196.12"/>
    <n v="2483969"/>
    <x v="1"/>
  </r>
  <r>
    <x v="1"/>
    <s v="NANTUCKET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"/>
    <n v="151.13"/>
    <n v="2669"/>
    <x v="1"/>
  </r>
  <r>
    <x v="0"/>
    <s v="MASSACHUSETTS ELECTRIC"/>
    <x v="0"/>
    <x v="8"/>
    <s v="SEPTEMBER"/>
    <x v="2"/>
    <s v="COMMERCIAL"/>
    <n v="305"/>
    <s v="G1A     - Elec G-1 Sm C&amp;I-Smart Grid"/>
    <s v="G1A"/>
    <s v="ELEC G-1A"/>
    <n v="300"/>
    <s v="COMMERCIAL-NO BUILDING HEAT"/>
    <n v="153"/>
    <n v="34383.760000000002"/>
    <n v="181341"/>
    <x v="2"/>
  </r>
  <r>
    <x v="0"/>
    <s v="MASSACHUSETTS ELECTRIC"/>
    <x v="0"/>
    <x v="8"/>
    <s v="SEPTEMBER"/>
    <x v="4"/>
    <s v="INDUSTRIAL"/>
    <n v="11"/>
    <s v="G1A     - Elec G-1 Sm C&amp;I-Variable"/>
    <s v="G1A"/>
    <s v="ELEC G-1A"/>
    <n v="460"/>
    <s v="INDUSTRIAL GENERAL - 60 HERTZ"/>
    <n v="2"/>
    <n v="128.08000000000001"/>
    <n v="601"/>
    <x v="2"/>
  </r>
  <r>
    <x v="0"/>
    <s v="MASSACHUSETTS ELECTRIC"/>
    <x v="0"/>
    <x v="8"/>
    <s v="SEPTEMBER"/>
    <x v="8"/>
    <s v="N/A"/>
    <n v="5"/>
    <s v="G1A     - Elec G-1 Sm C&amp;I-Fixed"/>
    <s v="G1A"/>
    <s v="ELEC G-1A"/>
    <n v="1575"/>
    <s v="SALE FOR RESALE - NSTAR"/>
    <n v="5"/>
    <n v="1660.85"/>
    <n v="8820"/>
    <x v="2"/>
  </r>
  <r>
    <x v="0"/>
    <s v="MASSACHUSETTS ELECTRIC"/>
    <x v="0"/>
    <x v="8"/>
    <s v="SEPTEMBER"/>
    <x v="1"/>
    <s v="STEAM-HEAT"/>
    <n v="5"/>
    <s v="G1A     - Elec G-1 Sm C&amp;I-Fixed"/>
    <s v="G1A"/>
    <s v="ELEC G-1A"/>
    <n v="207"/>
    <s v="RESIDENCE SERVICE - WITH HEAT"/>
    <n v="12"/>
    <n v="916.02"/>
    <n v="4380"/>
    <x v="2"/>
  </r>
  <r>
    <x v="0"/>
    <s v="MASSACHUSETTS ELECTRIC"/>
    <x v="0"/>
    <x v="8"/>
    <s v="SEPTEMBER"/>
    <x v="2"/>
    <s v="COMMERCIAL"/>
    <n v="12"/>
    <s v="G1C     - Elec G-1 Sm C&amp;I Unmtrd Fix kWh-Var"/>
    <s v="G1C"/>
    <s v="ELEC G-1C"/>
    <n v="300"/>
    <s v="COMMERCIAL-NO BUILDING HEAT"/>
    <n v="1"/>
    <n v="13.23"/>
    <n v="22"/>
    <x v="2"/>
  </r>
  <r>
    <x v="0"/>
    <s v="MASSACHUSETTS ELECTRIC"/>
    <x v="0"/>
    <x v="8"/>
    <s v="SEPTEMBER"/>
    <x v="2"/>
    <s v="COMMERCIAL"/>
    <n v="954"/>
    <s v="G2A     - Elec G-2 T&amp;D Dem"/>
    <s v="G2A"/>
    <s v="ELEC G-2A"/>
    <n v="4532"/>
    <s v="DELIVERY ONLY - COMMERCIAL"/>
    <n v="7643"/>
    <n v="12084883.25"/>
    <n v="161160013"/>
    <x v="3"/>
  </r>
  <r>
    <x v="0"/>
    <s v="MASSACHUSETTS ELECTRIC"/>
    <x v="0"/>
    <x v="8"/>
    <s v="SEPTEMBER"/>
    <x v="6"/>
    <s v="N/A"/>
    <n v="601"/>
    <s v="S1A     - Lighting S-1 Co Owned-Variable"/>
    <s v="S1A"/>
    <s v="LIGHTING S-1A"/>
    <n v="360"/>
    <s v="PRIVATE LIGHTING"/>
    <n v="50"/>
    <n v="1465.93"/>
    <n v="2688"/>
    <x v="4"/>
  </r>
  <r>
    <x v="0"/>
    <s v="MASSACHUSETTS ELECTRIC"/>
    <x v="0"/>
    <x v="8"/>
    <s v="SEPTEMBER"/>
    <x v="5"/>
    <s v="STRT-AND-HWY-LT"/>
    <n v="612"/>
    <s v="G1B     - Lighting G-1 Non Conforming-Fixed"/>
    <s v="G1B"/>
    <s v="LIGHTING G-1B"/>
    <n v="700"/>
    <s v="PUBLIC STREET &amp; HIWAY LIGHTING"/>
    <n v="3"/>
    <n v="67.48"/>
    <n v="248"/>
    <x v="2"/>
  </r>
  <r>
    <x v="0"/>
    <s v="MASSACHUSETTS ELECTRIC"/>
    <x v="0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5"/>
    <n v="91.46"/>
    <n v="323"/>
    <x v="2"/>
  </r>
  <r>
    <x v="0"/>
    <s v="MASSACHUSETTS ELECTRIC"/>
    <x v="0"/>
    <x v="8"/>
    <s v="SEPTEMBER"/>
    <x v="5"/>
    <s v="STRT-AND-HWY-LT"/>
    <n v="621"/>
    <s v="G1B     - Lighting G-1 T&amp;D Non Conforming"/>
    <s v="G1B"/>
    <s v="LIGHTING G-1B"/>
    <n v="4562"/>
    <s v="DELIVERY ONLY - STREET LIGHT"/>
    <n v="9"/>
    <n v="165.3"/>
    <n v="1135"/>
    <x v="2"/>
  </r>
  <r>
    <x v="0"/>
    <s v="MASSACHUSETTS ELECTRIC"/>
    <x v="0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866"/>
    <n v="48069.99"/>
    <n v="209934"/>
    <x v="4"/>
  </r>
  <r>
    <x v="0"/>
    <s v="MASSACHUSETTS ELECTRIC"/>
    <x v="0"/>
    <x v="8"/>
    <s v="SEPTEMBER"/>
    <x v="5"/>
    <s v="STRT-AND-HWY-LT"/>
    <n v="609"/>
    <s v="S5A     - Lighting S-5 Cust Owned-Variable"/>
    <s v="S5A"/>
    <s v="N/A"/>
    <n v="700"/>
    <s v="PUBLIC STREET &amp; HIWAY LIGHTING"/>
    <n v="8"/>
    <n v="4075.32"/>
    <n v="19284"/>
    <x v="4"/>
  </r>
  <r>
    <x v="0"/>
    <s v="MASSACHUSETTS ELECTRIC"/>
    <x v="0"/>
    <x v="8"/>
    <s v="SEPTEMBER"/>
    <x v="1"/>
    <s v="STEAM-HEAT"/>
    <n v="2"/>
    <s v="R1A     - Elec R-1 Residential-Variable"/>
    <s v="R1A"/>
    <s v="ELEC R-1A"/>
    <n v="207"/>
    <s v="RESIDENCE SERVICE - WITH HEAT"/>
    <n v="27"/>
    <n v="3933.57"/>
    <n v="17294"/>
    <x v="0"/>
  </r>
  <r>
    <x v="0"/>
    <s v="MASSACHUSETTS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404665"/>
    <n v="29472078.440000001"/>
    <n v="239941080"/>
    <x v="0"/>
  </r>
  <r>
    <x v="0"/>
    <s v="MASSACHUSETTS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958"/>
    <n v="214605.54"/>
    <n v="1848861"/>
    <x v="0"/>
  </r>
  <r>
    <x v="0"/>
    <s v="MASSACHUSETTS ELECTRIC"/>
    <x v="0"/>
    <x v="8"/>
    <s v="SEPTEMBER"/>
    <x v="1"/>
    <s v="STEAM-HEAT"/>
    <n v="6"/>
    <s v="R2A     - Elec R-2 Residential Low Income-Fixed"/>
    <s v="R2A"/>
    <s v="ELEC R-2A"/>
    <n v="207"/>
    <s v="RESIDENCE SERVICE - WITH HEAT"/>
    <n v="5509"/>
    <n v="474588.65"/>
    <n v="3046381"/>
    <x v="1"/>
  </r>
  <r>
    <x v="0"/>
    <s v="MASSACHUSETTS ELECTRIC"/>
    <x v="0"/>
    <x v="8"/>
    <s v="SEPTEMBER"/>
    <x v="2"/>
    <s v="COMMERCIAL"/>
    <n v="10"/>
    <s v="G1F     - Elec G-1 Sm C&amp;I House Meter-Fixed"/>
    <s v="G1D"/>
    <s v="ELEC G-1D"/>
    <n v="300"/>
    <s v="COMMERCIAL-NO BUILDING HEAT"/>
    <n v="23828"/>
    <n v="983312.67"/>
    <n v="6117604"/>
    <x v="2"/>
  </r>
  <r>
    <x v="0"/>
    <s v="MASSACHUSETTS ELECTRIC"/>
    <x v="0"/>
    <x v="8"/>
    <s v="SEPTEMBER"/>
    <x v="2"/>
    <s v="COMMERCIAL"/>
    <n v="309"/>
    <s v="G1D     - Elec G-1 Sm C&amp;I Master Mtr-Smart Grid"/>
    <s v="G1D"/>
    <s v="ELEC G-1D"/>
    <n v="300"/>
    <s v="COMMERCIAL-NO BUILDING HEAT"/>
    <n v="6"/>
    <n v="2057.41"/>
    <n v="10938"/>
    <x v="2"/>
  </r>
  <r>
    <x v="1"/>
    <s v="NANTUCKET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12"/>
    <n v="841.04"/>
    <n v="7511"/>
    <x v="2"/>
  </r>
  <r>
    <x v="0"/>
    <s v="MASSACHUSETTS ELECTRIC"/>
    <x v="0"/>
    <x v="8"/>
    <s v="SEPTEMBER"/>
    <x v="7"/>
    <s v="N/A"/>
    <n v="5"/>
    <s v="G1A     - Elec G-1 Sm C&amp;I-Fixed"/>
    <s v="G1A"/>
    <s v="ELEC G-1A"/>
    <n v="1572"/>
    <s v="SALE FOR RESALE - HINGHAM ELE"/>
    <n v="1"/>
    <n v="3311.25"/>
    <n v="18075"/>
    <x v="2"/>
  </r>
  <r>
    <x v="0"/>
    <s v="MASSACHUSETTS ELECTRIC"/>
    <x v="0"/>
    <x v="8"/>
    <s v="SEPTEMBER"/>
    <x v="0"/>
    <s v="RESIDENTIAL"/>
    <n v="11"/>
    <s v="G1A     - Elec G-1 Sm C&amp;I-Variable"/>
    <s v="G1A"/>
    <s v="ELEC G-1A"/>
    <n v="200"/>
    <s v="RESIDENCE SERVICE - NO HEAT"/>
    <n v="12"/>
    <n v="-28832.99"/>
    <n v="7179"/>
    <x v="2"/>
  </r>
  <r>
    <x v="0"/>
    <s v="MASSACHUSETTS ELECTRIC"/>
    <x v="0"/>
    <x v="8"/>
    <s v="SEPTEMBER"/>
    <x v="2"/>
    <s v="COMMERCIAL"/>
    <n v="956"/>
    <s v="G2D     - Elec G-2 T&amp;D Dem Res Heat Ind Mtr Apt"/>
    <s v="G2A"/>
    <s v="ELEC G-2A"/>
    <n v="4532"/>
    <s v="DELIVERY ONLY - COMMERCIAL"/>
    <n v="211"/>
    <n v="278687.61"/>
    <n v="3708774"/>
    <x v="3"/>
  </r>
  <r>
    <x v="1"/>
    <s v="NANTUCKET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16.05"/>
    <n v="63"/>
    <x v="2"/>
  </r>
  <r>
    <x v="1"/>
    <s v="NANTUCKET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47"/>
    <n v="2650.29"/>
    <n v="22845"/>
    <x v="2"/>
  </r>
  <r>
    <x v="0"/>
    <s v="MASSACHUSETTS ELECTRIC"/>
    <x v="0"/>
    <x v="8"/>
    <s v="SEPTEMBER"/>
    <x v="10"/>
    <s v="N/A"/>
    <n v="950"/>
    <s v="G1A     - Elec G-1 T&amp;D Sm C&amp;I"/>
    <s v="G1A"/>
    <s v="ELEC G-1A"/>
    <n v="4577"/>
    <s v="N/A"/>
    <n v="1"/>
    <n v="115.59"/>
    <n v="1225"/>
    <x v="2"/>
  </r>
  <r>
    <x v="0"/>
    <s v="MASSACHUSETTS ELECTRIC"/>
    <x v="0"/>
    <x v="8"/>
    <s v="SEPTEMBER"/>
    <x v="3"/>
    <s v="N/A"/>
    <n v="18"/>
    <s v="G2A     - Elec G-2 Dem-Variable"/>
    <s v="G2A"/>
    <s v="ELEC G-2A"/>
    <n v="1579"/>
    <s v="SALE FOR RESALE - M.B.T.A."/>
    <n v="1"/>
    <n v="9706.1299999999992"/>
    <n v="63800"/>
    <x v="3"/>
  </r>
  <r>
    <x v="0"/>
    <s v="MASSACHUSETTS ELECTRIC"/>
    <x v="0"/>
    <x v="8"/>
    <s v="SEPTEMBER"/>
    <x v="6"/>
    <s v="N/A"/>
    <n v="612"/>
    <s v="G1B     - Lighting G-1 Non Conforming-Fixed"/>
    <s v="G1B"/>
    <s v="LIGHTING G-1B"/>
    <n v="360"/>
    <s v="PRIVATE LIGHTING"/>
    <n v="1"/>
    <n v="8.6300000000000008"/>
    <n v="8"/>
    <x v="2"/>
  </r>
  <r>
    <x v="0"/>
    <s v="MASSACHUSETTS ELECTRIC"/>
    <x v="0"/>
    <x v="8"/>
    <s v="SEPTEMBER"/>
    <x v="2"/>
    <s v="COMMERCIAL"/>
    <n v="602"/>
    <s v="S4A     - Lighting S-1 (S4) Co Owned Non Muni-Fixed"/>
    <s v="S4A"/>
    <s v="LIGHTING S-4A"/>
    <n v="300"/>
    <s v="COMMERCIAL-NO BUILDING HEAT"/>
    <n v="984"/>
    <n v="89627.62"/>
    <n v="281305"/>
    <x v="4"/>
  </r>
  <r>
    <x v="0"/>
    <s v="MASSACHUSETTS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40587"/>
    <n v="4843426.66"/>
    <n v="20976661"/>
    <x v="0"/>
  </r>
  <r>
    <x v="0"/>
    <s v="MASSACHUSETTS ELECTRIC"/>
    <x v="0"/>
    <x v="8"/>
    <s v="SEPTEMBER"/>
    <x v="2"/>
    <s v="COMMERCIAL"/>
    <n v="2"/>
    <s v="R1A     - Elec R-1 Residential-Variable"/>
    <s v="R1A"/>
    <s v="ELEC R-1A"/>
    <n v="300"/>
    <s v="COMMERCIAL-NO BUILDING HEAT"/>
    <n v="3"/>
    <n v="18.75"/>
    <n v="10"/>
    <x v="0"/>
  </r>
  <r>
    <x v="0"/>
    <s v="MASSACHUSETTS ELECTRIC"/>
    <x v="0"/>
    <x v="8"/>
    <s v="SEPTEMBER"/>
    <x v="2"/>
    <s v="COMMERCIAL"/>
    <n v="301"/>
    <s v="R1A     - Elec R-1 Res-Smart Grid"/>
    <s v="R1A"/>
    <s v="ELEC R-1A"/>
    <n v="300"/>
    <s v="COMMERCIAL-NO BUILDING HEAT"/>
    <n v="10"/>
    <n v="2938.06"/>
    <n v="13692"/>
    <x v="0"/>
  </r>
  <r>
    <x v="0"/>
    <s v="MASSACHUSETTS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29392"/>
    <n v="2085991.17"/>
    <n v="17239119"/>
    <x v="0"/>
  </r>
  <r>
    <x v="0"/>
    <s v="MASSACHUSETTS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58234"/>
    <n v="4777027.5599999996"/>
    <n v="30551264"/>
    <x v="1"/>
  </r>
  <r>
    <x v="0"/>
    <s v="MASSACHUSETTS ELECTRIC"/>
    <x v="0"/>
    <x v="8"/>
    <s v="SEPTEMBER"/>
    <x v="0"/>
    <s v="RESIDENTIAL"/>
    <n v="306"/>
    <s v="R2A     - Elec R-2 Res Low Income-Smart Grid"/>
    <s v="R2A"/>
    <s v="ELEC R-2A"/>
    <n v="200"/>
    <s v="RESIDENCE SERVICE - NO HEAT"/>
    <n v="713"/>
    <n v="64878.59"/>
    <n v="415821"/>
    <x v="1"/>
  </r>
  <r>
    <x v="0"/>
    <s v="MASSACHUSETTS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59356"/>
    <n v="1247502.67"/>
    <n v="30526751"/>
    <x v="1"/>
  </r>
  <r>
    <x v="0"/>
    <s v="MASSACHUSETTS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4"/>
    <n v="-590.36"/>
    <n v="-3802"/>
    <x v="4"/>
  </r>
  <r>
    <x v="0"/>
    <s v="MASSACHUSETTS ELECTRIC"/>
    <x v="0"/>
    <x v="8"/>
    <s v="SEPTEMBER"/>
    <x v="2"/>
    <s v="COMMERCIAL"/>
    <n v="9"/>
    <s v="G1D     - Elec G-1 Sm C&amp;I Master Mtr-Fixed"/>
    <s v="G1D"/>
    <s v="ELEC G-1D"/>
    <n v="300"/>
    <s v="COMMERCIAL-NO BUILDING HEAT"/>
    <n v="311"/>
    <n v="-287399.28000000003"/>
    <n v="447268"/>
    <x v="2"/>
  </r>
  <r>
    <x v="1"/>
    <s v="NANTUCKET ELECTRIC"/>
    <x v="0"/>
    <x v="8"/>
    <s v="SEPTEMBER"/>
    <x v="0"/>
    <s v="RESIDENTIAL"/>
    <n v="10"/>
    <s v="G1F     - Elec G-1 Sm C&amp;I House Meter-Fixed"/>
    <s v="G1F"/>
    <s v="ELEC G-1F"/>
    <n v="200"/>
    <s v="RESIDENCE SERVICE - NO HEAT"/>
    <n v="3"/>
    <n v="466.68"/>
    <n v="2270"/>
    <x v="2"/>
  </r>
  <r>
    <x v="0"/>
    <s v="MASSACHUSETTS ELECTRIC"/>
    <x v="0"/>
    <x v="8"/>
    <s v="SEPTEMBER"/>
    <x v="2"/>
    <s v="COMMERCIAL"/>
    <n v="5"/>
    <s v="G1A     - Elec G-1 Sm C&amp;I-Fixed"/>
    <s v="G1A"/>
    <s v="ELEC G-1A"/>
    <n v="300"/>
    <s v="COMMERCIAL-NO BUILDING HEAT"/>
    <n v="46913"/>
    <n v="1991654.05"/>
    <n v="60547024"/>
    <x v="2"/>
  </r>
  <r>
    <x v="0"/>
    <s v="MASSACHUSETTS ELECTRIC"/>
    <x v="0"/>
    <x v="8"/>
    <s v="SEPTEMBER"/>
    <x v="4"/>
    <s v="INDUSTRIAL"/>
    <n v="5"/>
    <s v="G1A     - Elec G-1 Sm C&amp;I-Fixed"/>
    <s v="G1A"/>
    <s v="ELEC G-1A"/>
    <n v="460"/>
    <s v="INDUSTRIAL GENERAL - 60 HERTZ"/>
    <n v="1094"/>
    <n v="215642.2"/>
    <n v="1925623"/>
    <x v="2"/>
  </r>
  <r>
    <x v="0"/>
    <s v="MASSACHUSETTS ELECTRIC"/>
    <x v="0"/>
    <x v="8"/>
    <s v="SEPTEMBER"/>
    <x v="4"/>
    <s v="INDUSTRIAL"/>
    <n v="305"/>
    <s v="G1A     - Elec G-1 Sm C&amp;I-Smart Grid"/>
    <s v="G1A"/>
    <s v="ELEC G-1A"/>
    <n v="460"/>
    <s v="INDUSTRIAL GENERAL - 60 HERTZ"/>
    <n v="2"/>
    <n v="161.6"/>
    <n v="777"/>
    <x v="2"/>
  </r>
  <r>
    <x v="0"/>
    <s v="MASSACHUSETTS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645"/>
    <n v="36691.74"/>
    <n v="358720"/>
    <x v="2"/>
  </r>
  <r>
    <x v="1"/>
    <s v="NANTUCKET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31"/>
    <n v="2274.44"/>
    <n v="22774"/>
    <x v="2"/>
  </r>
  <r>
    <x v="0"/>
    <s v="MASSACHUSETTS ELECTRIC"/>
    <x v="0"/>
    <x v="8"/>
    <s v="SEPTEMBER"/>
    <x v="1"/>
    <s v="STEAM-HEAT"/>
    <n v="950"/>
    <s v="G1A     - Elec G-1 T&amp;D Sm C&amp;I"/>
    <s v="G1A"/>
    <s v="ELEC G-1A"/>
    <n v="4513"/>
    <s v="DELIVERY ONLY - RESIDENT HEAT"/>
    <n v="14"/>
    <n v="1228.81"/>
    <n v="12650"/>
    <x v="2"/>
  </r>
  <r>
    <x v="0"/>
    <s v="MASSACHUSETTS ELECTRIC"/>
    <x v="0"/>
    <x v="8"/>
    <s v="SEPTEMBER"/>
    <x v="2"/>
    <s v="COMMERCIAL"/>
    <n v="16"/>
    <s v="G2B     - Elec G-2 Dem Master Mtr Apts-Fixed"/>
    <s v="G2B"/>
    <s v="ELEC G-2B"/>
    <n v="300"/>
    <s v="COMMERCIAL-NO BUILDING HEAT"/>
    <n v="2"/>
    <n v="4360.3100000000004"/>
    <n v="25840"/>
    <x v="3"/>
  </r>
  <r>
    <x v="0"/>
    <s v="MASSACHUSETTS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564"/>
    <n v="21742.41"/>
    <n v="190836"/>
    <x v="2"/>
  </r>
  <r>
    <x v="0"/>
    <s v="MASSACHUSETTS ELECTRIC"/>
    <x v="0"/>
    <x v="8"/>
    <s v="SEPTEMBER"/>
    <x v="8"/>
    <s v="N/A"/>
    <n v="950"/>
    <s v="G1A     - Elec G-1 T&amp;D Sm C&amp;I"/>
    <s v="G1A"/>
    <s v="ELEC G-1A"/>
    <n v="4575"/>
    <s v="N/A"/>
    <n v="2"/>
    <n v="912.82"/>
    <n v="10360"/>
    <x v="2"/>
  </r>
  <r>
    <x v="0"/>
    <s v="MASSACHUSETTS ELECTRIC"/>
    <x v="0"/>
    <x v="8"/>
    <s v="SEPTEMBER"/>
    <x v="2"/>
    <s v="COMMERCIAL"/>
    <n v="13"/>
    <s v="G2A     - Elec G-2 Dem-Fixed"/>
    <s v="G2A"/>
    <s v="ELEC G-2A"/>
    <n v="300"/>
    <s v="COMMERCIAL-NO BUILDING HEAT"/>
    <n v="106"/>
    <n v="226105.88"/>
    <n v="1359128"/>
    <x v="3"/>
  </r>
  <r>
    <x v="1"/>
    <s v="NANTUCKET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68.92"/>
    <n v="1144"/>
    <x v="2"/>
  </r>
  <r>
    <x v="0"/>
    <s v="MASSACHUSETTS ELECTRIC"/>
    <x v="0"/>
    <x v="8"/>
    <s v="SEPTEMBER"/>
    <x v="2"/>
    <s v="COMMERCIAL"/>
    <n v="603"/>
    <s v="S4A     - Lighting S-1 (S4) Co Owned Non Muni-Variable"/>
    <s v="S4A"/>
    <s v="LIGHTING S-4A"/>
    <n v="300"/>
    <s v="COMMERCIAL-NO BUILDING HEAT"/>
    <n v="2080"/>
    <n v="162869.72"/>
    <n v="520203"/>
    <x v="4"/>
  </r>
  <r>
    <x v="0"/>
    <s v="MASSACHUSETTS ELECTRIC"/>
    <x v="0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58"/>
    <n v="6607.02"/>
    <n v="21523"/>
    <x v="4"/>
  </r>
  <r>
    <x v="1"/>
    <s v="NANTUCKET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7.11"/>
    <n v="19"/>
    <x v="4"/>
  </r>
  <r>
    <x v="0"/>
    <s v="MASSACHUSETTS ELECTRIC"/>
    <x v="0"/>
    <x v="8"/>
    <s v="SEPTEMBER"/>
    <x v="5"/>
    <s v="STRT-AND-HWY-LT"/>
    <n v="608"/>
    <s v="S5A     - Lighting S-5 Cust Owned-Fixed"/>
    <s v="S5A"/>
    <s v="N/A"/>
    <n v="700"/>
    <s v="PUBLIC STREET &amp; HIWAY LIGHTING"/>
    <n v="57"/>
    <n v="52984.25"/>
    <n v="248077"/>
    <x v="4"/>
  </r>
  <r>
    <x v="0"/>
    <s v="MASSACHUSETTS ELECTRIC"/>
    <x v="0"/>
    <x v="8"/>
    <s v="SEPTEMBER"/>
    <x v="5"/>
    <s v="STRT-AND-HWY-LT"/>
    <n v="626"/>
    <s v="S6A     - Lighting S-6 Decorative-Variable"/>
    <s v="S6A"/>
    <s v="N/A"/>
    <n v="700"/>
    <s v="PUBLIC STREET &amp; HIWAY LIGHTING"/>
    <n v="3"/>
    <n v="1672.52"/>
    <n v="539"/>
    <x v="4"/>
  </r>
  <r>
    <x v="0"/>
    <s v="MASSACHUSETTS ELECTRIC"/>
    <x v="0"/>
    <x v="8"/>
    <s v="SEPTEMBER"/>
    <x v="5"/>
    <s v="STRT-AND-HWY-LT"/>
    <n v="627"/>
    <s v="S6A     - Lighting S-6 T&amp;D Decorative"/>
    <s v="S6A"/>
    <s v="N/A"/>
    <n v="4562"/>
    <s v="DELIVERY ONLY - STREET LIGHT"/>
    <n v="4"/>
    <n v="-2078.06"/>
    <n v="-696"/>
    <x v="4"/>
  </r>
  <r>
    <x v="0"/>
    <s v="MASSACHUSETTS ELECTRIC"/>
    <x v="0"/>
    <x v="8"/>
    <s v="SEPTEMBER"/>
    <x v="4"/>
    <s v="INDUSTRIAL"/>
    <n v="700"/>
    <s v="G3A     - Elec G-3 Large TOU-Fixed"/>
    <s v="G3A"/>
    <s v="ELEC G-3A"/>
    <n v="460"/>
    <s v="INDUSTRIAL GENERAL - 60 HERTZ"/>
    <n v="4"/>
    <n v="396316.95"/>
    <n v="2377902"/>
    <x v="5"/>
  </r>
  <r>
    <x v="0"/>
    <s v="MASSACHUSETTS ELECTRIC"/>
    <x v="0"/>
    <x v="8"/>
    <s v="SEPTEMBER"/>
    <x v="2"/>
    <s v="COMMERCIAL"/>
    <n v="1"/>
    <s v="R1A     - Elec R-1 Residential-Fixed"/>
    <s v="R1A"/>
    <s v="ELEC R-1A"/>
    <n v="300"/>
    <s v="COMMERCIAL-NO BUILDING HEAT"/>
    <n v="1261"/>
    <n v="306040.96000000002"/>
    <n v="1355400"/>
    <x v="0"/>
  </r>
  <r>
    <x v="0"/>
    <s v="MASSACHUSETTS ELECTRIC"/>
    <x v="0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706"/>
    <n v="45944.5"/>
    <n v="141383"/>
    <x v="4"/>
  </r>
  <r>
    <x v="0"/>
    <s v="MASSACHUSETTS ELECTRIC"/>
    <x v="0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593.20000000000005"/>
    <n v="1237"/>
    <x v="4"/>
  </r>
  <r>
    <x v="0"/>
    <s v="MASSACHUSETTS ELECTRIC"/>
    <x v="0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5"/>
    <n v="1262.8800000000001"/>
    <n v="4174"/>
    <x v="4"/>
  </r>
  <r>
    <x v="0"/>
    <s v="MASSACHUSETTS ELECTRIC"/>
    <x v="0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2"/>
    <n v="-22866.13"/>
    <n v="-91945"/>
    <x v="4"/>
  </r>
  <r>
    <x v="1"/>
    <s v="NANTUCKET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22.41"/>
    <n v="122"/>
    <x v="4"/>
  </r>
  <r>
    <x v="0"/>
    <s v="MASSACHUSETTS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339"/>
    <n v="49425.31"/>
    <n v="459953"/>
    <x v="2"/>
  </r>
  <r>
    <x v="0"/>
    <s v="MASSACHUSETTS ELECTRIC"/>
    <x v="0"/>
    <x v="8"/>
    <s v="SEPTEMBER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8"/>
    <s v="SEPTEMBER"/>
    <x v="0"/>
    <s v="RESIDENTIAL"/>
    <n v="3"/>
    <s v="R4A     - Elec R-4 Residential TOU-Fixed"/>
    <s v="R4A"/>
    <s v="ELEC R-4A"/>
    <n v="200"/>
    <s v="RESIDENCE SERVICE - NO HEAT"/>
    <n v="11"/>
    <n v="4406.68"/>
    <n v="18284"/>
    <x v="0"/>
  </r>
  <r>
    <x v="0"/>
    <s v="MASSACHUSETTS ELECTRIC"/>
    <x v="0"/>
    <x v="8"/>
    <s v="SEPTEMBER"/>
    <x v="1"/>
    <s v="STEAM-HEAT"/>
    <n v="3"/>
    <s v="R4A     - Elec R-4 Residential TOU-Fixed"/>
    <s v="R4A"/>
    <s v="ELEC R-4A"/>
    <n v="207"/>
    <s v="RESIDENCE SERVICE - WITH HEAT"/>
    <n v="33"/>
    <n v="10310.530000000001"/>
    <n v="42795"/>
    <x v="0"/>
  </r>
  <r>
    <x v="0"/>
    <s v="MASSACHUSETTS ELECTRIC"/>
    <x v="0"/>
    <x v="8"/>
    <s v="SEPTEMBER"/>
    <x v="0"/>
    <s v="RESIDENTIAL"/>
    <n v="911"/>
    <s v="R4A     - Elec R-4 T&amp;D Residential TOU"/>
    <s v="R4A"/>
    <s v="ELEC R-4A"/>
    <n v="4512"/>
    <s v="DELIVERY ONLY - RESIDENTIAL"/>
    <n v="5"/>
    <n v="1714.55"/>
    <n v="13043"/>
    <x v="0"/>
  </r>
  <r>
    <x v="0"/>
    <s v="MASSACHUSETTS ELECTRIC"/>
    <x v="0"/>
    <x v="8"/>
    <s v="SEPTEMBER"/>
    <x v="0"/>
    <s v="RESIDENTIAL"/>
    <n v="5"/>
    <s v="G1A     - Elec G-1 Sm C&amp;I-Fixed"/>
    <s v="G1A"/>
    <s v="ELEC G-1A"/>
    <n v="200"/>
    <s v="RESIDENCE SERVICE - NO HEAT"/>
    <n v="1041"/>
    <n v="-60494.36"/>
    <n v="455979"/>
    <x v="2"/>
  </r>
  <r>
    <x v="1"/>
    <s v="NANTUCKET ELECTRIC"/>
    <x v="0"/>
    <x v="8"/>
    <s v="SEPTEMBER"/>
    <x v="0"/>
    <s v="RESIDENTIAL"/>
    <n v="5"/>
    <s v="G1A     - Elec G-1 Sm C&amp;I-Fixed"/>
    <s v="G1A"/>
    <s v="ELEC G-1A"/>
    <n v="200"/>
    <s v="RESIDENCE SERVICE - NO HEAT"/>
    <n v="8"/>
    <n v="1531.03"/>
    <n v="7544"/>
    <x v="2"/>
  </r>
  <r>
    <x v="0"/>
    <s v="MASSACHUSETTS ELECTRIC"/>
    <x v="0"/>
    <x v="8"/>
    <s v="SEPTEMBER"/>
    <x v="3"/>
    <s v="N/A"/>
    <n v="153"/>
    <s v="MBTA    - Elec MBTA Ind Neg"/>
    <s v="MBTA"/>
    <s v="MBTA"/>
    <n v="1579"/>
    <s v="SALE FOR RESALE - M.B.T.A."/>
    <n v="18"/>
    <n v="0"/>
    <n v="4150856"/>
    <x v="6"/>
  </r>
  <r>
    <x v="1"/>
    <s v="NANTUCKET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"/>
    <n v="38.32"/>
    <n v="149"/>
    <x v="2"/>
  </r>
  <r>
    <x v="1"/>
    <s v="NANTUCKET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2"/>
    <n v="36.36"/>
    <n v="174"/>
    <x v="2"/>
  </r>
  <r>
    <x v="1"/>
    <s v="NANTUCKET ELECTRIC"/>
    <x v="0"/>
    <x v="8"/>
    <s v="SEPTEMBER"/>
    <x v="2"/>
    <s v="COMMERCIAL"/>
    <n v="18"/>
    <s v="G2A     - Elec G-2 Dem-Variable"/>
    <s v="G2A"/>
    <s v="ELEC G-2A"/>
    <n v="300"/>
    <s v="COMMERCIAL-NO BUILDING HEAT"/>
    <n v="4"/>
    <n v="7143.4"/>
    <n v="40670"/>
    <x v="3"/>
  </r>
  <r>
    <x v="0"/>
    <s v="MASSACHUSETTS ELECTRIC"/>
    <x v="0"/>
    <x v="8"/>
    <s v="SEPTEMBER"/>
    <x v="2"/>
    <s v="COMMERCIAL"/>
    <n v="313"/>
    <s v="G2A     - Elec G-2 Dem-Smart Grid"/>
    <s v="G2A"/>
    <s v="ELEC G-2A"/>
    <n v="300"/>
    <s v="COMMERCIAL-NO BUILDING HEAT"/>
    <n v="6"/>
    <n v="24453.66"/>
    <n v="149259"/>
    <x v="3"/>
  </r>
  <r>
    <x v="0"/>
    <s v="MASSACHUSETTS ELECTRIC"/>
    <x v="0"/>
    <x v="8"/>
    <s v="SEPTEMBER"/>
    <x v="10"/>
    <s v="N/A"/>
    <n v="18"/>
    <s v="G2A     - Elec G-2 Dem-Variable"/>
    <s v="G2A"/>
    <s v="ELEC G-2A"/>
    <n v="1577"/>
    <s v="SALE FOR RESALE - WESTRN MASS"/>
    <n v="1"/>
    <n v="2535.4299999999998"/>
    <n v="15000"/>
    <x v="3"/>
  </r>
  <r>
    <x v="1"/>
    <s v="NANTUCKET ELECTRIC"/>
    <x v="0"/>
    <x v="8"/>
    <s v="SEPTEMBER"/>
    <x v="2"/>
    <s v="COMMERCIAL"/>
    <n v="954"/>
    <s v="G2A     - Elec G-2 T&amp;D Dem"/>
    <s v="G2A"/>
    <s v="ELEC G-2A"/>
    <n v="4532"/>
    <s v="DELIVERY ONLY - COMMERCIAL"/>
    <n v="73"/>
    <n v="171139.06"/>
    <n v="2025910"/>
    <x v="3"/>
  </r>
  <r>
    <x v="0"/>
    <s v="MASSACHUSETTS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470.26"/>
    <n v="4950"/>
    <x v="2"/>
  </r>
  <r>
    <x v="0"/>
    <s v="MASSACHUSETTS ELECTRIC"/>
    <x v="0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79"/>
    <n v="19646.97"/>
    <n v="52096"/>
    <x v="4"/>
  </r>
  <r>
    <x v="0"/>
    <s v="MASSACHUSETTS ELECTRIC"/>
    <x v="0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9"/>
    <n v="451.95"/>
    <n v="1251"/>
    <x v="4"/>
  </r>
  <r>
    <x v="0"/>
    <s v="MASSACHUSETTS ELECTRIC"/>
    <x v="0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69.95"/>
    <n v="339"/>
    <x v="4"/>
  </r>
  <r>
    <x v="0"/>
    <s v="MASSACHUSETTS ELECTRIC"/>
    <x v="0"/>
    <x v="8"/>
    <s v="SEPTEMBER"/>
    <x v="4"/>
    <s v="INDUSTRIAL"/>
    <n v="616"/>
    <s v="S4A     - Lighting S-1 (S4) T&amp;D Co Owned Non Muni"/>
    <s v="S4A"/>
    <s v="LIGHTING S-4A"/>
    <n v="4552"/>
    <s v="DELIVERY ONLY - INDUSTRIAL"/>
    <n v="107"/>
    <n v="11883.84"/>
    <n v="55211"/>
    <x v="4"/>
  </r>
  <r>
    <x v="0"/>
    <s v="MASSACHUSETTS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943"/>
    <n v="20159538.23"/>
    <n v="344025631"/>
    <x v="5"/>
  </r>
  <r>
    <x v="0"/>
    <s v="MASSACHUSETTS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637"/>
    <n v="10567075.060000001"/>
    <n v="187617513"/>
    <x v="5"/>
  </r>
  <r>
    <x v="1"/>
    <s v="NANTUCKET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0"/>
    <n v="96731.68"/>
    <n v="1417386"/>
    <x v="5"/>
  </r>
  <r>
    <x v="0"/>
    <s v="MASSACHUSETTS ELECTRIC"/>
    <x v="0"/>
    <x v="8"/>
    <s v="SEPTEMBER"/>
    <x v="0"/>
    <s v="RESIDENTIAL"/>
    <n v="1"/>
    <s v="R1A     - Elec R-1 Residential-Fixed"/>
    <s v="R1A"/>
    <s v="ELEC R-1A"/>
    <n v="200"/>
    <s v="RESIDENCE SERVICE - NO HEAT"/>
    <n v="542353"/>
    <n v="70565992.109999999"/>
    <n v="305054859"/>
    <x v="0"/>
  </r>
  <r>
    <x v="0"/>
    <s v="MASSACHUSETTS ELECTRIC"/>
    <x v="0"/>
    <x v="8"/>
    <s v="SEPTEMBER"/>
    <x v="0"/>
    <s v="RESIDENTIAL"/>
    <n v="2"/>
    <s v="R1A     - Elec R-1 Residential-Variable"/>
    <s v="R1A"/>
    <s v="ELEC R-1A"/>
    <n v="200"/>
    <s v="RESIDENCE SERVICE - NO HEAT"/>
    <n v="251"/>
    <n v="34582.58"/>
    <n v="150725"/>
    <x v="0"/>
  </r>
  <r>
    <x v="0"/>
    <s v="MASSACHUSETTS ELECTRIC"/>
    <x v="0"/>
    <x v="8"/>
    <s v="SEPTEMBER"/>
    <x v="1"/>
    <s v="STEAM-HEAT"/>
    <n v="301"/>
    <s v="R1A     - Elec R-1 Res-Smart Grid"/>
    <s v="R1A"/>
    <s v="ELEC R-1A"/>
    <n v="207"/>
    <s v="RESIDENCE SERVICE - WITH HEAT"/>
    <n v="471"/>
    <n v="66297.509999999995"/>
    <n v="289390"/>
    <x v="0"/>
  </r>
  <r>
    <x v="1"/>
    <s v="NANTUCKET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10535"/>
    <n v="1505895.88"/>
    <n v="11591330"/>
    <x v="0"/>
  </r>
  <r>
    <x v="0"/>
    <s v="MASSACHUSETTS ELECTRIC"/>
    <x v="0"/>
    <x v="8"/>
    <s v="SEPTEMBER"/>
    <x v="1"/>
    <s v="STEAM-HEAT"/>
    <n v="306"/>
    <s v="R2A     - Elec R-2 Res Low Income-Smart Grid"/>
    <s v="R2A"/>
    <s v="ELEC R-2A"/>
    <n v="207"/>
    <s v="RESIDENCE SERVICE - WITH HEAT"/>
    <n v="77"/>
    <n v="8078.17"/>
    <n v="52499"/>
    <x v="1"/>
  </r>
  <r>
    <x v="0"/>
    <s v="MASSACHUSETTS ELECTRIC"/>
    <x v="0"/>
    <x v="8"/>
    <s v="SEPTEMBER"/>
    <x v="2"/>
    <s v="COMMERCIAL"/>
    <n v="6"/>
    <s v="R2A     - Elec R-2 Residential Low Income-Fixed"/>
    <s v="R2A"/>
    <s v="ELEC R-2A"/>
    <n v="300"/>
    <s v="COMMERCIAL-NO BUILDING HEAT"/>
    <n v="2"/>
    <n v="195.86"/>
    <n v="1257"/>
    <x v="1"/>
  </r>
  <r>
    <x v="0"/>
    <s v="MASSACHUSETTS ELECTRIC"/>
    <x v="0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38"/>
    <n v="25477.13"/>
    <n v="79671"/>
    <x v="4"/>
  </r>
  <r>
    <x v="1"/>
    <s v="NANTUCKET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4787.22"/>
    <n v="14170"/>
    <x v="4"/>
  </r>
  <r>
    <x v="1"/>
    <s v="NANTUCKET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1"/>
    <s v="NANTUCKET ELECTRIC"/>
    <x v="0"/>
    <x v="8"/>
    <s v="SEPTEMBER"/>
    <x v="2"/>
    <s v="COMMERCIAL"/>
    <n v="10"/>
    <s v="G1F     - Elec G-1 Sm C&amp;I House Meter-Fixed"/>
    <s v="G1F"/>
    <s v="ELEC G-1F"/>
    <n v="300"/>
    <s v="COMMERCIAL-NO BUILDING HEAT"/>
    <n v="15"/>
    <n v="883.12"/>
    <n v="3813"/>
    <x v="2"/>
  </r>
  <r>
    <x v="0"/>
    <s v="MASSACHUSETTS ELECTRIC"/>
    <x v="0"/>
    <x v="8"/>
    <s v="SEPTEMBER"/>
    <x v="1"/>
    <s v="STEAM-HEAT"/>
    <n v="4"/>
    <s v="R4A     - Elec R-4 Residential TOU-Variable"/>
    <s v="R4A"/>
    <s v="ELEC R-4A"/>
    <n v="207"/>
    <s v="RESIDENCE SERVICE - WITH HEAT"/>
    <n v="1"/>
    <n v="208.68"/>
    <n v="814"/>
    <x v="0"/>
  </r>
  <r>
    <x v="0"/>
    <s v="MASSACHUSETTS ELECTRIC"/>
    <x v="0"/>
    <x v="8"/>
    <s v="SEPTEMBER"/>
    <x v="2"/>
    <s v="COMMERCIAL"/>
    <n v="911"/>
    <s v="R4A     - Elec R-4 T&amp;D Residential TOU"/>
    <s v="R4A"/>
    <s v="ELEC R-4A"/>
    <n v="4532"/>
    <s v="DELIVERY ONLY - COMMERCIAL"/>
    <n v="28"/>
    <n v="38817.199999999997"/>
    <n v="308717"/>
    <x v="0"/>
  </r>
  <r>
    <x v="0"/>
    <s v="MASSACHUSETTS ELECTRIC"/>
    <x v="0"/>
    <x v="8"/>
    <s v="SEPTEMBER"/>
    <x v="2"/>
    <s v="COMMERCIAL"/>
    <n v="11"/>
    <s v="G1A     - Elec G-1 Sm C&amp;I-Variable"/>
    <s v="G1A"/>
    <s v="ELEC G-1A"/>
    <n v="300"/>
    <s v="COMMERCIAL-NO BUILDING HEAT"/>
    <n v="238"/>
    <n v="66307.429999999993"/>
    <n v="370732"/>
    <x v="2"/>
  </r>
  <r>
    <x v="0"/>
    <s v="MASSACHUSETTS ELECTRIC"/>
    <x v="0"/>
    <x v="8"/>
    <s v="SEPTEMBER"/>
    <x v="0"/>
    <s v="RESIDENTIAL"/>
    <n v="305"/>
    <s v="G1A     - Elec G-1 Sm C&amp;I-Smart Grid"/>
    <s v="G1A"/>
    <s v="ELEC G-1A"/>
    <n v="200"/>
    <s v="RESIDENCE SERVICE - NO HEAT"/>
    <n v="1"/>
    <n v="321.04000000000002"/>
    <n v="1703"/>
    <x v="2"/>
  </r>
  <r>
    <x v="0"/>
    <s v="MASSACHUSETTS ELECTRIC"/>
    <x v="0"/>
    <x v="8"/>
    <s v="SEPTEMBER"/>
    <x v="2"/>
    <s v="COMMERCIAL"/>
    <n v="19"/>
    <s v="G2B     - Elec G-2 Dem Master Mtr Apts-Variable"/>
    <s v="G2B"/>
    <s v="ELEC G-2B"/>
    <n v="300"/>
    <s v="COMMERCIAL-NO BUILDING HEAT"/>
    <n v="52"/>
    <n v="118478.94"/>
    <n v="716714"/>
    <x v="3"/>
  </r>
  <r>
    <x v="1"/>
    <s v="NANTUCKET ELECTRIC"/>
    <x v="0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8"/>
    <s v="SEPTEMBER"/>
    <x v="2"/>
    <s v="COMMERCIAL"/>
    <n v="20"/>
    <s v="G2D     - Elec G-2 Dem Res Heat Ind Mtr Apt-Var"/>
    <s v="G2D"/>
    <s v="ELEC G-2D"/>
    <n v="300"/>
    <s v="COMMERCIAL-NO BUILDING HEAT"/>
    <n v="79"/>
    <n v="137177.98000000001"/>
    <n v="824656"/>
    <x v="3"/>
  </r>
  <r>
    <x v="0"/>
    <s v="MASSACHUSETTS ELECTRIC"/>
    <x v="0"/>
    <x v="8"/>
    <s v="SEPTEMBER"/>
    <x v="2"/>
    <s v="COMMERCIAL"/>
    <n v="700"/>
    <s v="G3A     - Elec G-3 Large TOU-Fixed"/>
    <s v="G3A"/>
    <s v="ELEC G-3A"/>
    <n v="300"/>
    <s v="COMMERCIAL-NO BUILDING HEAT"/>
    <n v="3"/>
    <n v="20525.7"/>
    <n v="137360"/>
    <x v="5"/>
  </r>
  <r>
    <x v="0"/>
    <s v="MASSACHUSETTS ELECTRIC"/>
    <x v="0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8"/>
    <s v="SEPTEMBER"/>
    <x v="8"/>
    <s v="N/A"/>
    <n v="13"/>
    <s v="G2A     - Elec G-2 Dem-Fixed"/>
    <s v="G2A"/>
    <s v="ELEC G-2A"/>
    <n v="1575"/>
    <s v="SALE FOR RESALE - NSTAR"/>
    <n v="1"/>
    <n v="545.72"/>
    <n v="2940"/>
    <x v="3"/>
  </r>
  <r>
    <x v="0"/>
    <s v="MASSACHUSETTS ELECTRIC"/>
    <x v="0"/>
    <x v="8"/>
    <s v="SEPTEMBER"/>
    <x v="5"/>
    <s v="STRT-AND-HWY-LT"/>
    <n v="600"/>
    <s v="S1A     - Lighting S-1 Co Owned-Fixed"/>
    <s v="S1A"/>
    <s v="LIGHTING S-1A"/>
    <n v="700"/>
    <s v="PUBLIC STREET &amp; HIWAY LIGHTING"/>
    <n v="88"/>
    <n v="112312.06"/>
    <n v="262070"/>
    <x v="4"/>
  </r>
  <r>
    <x v="0"/>
    <s v="MASSACHUSETTS ELECTRIC"/>
    <x v="0"/>
    <x v="8"/>
    <s v="SEPTEMBER"/>
    <x v="5"/>
    <s v="STRT-AND-HWY-LT"/>
    <n v="601"/>
    <s v="S1A     - Lighting S-1 Co Owned-Variable"/>
    <s v="S1A"/>
    <s v="LIGHTING S-1A"/>
    <n v="700"/>
    <s v="PUBLIC STREET &amp; HIWAY LIGHTING"/>
    <n v="129"/>
    <n v="73883.490000000005"/>
    <n v="134672"/>
    <x v="4"/>
  </r>
  <r>
    <x v="0"/>
    <s v="MASSACHUSETTS ELECTRIC"/>
    <x v="0"/>
    <x v="8"/>
    <s v="SEPTEMBER"/>
    <x v="5"/>
    <s v="STRT-AND-HWY-LT"/>
    <n v="619"/>
    <s v="S5A     - Lighting S-5 T&amp;D Cust Owned"/>
    <s v="S5A"/>
    <s v="N/A"/>
    <n v="4562"/>
    <s v="DELIVERY ONLY - STREET LIGHT"/>
    <n v="244"/>
    <n v="260632.55"/>
    <n v="2229925"/>
    <x v="4"/>
  </r>
  <r>
    <x v="1"/>
    <s v="NANTUCKET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14"/>
    <n v="2313.2399999999998"/>
    <n v="9565"/>
    <x v="0"/>
  </r>
  <r>
    <x v="1"/>
    <s v="NANTUCKET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25"/>
    <n v="2310.94"/>
    <n v="14400"/>
    <x v="1"/>
  </r>
  <r>
    <x v="1"/>
    <s v="NANTUCKET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1"/>
    <n v="9.0500000000000007"/>
    <n v="27"/>
    <x v="4"/>
  </r>
  <r>
    <x v="0"/>
    <s v="MASSACHUSETTS ELECTRIC"/>
    <x v="0"/>
    <x v="8"/>
    <s v="SEPTEMBER"/>
    <x v="6"/>
    <s v="N/A"/>
    <n v="623"/>
    <s v="S3B     - Lighting S-3 UG Div of Ownrshp Opt B-Var"/>
    <s v="S3B"/>
    <s v="LIGHTING S-3B"/>
    <n v="360"/>
    <s v="PRIVATE LIGHTING"/>
    <n v="3"/>
    <n v="47.61"/>
    <n v="171"/>
    <x v="4"/>
  </r>
  <r>
    <x v="0"/>
    <s v="MASSACHUSETTS ELECTRIC"/>
    <x v="0"/>
    <x v="8"/>
    <s v="SEPTEMBER"/>
    <x v="0"/>
    <s v="RESIDENTIAL"/>
    <n v="10"/>
    <s v="G1F     - Elec G-1 Sm C&amp;I House Meter-Fixed"/>
    <s v="G1D"/>
    <s v="ELEC G-1D"/>
    <n v="200"/>
    <s v="RESIDENCE SERVICE - NO HEAT"/>
    <n v="1053"/>
    <n v="65459.199999999997"/>
    <n v="306990"/>
    <x v="2"/>
  </r>
  <r>
    <x v="0"/>
    <s v="MASSACHUSETTS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23"/>
    <n v="2269.52"/>
    <n v="17214"/>
    <x v="2"/>
  </r>
  <r>
    <x v="0"/>
    <s v="MASSACHUSETTS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413"/>
    <n v="-11592.02"/>
    <n v="951396"/>
    <x v="2"/>
  </r>
  <r>
    <x v="0"/>
    <s v="MASSACHUSETTS ELECTRIC"/>
    <x v="0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66.040000000000006"/>
    <n v="259"/>
    <x v="2"/>
  </r>
  <r>
    <x v="0"/>
    <s v="MASSACHUSETTS ELECTRIC"/>
    <x v="0"/>
    <x v="8"/>
    <s v="SEPTEMBER"/>
    <x v="0"/>
    <s v="RESIDENTIAL"/>
    <n v="310"/>
    <s v="G1F     - Elec G-1 Sm C&amp;I House Meter-Smart Grid"/>
    <s v="G1F"/>
    <s v="ELEC G-1F"/>
    <n v="200"/>
    <s v="RESIDENCE SERVICE - NO HEAT"/>
    <n v="3"/>
    <n v="152.91999999999999"/>
    <n v="673"/>
    <x v="2"/>
  </r>
  <r>
    <x v="0"/>
    <s v="MASSACHUSETTS ELECTRIC"/>
    <x v="0"/>
    <x v="8"/>
    <s v="SEPTEMBER"/>
    <x v="10"/>
    <s v="N/A"/>
    <n v="5"/>
    <s v="G1A     - Elec G-1 Sm C&amp;I-Fixed"/>
    <s v="G1A"/>
    <s v="ELEC G-1A"/>
    <n v="1577"/>
    <s v="SALE FOR RESALE - WESTRN MASS"/>
    <n v="2"/>
    <n v="1654.04"/>
    <n v="8932"/>
    <x v="2"/>
  </r>
  <r>
    <x v="0"/>
    <s v="MASSACHUSETTS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55983"/>
    <n v="3890269.77"/>
    <n v="94421471"/>
    <x v="2"/>
  </r>
  <r>
    <x v="0"/>
    <s v="MASSACHUSETTS ELECTRIC"/>
    <x v="0"/>
    <x v="8"/>
    <s v="SEPTEMBER"/>
    <x v="4"/>
    <s v="INDUSTRIAL"/>
    <n v="954"/>
    <s v="G2A     - Elec G-2 T&amp;D Dem"/>
    <s v="G2A"/>
    <s v="ELEC G-2A"/>
    <n v="4552"/>
    <s v="DELIVERY ONLY - INDUSTRIAL"/>
    <n v="517"/>
    <n v="870636.78"/>
    <n v="10280019"/>
    <x v="3"/>
  </r>
  <r>
    <x v="1"/>
    <s v="NANTUCKET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1278"/>
    <n v="276040.65999999997"/>
    <n v="2772456"/>
    <x v="2"/>
  </r>
  <r>
    <x v="0"/>
    <s v="MASSACHUSETTS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1269"/>
    <n v="334536.17"/>
    <n v="3751822"/>
    <x v="2"/>
  </r>
  <r>
    <x v="0"/>
    <s v="MASSACHUSETTS ELECTRIC"/>
    <x v="0"/>
    <x v="8"/>
    <s v="SEPTEMBER"/>
    <x v="2"/>
    <s v="COMMERCIAL"/>
    <n v="310"/>
    <s v="G1F     - Elec G-1 Sm C&amp;I House Meter-Smart Grid"/>
    <s v="G1F"/>
    <s v="ELEC G-1F"/>
    <n v="300"/>
    <s v="COMMERCIAL-NO BUILDING HEAT"/>
    <n v="247"/>
    <n v="11277.08"/>
    <n v="50445"/>
    <x v="2"/>
  </r>
  <r>
    <x v="0"/>
    <s v="MASSACHUSETTS ELECTRIC"/>
    <x v="0"/>
    <x v="8"/>
    <s v="SEPTEMBER"/>
    <x v="2"/>
    <s v="COMMERCIAL"/>
    <n v="8"/>
    <s v="G1C     - Elec G-1 Sm C&amp;I Unmtrd Fix kWh-Fixed"/>
    <s v="G1C"/>
    <s v="ELEC G-1C"/>
    <n v="300"/>
    <s v="COMMERCIAL-NO BUILDING HEAT"/>
    <n v="419"/>
    <n v="24427.98"/>
    <n v="117040"/>
    <x v="2"/>
  </r>
  <r>
    <x v="0"/>
    <s v="MASSACHUSETTS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650"/>
    <n v="366699.89"/>
    <n v="1150299"/>
    <x v="4"/>
  </r>
  <r>
    <x v="0"/>
    <s v="MASSACHUSETTS ELECTRIC"/>
    <x v="0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57.12"/>
    <n v="131"/>
    <x v="4"/>
  </r>
  <r>
    <x v="0"/>
    <s v="MASSACHUSETTS ELECTRIC"/>
    <x v="0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2"/>
    <n v="15985.52"/>
    <n v="59001"/>
    <x v="4"/>
  </r>
  <r>
    <x v="0"/>
    <s v="MASSACHUSETTS ELECTRIC"/>
    <x v="0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5.81"/>
    <n v="19"/>
    <x v="4"/>
  </r>
  <r>
    <x v="0"/>
    <s v="MASSACHUSETTS ELECTRIC"/>
    <x v="0"/>
    <x v="8"/>
    <s v="SEPTEMBER"/>
    <x v="4"/>
    <s v="INDUSTRIAL"/>
    <n v="701"/>
    <s v="G3A     - Elec G-3 Large TOU-Variable"/>
    <s v="G3A"/>
    <s v="ELEC G-3A"/>
    <n v="460"/>
    <s v="INDUSTRIAL GENERAL - 60 HERTZ"/>
    <n v="79"/>
    <n v="1009074.28"/>
    <n v="6658961"/>
    <x v="5"/>
  </r>
  <r>
    <x v="0"/>
    <s v="MASSACHUSETTS ELECTRIC"/>
    <x v="0"/>
    <x v="8"/>
    <s v="SEPTEMBER"/>
    <x v="8"/>
    <s v="N/A"/>
    <n v="701"/>
    <s v="G3A     - Elec G-3 Large TOU-Variable"/>
    <s v="G3A"/>
    <s v="ELEC G-3A"/>
    <n v="1575"/>
    <s v="SALE FOR RESALE - NSTAR"/>
    <n v="1"/>
    <n v="12343.41"/>
    <n v="84700"/>
    <x v="5"/>
  </r>
  <r>
    <x v="1"/>
    <s v="NANTUCKET ELECTRIC"/>
    <x v="0"/>
    <x v="8"/>
    <s v="SEPTEMBER"/>
    <x v="0"/>
    <s v="RESIDENTIAL"/>
    <n v="1"/>
    <s v="R1A     - Elec R-1 Residential-Fixed"/>
    <s v="R1A"/>
    <s v="ELEC R-1A"/>
    <n v="200"/>
    <s v="RESIDENCE SERVICE - NO HEAT"/>
    <n v="1174"/>
    <n v="288880.77"/>
    <n v="1214053"/>
    <x v="0"/>
  </r>
  <r>
    <x v="0"/>
    <s v="MASSACHUSETTS ELECTRIC"/>
    <x v="0"/>
    <x v="8"/>
    <s v="SEPTEMBER"/>
    <x v="7"/>
    <s v="N/A"/>
    <n v="1"/>
    <s v="R1A     - Elec R-1 Residential-Fixed"/>
    <s v="R1A"/>
    <s v="ELEC R-1A"/>
    <n v="1572"/>
    <s v="SALE FOR RESALE - HINGHAM ELE"/>
    <n v="1"/>
    <n v="112.27"/>
    <n v="477"/>
    <x v="0"/>
  </r>
  <r>
    <x v="1"/>
    <s v="NANTUCKET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23"/>
    <n v="1850.26"/>
    <n v="13839"/>
    <x v="0"/>
  </r>
  <r>
    <x v="1"/>
    <s v="NANTUCKET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015.15"/>
    <n v="5943"/>
    <x v="4"/>
  </r>
  <r>
    <x v="0"/>
    <s v="MASSACHUSETTS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655"/>
    <n v="31767.61"/>
    <n v="296019"/>
    <x v="2"/>
  </r>
  <r>
    <x v="0"/>
    <s v="MASSACHUSETTS ELECTRIC"/>
    <x v="0"/>
    <x v="9"/>
    <s v="OCTOBER"/>
    <x v="2"/>
    <s v="COMMERCIAL"/>
    <n v="911"/>
    <s v="R4A     - Elec R-4 T&amp;D Residential TOU"/>
    <s v="R4A"/>
    <s v="ELEC R-4A"/>
    <n v="4532"/>
    <s v="DELIVERY ONLY - COMMERCIAL"/>
    <n v="26"/>
    <n v="38642.980000000003"/>
    <n v="314570"/>
    <x v="0"/>
  </r>
  <r>
    <x v="0"/>
    <s v="MASSACHUSETTS ELECTRIC"/>
    <x v="0"/>
    <x v="9"/>
    <s v="OCTOBER"/>
    <x v="0"/>
    <s v="RESIDENTIAL"/>
    <n v="3"/>
    <s v="R4A     - Elec R-4 Residential TOU-Fixed"/>
    <s v="R4A"/>
    <s v="ELEC R-4A"/>
    <n v="200"/>
    <s v="RESIDENCE SERVICE - NO HEAT"/>
    <n v="12"/>
    <n v="4712.03"/>
    <n v="19572"/>
    <x v="0"/>
  </r>
  <r>
    <x v="0"/>
    <s v="MASSACHUSETTS ELECTRIC"/>
    <x v="0"/>
    <x v="9"/>
    <s v="OCTOBER"/>
    <x v="5"/>
    <s v="STRT-AND-HWY-LT"/>
    <n v="950"/>
    <s v="G1A     - Elec G-1 T&amp;D Sm C&amp;I"/>
    <s v="G1A"/>
    <s v="ELEC G-1A"/>
    <n v="4562"/>
    <s v="DELIVERY ONLY - STREET LIGHT"/>
    <n v="30"/>
    <n v="768.4"/>
    <n v="5528"/>
    <x v="2"/>
  </r>
  <r>
    <x v="0"/>
    <s v="MASSACHUSETTS ELECTRIC"/>
    <x v="0"/>
    <x v="9"/>
    <s v="OCTOBER"/>
    <x v="8"/>
    <s v="N/A"/>
    <n v="950"/>
    <s v="G1A     - Elec G-1 T&amp;D Sm C&amp;I"/>
    <s v="G1A"/>
    <s v="ELEC G-1A"/>
    <n v="4575"/>
    <s v="N/A"/>
    <n v="2"/>
    <n v="673.28"/>
    <n v="7580"/>
    <x v="2"/>
  </r>
  <r>
    <x v="0"/>
    <s v="MASSACHUSETTS ELECTRIC"/>
    <x v="0"/>
    <x v="9"/>
    <s v="OCTOBER"/>
    <x v="2"/>
    <s v="COMMERCIAL"/>
    <n v="6"/>
    <s v="R2A     - Elec R-2 Residential Low Income-Fixed"/>
    <s v="R2A"/>
    <s v="ELEC R-2A"/>
    <n v="300"/>
    <s v="COMMERCIAL-NO BUILDING HEAT"/>
    <n v="2"/>
    <n v="-27.1"/>
    <n v="-202"/>
    <x v="1"/>
  </r>
  <r>
    <x v="0"/>
    <s v="MASSACHUSETTS ELECTRIC"/>
    <x v="0"/>
    <x v="9"/>
    <s v="OCTOBER"/>
    <x v="8"/>
    <s v="N/A"/>
    <n v="701"/>
    <s v="G3A     - Elec G-3 Large TOU-Variable"/>
    <s v="G3A"/>
    <s v="ELEC G-3A"/>
    <n v="1575"/>
    <s v="SALE FOR RESALE - NSTAR"/>
    <n v="1"/>
    <n v="9915.4699999999993"/>
    <n v="65800"/>
    <x v="5"/>
  </r>
  <r>
    <x v="0"/>
    <s v="MASSACHUSETTS ELECTRIC"/>
    <x v="0"/>
    <x v="9"/>
    <s v="OCTOBER"/>
    <x v="2"/>
    <s v="COMMERCIAL"/>
    <n v="19"/>
    <s v="G2B     - Elec G-2 Dem Master Mtr Apts-Variable"/>
    <s v="G2B"/>
    <s v="ELEC G-2B"/>
    <n v="300"/>
    <s v="COMMERCIAL-NO BUILDING HEAT"/>
    <n v="55"/>
    <n v="106721.26"/>
    <n v="635756"/>
    <x v="3"/>
  </r>
  <r>
    <x v="0"/>
    <s v="MASSACHUSETTS ELECTRIC"/>
    <x v="0"/>
    <x v="9"/>
    <s v="OCTOBER"/>
    <x v="0"/>
    <s v="RESIDENTIAL"/>
    <n v="1"/>
    <s v="R1A     - Elec R-1 Residential-Fixed"/>
    <s v="R1A"/>
    <s v="ELEC R-1A"/>
    <n v="200"/>
    <s v="RESIDENCE SERVICE - NO HEAT"/>
    <n v="546205"/>
    <n v="54131307.799999997"/>
    <n v="230809776"/>
    <x v="0"/>
  </r>
  <r>
    <x v="1"/>
    <s v="NANTUCKET ELECTRIC"/>
    <x v="0"/>
    <x v="9"/>
    <s v="OCTOBER"/>
    <x v="1"/>
    <s v="STEAM-HEAT"/>
    <n v="1"/>
    <s v="R1A     - Elec R-1 Residential-Fixed"/>
    <s v="R1A"/>
    <s v="ELEC R-1A"/>
    <n v="207"/>
    <s v="RESIDENCE SERVICE - WITH HEAT"/>
    <n v="12"/>
    <n v="1098.3800000000001"/>
    <n v="4476"/>
    <x v="0"/>
  </r>
  <r>
    <x v="0"/>
    <s v="MASSACHUSETTS ELECTRIC"/>
    <x v="0"/>
    <x v="9"/>
    <s v="OCTOBER"/>
    <x v="1"/>
    <s v="STEAM-HEAT"/>
    <n v="2"/>
    <s v="R1A     - Elec R-1 Residential-Variable"/>
    <s v="R1A"/>
    <s v="ELEC R-1A"/>
    <n v="207"/>
    <s v="RESIDENCE SERVICE - WITH HEAT"/>
    <n v="28"/>
    <n v="3276.49"/>
    <n v="14013"/>
    <x v="0"/>
  </r>
  <r>
    <x v="0"/>
    <s v="MASSACHUSETTS ELECTRIC"/>
    <x v="0"/>
    <x v="9"/>
    <s v="OCTOBER"/>
    <x v="1"/>
    <s v="STEAM-HEAT"/>
    <n v="301"/>
    <s v="R1A     - Elec R-1 Res-Smart Grid"/>
    <s v="R1A"/>
    <s v="ELEC R-1A"/>
    <n v="207"/>
    <s v="RESIDENCE SERVICE - WITH HEAT"/>
    <n v="3"/>
    <n v="-336.64"/>
    <n v="-1456"/>
    <x v="0"/>
  </r>
  <r>
    <x v="0"/>
    <s v="MASSACHUSETTS ELECTRIC"/>
    <x v="0"/>
    <x v="9"/>
    <s v="OCTO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9"/>
    <s v="OCTOBER"/>
    <x v="2"/>
    <s v="COMMERCIAL"/>
    <n v="602"/>
    <s v="S4A     - Lighting S-1 (S4) Co Owned Non Muni-Fixed"/>
    <s v="S4A"/>
    <s v="LIGHTING S-4A"/>
    <n v="300"/>
    <s v="COMMERCIAL-NO BUILDING HEAT"/>
    <n v="994"/>
    <n v="95385.919999999998"/>
    <n v="314797"/>
    <x v="4"/>
  </r>
  <r>
    <x v="0"/>
    <s v="MASSACHUSETTS ELECTRIC"/>
    <x v="0"/>
    <x v="9"/>
    <s v="OCTOBER"/>
    <x v="5"/>
    <s v="STRT-AND-HWY-LT"/>
    <n v="600"/>
    <s v="S1A     - Lighting S-1 Co Owned-Fixed"/>
    <s v="S1A"/>
    <s v="LIGHTING S-1A"/>
    <n v="700"/>
    <s v="PUBLIC STREET &amp; HIWAY LIGHTING"/>
    <n v="89"/>
    <n v="116784"/>
    <n v="290003"/>
    <x v="4"/>
  </r>
  <r>
    <x v="0"/>
    <s v="MASSACHUSETTS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3195"/>
    <n v="218369.85"/>
    <n v="1060253"/>
    <x v="4"/>
  </r>
  <r>
    <x v="0"/>
    <s v="MASSACHUSETTS ELECTRIC"/>
    <x v="0"/>
    <x v="9"/>
    <s v="OCTOBER"/>
    <x v="5"/>
    <s v="STRT-AND-HWY-LT"/>
    <n v="626"/>
    <s v="S6A     - Lighting S-6 Decorative-Variable"/>
    <s v="S6A"/>
    <s v="N/A"/>
    <n v="700"/>
    <s v="PUBLIC STREET &amp; HIWAY LIGHTING"/>
    <n v="3"/>
    <n v="1684.42"/>
    <n v="605"/>
    <x v="4"/>
  </r>
  <r>
    <x v="0"/>
    <s v="MASSACHUSETTS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5"/>
    <n v="1127.73"/>
    <n v="9070"/>
    <x v="4"/>
  </r>
  <r>
    <x v="0"/>
    <s v="MASSACHUSETTS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14842"/>
    <n v="440318.14"/>
    <n v="5319756"/>
    <x v="2"/>
  </r>
  <r>
    <x v="1"/>
    <s v="NANTUCKET ELECTRIC"/>
    <x v="0"/>
    <x v="9"/>
    <s v="OCTOBER"/>
    <x v="0"/>
    <s v="RESIDENTIAL"/>
    <n v="10"/>
    <s v="G1F     - Elec G-1 Sm C&amp;I House Meter-Fixed"/>
    <s v="G1F"/>
    <s v="ELEC G-1F"/>
    <n v="200"/>
    <s v="RESIDENCE SERVICE - NO HEAT"/>
    <n v="3"/>
    <n v="268.48"/>
    <n v="1249"/>
    <x v="2"/>
  </r>
  <r>
    <x v="0"/>
    <s v="MASSACHUSETTS ELECTRIC"/>
    <x v="0"/>
    <x v="9"/>
    <s v="OCTOBER"/>
    <x v="2"/>
    <s v="COMMERCIAL"/>
    <n v="310"/>
    <s v="G1F     - Elec G-1 Sm C&amp;I House Meter-Smart Grid"/>
    <s v="G1F"/>
    <s v="ELEC G-1F"/>
    <n v="300"/>
    <s v="COMMERCIAL-NO BUILDING HEAT"/>
    <n v="1"/>
    <n v="13.09"/>
    <n v="17"/>
    <x v="2"/>
  </r>
  <r>
    <x v="0"/>
    <s v="MASSACHUSETTS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575"/>
    <n v="20045.150000000001"/>
    <n v="167524"/>
    <x v="2"/>
  </r>
  <r>
    <x v="0"/>
    <s v="MASSACHUSETTS ELECTRIC"/>
    <x v="0"/>
    <x v="9"/>
    <s v="OCTOBER"/>
    <x v="2"/>
    <s v="COMMERCIAL"/>
    <n v="13"/>
    <s v="G2A     - Elec G-2 Dem-Fixed"/>
    <s v="G2A"/>
    <s v="ELEC G-2A"/>
    <n v="300"/>
    <s v="COMMERCIAL-NO BUILDING HEAT"/>
    <n v="104"/>
    <n v="194889.09"/>
    <n v="1137995"/>
    <x v="3"/>
  </r>
  <r>
    <x v="0"/>
    <s v="MASSACHUSETTS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948"/>
    <n v="190467.5"/>
    <n v="1630069"/>
    <x v="0"/>
  </r>
  <r>
    <x v="0"/>
    <s v="MASSACHUSETTS ELECTRIC"/>
    <x v="0"/>
    <x v="9"/>
    <s v="OCTOBER"/>
    <x v="1"/>
    <s v="STEAM-HEAT"/>
    <n v="950"/>
    <s v="G1A     - Elec G-1 T&amp;D Sm C&amp;I"/>
    <s v="G1A"/>
    <s v="ELEC G-1A"/>
    <n v="4513"/>
    <s v="DELIVERY ONLY - RESIDENT HEAT"/>
    <n v="16"/>
    <n v="1030.1099999999999"/>
    <n v="14813"/>
    <x v="2"/>
  </r>
  <r>
    <x v="0"/>
    <s v="MASSACHUSETTS ELECTRIC"/>
    <x v="0"/>
    <x v="9"/>
    <s v="OCTOBER"/>
    <x v="0"/>
    <s v="RESIDENTIAL"/>
    <n v="306"/>
    <s v="R2A     - Elec R-2 Res Low Income-Smart Grid"/>
    <s v="R2A"/>
    <s v="ELEC R-2A"/>
    <n v="200"/>
    <s v="RESIDENCE SERVICE - NO HEAT"/>
    <n v="4"/>
    <n v="140.41999999999999"/>
    <n v="915"/>
    <x v="1"/>
  </r>
  <r>
    <x v="0"/>
    <s v="MASSACHUSETTS ELECTRIC"/>
    <x v="0"/>
    <x v="9"/>
    <s v="OCTOBER"/>
    <x v="3"/>
    <s v="N/A"/>
    <n v="153"/>
    <s v="MBTA    - Elec MBTA Ind Neg"/>
    <s v="MBTA"/>
    <s v="MBTA"/>
    <n v="1579"/>
    <s v="SALE FOR RESALE - M.B.T.A."/>
    <n v="17"/>
    <n v="0"/>
    <n v="3978310"/>
    <x v="6"/>
  </r>
  <r>
    <x v="0"/>
    <s v="MASSACHUSETTS ELECTRIC"/>
    <x v="0"/>
    <x v="9"/>
    <s v="OCTOBER"/>
    <x v="1"/>
    <s v="STEAM-HEAT"/>
    <n v="5"/>
    <s v="G1A     - Elec G-1 Sm C&amp;I-Fixed"/>
    <s v="G1A"/>
    <s v="ELEC G-1A"/>
    <n v="207"/>
    <s v="RESIDENCE SERVICE - WITH HEAT"/>
    <n v="11"/>
    <n v="921.35"/>
    <n v="4448"/>
    <x v="2"/>
  </r>
  <r>
    <x v="1"/>
    <s v="NANTUCKET ELECTRIC"/>
    <x v="0"/>
    <x v="9"/>
    <s v="OCTOBER"/>
    <x v="2"/>
    <s v="COMMERCIAL"/>
    <n v="10"/>
    <s v="G1F     - Elec G-1 Sm C&amp;I House Meter-Fixed"/>
    <s v="G1F"/>
    <s v="ELEC G-1F"/>
    <n v="300"/>
    <s v="COMMERCIAL-NO BUILDING HEAT"/>
    <n v="14"/>
    <n v="664.49"/>
    <n v="2844"/>
    <x v="2"/>
  </r>
  <r>
    <x v="0"/>
    <s v="MASSACHUSETTS ELECTRIC"/>
    <x v="0"/>
    <x v="9"/>
    <s v="OCTOBER"/>
    <x v="3"/>
    <s v="N/A"/>
    <n v="18"/>
    <s v="G2A     - Elec G-2 Dem-Variable"/>
    <s v="G2A"/>
    <s v="ELEC G-2A"/>
    <n v="1579"/>
    <s v="SALE FOR RESALE - M.B.T.A."/>
    <n v="1"/>
    <n v="8452.1299999999992"/>
    <n v="54000"/>
    <x v="3"/>
  </r>
  <r>
    <x v="1"/>
    <s v="NANTUCKET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160"/>
    <n v="11830.47"/>
    <n v="90672"/>
    <x v="0"/>
  </r>
  <r>
    <x v="0"/>
    <s v="MASSACHUSETTS ELECTRIC"/>
    <x v="0"/>
    <x v="9"/>
    <s v="OCTOBER"/>
    <x v="2"/>
    <s v="COMMERCIAL"/>
    <n v="14"/>
    <s v="G1D     - Elec G-1 Sm C&amp;I Master Mtr-Variable"/>
    <s v="G1D"/>
    <s v="ELEC G-1D"/>
    <n v="300"/>
    <s v="COMMERCIAL-NO BUILDING HEAT"/>
    <n v="2"/>
    <n v="95.09"/>
    <n v="415"/>
    <x v="2"/>
  </r>
  <r>
    <x v="1"/>
    <s v="NANTUCKET ELECTRIC"/>
    <x v="0"/>
    <x v="9"/>
    <s v="OCTOBER"/>
    <x v="4"/>
    <s v="INDUSTRIAL"/>
    <n v="950"/>
    <s v="G1A     - Elec G-1 T&amp;D Sm C&amp;I"/>
    <s v="G1A"/>
    <s v="ELEC G-1A"/>
    <n v="4552"/>
    <s v="DELIVERY ONLY - INDUSTRIAL"/>
    <n v="2"/>
    <n v="25.32"/>
    <n v="102"/>
    <x v="2"/>
  </r>
  <r>
    <x v="1"/>
    <s v="NANTUCKET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23"/>
    <n v="1722.12"/>
    <n v="10943"/>
    <x v="1"/>
  </r>
  <r>
    <x v="0"/>
    <s v="MASSACHUSETTS ELECTRIC"/>
    <x v="0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568.29999999999995"/>
    <n v="3621"/>
    <x v="1"/>
  </r>
  <r>
    <x v="0"/>
    <s v="MASSACHUSETTS ELECTRIC"/>
    <x v="0"/>
    <x v="9"/>
    <s v="OCTOBER"/>
    <x v="2"/>
    <s v="COMMERCIAL"/>
    <n v="955"/>
    <s v="G2B     - Elec G-2 T&amp;D Dem Master Mtr Apts"/>
    <s v="G2A"/>
    <s v="ELEC G-2A"/>
    <n v="4532"/>
    <s v="DELIVERY ONLY - COMMERCIAL"/>
    <n v="346"/>
    <n v="418111.68"/>
    <n v="5417359"/>
    <x v="3"/>
  </r>
  <r>
    <x v="0"/>
    <s v="MASSACHUSETTS ELECTRIC"/>
    <x v="0"/>
    <x v="9"/>
    <s v="OCTOBER"/>
    <x v="4"/>
    <s v="INDUSTRIAL"/>
    <n v="954"/>
    <s v="G2A     - Elec G-2 T&amp;D Dem"/>
    <s v="G2A"/>
    <s v="ELEC G-2A"/>
    <n v="4552"/>
    <s v="DELIVERY ONLY - INDUSTRIAL"/>
    <n v="507"/>
    <n v="959261.16"/>
    <n v="11181775"/>
    <x v="3"/>
  </r>
  <r>
    <x v="0"/>
    <s v="MASSACHUSETTS ELECTRIC"/>
    <x v="0"/>
    <x v="9"/>
    <s v="OCTOBER"/>
    <x v="2"/>
    <s v="COMMERCIAL"/>
    <n v="701"/>
    <s v="G3A     - Elec G-3 Large TOU-Variable"/>
    <s v="G3A"/>
    <s v="ELEC G-3A"/>
    <n v="300"/>
    <s v="COMMERCIAL-NO BUILDING HEAT"/>
    <n v="198"/>
    <n v="2095994.84"/>
    <n v="13741362"/>
    <x v="5"/>
  </r>
  <r>
    <x v="0"/>
    <s v="MASSACHUSETTS ELECTRIC"/>
    <x v="0"/>
    <x v="9"/>
    <s v="OCTOBER"/>
    <x v="0"/>
    <s v="RESIDENTIAL"/>
    <n v="2"/>
    <s v="R1A     - Elec R-1 Residential-Variable"/>
    <s v="R1A"/>
    <s v="ELEC R-1A"/>
    <n v="200"/>
    <s v="RESIDENCE SERVICE - NO HEAT"/>
    <n v="249"/>
    <n v="27244.3"/>
    <n v="114774"/>
    <x v="0"/>
  </r>
  <r>
    <x v="0"/>
    <s v="MASSACHUSETTS ELECTRIC"/>
    <x v="0"/>
    <x v="9"/>
    <s v="OCTOBER"/>
    <x v="4"/>
    <s v="INDUSTRIAL"/>
    <n v="710"/>
    <s v="G3A     - Elec G-3 T&amp;D Large TOU"/>
    <s v="G3A"/>
    <s v="ELEC G-3A"/>
    <n v="4552"/>
    <s v="DELIVERY ONLY - INDUSTRIAL"/>
    <n v="646"/>
    <n v="9228339.2400000002"/>
    <n v="157877303"/>
    <x v="5"/>
  </r>
  <r>
    <x v="1"/>
    <s v="NANTUCKET ELECTRIC"/>
    <x v="0"/>
    <x v="9"/>
    <s v="OCTOBER"/>
    <x v="4"/>
    <s v="INDUSTRIAL"/>
    <n v="710"/>
    <s v="G3A     - Elec G-3 T&amp;D Large TOU"/>
    <s v="G3A"/>
    <s v="ELEC G-3A"/>
    <n v="4552"/>
    <s v="DELIVERY ONLY - INDUSTRIAL"/>
    <n v="1"/>
    <n v="4125.37"/>
    <n v="52809"/>
    <x v="5"/>
  </r>
  <r>
    <x v="0"/>
    <s v="MASSACHUSETTS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399570"/>
    <n v="22834894.940000001"/>
    <n v="181782192"/>
    <x v="0"/>
  </r>
  <r>
    <x v="0"/>
    <s v="MASSACHUSETTS ELECTRIC"/>
    <x v="0"/>
    <x v="9"/>
    <s v="OCTOBER"/>
    <x v="2"/>
    <s v="COMMERCIAL"/>
    <n v="1"/>
    <s v="R1A     - Elec R-1 Residential-Fixed"/>
    <s v="R1A"/>
    <s v="ELEC R-1A"/>
    <n v="300"/>
    <s v="COMMERCIAL-NO BUILDING HEAT"/>
    <n v="1263"/>
    <n v="277185.09999999998"/>
    <n v="1210015"/>
    <x v="0"/>
  </r>
  <r>
    <x v="0"/>
    <s v="MASSACHUSETTS ELECTRIC"/>
    <x v="0"/>
    <x v="9"/>
    <s v="OCTOBER"/>
    <x v="7"/>
    <s v="N/A"/>
    <n v="1"/>
    <s v="R1A     - Elec R-1 Residential-Fixed"/>
    <s v="R1A"/>
    <s v="ELEC R-1A"/>
    <n v="1572"/>
    <s v="SALE FOR RESALE - HINGHAM ELE"/>
    <n v="1"/>
    <n v="95.24"/>
    <n v="401"/>
    <x v="0"/>
  </r>
  <r>
    <x v="0"/>
    <s v="MASSACHUSETTS ELECTRIC"/>
    <x v="0"/>
    <x v="9"/>
    <s v="OCTOBER"/>
    <x v="5"/>
    <s v="STRT-AND-HWY-LT"/>
    <n v="612"/>
    <s v="G1B     - Lighting G-1 Non Conforming-Fixed"/>
    <s v="G1B"/>
    <s v="LIGHTING G-1B"/>
    <n v="700"/>
    <s v="PUBLIC STREET &amp; HIWAY LIGHTING"/>
    <n v="3"/>
    <n v="72.010000000000005"/>
    <n v="271"/>
    <x v="2"/>
  </r>
  <r>
    <x v="0"/>
    <s v="MASSACHUSETTS ELECTRIC"/>
    <x v="0"/>
    <x v="9"/>
    <s v="OCTOBER"/>
    <x v="2"/>
    <s v="COMMERCIAL"/>
    <n v="603"/>
    <s v="S4A     - Lighting S-1 (S4) Co Owned Non Muni-Variable"/>
    <s v="S4A"/>
    <s v="LIGHTING S-4A"/>
    <n v="300"/>
    <s v="COMMERCIAL-NO BUILDING HEAT"/>
    <n v="2067"/>
    <n v="172348.34"/>
    <n v="577160"/>
    <x v="4"/>
  </r>
  <r>
    <x v="0"/>
    <s v="MASSACHUSETTS ELECTRIC"/>
    <x v="0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37"/>
    <n v="26428.77"/>
    <n v="86326"/>
    <x v="4"/>
  </r>
  <r>
    <x v="0"/>
    <s v="MASSACHUSETTS ELECTRIC"/>
    <x v="0"/>
    <x v="9"/>
    <s v="OCTOBER"/>
    <x v="4"/>
    <s v="INDUSTRIAL"/>
    <n v="616"/>
    <s v="S4A     - Lighting S-1 (S4) T&amp;D Co Owned Non Muni"/>
    <s v="S4A"/>
    <s v="LIGHTING S-4A"/>
    <n v="4552"/>
    <s v="DELIVERY ONLY - INDUSTRIAL"/>
    <n v="106"/>
    <n v="12416.26"/>
    <n v="62016"/>
    <x v="4"/>
  </r>
  <r>
    <x v="0"/>
    <s v="MASSACHUSETTS ELECTRIC"/>
    <x v="0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858"/>
    <n v="50465.01"/>
    <n v="235260"/>
    <x v="4"/>
  </r>
  <r>
    <x v="0"/>
    <s v="MASSACHUSETTS ELECTRIC"/>
    <x v="0"/>
    <x v="9"/>
    <s v="OCTOBER"/>
    <x v="5"/>
    <s v="STRT-AND-HWY-LT"/>
    <n v="625"/>
    <s v="S6A     - Lighting S-6 Decorative-Fixed"/>
    <s v="S6A"/>
    <s v="N/A"/>
    <n v="700"/>
    <s v="PUBLIC STREET &amp; HIWAY LIGHTING"/>
    <n v="1"/>
    <n v="16.329999999999998"/>
    <n v="22"/>
    <x v="4"/>
  </r>
  <r>
    <x v="0"/>
    <s v="MASSACHUSETTS ELECTRIC"/>
    <x v="0"/>
    <x v="9"/>
    <s v="OCTOBER"/>
    <x v="0"/>
    <s v="RESIDENTIAL"/>
    <n v="603"/>
    <s v="S4A     - Lighting S-1 (S4) Co Owned Non Muni-Variable"/>
    <s v="S4A"/>
    <s v="LIGHTING S-4A"/>
    <n v="200"/>
    <s v="RESIDENCE SERVICE - NO HEAT"/>
    <n v="775"/>
    <n v="20756.66"/>
    <n v="58103"/>
    <x v="4"/>
  </r>
  <r>
    <x v="0"/>
    <s v="MASSACHUSETTS ELECTRIC"/>
    <x v="0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59.95"/>
    <n v="147"/>
    <x v="4"/>
  </r>
  <r>
    <x v="1"/>
    <s v="NANTUCKET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3.54"/>
    <n v="136"/>
    <x v="4"/>
  </r>
  <r>
    <x v="0"/>
    <s v="MASSACHUSETTS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14"/>
    <n v="2187.94"/>
    <n v="15646"/>
    <x v="2"/>
  </r>
  <r>
    <x v="0"/>
    <s v="MASSACHUSETTS ELECTRIC"/>
    <x v="0"/>
    <x v="9"/>
    <s v="OCTOBER"/>
    <x v="4"/>
    <s v="INDUSTRIAL"/>
    <n v="18"/>
    <s v="G2A     - Elec G-2 Dem-Variable"/>
    <s v="G2A"/>
    <s v="ELEC G-2A"/>
    <n v="460"/>
    <s v="INDUSTRIAL GENERAL - 60 HERTZ"/>
    <n v="207"/>
    <n v="600956.52"/>
    <n v="3470540"/>
    <x v="3"/>
  </r>
  <r>
    <x v="0"/>
    <s v="MASSACHUSETTS ELECTRIC"/>
    <x v="0"/>
    <x v="9"/>
    <s v="OCTOBER"/>
    <x v="4"/>
    <s v="INDUSTRIAL"/>
    <n v="11"/>
    <s v="G1A     - Elec G-1 Sm C&amp;I-Variable"/>
    <s v="G1A"/>
    <s v="ELEC G-1A"/>
    <n v="460"/>
    <s v="INDUSTRIAL GENERAL - 60 HERTZ"/>
    <n v="2"/>
    <n v="124.88"/>
    <n v="581"/>
    <x v="2"/>
  </r>
  <r>
    <x v="1"/>
    <s v="NANTUCKET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29"/>
    <n v="1300.2"/>
    <n v="12911"/>
    <x v="2"/>
  </r>
  <r>
    <x v="0"/>
    <s v="MASSACHUSETTS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508"/>
    <n v="83360.81"/>
    <n v="2181754"/>
    <x v="1"/>
  </r>
  <r>
    <x v="0"/>
    <s v="MASSACHUSETTS ELECTRIC"/>
    <x v="0"/>
    <x v="9"/>
    <s v="OCTOBER"/>
    <x v="1"/>
    <s v="STEAM-HEAT"/>
    <n v="6"/>
    <s v="R2A     - Elec R-2 Residential Low Income-Fixed"/>
    <s v="R2A"/>
    <s v="ELEC R-2A"/>
    <n v="207"/>
    <s v="RESIDENCE SERVICE - WITH HEAT"/>
    <n v="5588"/>
    <n v="421587.16"/>
    <n v="2731482"/>
    <x v="1"/>
  </r>
  <r>
    <x v="0"/>
    <s v="MASSACHUSETTS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59207"/>
    <n v="972743.32"/>
    <n v="24370323"/>
    <x v="1"/>
  </r>
  <r>
    <x v="1"/>
    <s v="NANTUCKET ELECTRIC"/>
    <x v="0"/>
    <x v="9"/>
    <s v="OCTOBER"/>
    <x v="2"/>
    <s v="COMMERCIAL"/>
    <n v="954"/>
    <s v="G2A     - Elec G-2 T&amp;D Dem"/>
    <s v="G2A"/>
    <s v="ELEC G-2A"/>
    <n v="4532"/>
    <s v="DELIVERY ONLY - COMMERCIAL"/>
    <n v="73"/>
    <n v="130910.77"/>
    <n v="1560912"/>
    <x v="3"/>
  </r>
  <r>
    <x v="0"/>
    <s v="MASSACHUSETTS ELECTRIC"/>
    <x v="0"/>
    <x v="9"/>
    <s v="OCTOBER"/>
    <x v="2"/>
    <s v="COMMERCIAL"/>
    <n v="16"/>
    <s v="G2B     - Elec G-2 Dem Master Mtr Apts-Fixed"/>
    <s v="G2B"/>
    <s v="ELEC G-2B"/>
    <n v="300"/>
    <s v="COMMERCIAL-NO BUILDING HEAT"/>
    <n v="2"/>
    <n v="2903.39"/>
    <n v="16400"/>
    <x v="3"/>
  </r>
  <r>
    <x v="0"/>
    <s v="MASSACHUSETTS ELECTRIC"/>
    <x v="0"/>
    <x v="9"/>
    <s v="OCTOBER"/>
    <x v="2"/>
    <s v="COMMERCIAL"/>
    <n v="17"/>
    <s v="G2D     - Elec G-2 Dem Res Heat Ind Mtr Apt-Fix"/>
    <s v="G2D"/>
    <s v="ELEC G-2D"/>
    <n v="300"/>
    <s v="COMMERCIAL-NO BUILDING HEAT"/>
    <n v="2"/>
    <n v="1647.35"/>
    <n v="9160"/>
    <x v="3"/>
  </r>
  <r>
    <x v="1"/>
    <s v="NANTUCKET ELECTRIC"/>
    <x v="0"/>
    <x v="9"/>
    <s v="OCTOBER"/>
    <x v="0"/>
    <s v="RESIDENTIAL"/>
    <n v="1"/>
    <s v="R1A     - Elec R-1 Residential-Fixed"/>
    <s v="R1A"/>
    <s v="ELEC R-1A"/>
    <n v="200"/>
    <s v="RESIDENCE SERVICE - NO HEAT"/>
    <n v="1181"/>
    <n v="169230.99"/>
    <n v="714090"/>
    <x v="0"/>
  </r>
  <r>
    <x v="0"/>
    <s v="MASSACHUSETTS ELECTRIC"/>
    <x v="0"/>
    <x v="9"/>
    <s v="OCTOBER"/>
    <x v="2"/>
    <s v="COMMERCIAL"/>
    <n v="11"/>
    <s v="G1A     - Elec G-1 Sm C&amp;I-Variable"/>
    <s v="G1A"/>
    <s v="ELEC G-1A"/>
    <n v="300"/>
    <s v="COMMERCIAL-NO BUILDING HEAT"/>
    <n v="241"/>
    <n v="62427.48"/>
    <n v="343514"/>
    <x v="2"/>
  </r>
  <r>
    <x v="1"/>
    <s v="NANTUCKET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64.52"/>
    <n v="1114"/>
    <x v="2"/>
  </r>
  <r>
    <x v="0"/>
    <s v="MASSACHUSETTS ELECTRIC"/>
    <x v="0"/>
    <x v="9"/>
    <s v="OCTOBER"/>
    <x v="5"/>
    <s v="STRT-AND-HWY-LT"/>
    <n v="601"/>
    <s v="S1A     - Lighting S-1 Co Owned-Variable"/>
    <s v="S1A"/>
    <s v="LIGHTING S-1A"/>
    <n v="700"/>
    <s v="PUBLIC STREET &amp; HIWAY LIGHTING"/>
    <n v="130"/>
    <n v="70246.89"/>
    <n v="121548"/>
    <x v="4"/>
  </r>
  <r>
    <x v="0"/>
    <s v="MASSACHUSETTS ELECTRIC"/>
    <x v="0"/>
    <x v="9"/>
    <s v="OCTOBER"/>
    <x v="5"/>
    <s v="STRT-AND-HWY-LT"/>
    <n v="627"/>
    <s v="S6A     - Lighting S-6 T&amp;D Decorative"/>
    <s v="S6A"/>
    <s v="N/A"/>
    <n v="4562"/>
    <s v="DELIVERY ONLY - STREET LIGHT"/>
    <n v="3"/>
    <n v="917.5"/>
    <n v="285"/>
    <x v="4"/>
  </r>
  <r>
    <x v="0"/>
    <s v="MASSACHUSETTS ELECTRIC"/>
    <x v="0"/>
    <x v="9"/>
    <s v="OCTOBER"/>
    <x v="5"/>
    <s v="STRT-AND-HWY-LT"/>
    <n v="617"/>
    <s v="S2A     - Lighting S-2 T&amp;D OH Customer Owned"/>
    <s v="S2A"/>
    <s v="LIGHTING S-2A"/>
    <n v="4562"/>
    <s v="DELIVERY ONLY - STREET LIGHT"/>
    <n v="13"/>
    <n v="-92638.66"/>
    <n v="-341553"/>
    <x v="4"/>
  </r>
  <r>
    <x v="0"/>
    <s v="MASSACHUSETTS ELECTRIC"/>
    <x v="0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5"/>
    <n v="1304.0999999999999"/>
    <n v="4693"/>
    <x v="4"/>
  </r>
  <r>
    <x v="1"/>
    <s v="NANTUCKET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075.3"/>
    <n v="6679"/>
    <x v="4"/>
  </r>
  <r>
    <x v="1"/>
    <s v="NANTUCKET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48"/>
    <n v="2095.63"/>
    <n v="17478"/>
    <x v="2"/>
  </r>
  <r>
    <x v="0"/>
    <s v="MASSACHUSETTS ELECTRIC"/>
    <x v="0"/>
    <x v="9"/>
    <s v="OCTOBER"/>
    <x v="2"/>
    <s v="COMMERCIAL"/>
    <n v="18"/>
    <s v="G2A     - Elec G-2 Dem-Variable"/>
    <s v="G2A"/>
    <s v="ELEC G-2A"/>
    <n v="300"/>
    <s v="COMMERCIAL-NO BUILDING HEAT"/>
    <n v="2323"/>
    <n v="5253433.82"/>
    <n v="30936199"/>
    <x v="3"/>
  </r>
  <r>
    <x v="1"/>
    <s v="NANTUCKET ELECTRIC"/>
    <x v="0"/>
    <x v="9"/>
    <s v="OCTOBER"/>
    <x v="2"/>
    <s v="COMMERCIAL"/>
    <n v="18"/>
    <s v="G2A     - Elec G-2 Dem-Variable"/>
    <s v="G2A"/>
    <s v="ELEC G-2A"/>
    <n v="300"/>
    <s v="COMMERCIAL-NO BUILDING HEAT"/>
    <n v="5"/>
    <n v="2913.2"/>
    <n v="13668"/>
    <x v="3"/>
  </r>
  <r>
    <x v="0"/>
    <s v="MASSACHUSETTS ELECTRIC"/>
    <x v="0"/>
    <x v="9"/>
    <s v="OCTOBER"/>
    <x v="8"/>
    <s v="N/A"/>
    <n v="13"/>
    <s v="G2A     - Elec G-2 Dem-Fixed"/>
    <s v="G2A"/>
    <s v="ELEC G-2A"/>
    <n v="1575"/>
    <s v="SALE FOR RESALE - NSTAR"/>
    <n v="1"/>
    <n v="491.97"/>
    <n v="2590"/>
    <x v="3"/>
  </r>
  <r>
    <x v="0"/>
    <s v="MASSACHUSETTS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29077"/>
    <n v="1860036.81"/>
    <n v="15017393"/>
    <x v="0"/>
  </r>
  <r>
    <x v="0"/>
    <s v="MASSACHUSETTS ELECTRIC"/>
    <x v="0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9"/>
    <s v="OCTOBER"/>
    <x v="2"/>
    <s v="COMMERCIAL"/>
    <n v="950"/>
    <s v="G1A     - Elec G-1 T&amp;D Sm C&amp;I"/>
    <s v="G1A"/>
    <s v="ELEC G-1A"/>
    <n v="4532"/>
    <s v="DELIVERY ONLY - COMMERCIAL"/>
    <n v="1287"/>
    <n v="179366.06"/>
    <n v="1791029"/>
    <x v="2"/>
  </r>
  <r>
    <x v="0"/>
    <s v="MASSACHUSETTS ELECTRIC"/>
    <x v="0"/>
    <x v="9"/>
    <s v="OCTOBER"/>
    <x v="1"/>
    <s v="STEAM-HEAT"/>
    <n v="3"/>
    <s v="R4A     - Elec R-4 Residential TOU-Fixed"/>
    <s v="R4A"/>
    <s v="ELEC R-4A"/>
    <n v="207"/>
    <s v="RESIDENCE SERVICE - WITH HEAT"/>
    <n v="31"/>
    <n v="8199.83"/>
    <n v="34668"/>
    <x v="0"/>
  </r>
  <r>
    <x v="0"/>
    <s v="MASSACHUSETTS ELECTRIC"/>
    <x v="0"/>
    <x v="9"/>
    <s v="OCTOBER"/>
    <x v="2"/>
    <s v="COMMERCIAL"/>
    <n v="710"/>
    <s v="G3A     - Elec G-3 T&amp;D Large TOU"/>
    <s v="G3A"/>
    <s v="ELEC G-3A"/>
    <n v="4532"/>
    <s v="DELIVERY ONLY - COMMERCIAL"/>
    <n v="2010"/>
    <n v="19543296.629999999"/>
    <n v="326980905"/>
    <x v="5"/>
  </r>
  <r>
    <x v="0"/>
    <s v="MASSACHUSETTS ELECTRIC"/>
    <x v="0"/>
    <x v="9"/>
    <s v="OCTOBER"/>
    <x v="2"/>
    <s v="COMMERCIAL"/>
    <n v="956"/>
    <s v="G2D     - Elec G-2 T&amp;D Dem Res Heat Ind Mtr Apt"/>
    <s v="G2A"/>
    <s v="ELEC G-2A"/>
    <n v="4532"/>
    <s v="DELIVERY ONLY - COMMERCIAL"/>
    <n v="223"/>
    <n v="264694.13"/>
    <n v="3373301"/>
    <x v="3"/>
  </r>
  <r>
    <x v="0"/>
    <s v="MASSACHUSETTS ELECTRIC"/>
    <x v="0"/>
    <x v="9"/>
    <s v="OCTOBER"/>
    <x v="1"/>
    <s v="STEAM-HEAT"/>
    <n v="1"/>
    <s v="R1A     - Elec R-1 Residential-Fixed"/>
    <s v="R1A"/>
    <s v="ELEC R-1A"/>
    <n v="207"/>
    <s v="RESIDENCE SERVICE - WITH HEAT"/>
    <n v="40876"/>
    <n v="4261305.49"/>
    <n v="18259434"/>
    <x v="0"/>
  </r>
  <r>
    <x v="1"/>
    <s v="NANTUCKET ELECTRIC"/>
    <x v="0"/>
    <x v="9"/>
    <s v="OCTOBER"/>
    <x v="0"/>
    <s v="RESIDENTIAL"/>
    <n v="5"/>
    <s v="G1A     - Elec G-1 Sm C&amp;I-Fixed"/>
    <s v="G1A"/>
    <s v="ELEC G-1A"/>
    <n v="200"/>
    <s v="RESIDENCE SERVICE - NO HEAT"/>
    <n v="12"/>
    <n v="1366.09"/>
    <n v="6593"/>
    <x v="2"/>
  </r>
  <r>
    <x v="0"/>
    <s v="MASSACHUSETTS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35.4"/>
    <n v="5707"/>
    <x v="2"/>
  </r>
  <r>
    <x v="0"/>
    <s v="MASSACHUSETTS ELECTRIC"/>
    <x v="0"/>
    <x v="9"/>
    <s v="OCTOBER"/>
    <x v="5"/>
    <s v="STRT-AND-HWY-LT"/>
    <n v="621"/>
    <s v="G1B     - Lighting G-1 T&amp;D Non Conforming"/>
    <s v="G1B"/>
    <s v="LIGHTING G-1B"/>
    <n v="4562"/>
    <s v="DELIVERY ONLY - STREET LIGHT"/>
    <n v="9"/>
    <n v="172.16"/>
    <n v="1214"/>
    <x v="2"/>
  </r>
  <r>
    <x v="0"/>
    <s v="MASSACHUSETTS ELECTRIC"/>
    <x v="0"/>
    <x v="9"/>
    <s v="OCTOBER"/>
    <x v="4"/>
    <s v="INDUSTRIAL"/>
    <n v="602"/>
    <s v="S4A     - Lighting S-1 (S4) Co Owned Non Muni-Fixed"/>
    <s v="S4A"/>
    <s v="LIGHTING S-4A"/>
    <n v="460"/>
    <s v="INDUSTRIAL GENERAL - 60 HERTZ"/>
    <n v="26"/>
    <n v="3357.22"/>
    <n v="11424"/>
    <x v="4"/>
  </r>
  <r>
    <x v="0"/>
    <s v="MASSACHUSETTS ELECTRIC"/>
    <x v="0"/>
    <x v="9"/>
    <s v="OCTOBER"/>
    <x v="6"/>
    <s v="N/A"/>
    <n v="600"/>
    <s v="S1A     - Lighting S-1 Co Owned-Fixed"/>
    <s v="S1A"/>
    <s v="LIGHTING S-1A"/>
    <n v="360"/>
    <s v="PRIVATE LIGHTING"/>
    <n v="11"/>
    <n v="3605.91"/>
    <n v="5634"/>
    <x v="4"/>
  </r>
  <r>
    <x v="0"/>
    <s v="MASSACHUSETTS ELECTRIC"/>
    <x v="0"/>
    <x v="9"/>
    <s v="OCTOBER"/>
    <x v="5"/>
    <s v="STRT-AND-HWY-LT"/>
    <n v="609"/>
    <s v="S5A     - Lighting S-5 Cust Owned-Variable"/>
    <s v="S5A"/>
    <s v="N/A"/>
    <n v="700"/>
    <s v="PUBLIC STREET &amp; HIWAY LIGHTING"/>
    <n v="8"/>
    <n v="4596.3500000000004"/>
    <n v="21673"/>
    <x v="4"/>
  </r>
  <r>
    <x v="0"/>
    <s v="MASSACHUSETTS ELECTRIC"/>
    <x v="0"/>
    <x v="9"/>
    <s v="OCTOBER"/>
    <x v="5"/>
    <s v="STRT-AND-HWY-LT"/>
    <n v="619"/>
    <s v="S5A     - Lighting S-5 T&amp;D Cust Owned"/>
    <s v="S5A"/>
    <s v="N/A"/>
    <n v="4562"/>
    <s v="DELIVERY ONLY - STREET LIGHT"/>
    <n v="249"/>
    <n v="281269.32"/>
    <n v="2378697"/>
    <x v="4"/>
  </r>
  <r>
    <x v="0"/>
    <s v="MASSACHUSETTS ELECTRIC"/>
    <x v="0"/>
    <x v="9"/>
    <s v="OCTOBER"/>
    <x v="0"/>
    <s v="RESIDENTIAL"/>
    <n v="616"/>
    <s v="S4A     - Lighting S-1 (S4) T&amp;D Co Owned Non Muni"/>
    <s v="S4A"/>
    <s v="LIGHTING S-4A"/>
    <n v="4512"/>
    <s v="DELIVERY ONLY - RESIDENTIAL"/>
    <n v="597"/>
    <n v="17161.97"/>
    <n v="66805"/>
    <x v="4"/>
  </r>
  <r>
    <x v="0"/>
    <s v="MASSACHUSETTS ELECTRIC"/>
    <x v="0"/>
    <x v="9"/>
    <s v="OCTOBER"/>
    <x v="0"/>
    <s v="RESIDENTIAL"/>
    <n v="602"/>
    <s v="S4A     - Lighting S-1 (S4) Co Owned Non Muni-Fixed"/>
    <s v="S4A"/>
    <s v="LIGHTING S-4A"/>
    <n v="200"/>
    <s v="RESIDENCE SERVICE - NO HEAT"/>
    <n v="187"/>
    <n v="6844.73"/>
    <n v="19315"/>
    <x v="4"/>
  </r>
  <r>
    <x v="0"/>
    <s v="MASSACHUSETTS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35"/>
    <n v="3355.22"/>
    <n v="9588"/>
    <x v="4"/>
  </r>
  <r>
    <x v="1"/>
    <s v="NANTUCKET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1"/>
    <n v="9.2899999999999991"/>
    <n v="30"/>
    <x v="4"/>
  </r>
  <r>
    <x v="0"/>
    <s v="MASSACHUSETTS ELECTRIC"/>
    <x v="0"/>
    <x v="9"/>
    <s v="OCTOBER"/>
    <x v="6"/>
    <s v="N/A"/>
    <n v="623"/>
    <s v="S3B     - Lighting S-3 UG Div of Ownrshp Opt B-Var"/>
    <s v="S3B"/>
    <s v="LIGHTING S-3B"/>
    <n v="360"/>
    <s v="PRIVATE LIGHTING"/>
    <n v="3"/>
    <n v="51.45"/>
    <n v="192"/>
    <x v="4"/>
  </r>
  <r>
    <x v="0"/>
    <s v="MASSACHUSETTS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35.18"/>
    <n v="262"/>
    <x v="4"/>
  </r>
  <r>
    <x v="1"/>
    <s v="NANTUCKET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12"/>
    <n v="566.14"/>
    <n v="4773"/>
    <x v="2"/>
  </r>
  <r>
    <x v="0"/>
    <s v="MASSACHUSETTS ELECTRIC"/>
    <x v="0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11"/>
    <n v="237"/>
    <x v="2"/>
  </r>
  <r>
    <x v="1"/>
    <s v="NANTUCKET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"/>
    <n v="46.42"/>
    <n v="192"/>
    <x v="2"/>
  </r>
  <r>
    <x v="0"/>
    <s v="MASSACHUSETTS ELECTRIC"/>
    <x v="0"/>
    <x v="9"/>
    <s v="OCTOBER"/>
    <x v="8"/>
    <s v="N/A"/>
    <n v="18"/>
    <s v="G2A     - Elec G-2 Dem-Variable"/>
    <s v="G2A"/>
    <s v="ELEC G-2A"/>
    <n v="1575"/>
    <s v="SALE FOR RESALE - NSTAR"/>
    <n v="2"/>
    <n v="5578.66"/>
    <n v="33290"/>
    <x v="3"/>
  </r>
  <r>
    <x v="0"/>
    <s v="MASSACHUSETTS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59733"/>
    <n v="3911918.23"/>
    <n v="25129126"/>
    <x v="1"/>
  </r>
  <r>
    <x v="0"/>
    <s v="MASSACHUSETTS ELECTRIC"/>
    <x v="0"/>
    <x v="9"/>
    <s v="OCTOBER"/>
    <x v="5"/>
    <s v="STRT-AND-HWY-LT"/>
    <n v="5"/>
    <s v="G1A     - Elec G-1 Sm C&amp;I-Fixed"/>
    <s v="G1A"/>
    <s v="ELEC G-1A"/>
    <n v="700"/>
    <s v="PUBLIC STREET &amp; HIWAY LIGHTING"/>
    <n v="6"/>
    <n v="179.1"/>
    <n v="654"/>
    <x v="2"/>
  </r>
  <r>
    <x v="0"/>
    <s v="MASSACHUSETTS ELECTRIC"/>
    <x v="0"/>
    <x v="9"/>
    <s v="OCTOBER"/>
    <x v="8"/>
    <s v="N/A"/>
    <n v="5"/>
    <s v="G1A     - Elec G-1 Sm C&amp;I-Fixed"/>
    <s v="G1A"/>
    <s v="ELEC G-1A"/>
    <n v="1575"/>
    <s v="SALE FOR RESALE - NSTAR"/>
    <n v="5"/>
    <n v="1405.19"/>
    <n v="7420"/>
    <x v="2"/>
  </r>
  <r>
    <x v="0"/>
    <s v="MASSACHUSETTS ELECTRIC"/>
    <x v="0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9"/>
    <s v="OCTOBER"/>
    <x v="0"/>
    <s v="RESIDENTIAL"/>
    <n v="911"/>
    <s v="R4A     - Elec R-4 T&amp;D Residential TOU"/>
    <s v="R4A"/>
    <s v="ELEC R-4A"/>
    <n v="4512"/>
    <s v="DELIVERY ONLY - RESIDENTIAL"/>
    <n v="5"/>
    <n v="3315.39"/>
    <n v="25904"/>
    <x v="0"/>
  </r>
  <r>
    <x v="0"/>
    <s v="MASSACHUSETTS ELECTRIC"/>
    <x v="0"/>
    <x v="9"/>
    <s v="OCTOBER"/>
    <x v="10"/>
    <s v="N/A"/>
    <n v="950"/>
    <s v="G1A     - Elec G-1 T&amp;D Sm C&amp;I"/>
    <s v="G1A"/>
    <s v="ELEC G-1A"/>
    <n v="4577"/>
    <s v="N/A"/>
    <n v="1"/>
    <n v="110.32"/>
    <n v="1164"/>
    <x v="2"/>
  </r>
  <r>
    <x v="0"/>
    <s v="MASSACHUSETTS ELECTRIC"/>
    <x v="0"/>
    <x v="9"/>
    <s v="OCTOBER"/>
    <x v="3"/>
    <s v="N/A"/>
    <n v="950"/>
    <s v="G1A     - Elec G-1 T&amp;D Sm C&amp;I"/>
    <s v="G1A"/>
    <s v="ELEC G-1A"/>
    <n v="4579"/>
    <s v="DELIVERY ONLY - MBTA"/>
    <n v="83"/>
    <n v="6112.8"/>
    <n v="61496"/>
    <x v="2"/>
  </r>
  <r>
    <x v="0"/>
    <s v="MASSACHUSETTS ELECTRIC"/>
    <x v="0"/>
    <x v="9"/>
    <s v="OCTOBER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0"/>
    <s v="MASSACHUSETTS ELECTRIC"/>
    <x v="0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6"/>
    <n v="116.01"/>
    <n v="385"/>
    <x v="2"/>
  </r>
  <r>
    <x v="0"/>
    <s v="MASSACHUSETTS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636"/>
    <n v="-182661.99"/>
    <n v="-439228"/>
    <x v="4"/>
  </r>
  <r>
    <x v="0"/>
    <s v="MASSACHUSETTS ELECTRIC"/>
    <x v="0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701"/>
    <n v="49226.47"/>
    <n v="158715"/>
    <x v="4"/>
  </r>
  <r>
    <x v="0"/>
    <s v="MASSACHUSETTS ELECTRIC"/>
    <x v="0"/>
    <x v="9"/>
    <s v="OCTOBER"/>
    <x v="6"/>
    <s v="N/A"/>
    <n v="601"/>
    <s v="S1A     - Lighting S-1 Co Owned-Variable"/>
    <s v="S1A"/>
    <s v="LIGHTING S-1A"/>
    <n v="360"/>
    <s v="PRIVATE LIGHTING"/>
    <n v="50"/>
    <n v="1524.49"/>
    <n v="3012"/>
    <x v="4"/>
  </r>
  <r>
    <x v="0"/>
    <s v="MASSACHUSETTS ELECTRIC"/>
    <x v="0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620.24"/>
    <n v="1391"/>
    <x v="4"/>
  </r>
  <r>
    <x v="0"/>
    <s v="MASSACHUSETTS ELECTRIC"/>
    <x v="0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4"/>
    <n v="16333.7"/>
    <n v="46839"/>
    <x v="4"/>
  </r>
  <r>
    <x v="0"/>
    <s v="MASSACHUSETTS ELECTRIC"/>
    <x v="0"/>
    <x v="9"/>
    <s v="OCTOBER"/>
    <x v="4"/>
    <s v="INDUSTRIAL"/>
    <n v="13"/>
    <s v="G2A     - Elec G-2 Dem-Fixed"/>
    <s v="G2A"/>
    <s v="ELEC G-2A"/>
    <n v="460"/>
    <s v="INDUSTRIAL GENERAL - 60 HERTZ"/>
    <n v="6"/>
    <n v="10130.34"/>
    <n v="58620"/>
    <x v="3"/>
  </r>
  <r>
    <x v="1"/>
    <s v="NANTUCKET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20"/>
    <n v="1435.63"/>
    <n v="10992"/>
    <x v="0"/>
  </r>
  <r>
    <x v="0"/>
    <s v="MASSACHUSETTS ELECTRIC"/>
    <x v="0"/>
    <x v="9"/>
    <s v="OCTOBER"/>
    <x v="4"/>
    <s v="INDUSTRIAL"/>
    <n v="5"/>
    <s v="G1A     - Elec G-1 Sm C&amp;I-Fixed"/>
    <s v="G1A"/>
    <s v="ELEC G-1A"/>
    <n v="460"/>
    <s v="INDUSTRIAL GENERAL - 60 HERTZ"/>
    <n v="1107"/>
    <n v="201529.59"/>
    <n v="1686637"/>
    <x v="2"/>
  </r>
  <r>
    <x v="0"/>
    <s v="MASSACHUSETTS ELECTRIC"/>
    <x v="0"/>
    <x v="9"/>
    <s v="OCTOBER"/>
    <x v="7"/>
    <s v="N/A"/>
    <n v="5"/>
    <s v="G1A     - Elec G-1 Sm C&amp;I-Fixed"/>
    <s v="G1A"/>
    <s v="ELEC G-1A"/>
    <n v="1572"/>
    <s v="SALE FOR RESALE - HINGHAM ELE"/>
    <n v="1"/>
    <n v="2773.15"/>
    <n v="15129"/>
    <x v="2"/>
  </r>
  <r>
    <x v="0"/>
    <s v="MASSACHUSETTS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406"/>
    <n v="15865.04"/>
    <n v="902707"/>
    <x v="2"/>
  </r>
  <r>
    <x v="0"/>
    <s v="MASSACHUSETTS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326"/>
    <n v="50148.99"/>
    <n v="467264"/>
    <x v="2"/>
  </r>
  <r>
    <x v="0"/>
    <s v="MASSACHUSETTS ELECTRIC"/>
    <x v="0"/>
    <x v="9"/>
    <s v="OCTOBER"/>
    <x v="3"/>
    <s v="N/A"/>
    <n v="951"/>
    <s v="G1C     - Elec G-1 T&amp;D Sm C&amp;I Unmtrd Fix kWh"/>
    <s v="G1C"/>
    <s v="ELEC G-1C"/>
    <n v="4579"/>
    <s v="DELIVERY ONLY - MBTA"/>
    <n v="7"/>
    <n v="295.52999999999997"/>
    <n v="2844"/>
    <x v="2"/>
  </r>
  <r>
    <x v="0"/>
    <s v="MASSACHUSETTS ELECTRIC"/>
    <x v="0"/>
    <x v="9"/>
    <s v="OCTOBER"/>
    <x v="0"/>
    <s v="RESIDENTIAL"/>
    <n v="10"/>
    <s v="G1F     - Elec G-1 Sm C&amp;I House Meter-Fixed"/>
    <s v="G1D"/>
    <s v="ELEC G-1D"/>
    <n v="200"/>
    <s v="RESIDENCE SERVICE - NO HEAT"/>
    <n v="1046"/>
    <n v="54371.25"/>
    <n v="246990"/>
    <x v="2"/>
  </r>
  <r>
    <x v="0"/>
    <s v="MASSACHUSETTS ELECTRIC"/>
    <x v="0"/>
    <x v="9"/>
    <s v="OCTOBER"/>
    <x v="1"/>
    <s v="STEAM-HEAT"/>
    <n v="911"/>
    <s v="R4A     - Elec R-4 T&amp;D Residential TOU"/>
    <s v="R4A"/>
    <s v="ELEC R-4A"/>
    <n v="4513"/>
    <s v="DELIVERY ONLY - RESIDENT HEAT"/>
    <n v="41"/>
    <n v="5615.59"/>
    <n v="40673"/>
    <x v="0"/>
  </r>
  <r>
    <x v="0"/>
    <s v="MASSACHUSETTS ELECTRIC"/>
    <x v="0"/>
    <x v="9"/>
    <s v="OCTOBER"/>
    <x v="4"/>
    <s v="INDUSTRIAL"/>
    <n v="950"/>
    <s v="G1A     - Elec G-1 T&amp;D Sm C&amp;I"/>
    <s v="G1A"/>
    <s v="ELEC G-1A"/>
    <n v="4552"/>
    <s v="DELIVERY ONLY - INDUSTRIAL"/>
    <n v="1269"/>
    <n v="291049.83"/>
    <n v="3233857"/>
    <x v="2"/>
  </r>
  <r>
    <x v="0"/>
    <s v="MASSACHUSETTS ELECTRIC"/>
    <x v="0"/>
    <x v="9"/>
    <s v="OCTOBER"/>
    <x v="1"/>
    <s v="STEAM-HEAT"/>
    <n v="4"/>
    <s v="R4A     - Elec R-4 Residential TOU-Variable"/>
    <s v="R4A"/>
    <s v="ELEC R-4A"/>
    <n v="207"/>
    <s v="RESIDENCE SERVICE - WITH HEAT"/>
    <n v="1"/>
    <n v="357.21"/>
    <n v="1453"/>
    <x v="0"/>
  </r>
  <r>
    <x v="0"/>
    <s v="MASSACHUSETTS ELECTRIC"/>
    <x v="0"/>
    <x v="9"/>
    <s v="OCTOBER"/>
    <x v="2"/>
    <s v="COMMERCIAL"/>
    <n v="9"/>
    <s v="G1D     - Elec G-1 Sm C&amp;I Master Mtr-Fixed"/>
    <s v="G1D"/>
    <s v="ELEC G-1D"/>
    <n v="300"/>
    <s v="COMMERCIAL-NO BUILDING HEAT"/>
    <n v="319"/>
    <n v="-479212.89"/>
    <n v="482112"/>
    <x v="2"/>
  </r>
  <r>
    <x v="1"/>
    <s v="NANTUCKET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111"/>
    <n v="2781.27"/>
    <n v="57220"/>
    <x v="1"/>
  </r>
  <r>
    <x v="0"/>
    <s v="MASSACHUSETTS ELECTRIC"/>
    <x v="0"/>
    <x v="9"/>
    <s v="OCTOBER"/>
    <x v="4"/>
    <s v="INDUSTRIAL"/>
    <n v="701"/>
    <s v="G3A     - Elec G-3 Large TOU-Variable"/>
    <s v="G3A"/>
    <s v="ELEC G-3A"/>
    <n v="460"/>
    <s v="INDUSTRIAL GENERAL - 60 HERTZ"/>
    <n v="85"/>
    <n v="936517.89"/>
    <n v="6034460"/>
    <x v="5"/>
  </r>
  <r>
    <x v="0"/>
    <s v="MASSACHUSETTS ELECTRIC"/>
    <x v="0"/>
    <x v="9"/>
    <s v="OCTOBER"/>
    <x v="2"/>
    <s v="COMMERCIAL"/>
    <n v="20"/>
    <s v="G2D     - Elec G-2 Dem Res Heat Ind Mtr Apt-Var"/>
    <s v="G2D"/>
    <s v="ELEC G-2D"/>
    <n v="300"/>
    <s v="COMMERCIAL-NO BUILDING HEAT"/>
    <n v="83"/>
    <n v="150270.17000000001"/>
    <n v="885714"/>
    <x v="3"/>
  </r>
  <r>
    <x v="0"/>
    <s v="MASSACHUSETTS ELECTRIC"/>
    <x v="0"/>
    <x v="9"/>
    <s v="OCTOBER"/>
    <x v="2"/>
    <s v="COMMERCIAL"/>
    <n v="954"/>
    <s v="G2A     - Elec G-2 T&amp;D Dem"/>
    <s v="G2A"/>
    <s v="ELEC G-2A"/>
    <n v="4532"/>
    <s v="DELIVERY ONLY - COMMERCIAL"/>
    <n v="7755"/>
    <n v="11310095.939999999"/>
    <n v="145698735"/>
    <x v="3"/>
  </r>
  <r>
    <x v="0"/>
    <s v="MASSACHUSETTS ELECTRIC"/>
    <x v="0"/>
    <x v="9"/>
    <s v="OCTOBER"/>
    <x v="3"/>
    <s v="N/A"/>
    <n v="954"/>
    <s v="G2A     - Elec G-2 T&amp;D Dem"/>
    <s v="G2A"/>
    <s v="ELEC G-2A"/>
    <n v="4579"/>
    <s v="DELIVERY ONLY - MBTA"/>
    <n v="5"/>
    <n v="2343.39"/>
    <n v="24900"/>
    <x v="3"/>
  </r>
  <r>
    <x v="0"/>
    <s v="MASSACHUSETTS ELECTRIC"/>
    <x v="0"/>
    <x v="9"/>
    <s v="OCTOBER"/>
    <x v="0"/>
    <s v="RESIDENTIAL"/>
    <n v="301"/>
    <s v="R1A     - Elec R-1 Res-Smart Grid"/>
    <s v="R1A"/>
    <s v="ELEC R-1A"/>
    <n v="200"/>
    <s v="RESIDENCE SERVICE - NO HEAT"/>
    <n v="30"/>
    <n v="-900.63"/>
    <n v="1160"/>
    <x v="0"/>
  </r>
  <r>
    <x v="1"/>
    <s v="NANTUCKET ELECTRIC"/>
    <x v="0"/>
    <x v="9"/>
    <s v="OCTOBER"/>
    <x v="2"/>
    <s v="COMMERCIAL"/>
    <n v="710"/>
    <s v="G3A     - Elec G-3 T&amp;D Large TOU"/>
    <s v="G3A"/>
    <s v="ELEC G-3A"/>
    <n v="4532"/>
    <s v="DELIVERY ONLY - COMMERCIAL"/>
    <n v="10"/>
    <n v="79208.37"/>
    <n v="1136492"/>
    <x v="5"/>
  </r>
  <r>
    <x v="1"/>
    <s v="NANTUCKET ELECTRIC"/>
    <x v="0"/>
    <x v="9"/>
    <s v="OCTOBER"/>
    <x v="2"/>
    <s v="COMMERCIAL"/>
    <n v="1"/>
    <s v="R1A     - Elec R-1 Residential-Fixed"/>
    <s v="R1A"/>
    <s v="ELEC R-1A"/>
    <n v="300"/>
    <s v="COMMERCIAL-NO BUILDING HEAT"/>
    <n v="17"/>
    <n v="1277.57"/>
    <n v="5190"/>
    <x v="0"/>
  </r>
  <r>
    <x v="1"/>
    <s v="NANTUCKET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10551"/>
    <n v="886910.63"/>
    <n v="6895489"/>
    <x v="0"/>
  </r>
  <r>
    <x v="0"/>
    <s v="MASSACHUSETTS ELECTRIC"/>
    <x v="0"/>
    <x v="9"/>
    <s v="OCTOBER"/>
    <x v="2"/>
    <s v="COMMERCIAL"/>
    <n v="5"/>
    <s v="G1A     - Elec G-1 Sm C&amp;I-Fixed"/>
    <s v="G1A"/>
    <s v="ELEC G-1A"/>
    <n v="300"/>
    <s v="COMMERCIAL-NO BUILDING HEAT"/>
    <n v="46965"/>
    <n v="1891404.47"/>
    <n v="50694230"/>
    <x v="2"/>
  </r>
  <r>
    <x v="0"/>
    <s v="MASSACHUSETTS ELECTRIC"/>
    <x v="0"/>
    <x v="9"/>
    <s v="OCTOBER"/>
    <x v="0"/>
    <s v="RESIDENTIAL"/>
    <n v="5"/>
    <s v="G1A     - Elec G-1 Sm C&amp;I-Fixed"/>
    <s v="G1A"/>
    <s v="ELEC G-1A"/>
    <n v="200"/>
    <s v="RESIDENCE SERVICE - NO HEAT"/>
    <n v="1061"/>
    <n v="-62435.79"/>
    <n v="415354"/>
    <x v="2"/>
  </r>
  <r>
    <x v="1"/>
    <s v="NANTUCKET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7.29"/>
    <n v="21"/>
    <x v="4"/>
  </r>
  <r>
    <x v="1"/>
    <s v="NANTUCKET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4927.4399999999996"/>
    <n v="15887"/>
    <x v="4"/>
  </r>
  <r>
    <x v="0"/>
    <s v="MASSACHUSETTS ELECTRIC"/>
    <x v="0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343.99"/>
    <n v="5953"/>
    <x v="4"/>
  </r>
  <r>
    <x v="1"/>
    <s v="NANTUCKET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28.66"/>
    <n v="197"/>
    <x v="2"/>
  </r>
  <r>
    <x v="1"/>
    <s v="NANTUCKET ELECTRIC"/>
    <x v="0"/>
    <x v="9"/>
    <s v="OCTOBER"/>
    <x v="4"/>
    <s v="INDUSTRIAL"/>
    <n v="18"/>
    <s v="G2A     - Elec G-2 Dem-Variable"/>
    <s v="G2A"/>
    <s v="ELEC G-2A"/>
    <n v="460"/>
    <s v="INDUSTRIAL GENERAL - 60 HERTZ"/>
    <n v="1"/>
    <n v="421.52"/>
    <n v="2120"/>
    <x v="3"/>
  </r>
  <r>
    <x v="0"/>
    <s v="MASSACHUSETTS ELECTRIC"/>
    <x v="0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9"/>
    <s v="OCTOBER"/>
    <x v="10"/>
    <s v="N/A"/>
    <n v="5"/>
    <s v="G1A     - Elec G-1 Sm C&amp;I-Fixed"/>
    <s v="G1A"/>
    <s v="ELEC G-1A"/>
    <n v="1577"/>
    <s v="SALE FOR RESALE - WESTRN MASS"/>
    <n v="2"/>
    <n v="1157.3599999999999"/>
    <n v="6240"/>
    <x v="2"/>
  </r>
  <r>
    <x v="0"/>
    <s v="MASSACHUSETTS ELECTRIC"/>
    <x v="0"/>
    <x v="9"/>
    <s v="OCTOBER"/>
    <x v="2"/>
    <s v="COMMERCIAL"/>
    <n v="10"/>
    <s v="G1F     - Elec G-1 Sm C&amp;I House Meter-Fixed"/>
    <s v="G1D"/>
    <s v="ELEC G-1D"/>
    <n v="300"/>
    <s v="COMMERCIAL-NO BUILDING HEAT"/>
    <n v="23978"/>
    <n v="990932.21"/>
    <n v="5742500"/>
    <x v="2"/>
  </r>
  <r>
    <x v="1"/>
    <s v="NANTUCKET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1"/>
    <n v="394"/>
    <n v="3242"/>
    <x v="2"/>
  </r>
  <r>
    <x v="0"/>
    <s v="MASSACHUSETTS ELECTRIC"/>
    <x v="0"/>
    <x v="9"/>
    <s v="OCTOBER"/>
    <x v="2"/>
    <s v="COMMERCIAL"/>
    <n v="950"/>
    <s v="G1A     - Elec G-1 T&amp;D Sm C&amp;I"/>
    <s v="G1A"/>
    <s v="ELEC G-1A"/>
    <n v="4532"/>
    <s v="DELIVERY ONLY - COMMERCIAL"/>
    <n v="56072"/>
    <n v="3698205.26"/>
    <n v="79862922"/>
    <x v="2"/>
  </r>
  <r>
    <x v="1"/>
    <s v="NANTUCKET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134.35"/>
    <n v="2597"/>
    <x v="1"/>
  </r>
  <r>
    <x v="0"/>
    <s v="MASSACHUSETTS ELECTRIC"/>
    <x v="0"/>
    <x v="9"/>
    <s v="OCTOBER"/>
    <x v="0"/>
    <s v="RESIDENTIAL"/>
    <n v="7"/>
    <s v="R2A     - Elec R-2 Residential Low Income-Variable"/>
    <s v="R2A"/>
    <s v="ELEC R-2A"/>
    <n v="200"/>
    <s v="RESIDENCE SERVICE - NO HEAT"/>
    <n v="73"/>
    <n v="5418.95"/>
    <n v="34557"/>
    <x v="1"/>
  </r>
  <r>
    <x v="0"/>
    <s v="MASSACHUSETTS ELECTRIC"/>
    <x v="0"/>
    <x v="9"/>
    <s v="OCTOBER"/>
    <x v="2"/>
    <s v="COMMERCIAL"/>
    <n v="700"/>
    <s v="G3A     - Elec G-3 Large TOU-Fixed"/>
    <s v="G3A"/>
    <s v="ELEC G-3A"/>
    <n v="300"/>
    <s v="COMMERCIAL-NO BUILDING HEAT"/>
    <n v="3"/>
    <n v="17838.349999999999"/>
    <n v="113240"/>
    <x v="5"/>
  </r>
  <r>
    <x v="0"/>
    <s v="MASSACHUSETTS ELECTRIC"/>
    <x v="0"/>
    <x v="9"/>
    <s v="OCTOBER"/>
    <x v="4"/>
    <s v="INDUSTRIAL"/>
    <n v="700"/>
    <s v="G3A     - Elec G-3 Large TOU-Fixed"/>
    <s v="G3A"/>
    <s v="ELEC G-3A"/>
    <n v="460"/>
    <s v="INDUSTRIAL GENERAL - 60 HERTZ"/>
    <n v="3"/>
    <n v="58651.91"/>
    <n v="385250"/>
    <x v="5"/>
  </r>
  <r>
    <x v="0"/>
    <s v="MASSACHUSETTS ELECTRIC"/>
    <x v="0"/>
    <x v="9"/>
    <s v="OCTOBER"/>
    <x v="3"/>
    <s v="N/A"/>
    <n v="710"/>
    <s v="G3A     - Elec G-3 T&amp;D Large TOU"/>
    <s v="G3A"/>
    <s v="ELEC G-3A"/>
    <n v="4579"/>
    <s v="DELIVERY ONLY - MBTA"/>
    <n v="1"/>
    <n v="2287.63"/>
    <n v="38972"/>
    <x v="5"/>
  </r>
  <r>
    <x v="0"/>
    <s v="MASSACHUSETTS ELECTRIC"/>
    <x v="0"/>
    <x v="9"/>
    <s v="OCTOBER"/>
    <x v="0"/>
    <s v="RESIDENTIAL"/>
    <n v="11"/>
    <s v="G1A     - Elec G-1 Sm C&amp;I-Variable"/>
    <s v="G1A"/>
    <s v="ELEC G-1A"/>
    <n v="200"/>
    <s v="RESIDENCE SERVICE - NO HEAT"/>
    <n v="11"/>
    <n v="-24026.080000000002"/>
    <n v="4850"/>
    <x v="2"/>
  </r>
  <r>
    <x v="1"/>
    <s v="NANTUCKET ELECTRIC"/>
    <x v="0"/>
    <x v="9"/>
    <s v="OCTOBER"/>
    <x v="2"/>
    <s v="COMMERCIAL"/>
    <n v="5"/>
    <s v="G1A     - Elec G-1 Sm C&amp;I-Fixed"/>
    <s v="G1A"/>
    <s v="ELEC G-1A"/>
    <n v="300"/>
    <s v="COMMERCIAL-NO BUILDING HEAT"/>
    <n v="144"/>
    <n v="22985.26"/>
    <n v="113429"/>
    <x v="2"/>
  </r>
  <r>
    <x v="0"/>
    <s v="MASSACHUSETTS ELECTRIC"/>
    <x v="0"/>
    <x v="9"/>
    <s v="OCTOBER"/>
    <x v="6"/>
    <s v="N/A"/>
    <n v="612"/>
    <s v="G1B     - Lighting G-1 Non Conforming-Fixed"/>
    <s v="G1B"/>
    <s v="LIGHTING G-1B"/>
    <n v="360"/>
    <s v="PRIVATE LIGHTING"/>
    <n v="1"/>
    <n v="8.77"/>
    <n v="9"/>
    <x v="2"/>
  </r>
  <r>
    <x v="0"/>
    <s v="MASSACHUSETTS ELECTRIC"/>
    <x v="0"/>
    <x v="9"/>
    <s v="OCTOBER"/>
    <x v="4"/>
    <s v="INDUSTRIAL"/>
    <n v="603"/>
    <s v="S4A     - Lighting S-1 (S4) Co Owned Non Muni-Variable"/>
    <s v="S4A"/>
    <s v="LIGHTING S-4A"/>
    <n v="460"/>
    <s v="INDUSTRIAL GENERAL - 60 HERTZ"/>
    <n v="58"/>
    <n v="6959.79"/>
    <n v="23767"/>
    <x v="4"/>
  </r>
  <r>
    <x v="0"/>
    <s v="MASSACHUSETTS ELECTRIC"/>
    <x v="0"/>
    <x v="9"/>
    <s v="OCTOBER"/>
    <x v="1"/>
    <s v="STEAM-HEAT"/>
    <n v="603"/>
    <s v="S4A     - Lighting S-1 (S4) Co Owned Non Muni-Variable"/>
    <s v="S4A"/>
    <s v="LIGHTING S-4A"/>
    <n v="207"/>
    <s v="RESIDENCE SERVICE - WITH HEAT"/>
    <n v="29"/>
    <n v="478.97"/>
    <n v="1402"/>
    <x v="4"/>
  </r>
  <r>
    <x v="0"/>
    <s v="MASSACHUSETTS ELECTRIC"/>
    <x v="0"/>
    <x v="9"/>
    <s v="OCTOBER"/>
    <x v="5"/>
    <s v="STRT-AND-HWY-LT"/>
    <n v="608"/>
    <s v="S5A     - Lighting S-5 Cust Owned-Fixed"/>
    <s v="S5A"/>
    <s v="N/A"/>
    <n v="700"/>
    <s v="PUBLIC STREET &amp; HIWAY LIGHTING"/>
    <n v="59"/>
    <n v="59508.68"/>
    <n v="278629"/>
    <x v="4"/>
  </r>
  <r>
    <x v="0"/>
    <s v="MASSACHUSETTS ELECTRIC"/>
    <x v="0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73.260000000000005"/>
    <n v="380"/>
    <x v="4"/>
  </r>
  <r>
    <x v="0"/>
    <s v="MASSACHUSETTS ELECTRIC"/>
    <x v="0"/>
    <x v="9"/>
    <s v="OCTOBER"/>
    <x v="2"/>
    <s v="COMMERCIAL"/>
    <n v="305"/>
    <s v="G1A     - Elec G-1 Sm C&amp;I-Smart Grid"/>
    <s v="G1A"/>
    <s v="ELEC G-1A"/>
    <n v="300"/>
    <s v="COMMERCIAL-NO BUILDING HEAT"/>
    <n v="1"/>
    <n v="186.19"/>
    <n v="1056"/>
    <x v="2"/>
  </r>
  <r>
    <x v="0"/>
    <s v="MASSACHUSETTS ELECTRIC"/>
    <x v="0"/>
    <x v="9"/>
    <s v="OCTOBER"/>
    <x v="2"/>
    <s v="COMMERCIAL"/>
    <n v="8"/>
    <s v="G1C     - Elec G-1 Sm C&amp;I Unmtrd Fix kWh-Fixed"/>
    <s v="G1C"/>
    <s v="ELEC G-1C"/>
    <n v="300"/>
    <s v="COMMERCIAL-NO BUILDING HEAT"/>
    <n v="418"/>
    <n v="22883.02"/>
    <n v="108662"/>
    <x v="2"/>
  </r>
  <r>
    <x v="1"/>
    <s v="NANTUCKET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12"/>
    <n v="479.49"/>
    <n v="3771"/>
    <x v="2"/>
  </r>
  <r>
    <x v="0"/>
    <s v="MASSACHUSETTS ELECTRIC"/>
    <x v="0"/>
    <x v="10"/>
    <s v="NOVEMBER"/>
    <x v="0"/>
    <s v="RESIDENTIAL"/>
    <n v="7"/>
    <s v="R2A     - Elec R-2 Residential Low Income-Variable"/>
    <s v="R2A"/>
    <s v="ELEC R-2A"/>
    <n v="200"/>
    <s v="RESIDENCE SERVICE - NO HEAT"/>
    <n v="75"/>
    <n v="6204.35"/>
    <n v="39411"/>
    <x v="1"/>
  </r>
  <r>
    <x v="0"/>
    <s v="MASSACHUSETTS ELECTRIC"/>
    <x v="0"/>
    <x v="10"/>
    <s v="NOVEMBER"/>
    <x v="0"/>
    <s v="RESIDENTIAL"/>
    <n v="5"/>
    <s v="G1A     - Elec G-1 Sm C&amp;I-Fixed"/>
    <s v="G1A"/>
    <s v="ELEC G-1A"/>
    <n v="200"/>
    <s v="RESIDENCE SERVICE - NO HEAT"/>
    <n v="1072"/>
    <n v="-27717.75"/>
    <n v="433550"/>
    <x v="2"/>
  </r>
  <r>
    <x v="0"/>
    <s v="MASSACHUSETTS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265"/>
    <n v="29600.22"/>
    <n v="120849"/>
    <x v="0"/>
  </r>
  <r>
    <x v="0"/>
    <s v="MASSACHUSETTS ELECTRIC"/>
    <x v="0"/>
    <x v="10"/>
    <s v="NOVEMBER"/>
    <x v="10"/>
    <s v="N/A"/>
    <n v="5"/>
    <s v="G1A     - Elec G-1 Sm C&amp;I-Fixed"/>
    <s v="G1A"/>
    <s v="ELEC G-1A"/>
    <n v="1577"/>
    <s v="SALE FOR RESALE - WESTRN MASS"/>
    <n v="1"/>
    <n v="354.09"/>
    <n v="1884"/>
    <x v="2"/>
  </r>
  <r>
    <x v="0"/>
    <s v="MASSACHUSETTS ELECTRIC"/>
    <x v="0"/>
    <x v="10"/>
    <s v="NOVEMBER"/>
    <x v="2"/>
    <s v="COMMERCIAL"/>
    <n v="305"/>
    <s v="G1A     - Elec G-1 Sm C&amp;I-Smart Grid"/>
    <s v="G1A"/>
    <s v="ELEC G-1A"/>
    <n v="300"/>
    <s v="COMMERCIAL-NO BUILDING HEAT"/>
    <n v="1"/>
    <n v="525.63"/>
    <n v="2691"/>
    <x v="2"/>
  </r>
  <r>
    <x v="0"/>
    <s v="MASSACHUSETTS ELECTRIC"/>
    <x v="0"/>
    <x v="10"/>
    <s v="NOVEMBER"/>
    <x v="4"/>
    <s v="INDUSTRIAL"/>
    <n v="18"/>
    <s v="G2A     - Elec G-2 Dem-Variable"/>
    <s v="G2A"/>
    <s v="ELEC G-2A"/>
    <n v="460"/>
    <s v="INDUSTRIAL GENERAL - 60 HERTZ"/>
    <n v="207"/>
    <n v="591147.37"/>
    <n v="3328932"/>
    <x v="3"/>
  </r>
  <r>
    <x v="0"/>
    <s v="MASSACHUSETTS ELECTRIC"/>
    <x v="0"/>
    <x v="10"/>
    <s v="NOVEMBER"/>
    <x v="1"/>
    <s v="STEAM-HEAT"/>
    <n v="301"/>
    <s v="R1A     - Elec R-1 Res-Smart Grid"/>
    <s v="R1A"/>
    <s v="ELEC R-1A"/>
    <n v="207"/>
    <s v="RESIDENCE SERVICE - WITH HEAT"/>
    <n v="1"/>
    <n v="-93"/>
    <n v="-391"/>
    <x v="0"/>
  </r>
  <r>
    <x v="0"/>
    <s v="MASSACHUSETTS ELECTRIC"/>
    <x v="0"/>
    <x v="10"/>
    <s v="NOVEMBER"/>
    <x v="3"/>
    <s v="N/A"/>
    <n v="153"/>
    <s v="MBTA    - Elec MBTA Ind Neg"/>
    <s v="MBTA"/>
    <s v="MBTA"/>
    <n v="1579"/>
    <s v="SALE FOR RESALE - M.B.T.A."/>
    <n v="18"/>
    <n v="0"/>
    <n v="3864951"/>
    <x v="6"/>
  </r>
  <r>
    <x v="0"/>
    <s v="MASSACHUSETTS ELECTRIC"/>
    <x v="0"/>
    <x v="10"/>
    <s v="NOVEMBER"/>
    <x v="1"/>
    <s v="STEAM-HEAT"/>
    <n v="6"/>
    <s v="R2A     - Elec R-2 Residential Low Income-Fixed"/>
    <s v="R2A"/>
    <s v="ELEC R-2A"/>
    <n v="207"/>
    <s v="RESIDENCE SERVICE - WITH HEAT"/>
    <n v="5725"/>
    <n v="602790.81000000006"/>
    <n v="3788721"/>
    <x v="1"/>
  </r>
  <r>
    <x v="0"/>
    <s v="MASSACHUSETTS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58618"/>
    <n v="945565.53"/>
    <n v="25925373"/>
    <x v="1"/>
  </r>
  <r>
    <x v="0"/>
    <s v="MASSACHUSETTS ELECTRIC"/>
    <x v="0"/>
    <x v="10"/>
    <s v="NOVEMBER"/>
    <x v="2"/>
    <s v="COMMERCIAL"/>
    <n v="700"/>
    <s v="G3A     - Elec G-3 Large TOU-Fixed"/>
    <s v="G3A"/>
    <s v="ELEC G-3A"/>
    <n v="300"/>
    <s v="COMMERCIAL-NO BUILDING HEAT"/>
    <n v="3"/>
    <n v="13817.5"/>
    <n v="77960"/>
    <x v="5"/>
  </r>
  <r>
    <x v="0"/>
    <s v="MASSACHUSETTS ELECTRIC"/>
    <x v="0"/>
    <x v="10"/>
    <s v="NOVEMBER"/>
    <x v="0"/>
    <s v="RESIDENTIAL"/>
    <n v="10"/>
    <s v="G1F     - Elec G-1 Sm C&amp;I House Meter-Fixed"/>
    <s v="G1D"/>
    <s v="ELEC G-1D"/>
    <n v="200"/>
    <s v="RESIDENCE SERVICE - NO HEAT"/>
    <n v="1078"/>
    <n v="63468.84"/>
    <n v="276102"/>
    <x v="2"/>
  </r>
  <r>
    <x v="0"/>
    <s v="MASSACHUSETTS ELECTRIC"/>
    <x v="0"/>
    <x v="10"/>
    <s v="NOVEMBER"/>
    <x v="1"/>
    <s v="STEAM-HEAT"/>
    <n v="4"/>
    <s v="R4A     - Elec R-4 Residential TOU-Variable"/>
    <s v="R4A"/>
    <s v="ELEC R-4A"/>
    <n v="207"/>
    <s v="RESIDENCE SERVICE - WITH HEAT"/>
    <n v="1"/>
    <n v="779.57"/>
    <n v="3234"/>
    <x v="0"/>
  </r>
  <r>
    <x v="0"/>
    <s v="MASSACHUSETTS ELECTRIC"/>
    <x v="0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51"/>
    <n v="31964.42"/>
    <n v="99640"/>
    <x v="4"/>
  </r>
  <r>
    <x v="0"/>
    <s v="MASSACHUSETTS ELECTRIC"/>
    <x v="0"/>
    <x v="10"/>
    <s v="NOVEMBER"/>
    <x v="5"/>
    <s v="STRT-AND-HWY-LT"/>
    <n v="619"/>
    <s v="S5A     - Lighting S-5 T&amp;D Cust Owned"/>
    <s v="S5A"/>
    <s v="N/A"/>
    <n v="4562"/>
    <s v="DELIVERY ONLY - STREET LIGHT"/>
    <n v="291"/>
    <n v="432184.11"/>
    <n v="4195617"/>
    <x v="4"/>
  </r>
  <r>
    <x v="0"/>
    <s v="MASSACHUSETTS ELECTRIC"/>
    <x v="0"/>
    <x v="10"/>
    <s v="NOVEMBER"/>
    <x v="4"/>
    <s v="INDUSTRIAL"/>
    <n v="616"/>
    <s v="S4A     - Lighting S-1 (S4) T&amp;D Co Owned Non Muni"/>
    <s v="S4A"/>
    <s v="LIGHTING S-4A"/>
    <n v="4552"/>
    <s v="DELIVERY ONLY - INDUSTRIAL"/>
    <n v="106"/>
    <n v="13206.98"/>
    <n v="67306"/>
    <x v="4"/>
  </r>
  <r>
    <x v="1"/>
    <s v="NANTUCKET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0"/>
    <n v="67813.259999999995"/>
    <n v="939392"/>
    <x v="5"/>
  </r>
  <r>
    <x v="1"/>
    <s v="NANTUCKET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5.23"/>
    <n v="149"/>
    <x v="4"/>
  </r>
  <r>
    <x v="0"/>
    <s v="MASSACHUSETTS ELECTRIC"/>
    <x v="0"/>
    <x v="10"/>
    <s v="NOVEMBER"/>
    <x v="5"/>
    <s v="STRT-AND-HWY-LT"/>
    <n v="601"/>
    <s v="S1A     - Lighting S-1 Co Owned-Variable"/>
    <s v="S1A"/>
    <s v="LIGHTING S-1A"/>
    <n v="700"/>
    <s v="PUBLIC STREET &amp; HIWAY LIGHTING"/>
    <n v="126"/>
    <n v="75130.210000000006"/>
    <n v="134557"/>
    <x v="4"/>
  </r>
  <r>
    <x v="0"/>
    <s v="MASSACHUSETTS ELECTRIC"/>
    <x v="0"/>
    <x v="10"/>
    <s v="NOVEMBER"/>
    <x v="2"/>
    <s v="COMMERCIAL"/>
    <n v="10"/>
    <s v="G1F     - Elec G-1 Sm C&amp;I House Meter-Fixed"/>
    <s v="G1D"/>
    <s v="ELEC G-1D"/>
    <n v="300"/>
    <s v="COMMERCIAL-NO BUILDING HEAT"/>
    <n v="24595"/>
    <n v="1337116.1000000001"/>
    <n v="6786335"/>
    <x v="2"/>
  </r>
  <r>
    <x v="0"/>
    <s v="MASSACHUSETTS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391967"/>
    <n v="24081462.899999999"/>
    <n v="187387071"/>
    <x v="0"/>
  </r>
  <r>
    <x v="0"/>
    <s v="MASSACHUSETTS ELECTRIC"/>
    <x v="0"/>
    <x v="10"/>
    <s v="NOVEMBER"/>
    <x v="4"/>
    <s v="INDUSTRIAL"/>
    <n v="11"/>
    <s v="G1A     - Elec G-1 Sm C&amp;I-Variable"/>
    <s v="G1A"/>
    <s v="ELEC G-1A"/>
    <n v="460"/>
    <s v="INDUSTRIAL GENERAL - 60 HERTZ"/>
    <n v="2"/>
    <n v="122.98"/>
    <n v="543"/>
    <x v="2"/>
  </r>
  <r>
    <x v="0"/>
    <s v="MASSACHUSETTS ELECTRIC"/>
    <x v="0"/>
    <x v="10"/>
    <s v="NOVEMBER"/>
    <x v="0"/>
    <s v="RESIDENTIAL"/>
    <n v="11"/>
    <s v="G1A     - Elec G-1 Sm C&amp;I-Variable"/>
    <s v="G1A"/>
    <s v="ELEC G-1A"/>
    <n v="200"/>
    <s v="RESIDENCE SERVICE - NO HEAT"/>
    <n v="11"/>
    <n v="-16266.52"/>
    <n v="3085"/>
    <x v="2"/>
  </r>
  <r>
    <x v="0"/>
    <s v="MASSACHUSETTS ELECTRIC"/>
    <x v="0"/>
    <x v="10"/>
    <s v="NOVEMBER"/>
    <x v="3"/>
    <s v="N/A"/>
    <n v="18"/>
    <s v="G2A     - Elec G-2 Dem-Variable"/>
    <s v="G2A"/>
    <s v="ELEC G-2A"/>
    <n v="1579"/>
    <s v="SALE FOR RESALE - M.B.T.A."/>
    <n v="1"/>
    <n v="8687.56"/>
    <n v="55400"/>
    <x v="3"/>
  </r>
  <r>
    <x v="0"/>
    <s v="MASSACHUSETTS ELECTRIC"/>
    <x v="0"/>
    <x v="10"/>
    <s v="NOVEMBER"/>
    <x v="2"/>
    <s v="COMMERCIAL"/>
    <n v="13"/>
    <s v="G2A     - Elec G-2 Dem-Fixed"/>
    <s v="G2A"/>
    <s v="ELEC G-2A"/>
    <n v="300"/>
    <s v="COMMERCIAL-NO BUILDING HEAT"/>
    <n v="109"/>
    <n v="181093.84"/>
    <n v="967401"/>
    <x v="3"/>
  </r>
  <r>
    <x v="0"/>
    <s v="MASSACHUSETTS ELECTRIC"/>
    <x v="0"/>
    <x v="10"/>
    <s v="NOVEMBER"/>
    <x v="0"/>
    <s v="RESIDENTIAL"/>
    <n v="603"/>
    <s v="S4A     - Lighting S-1 (S4) Co Owned Non Muni-Variable"/>
    <s v="S4A"/>
    <s v="LIGHTING S-4A"/>
    <n v="200"/>
    <s v="RESIDENCE SERVICE - NO HEAT"/>
    <n v="774"/>
    <n v="22927.1"/>
    <n v="63292"/>
    <x v="4"/>
  </r>
  <r>
    <x v="0"/>
    <s v="MASSACHUSETTS ELECTRIC"/>
    <x v="0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9"/>
    <n v="532.48"/>
    <n v="1540"/>
    <x v="4"/>
  </r>
  <r>
    <x v="0"/>
    <s v="MASSACHUSETTS ELECTRIC"/>
    <x v="0"/>
    <x v="10"/>
    <s v="NOVEMBER"/>
    <x v="4"/>
    <s v="INDUSTRIAL"/>
    <n v="701"/>
    <s v="G3A     - Elec G-3 Large TOU-Variable"/>
    <s v="G3A"/>
    <s v="ELEC G-3A"/>
    <n v="460"/>
    <s v="INDUSTRIAL GENERAL - 60 HERTZ"/>
    <n v="80"/>
    <n v="1155379.94"/>
    <n v="7333815"/>
    <x v="5"/>
  </r>
  <r>
    <x v="0"/>
    <s v="MASSACHUSETTS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28861"/>
    <n v="2588557.96"/>
    <n v="20764599"/>
    <x v="0"/>
  </r>
  <r>
    <x v="1"/>
    <s v="NANTUCKET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12"/>
    <n v="1060.48"/>
    <n v="4111"/>
    <x v="0"/>
  </r>
  <r>
    <x v="0"/>
    <s v="MASSACHUSETTS ELECTRIC"/>
    <x v="0"/>
    <x v="10"/>
    <s v="NOVEMBER"/>
    <x v="0"/>
    <s v="RESIDENTIAL"/>
    <n v="911"/>
    <s v="R4A     - Elec R-4 T&amp;D Residential TOU"/>
    <s v="R4A"/>
    <s v="ELEC R-4A"/>
    <n v="4512"/>
    <s v="DELIVERY ONLY - RESIDENTIAL"/>
    <n v="6"/>
    <n v="4059.4"/>
    <n v="33446"/>
    <x v="0"/>
  </r>
  <r>
    <x v="0"/>
    <s v="MASSACHUSETTS ELECTRIC"/>
    <x v="0"/>
    <x v="10"/>
    <s v="NOVEMBER"/>
    <x v="4"/>
    <s v="INDUSTRIAL"/>
    <n v="602"/>
    <s v="S4A     - Lighting S-1 (S4) Co Owned Non Muni-Fixed"/>
    <s v="S4A"/>
    <s v="LIGHTING S-4A"/>
    <n v="460"/>
    <s v="INDUSTRIAL GENERAL - 60 HERTZ"/>
    <n v="28"/>
    <n v="4119.9399999999996"/>
    <n v="13386"/>
    <x v="4"/>
  </r>
  <r>
    <x v="0"/>
    <s v="MASSACHUSETTS ELECTRIC"/>
    <x v="0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8.43"/>
    <n v="24"/>
    <x v="4"/>
  </r>
  <r>
    <x v="0"/>
    <s v="MASSACHUSETTS ELECTRIC"/>
    <x v="0"/>
    <x v="10"/>
    <s v="NOVEMBER"/>
    <x v="5"/>
    <s v="STRT-AND-HWY-LT"/>
    <n v="608"/>
    <s v="S5A     - Lighting S-5 Cust Owned-Fixed"/>
    <s v="S5A"/>
    <s v="N/A"/>
    <n v="700"/>
    <s v="PUBLIC STREET &amp; HIWAY LIGHTING"/>
    <n v="64"/>
    <n v="120157.75999999999"/>
    <n v="540059"/>
    <x v="4"/>
  </r>
  <r>
    <x v="0"/>
    <s v="MASSACHUSETTS ELECTRIC"/>
    <x v="0"/>
    <x v="10"/>
    <s v="NOVEMBER"/>
    <x v="5"/>
    <s v="STRT-AND-HWY-LT"/>
    <n v="609"/>
    <s v="S5A     - Lighting S-5 Cust Owned-Variable"/>
    <s v="S5A"/>
    <s v="N/A"/>
    <n v="700"/>
    <s v="PUBLIC STREET &amp; HIWAY LIGHTING"/>
    <n v="10"/>
    <n v="32649.35"/>
    <n v="147111"/>
    <x v="4"/>
  </r>
  <r>
    <x v="0"/>
    <s v="MASSACHUSETTS ELECTRIC"/>
    <x v="0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99"/>
    <n v="55143.08"/>
    <n v="175163"/>
    <x v="4"/>
  </r>
  <r>
    <x v="0"/>
    <s v="MASSACHUSETTS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595"/>
    <n v="606013.43999999994"/>
    <n v="1998960"/>
    <x v="4"/>
  </r>
  <r>
    <x v="0"/>
    <s v="MASSACHUSETTS ELECTRIC"/>
    <x v="0"/>
    <x v="10"/>
    <s v="NOVEMBER"/>
    <x v="5"/>
    <s v="STRT-AND-HWY-LT"/>
    <n v="617"/>
    <s v="S2A     - Lighting S-2 T&amp;D OH Customer Owned"/>
    <s v="S2A"/>
    <s v="LIGHTING S-2A"/>
    <n v="4562"/>
    <s v="DELIVERY ONLY - STREET LIGHT"/>
    <n v="9"/>
    <n v="16192.16"/>
    <n v="84614"/>
    <x v="4"/>
  </r>
  <r>
    <x v="0"/>
    <s v="MASSACHUSETTS ELECTRIC"/>
    <x v="0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4"/>
    <n v="18137.34"/>
    <n v="51457"/>
    <x v="4"/>
  </r>
  <r>
    <x v="0"/>
    <s v="MASSACHUSETTS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5"/>
    <n v="-846.3"/>
    <n v="19192"/>
    <x v="4"/>
  </r>
  <r>
    <x v="0"/>
    <s v="MASSACHUSETTS ELECTRIC"/>
    <x v="0"/>
    <x v="10"/>
    <s v="NOVEMBER"/>
    <x v="8"/>
    <s v="N/A"/>
    <n v="5"/>
    <s v="G1A     - Elec G-1 Sm C&amp;I-Fixed"/>
    <s v="G1A"/>
    <s v="ELEC G-1A"/>
    <n v="1575"/>
    <s v="SALE FOR RESALE - NSTAR"/>
    <n v="5"/>
    <n v="1716.09"/>
    <n v="8190"/>
    <x v="2"/>
  </r>
  <r>
    <x v="0"/>
    <s v="MASSACHUSETTS ELECTRIC"/>
    <x v="0"/>
    <x v="10"/>
    <s v="NOVEMBER"/>
    <x v="1"/>
    <s v="STEAM-HEAT"/>
    <n v="5"/>
    <s v="G1A     - Elec G-1 Sm C&amp;I-Fixed"/>
    <s v="G1A"/>
    <s v="ELEC G-1A"/>
    <n v="207"/>
    <s v="RESIDENCE SERVICE - WITH HEAT"/>
    <n v="13"/>
    <n v="1529"/>
    <n v="7007"/>
    <x v="2"/>
  </r>
  <r>
    <x v="1"/>
    <s v="NANTUCKET ELECTRIC"/>
    <x v="0"/>
    <x v="10"/>
    <s v="NOVEMBER"/>
    <x v="2"/>
    <s v="COMMERCIAL"/>
    <n v="18"/>
    <s v="G2A     - Elec G-2 Dem-Variable"/>
    <s v="G2A"/>
    <s v="ELEC G-2A"/>
    <n v="300"/>
    <s v="COMMERCIAL-NO BUILDING HEAT"/>
    <n v="4"/>
    <n v="3280.47"/>
    <n v="16711"/>
    <x v="3"/>
  </r>
  <r>
    <x v="0"/>
    <s v="MASSACHUSETTS ELECTRIC"/>
    <x v="0"/>
    <x v="10"/>
    <s v="NOVEMBER"/>
    <x v="8"/>
    <s v="N/A"/>
    <n v="950"/>
    <s v="G1A     - Elec G-1 T&amp;D Sm C&amp;I"/>
    <s v="G1A"/>
    <s v="ELEC G-1A"/>
    <n v="4575"/>
    <s v="N/A"/>
    <n v="2"/>
    <n v="736.97"/>
    <n v="8180"/>
    <x v="2"/>
  </r>
  <r>
    <x v="0"/>
    <s v="MASSACHUSETTS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1185"/>
    <n v="43636.160000000003"/>
    <n v="400637"/>
    <x v="2"/>
  </r>
  <r>
    <x v="0"/>
    <s v="MASSACHUSETTS ELECTRIC"/>
    <x v="0"/>
    <x v="10"/>
    <s v="NOVEMBER"/>
    <x v="6"/>
    <s v="N/A"/>
    <n v="601"/>
    <s v="S1A     - Lighting S-1 Co Owned-Variable"/>
    <s v="S1A"/>
    <s v="LIGHTING S-1A"/>
    <n v="360"/>
    <s v="PRIVATE LIGHTING"/>
    <n v="50"/>
    <n v="1696.54"/>
    <n v="3307"/>
    <x v="4"/>
  </r>
  <r>
    <x v="0"/>
    <s v="MASSACHUSETTS ELECTRIC"/>
    <x v="0"/>
    <x v="10"/>
    <s v="NOVEMBER"/>
    <x v="6"/>
    <s v="N/A"/>
    <n v="612"/>
    <s v="G1B     - Lighting G-1 Non Conforming-Fixed"/>
    <s v="G1B"/>
    <s v="LIGHTING G-1B"/>
    <n v="360"/>
    <s v="PRIVATE LIGHTING"/>
    <n v="1"/>
    <n v="9.1999999999999993"/>
    <n v="10"/>
    <x v="2"/>
  </r>
  <r>
    <x v="0"/>
    <s v="MASSACHUSETTS ELECTRIC"/>
    <x v="0"/>
    <x v="10"/>
    <s v="NOVEMBER"/>
    <x v="2"/>
    <s v="COMMERCIAL"/>
    <n v="16"/>
    <s v="G2B     - Elec G-2 Dem Master Mtr Apts-Fixed"/>
    <s v="G2B"/>
    <s v="ELEC G-2B"/>
    <n v="300"/>
    <s v="COMMERCIAL-NO BUILDING HEAT"/>
    <n v="1"/>
    <n v="1954.47"/>
    <n v="11520"/>
    <x v="3"/>
  </r>
  <r>
    <x v="0"/>
    <s v="MASSACHUSETTS ELECTRIC"/>
    <x v="0"/>
    <x v="10"/>
    <s v="NOVEMBER"/>
    <x v="8"/>
    <s v="N/A"/>
    <n v="701"/>
    <s v="G3A     - Elec G-3 Large TOU-Variable"/>
    <s v="G3A"/>
    <s v="ELEC G-3A"/>
    <n v="1575"/>
    <s v="SALE FOR RESALE - NSTAR"/>
    <n v="1"/>
    <n v="18194.61"/>
    <n v="119700"/>
    <x v="5"/>
  </r>
  <r>
    <x v="0"/>
    <s v="MASSACHUSETTS ELECTRIC"/>
    <x v="0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3.950000000000003"/>
    <n v="300"/>
    <x v="2"/>
  </r>
  <r>
    <x v="0"/>
    <s v="MASSACHUSETTS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34"/>
    <n v="3702.87"/>
    <n v="10704"/>
    <x v="4"/>
  </r>
  <r>
    <x v="0"/>
    <s v="MASSACHUSETTS ELECTRIC"/>
    <x v="0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425.84"/>
    <n v="5187"/>
    <x v="4"/>
  </r>
  <r>
    <x v="1"/>
    <s v="NANTUCKET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148.47"/>
    <n v="7337"/>
    <x v="4"/>
  </r>
  <r>
    <x v="0"/>
    <s v="MASSACHUSETTS ELECTRIC"/>
    <x v="0"/>
    <x v="10"/>
    <s v="NOVEMBER"/>
    <x v="0"/>
    <s v="RESIDENTIAL"/>
    <n v="602"/>
    <s v="S4A     - Lighting S-1 (S4) Co Owned Non Muni-Fixed"/>
    <s v="S4A"/>
    <s v="LIGHTING S-4A"/>
    <n v="200"/>
    <s v="RESIDENCE SERVICE - NO HEAT"/>
    <n v="190"/>
    <n v="7880.85"/>
    <n v="21302"/>
    <x v="4"/>
  </r>
  <r>
    <x v="0"/>
    <s v="MASSACHUSETTS ELECTRIC"/>
    <x v="0"/>
    <x v="10"/>
    <s v="NOVEMBER"/>
    <x v="2"/>
    <s v="COMMERCIAL"/>
    <n v="2"/>
    <s v="R1A     - Elec R-1 Residential-Variable"/>
    <s v="R1A"/>
    <s v="ELEC R-1A"/>
    <n v="300"/>
    <s v="COMMERCIAL-NO BUILDING HEAT"/>
    <n v="2"/>
    <n v="19.03"/>
    <n v="5"/>
    <x v="0"/>
  </r>
  <r>
    <x v="0"/>
    <s v="MASSACHUSETTS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655"/>
    <n v="34294.9"/>
    <n v="319856"/>
    <x v="2"/>
  </r>
  <r>
    <x v="0"/>
    <s v="MASSACHUSETTS ELECTRIC"/>
    <x v="0"/>
    <x v="10"/>
    <s v="NOVEMBER"/>
    <x v="2"/>
    <s v="COMMERCIAL"/>
    <n v="5"/>
    <s v="G1A     - Elec G-1 Sm C&amp;I-Fixed"/>
    <s v="G1A"/>
    <s v="ELEC G-1A"/>
    <n v="300"/>
    <s v="COMMERCIAL-NO BUILDING HEAT"/>
    <n v="47799"/>
    <n v="3869082.22"/>
    <n v="49897328"/>
    <x v="2"/>
  </r>
  <r>
    <x v="0"/>
    <s v="MASSACHUSETTS ELECTRIC"/>
    <x v="0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68.44"/>
    <n v="162"/>
    <x v="4"/>
  </r>
  <r>
    <x v="0"/>
    <s v="MASSACHUSETTS ELECTRIC"/>
    <x v="0"/>
    <x v="10"/>
    <s v="NOVEMBER"/>
    <x v="2"/>
    <s v="COMMERCIAL"/>
    <n v="6"/>
    <s v="R2A     - Elec R-2 Residential Low Income-Fixed"/>
    <s v="R2A"/>
    <s v="ELEC R-2A"/>
    <n v="300"/>
    <s v="COMMERCIAL-NO BUILDING HEAT"/>
    <n v="1"/>
    <n v="36.03"/>
    <n v="206"/>
    <x v="1"/>
  </r>
  <r>
    <x v="1"/>
    <s v="NANTUCKET ELECTRIC"/>
    <x v="0"/>
    <x v="10"/>
    <s v="NOVEMBER"/>
    <x v="2"/>
    <s v="COMMERCIAL"/>
    <n v="954"/>
    <s v="G2A     - Elec G-2 T&amp;D Dem"/>
    <s v="G2A"/>
    <s v="ELEC G-2A"/>
    <n v="4532"/>
    <s v="DELIVERY ONLY - COMMERCIAL"/>
    <n v="72"/>
    <n v="114659.5"/>
    <n v="1280647"/>
    <x v="3"/>
  </r>
  <r>
    <x v="0"/>
    <s v="MASSACHUSETTS ELECTRIC"/>
    <x v="0"/>
    <x v="10"/>
    <s v="NOVEMBER"/>
    <x v="2"/>
    <s v="COMMERCIAL"/>
    <n v="955"/>
    <s v="G2B     - Elec G-2 T&amp;D Dem Master Mtr Apts"/>
    <s v="G2A"/>
    <s v="ELEC G-2A"/>
    <n v="4532"/>
    <s v="DELIVERY ONLY - COMMERCIAL"/>
    <n v="344"/>
    <n v="479128.92"/>
    <n v="6329106"/>
    <x v="3"/>
  </r>
  <r>
    <x v="0"/>
    <s v="MASSACHUSETTS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55697"/>
    <n v="4405192.8600000003"/>
    <n v="77345700"/>
    <x v="2"/>
  </r>
  <r>
    <x v="0"/>
    <s v="MASSACHUSETTS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501"/>
    <n v="103605.89"/>
    <n v="3031972"/>
    <x v="1"/>
  </r>
  <r>
    <x v="0"/>
    <s v="MASSACHUSETTS ELECTRIC"/>
    <x v="0"/>
    <x v="10"/>
    <s v="NOVEMBER"/>
    <x v="0"/>
    <s v="RESIDENTIAL"/>
    <n v="3"/>
    <s v="R4A     - Elec R-4 Residential TOU-Fixed"/>
    <s v="R4A"/>
    <s v="ELEC R-4A"/>
    <n v="200"/>
    <s v="RESIDENCE SERVICE - NO HEAT"/>
    <n v="11"/>
    <n v="4956.59"/>
    <n v="20352"/>
    <x v="0"/>
  </r>
  <r>
    <x v="0"/>
    <s v="MASSACHUSETTS ELECTRIC"/>
    <x v="0"/>
    <x v="10"/>
    <s v="NOVEMBER"/>
    <x v="2"/>
    <s v="COMMERCIAL"/>
    <n v="603"/>
    <s v="S4A     - Lighting S-1 (S4) Co Owned Non Muni-Variable"/>
    <s v="S4A"/>
    <s v="LIGHTING S-4A"/>
    <n v="300"/>
    <s v="COMMERCIAL-NO BUILDING HEAT"/>
    <n v="2060"/>
    <n v="191678.65"/>
    <n v="634295"/>
    <x v="4"/>
  </r>
  <r>
    <x v="0"/>
    <s v="MASSACHUSETTS ELECTRIC"/>
    <x v="0"/>
    <x v="10"/>
    <s v="NOVEMBER"/>
    <x v="5"/>
    <s v="STRT-AND-HWY-LT"/>
    <n v="626"/>
    <s v="S6A     - Lighting S-6 Decorative-Variable"/>
    <s v="S6A"/>
    <s v="N/A"/>
    <n v="700"/>
    <s v="PUBLIC STREET &amp; HIWAY LIGHTING"/>
    <n v="3"/>
    <n v="1879.24"/>
    <n v="667"/>
    <x v="4"/>
  </r>
  <r>
    <x v="0"/>
    <s v="MASSACHUSETTS ELECTRIC"/>
    <x v="0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78.72"/>
    <n v="417"/>
    <x v="4"/>
  </r>
  <r>
    <x v="0"/>
    <s v="MASSACHUSETTS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659"/>
    <n v="9365557.1199999992"/>
    <n v="160573198"/>
    <x v="5"/>
  </r>
  <r>
    <x v="0"/>
    <s v="MASSACHUSETTS ELECTRIC"/>
    <x v="0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06.85"/>
    <n v="1529"/>
    <x v="4"/>
  </r>
  <r>
    <x v="0"/>
    <s v="MASSACHUSETTS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62190"/>
    <n v="4574474.2699999996"/>
    <n v="28386907"/>
    <x v="1"/>
  </r>
  <r>
    <x v="0"/>
    <s v="MASSACHUSETTS ELECTRIC"/>
    <x v="0"/>
    <x v="10"/>
    <s v="NOVEMBER"/>
    <x v="7"/>
    <s v="N/A"/>
    <n v="1"/>
    <s v="R1A     - Elec R-1 Residential-Fixed"/>
    <s v="R1A"/>
    <s v="ELEC R-1A"/>
    <n v="1572"/>
    <s v="SALE FOR RESALE - HINGHAM ELE"/>
    <n v="1"/>
    <n v="95.03"/>
    <n v="400"/>
    <x v="0"/>
  </r>
  <r>
    <x v="0"/>
    <s v="MASSACHUSETTS ELECTRIC"/>
    <x v="0"/>
    <x v="10"/>
    <s v="NOVEMBER"/>
    <x v="0"/>
    <s v="RESIDENTIAL"/>
    <n v="301"/>
    <s v="R1A     - Elec R-1 Res-Smart Grid"/>
    <s v="R1A"/>
    <s v="ELEC R-1A"/>
    <n v="200"/>
    <s v="RESIDENCE SERVICE - NO HEAT"/>
    <n v="9"/>
    <n v="-1110.82"/>
    <n v="-2039"/>
    <x v="0"/>
  </r>
  <r>
    <x v="1"/>
    <s v="NANTUCKET ELECTRIC"/>
    <x v="0"/>
    <x v="10"/>
    <s v="NOVEMBER"/>
    <x v="0"/>
    <s v="RESIDENTIAL"/>
    <n v="5"/>
    <s v="G1A     - Elec G-1 Sm C&amp;I-Fixed"/>
    <s v="G1A"/>
    <s v="ELEC G-1A"/>
    <n v="200"/>
    <s v="RESIDENCE SERVICE - NO HEAT"/>
    <n v="13"/>
    <n v="1441.07"/>
    <n v="6463"/>
    <x v="2"/>
  </r>
  <r>
    <x v="0"/>
    <s v="MASSACHUSETTS ELECTRIC"/>
    <x v="0"/>
    <x v="10"/>
    <s v="NOVEMBER"/>
    <x v="2"/>
    <s v="COMMERCIAL"/>
    <n v="11"/>
    <s v="G1A     - Elec G-1 Sm C&amp;I-Variable"/>
    <s v="G1A"/>
    <s v="ELEC G-1A"/>
    <n v="300"/>
    <s v="COMMERCIAL-NO BUILDING HEAT"/>
    <n v="240"/>
    <n v="58925.58"/>
    <n v="309763"/>
    <x v="2"/>
  </r>
  <r>
    <x v="0"/>
    <s v="MASSACHUSETTS ELECTRIC"/>
    <x v="0"/>
    <x v="10"/>
    <s v="NOVEMBER"/>
    <x v="8"/>
    <s v="N/A"/>
    <n v="18"/>
    <s v="G2A     - Elec G-2 Dem-Variable"/>
    <s v="G2A"/>
    <s v="ELEC G-2A"/>
    <n v="1575"/>
    <s v="SALE FOR RESALE - NSTAR"/>
    <n v="2"/>
    <n v="6903.21"/>
    <n v="40560"/>
    <x v="3"/>
  </r>
  <r>
    <x v="0"/>
    <s v="MASSACHUSETTS ELECTRIC"/>
    <x v="0"/>
    <x v="10"/>
    <s v="NOVEMBER"/>
    <x v="10"/>
    <s v="N/A"/>
    <n v="18"/>
    <s v="G2A     - Elec G-2 Dem-Variable"/>
    <s v="G2A"/>
    <s v="ELEC G-2A"/>
    <n v="1577"/>
    <s v="SALE FOR RESALE - WESTRN MASS"/>
    <n v="1"/>
    <n v="3724.28"/>
    <n v="19000"/>
    <x v="3"/>
  </r>
  <r>
    <x v="0"/>
    <s v="MASSACHUSETTS ELECTRIC"/>
    <x v="0"/>
    <x v="10"/>
    <s v="NOVEMBER"/>
    <x v="2"/>
    <s v="COMMERCIAL"/>
    <n v="954"/>
    <s v="G2A     - Elec G-2 T&amp;D Dem"/>
    <s v="G2A"/>
    <s v="ELEC G-2A"/>
    <n v="4532"/>
    <s v="DELIVERY ONLY - COMMERCIAL"/>
    <n v="7707"/>
    <n v="10575781.17"/>
    <n v="136007285"/>
    <x v="3"/>
  </r>
  <r>
    <x v="0"/>
    <s v="MASSACHUSETTS ELECTRIC"/>
    <x v="0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11.67"/>
    <n v="5992"/>
    <x v="2"/>
  </r>
  <r>
    <x v="0"/>
    <s v="MASSACHUSETTS ELECTRIC"/>
    <x v="0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2.22"/>
    <n v="292"/>
    <x v="2"/>
  </r>
  <r>
    <x v="0"/>
    <s v="MASSACHUSETTS ELECTRIC"/>
    <x v="0"/>
    <x v="10"/>
    <s v="NOVEMBER"/>
    <x v="5"/>
    <s v="STRT-AND-HWY-LT"/>
    <n v="600"/>
    <s v="S1A     - Lighting S-1 Co Owned-Fixed"/>
    <s v="S1A"/>
    <s v="LIGHTING S-1A"/>
    <n v="700"/>
    <s v="PUBLIC STREET &amp; HIWAY LIGHTING"/>
    <n v="82"/>
    <n v="-92031.76"/>
    <n v="-263215"/>
    <x v="4"/>
  </r>
  <r>
    <x v="0"/>
    <s v="MASSACHUSETTS ELECTRIC"/>
    <x v="0"/>
    <x v="10"/>
    <s v="NOVEMBER"/>
    <x v="5"/>
    <s v="STRT-AND-HWY-LT"/>
    <n v="612"/>
    <s v="G1B     - Lighting G-1 Non Conforming-Fixed"/>
    <s v="G1B"/>
    <s v="LIGHTING G-1B"/>
    <n v="700"/>
    <s v="PUBLIC STREET &amp; HIWAY LIGHTING"/>
    <n v="3"/>
    <n v="82.47"/>
    <n v="301"/>
    <x v="2"/>
  </r>
  <r>
    <x v="0"/>
    <s v="MASSACHUSETTS ELECTRIC"/>
    <x v="0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6"/>
    <n v="124.47"/>
    <n v="422"/>
    <x v="2"/>
  </r>
  <r>
    <x v="0"/>
    <s v="MASSACHUSETTS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43.95000000000005"/>
    <n v="5791"/>
    <x v="2"/>
  </r>
  <r>
    <x v="0"/>
    <s v="MASSACHUSETTS ELECTRIC"/>
    <x v="0"/>
    <x v="10"/>
    <s v="NOVEMBER"/>
    <x v="5"/>
    <s v="STRT-AND-HWY-LT"/>
    <n v="621"/>
    <s v="G1B     - Lighting G-1 T&amp;D Non Conforming"/>
    <s v="G1B"/>
    <s v="LIGHTING G-1B"/>
    <n v="4562"/>
    <s v="DELIVERY ONLY - STREET LIGHT"/>
    <n v="9"/>
    <n v="188.5"/>
    <n v="1382"/>
    <x v="2"/>
  </r>
  <r>
    <x v="0"/>
    <s v="MASSACHUSETTS ELECTRIC"/>
    <x v="0"/>
    <x v="10"/>
    <s v="NOVEMBER"/>
    <x v="2"/>
    <s v="COMMERCIAL"/>
    <n v="14"/>
    <s v="G1D     - Elec G-1 Sm C&amp;I Master Mtr-Variable"/>
    <s v="G1D"/>
    <s v="ELEC G-1D"/>
    <n v="300"/>
    <s v="COMMERCIAL-NO BUILDING HEAT"/>
    <n v="2"/>
    <n v="105.5"/>
    <n v="455"/>
    <x v="2"/>
  </r>
  <r>
    <x v="0"/>
    <s v="MASSACHUSETTS ELECTRIC"/>
    <x v="0"/>
    <x v="10"/>
    <s v="NOVEMBER"/>
    <x v="2"/>
    <s v="COMMERCIAL"/>
    <n v="956"/>
    <s v="G2D     - Elec G-2 T&amp;D Dem Res Heat Ind Mtr Apt"/>
    <s v="G2A"/>
    <s v="ELEC G-2A"/>
    <n v="4532"/>
    <s v="DELIVERY ONLY - COMMERCIAL"/>
    <n v="214"/>
    <n v="245705.57"/>
    <n v="3232569"/>
    <x v="3"/>
  </r>
  <r>
    <x v="1"/>
    <s v="NANTUCKET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27.45"/>
    <n v="180"/>
    <x v="2"/>
  </r>
  <r>
    <x v="0"/>
    <s v="MASSACHUSETTS ELECTRIC"/>
    <x v="0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3"/>
    <n v="18789.009999999998"/>
    <n v="73602"/>
    <x v="4"/>
  </r>
  <r>
    <x v="1"/>
    <s v="NANTUCKET ELECTRIC"/>
    <x v="0"/>
    <x v="10"/>
    <s v="NOVEMBER"/>
    <x v="0"/>
    <s v="RESIDENTIAL"/>
    <n v="10"/>
    <s v="G1F     - Elec G-1 Sm C&amp;I House Meter-Fixed"/>
    <s v="G1F"/>
    <s v="ELEC G-1F"/>
    <n v="200"/>
    <s v="RESIDENCE SERVICE - NO HEAT"/>
    <n v="3"/>
    <n v="330.51"/>
    <n v="1561"/>
    <x v="2"/>
  </r>
  <r>
    <x v="1"/>
    <s v="NANTUCKET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23"/>
    <n v="1953.9"/>
    <n v="12119"/>
    <x v="1"/>
  </r>
  <r>
    <x v="0"/>
    <s v="MASSACHUSETTS ELECTRIC"/>
    <x v="0"/>
    <x v="10"/>
    <s v="NOVEMBER"/>
    <x v="0"/>
    <s v="RESIDENTIAL"/>
    <n v="1"/>
    <s v="R1A     - Elec R-1 Residential-Fixed"/>
    <s v="R1A"/>
    <s v="ELEC R-1A"/>
    <n v="200"/>
    <s v="RESIDENCE SERVICE - NO HEAT"/>
    <n v="560106"/>
    <n v="61035059.009999998"/>
    <n v="244932018"/>
    <x v="0"/>
  </r>
  <r>
    <x v="0"/>
    <s v="MASSACHUSETTS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945"/>
    <n v="196408.52"/>
    <n v="1640895"/>
    <x v="0"/>
  </r>
  <r>
    <x v="1"/>
    <s v="NANTUCKET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19"/>
    <n v="1568.47"/>
    <n v="12014"/>
    <x v="0"/>
  </r>
  <r>
    <x v="1"/>
    <s v="NANTUCKET ELECTRIC"/>
    <x v="0"/>
    <x v="10"/>
    <s v="NOVEMBER"/>
    <x v="0"/>
    <s v="RESIDENTIAL"/>
    <n v="1"/>
    <s v="R1A     - Elec R-1 Residential-Fixed"/>
    <s v="R1A"/>
    <s v="ELEC R-1A"/>
    <n v="200"/>
    <s v="RESIDENCE SERVICE - NO HEAT"/>
    <n v="1284"/>
    <n v="174146.72"/>
    <n v="694443"/>
    <x v="0"/>
  </r>
  <r>
    <x v="0"/>
    <s v="MASSACHUSETTS ELECTRIC"/>
    <x v="0"/>
    <x v="10"/>
    <s v="NOVEMBER"/>
    <x v="2"/>
    <s v="COMMERCIAL"/>
    <n v="18"/>
    <s v="G2A     - Elec G-2 Dem-Variable"/>
    <s v="G2A"/>
    <s v="ELEC G-2A"/>
    <n v="300"/>
    <s v="COMMERCIAL-NO BUILDING HEAT"/>
    <n v="2372"/>
    <n v="5052599.6900000004"/>
    <n v="29062802"/>
    <x v="3"/>
  </r>
  <r>
    <x v="0"/>
    <s v="MASSACHUSETTS ELECTRIC"/>
    <x v="0"/>
    <x v="10"/>
    <s v="NOVEMBER"/>
    <x v="4"/>
    <s v="INDUSTRIAL"/>
    <n v="13"/>
    <s v="G2A     - Elec G-2 Dem-Fixed"/>
    <s v="G2A"/>
    <s v="ELEC G-2A"/>
    <n v="460"/>
    <s v="INDUSTRIAL GENERAL - 60 HERTZ"/>
    <n v="7"/>
    <n v="10794.67"/>
    <n v="61560"/>
    <x v="3"/>
  </r>
  <r>
    <x v="0"/>
    <s v="MASSACHUSETTS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1253"/>
    <n v="309485.31"/>
    <n v="3394205"/>
    <x v="2"/>
  </r>
  <r>
    <x v="0"/>
    <s v="MASSACHUSETTS ELECTRIC"/>
    <x v="0"/>
    <x v="10"/>
    <s v="NOVEMBER"/>
    <x v="3"/>
    <s v="N/A"/>
    <n v="950"/>
    <s v="G1A     - Elec G-1 T&amp;D Sm C&amp;I"/>
    <s v="G1A"/>
    <s v="ELEC G-1A"/>
    <n v="4579"/>
    <s v="DELIVERY ONLY - MBTA"/>
    <n v="83"/>
    <n v="6587"/>
    <n v="66219"/>
    <x v="2"/>
  </r>
  <r>
    <x v="1"/>
    <s v="NANTUCKET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0.6"/>
    <n v="1283"/>
    <x v="2"/>
  </r>
  <r>
    <x v="1"/>
    <s v="NANTUCKET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28"/>
    <n v="1209.23"/>
    <n v="11295"/>
    <x v="2"/>
  </r>
  <r>
    <x v="1"/>
    <s v="NANTUCKET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10454"/>
    <n v="798123.26"/>
    <n v="6073238"/>
    <x v="0"/>
  </r>
  <r>
    <x v="1"/>
    <s v="NANTUCKET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113"/>
    <n v="3252.98"/>
    <n v="69057"/>
    <x v="1"/>
  </r>
  <r>
    <x v="0"/>
    <s v="MASSACHUSETTS ELECTRIC"/>
    <x v="0"/>
    <x v="10"/>
    <s v="NOVEMBER"/>
    <x v="3"/>
    <s v="N/A"/>
    <n v="951"/>
    <s v="G1C     - Elec G-1 T&amp;D Sm C&amp;I Unmtrd Fix kWh"/>
    <s v="G1C"/>
    <s v="ELEC G-1C"/>
    <n v="4579"/>
    <s v="DELIVERY ONLY - MBTA"/>
    <n v="7"/>
    <n v="299.72000000000003"/>
    <n v="2844"/>
    <x v="2"/>
  </r>
  <r>
    <x v="0"/>
    <s v="MASSACHUSETTS ELECTRIC"/>
    <x v="0"/>
    <x v="10"/>
    <s v="NOVEMBER"/>
    <x v="5"/>
    <s v="STRT-AND-HWY-LT"/>
    <n v="627"/>
    <s v="S6A     - Lighting S-6 T&amp;D Decorative"/>
    <s v="S6A"/>
    <s v="N/A"/>
    <n v="4562"/>
    <s v="DELIVERY ONLY - STREET LIGHT"/>
    <n v="3"/>
    <n v="1021.71"/>
    <n v="313"/>
    <x v="4"/>
  </r>
  <r>
    <x v="0"/>
    <s v="MASSACHUSETTS ELECTRIC"/>
    <x v="0"/>
    <x v="10"/>
    <s v="NOVEMBER"/>
    <x v="3"/>
    <s v="N/A"/>
    <n v="710"/>
    <s v="G3A     - Elec G-3 T&amp;D Large TOU"/>
    <s v="G3A"/>
    <s v="ELEC G-3A"/>
    <n v="4579"/>
    <s v="DELIVERY ONLY - MBTA"/>
    <n v="1"/>
    <n v="6176.62"/>
    <n v="102945"/>
    <x v="5"/>
  </r>
  <r>
    <x v="1"/>
    <s v="NANTUCKET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1"/>
    <n v="10.07"/>
    <n v="32"/>
    <x v="4"/>
  </r>
  <r>
    <x v="0"/>
    <s v="MASSACHUSETTS ELECTRIC"/>
    <x v="0"/>
    <x v="10"/>
    <s v="NOVEMBER"/>
    <x v="6"/>
    <s v="N/A"/>
    <n v="623"/>
    <s v="S3B     - Lighting S-3 UG Div of Ownrshp Opt B-Var"/>
    <s v="S3B"/>
    <s v="LIGHTING S-3B"/>
    <n v="360"/>
    <s v="PRIVATE LIGHTING"/>
    <n v="3"/>
    <n v="56.91"/>
    <n v="210"/>
    <x v="4"/>
  </r>
  <r>
    <x v="0"/>
    <s v="MASSACHUSETTS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3"/>
    <n v="-30.57"/>
    <n v="384"/>
    <x v="4"/>
  </r>
  <r>
    <x v="0"/>
    <s v="MASSACHUSETTS ELECTRIC"/>
    <x v="0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70.849999999999994"/>
    <n v="278"/>
    <x v="2"/>
  </r>
  <r>
    <x v="1"/>
    <s v="NANTUCKET ELECTRIC"/>
    <x v="0"/>
    <x v="10"/>
    <s v="NOVEMBER"/>
    <x v="2"/>
    <s v="COMMERCIAL"/>
    <n v="10"/>
    <s v="G1F     - Elec G-1 Sm C&amp;I House Meter-Fixed"/>
    <s v="G1F"/>
    <s v="ELEC G-1F"/>
    <n v="300"/>
    <s v="COMMERCIAL-NO BUILDING HEAT"/>
    <n v="14"/>
    <n v="764.73"/>
    <n v="3158"/>
    <x v="2"/>
  </r>
  <r>
    <x v="0"/>
    <s v="MASSACHUSETTS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22"/>
    <n v="3848.32"/>
    <n v="19480"/>
    <x v="2"/>
  </r>
  <r>
    <x v="1"/>
    <s v="NANTUCKET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"/>
    <n v="23.13"/>
    <n v="66"/>
    <x v="2"/>
  </r>
  <r>
    <x v="0"/>
    <s v="MASSACHUSETTS ELECTRIC"/>
    <x v="0"/>
    <x v="10"/>
    <s v="NOVEMBER"/>
    <x v="2"/>
    <s v="COMMERCIAL"/>
    <n v="9"/>
    <s v="G1D     - Elec G-1 Sm C&amp;I Master Mtr-Fixed"/>
    <s v="G1D"/>
    <s v="ELEC G-1D"/>
    <n v="300"/>
    <s v="COMMERCIAL-NO BUILDING HEAT"/>
    <n v="323"/>
    <n v="-219228.84"/>
    <n v="450431"/>
    <x v="2"/>
  </r>
  <r>
    <x v="0"/>
    <s v="MASSACHUSETTS ELECTRIC"/>
    <x v="0"/>
    <x v="10"/>
    <s v="NOVEMBER"/>
    <x v="2"/>
    <s v="COMMERCIAL"/>
    <n v="1"/>
    <s v="R1A     - Elec R-1 Residential-Fixed"/>
    <s v="R1A"/>
    <s v="ELEC R-1A"/>
    <n v="300"/>
    <s v="COMMERCIAL-NO BUILDING HEAT"/>
    <n v="1310"/>
    <n v="351288.99"/>
    <n v="1461422"/>
    <x v="0"/>
  </r>
  <r>
    <x v="0"/>
    <s v="MASSACHUSETTS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41955"/>
    <n v="6277144.3700000001"/>
    <n v="25331465"/>
    <x v="0"/>
  </r>
  <r>
    <x v="0"/>
    <s v="MASSACHUSETTS ELECTRIC"/>
    <x v="0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78.29000000000002"/>
    <n v="1159"/>
    <x v="2"/>
  </r>
  <r>
    <x v="0"/>
    <s v="MASSACHUSETTS ELECTRIC"/>
    <x v="0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10"/>
    <s v="NOVEMBER"/>
    <x v="2"/>
    <s v="COMMERCIAL"/>
    <n v="5"/>
    <s v="G1A     - Elec G-1 Sm C&amp;I-Fixed"/>
    <s v="G1A"/>
    <s v="ELEC G-1A"/>
    <n v="300"/>
    <s v="COMMERCIAL-NO BUILDING HEAT"/>
    <n v="154"/>
    <n v="20777.419999999998"/>
    <n v="99369"/>
    <x v="2"/>
  </r>
  <r>
    <x v="0"/>
    <s v="MASSACHUSETTS ELECTRIC"/>
    <x v="0"/>
    <x v="10"/>
    <s v="NOVEMBER"/>
    <x v="1"/>
    <s v="STEAM-HEAT"/>
    <n v="2"/>
    <s v="R1A     - Elec R-1 Residential-Variable"/>
    <s v="R1A"/>
    <s v="ELEC R-1A"/>
    <n v="207"/>
    <s v="RESIDENCE SERVICE - WITH HEAT"/>
    <n v="27"/>
    <n v="4410.34"/>
    <n v="18229"/>
    <x v="0"/>
  </r>
  <r>
    <x v="0"/>
    <s v="MASSACHUSETTS ELECTRIC"/>
    <x v="0"/>
    <x v="10"/>
    <s v="NOVEMBER"/>
    <x v="2"/>
    <s v="COMMERCIAL"/>
    <n v="8"/>
    <s v="G1C     - Elec G-1 Sm C&amp;I Unmtrd Fix kWh-Fixed"/>
    <s v="G1C"/>
    <s v="ELEC G-1C"/>
    <n v="300"/>
    <s v="COMMERCIAL-NO BUILDING HEAT"/>
    <n v="418"/>
    <n v="24393.040000000001"/>
    <n v="108813"/>
    <x v="2"/>
  </r>
  <r>
    <x v="0"/>
    <s v="MASSACHUSETTS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14557"/>
    <n v="451231.47"/>
    <n v="6627238"/>
    <x v="2"/>
  </r>
  <r>
    <x v="1"/>
    <s v="NANTUCKET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327.7600000000002"/>
    <n v="19523"/>
    <x v="2"/>
  </r>
  <r>
    <x v="0"/>
    <s v="MASSACHUSETTS ELECTRIC"/>
    <x v="0"/>
    <x v="10"/>
    <s v="NOVEMBER"/>
    <x v="4"/>
    <s v="INDUSTRIAL"/>
    <n v="954"/>
    <s v="G2A     - Elec G-2 T&amp;D Dem"/>
    <s v="G2A"/>
    <s v="ELEC G-2A"/>
    <n v="4552"/>
    <s v="DELIVERY ONLY - INDUSTRIAL"/>
    <n v="511"/>
    <n v="975890.43"/>
    <n v="11530351"/>
    <x v="3"/>
  </r>
  <r>
    <x v="0"/>
    <s v="MASSACHUSETTS ELECTRIC"/>
    <x v="0"/>
    <x v="10"/>
    <s v="NOVEMBER"/>
    <x v="3"/>
    <s v="N/A"/>
    <n v="954"/>
    <s v="G2A     - Elec G-2 T&amp;D Dem"/>
    <s v="G2A"/>
    <s v="ELEC G-2A"/>
    <n v="4579"/>
    <s v="DELIVERY ONLY - MBTA"/>
    <n v="5"/>
    <n v="4079.7"/>
    <n v="55500"/>
    <x v="3"/>
  </r>
  <r>
    <x v="0"/>
    <s v="MASSACHUSETTS ELECTRIC"/>
    <x v="0"/>
    <x v="10"/>
    <s v="NOVEMBER"/>
    <x v="2"/>
    <s v="COMMERCIAL"/>
    <n v="19"/>
    <s v="G2B     - Elec G-2 Dem Master Mtr Apts-Variable"/>
    <s v="G2B"/>
    <s v="ELEC G-2B"/>
    <n v="300"/>
    <s v="COMMERCIAL-NO BUILDING HEAT"/>
    <n v="55"/>
    <n v="127756.57"/>
    <n v="734920"/>
    <x v="3"/>
  </r>
  <r>
    <x v="0"/>
    <s v="MASSACHUSETTS ELECTRIC"/>
    <x v="0"/>
    <x v="10"/>
    <s v="NOVEMBER"/>
    <x v="2"/>
    <s v="COMMERCIAL"/>
    <n v="17"/>
    <s v="G2D     - Elec G-2 Dem Res Heat Ind Mtr Apt-Fix"/>
    <s v="G2D"/>
    <s v="ELEC G-2D"/>
    <n v="300"/>
    <s v="COMMERCIAL-NO BUILDING HEAT"/>
    <n v="2"/>
    <n v="2108.2600000000002"/>
    <n v="11240"/>
    <x v="3"/>
  </r>
  <r>
    <x v="0"/>
    <s v="MASSACHUSETTS ELECTRIC"/>
    <x v="0"/>
    <x v="10"/>
    <s v="NOVEMBER"/>
    <x v="2"/>
    <s v="COMMERCIAL"/>
    <n v="701"/>
    <s v="G3A     - Elec G-3 Large TOU-Variable"/>
    <s v="G3A"/>
    <s v="ELEC G-3A"/>
    <n v="300"/>
    <s v="COMMERCIAL-NO BUILDING HEAT"/>
    <n v="192"/>
    <n v="1265669.83"/>
    <n v="8268747"/>
    <x v="5"/>
  </r>
  <r>
    <x v="0"/>
    <s v="MASSACHUSETTS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999"/>
    <n v="18291024.140000001"/>
    <n v="305951871"/>
    <x v="5"/>
  </r>
  <r>
    <x v="1"/>
    <s v="NANTUCKET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1276"/>
    <n v="153092.96"/>
    <n v="1494371"/>
    <x v="2"/>
  </r>
  <r>
    <x v="1"/>
    <s v="NANTUCKET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159"/>
    <n v="11349.24"/>
    <n v="85619"/>
    <x v="0"/>
  </r>
  <r>
    <x v="1"/>
    <s v="NANTUCKET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40.06"/>
    <n v="2808"/>
    <x v="1"/>
  </r>
  <r>
    <x v="0"/>
    <s v="MASSACHUSETTS ELECTRIC"/>
    <x v="0"/>
    <x v="10"/>
    <s v="NOVEMBER"/>
    <x v="2"/>
    <s v="COMMERCIAL"/>
    <n v="911"/>
    <s v="R4A     - Elec R-4 T&amp;D Residential TOU"/>
    <s v="R4A"/>
    <s v="ELEC R-4A"/>
    <n v="4532"/>
    <s v="DELIVERY ONLY - COMMERCIAL"/>
    <n v="26"/>
    <n v="54513.71"/>
    <n v="461670"/>
    <x v="0"/>
  </r>
  <r>
    <x v="0"/>
    <s v="MASSACHUSETTS ELECTRIC"/>
    <x v="0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57"/>
    <n v="7800.15"/>
    <n v="26342"/>
    <x v="4"/>
  </r>
  <r>
    <x v="0"/>
    <s v="MASSACHUSETTS ELECTRIC"/>
    <x v="0"/>
    <x v="10"/>
    <s v="NOVEMBER"/>
    <x v="2"/>
    <s v="COMMERCIAL"/>
    <n v="602"/>
    <s v="S4A     - Lighting S-1 (S4) Co Owned Non Muni-Fixed"/>
    <s v="S4A"/>
    <s v="LIGHTING S-4A"/>
    <n v="300"/>
    <s v="COMMERCIAL-NO BUILDING HEAT"/>
    <n v="1008"/>
    <n v="110073.41"/>
    <n v="347487"/>
    <x v="4"/>
  </r>
  <r>
    <x v="0"/>
    <s v="MASSACHUSETTS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3183"/>
    <n v="232873.26"/>
    <n v="1156828"/>
    <x v="4"/>
  </r>
  <r>
    <x v="1"/>
    <s v="NANTUCKET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1"/>
    <n v="7.97"/>
    <n v="23"/>
    <x v="4"/>
  </r>
  <r>
    <x v="1"/>
    <s v="NANTUCKET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1"/>
    <n v="4888.07"/>
    <n v="67171"/>
    <x v="5"/>
  </r>
  <r>
    <x v="1"/>
    <s v="NANTUCKET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376.22"/>
    <n v="17453"/>
    <x v="4"/>
  </r>
  <r>
    <x v="0"/>
    <s v="MASSACHUSETTS ELECTRIC"/>
    <x v="0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2"/>
    <n v="2373.89"/>
    <n v="10236"/>
    <x v="4"/>
  </r>
  <r>
    <x v="0"/>
    <s v="MASSACHUSETTS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412"/>
    <n v="64648.99"/>
    <n v="1194247"/>
    <x v="2"/>
  </r>
  <r>
    <x v="0"/>
    <s v="MASSACHUSETTS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565"/>
    <n v="21177.89"/>
    <n v="178692"/>
    <x v="2"/>
  </r>
  <r>
    <x v="1"/>
    <s v="NANTUCKET ELECTRIC"/>
    <x v="0"/>
    <x v="10"/>
    <s v="NOVEMBER"/>
    <x v="2"/>
    <s v="COMMERCIAL"/>
    <n v="1"/>
    <s v="R1A     - Elec R-1 Residential-Fixed"/>
    <s v="R1A"/>
    <s v="ELEC R-1A"/>
    <n v="300"/>
    <s v="COMMERCIAL-NO BUILDING HEAT"/>
    <n v="20"/>
    <n v="1754.36"/>
    <n v="6789"/>
    <x v="0"/>
  </r>
  <r>
    <x v="0"/>
    <s v="MASSACHUSETTS ELECTRIC"/>
    <x v="0"/>
    <x v="10"/>
    <s v="NOVEMBER"/>
    <x v="9"/>
    <s v="N/A"/>
    <n v="1"/>
    <s v="R1A     - Elec R-1 Residential-Fixed"/>
    <s v="R1A"/>
    <s v="ELEC R-1A"/>
    <n v="1571"/>
    <s v="SALE FOR RESALE - NARRAGANSET"/>
    <n v="1"/>
    <n v="5.91"/>
    <n v="0"/>
    <x v="0"/>
  </r>
  <r>
    <x v="1"/>
    <s v="NANTUCKET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1"/>
    <n v="870.94"/>
    <n v="3531"/>
    <x v="0"/>
  </r>
  <r>
    <x v="0"/>
    <s v="MASSACHUSETTS ELECTRIC"/>
    <x v="0"/>
    <x v="10"/>
    <s v="NOVEMBER"/>
    <x v="4"/>
    <s v="INDUSTRIAL"/>
    <n v="5"/>
    <s v="G1A     - Elec G-1 Sm C&amp;I-Fixed"/>
    <s v="G1A"/>
    <s v="ELEC G-1A"/>
    <n v="460"/>
    <s v="INDUSTRIAL GENERAL - 60 HERTZ"/>
    <n v="1121"/>
    <n v="237055.04"/>
    <n v="1676592"/>
    <x v="2"/>
  </r>
  <r>
    <x v="1"/>
    <s v="NANTUCKET ELECTRIC"/>
    <x v="0"/>
    <x v="10"/>
    <s v="NOVEMBER"/>
    <x v="4"/>
    <s v="INDUSTRIAL"/>
    <n v="18"/>
    <s v="G2A     - Elec G-2 Dem-Variable"/>
    <s v="G2A"/>
    <s v="ELEC G-2A"/>
    <n v="460"/>
    <s v="INDUSTRIAL GENERAL - 60 HERTZ"/>
    <n v="1"/>
    <n v="372.38"/>
    <n v="1720"/>
    <x v="3"/>
  </r>
  <r>
    <x v="0"/>
    <s v="MASSACHUSETTS ELECTRIC"/>
    <x v="0"/>
    <x v="10"/>
    <s v="NOVEMBER"/>
    <x v="8"/>
    <s v="N/A"/>
    <n v="13"/>
    <s v="G2A     - Elec G-2 Dem-Fixed"/>
    <s v="G2A"/>
    <s v="ELEC G-2A"/>
    <n v="1575"/>
    <s v="SALE FOR RESALE - NSTAR"/>
    <n v="1"/>
    <n v="616.04999999999995"/>
    <n v="3290"/>
    <x v="3"/>
  </r>
  <r>
    <x v="1"/>
    <s v="NANTUCKET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2"/>
    <n v="34.18"/>
    <n v="153"/>
    <x v="2"/>
  </r>
  <r>
    <x v="0"/>
    <s v="MASSACHUSETTS ELECTRIC"/>
    <x v="0"/>
    <x v="10"/>
    <s v="NOVEMBER"/>
    <x v="2"/>
    <s v="COMMERCIAL"/>
    <n v="12"/>
    <s v="G1C     - Elec G-1 Sm C&amp;I Unmtrd Fix kWh-Var"/>
    <s v="G1C"/>
    <s v="ELEC G-1C"/>
    <n v="300"/>
    <s v="COMMERCIAL-NO BUILDING HEAT"/>
    <n v="1"/>
    <n v="-12.96"/>
    <n v="0"/>
    <x v="2"/>
  </r>
  <r>
    <x v="0"/>
    <s v="MASSACHUSETTS ELECTRIC"/>
    <x v="0"/>
    <x v="10"/>
    <s v="NOVEMBER"/>
    <x v="6"/>
    <s v="N/A"/>
    <n v="600"/>
    <s v="S1A     - Lighting S-1 Co Owned-Fixed"/>
    <s v="S1A"/>
    <s v="LIGHTING S-1A"/>
    <n v="360"/>
    <s v="PRIVATE LIGHTING"/>
    <n v="11"/>
    <n v="4028.31"/>
    <n v="6017"/>
    <x v="4"/>
  </r>
  <r>
    <x v="0"/>
    <s v="MASSACHUSETTS ELECTRIC"/>
    <x v="0"/>
    <x v="10"/>
    <s v="NOVEMBER"/>
    <x v="1"/>
    <s v="STEAM-HEAT"/>
    <n v="7"/>
    <s v="R2A     - Elec R-2 Residential Low Income-Variable"/>
    <s v="R2A"/>
    <s v="ELEC R-2A"/>
    <n v="207"/>
    <s v="RESIDENCE SERVICE - WITH HEAT"/>
    <n v="7"/>
    <n v="811.23"/>
    <n v="5261"/>
    <x v="1"/>
  </r>
  <r>
    <x v="0"/>
    <s v="MASSACHUSETTS ELECTRIC"/>
    <x v="0"/>
    <x v="10"/>
    <s v="NOVEMBER"/>
    <x v="2"/>
    <s v="COMMERCIAL"/>
    <n v="20"/>
    <s v="G2D     - Elec G-2 Dem Res Heat Ind Mtr Apt-Var"/>
    <s v="G2D"/>
    <s v="ELEC G-2D"/>
    <n v="300"/>
    <s v="COMMERCIAL-NO BUILDING HEAT"/>
    <n v="83"/>
    <n v="149761.79999999999"/>
    <n v="867023"/>
    <x v="3"/>
  </r>
  <r>
    <x v="0"/>
    <s v="MASSACHUSETTS ELECTRIC"/>
    <x v="0"/>
    <x v="10"/>
    <s v="NOVEMBER"/>
    <x v="4"/>
    <s v="INDUSTRIAL"/>
    <n v="700"/>
    <s v="G3A     - Elec G-3 Large TOU-Fixed"/>
    <s v="G3A"/>
    <s v="ELEC G-3A"/>
    <n v="460"/>
    <s v="INDUSTRIAL GENERAL - 60 HERTZ"/>
    <n v="4"/>
    <n v="121143.35"/>
    <n v="582209"/>
    <x v="5"/>
  </r>
  <r>
    <x v="0"/>
    <s v="MASSACHUSETTS ELECTRIC"/>
    <x v="0"/>
    <x v="10"/>
    <s v="NOVEMBER"/>
    <x v="1"/>
    <s v="STEAM-HEAT"/>
    <n v="950"/>
    <s v="G1A     - Elec G-1 T&amp;D Sm C&amp;I"/>
    <s v="G1A"/>
    <s v="ELEC G-1A"/>
    <n v="4513"/>
    <s v="DELIVERY ONLY - RESIDENT HEAT"/>
    <n v="17"/>
    <n v="1975.58"/>
    <n v="20443"/>
    <x v="2"/>
  </r>
  <r>
    <x v="0"/>
    <s v="MASSACHUSETTS ELECTRIC"/>
    <x v="0"/>
    <x v="10"/>
    <s v="NOVEMBER"/>
    <x v="1"/>
    <s v="STEAM-HEAT"/>
    <n v="3"/>
    <s v="R4A     - Elec R-4 Residential TOU-Fixed"/>
    <s v="R4A"/>
    <s v="ELEC R-4A"/>
    <n v="207"/>
    <s v="RESIDENCE SERVICE - WITH HEAT"/>
    <n v="32"/>
    <n v="15717.66"/>
    <n v="64717"/>
    <x v="0"/>
  </r>
  <r>
    <x v="0"/>
    <s v="MASSACHUSETTS ELECTRIC"/>
    <x v="0"/>
    <x v="10"/>
    <s v="NOVEMBER"/>
    <x v="1"/>
    <s v="STEAM-HEAT"/>
    <n v="911"/>
    <s v="R4A     - Elec R-4 T&amp;D Residential TOU"/>
    <s v="R4A"/>
    <s v="ELEC R-4A"/>
    <n v="4513"/>
    <s v="DELIVERY ONLY - RESIDENT HEAT"/>
    <n v="41"/>
    <n v="7440.45"/>
    <n v="59950"/>
    <x v="0"/>
  </r>
  <r>
    <x v="1"/>
    <s v="NANTUCKET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4.27"/>
    <n v="1366"/>
    <x v="2"/>
  </r>
  <r>
    <x v="0"/>
    <s v="MASSACHUSETTS ELECTRIC"/>
    <x v="0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858"/>
    <n v="54764.88"/>
    <n v="259943"/>
    <x v="4"/>
  </r>
  <r>
    <x v="1"/>
    <s v="NANTUCKET ELECTRIC"/>
    <x v="0"/>
    <x v="11"/>
    <s v="DECEMBER"/>
    <x v="2"/>
    <s v="COMMERCIAL"/>
    <n v="18"/>
    <s v="G2A     - Elec G-2 Dem-Variable"/>
    <s v="G2A"/>
    <s v="ELEC G-2A"/>
    <n v="300"/>
    <s v="COMMERCIAL-NO BUILDING HEAT"/>
    <n v="4"/>
    <n v="5998.42"/>
    <n v="28503"/>
    <x v="3"/>
  </r>
  <r>
    <x v="0"/>
    <s v="MASSACHUSETTS ELECTRIC"/>
    <x v="0"/>
    <x v="11"/>
    <s v="DECEMBER"/>
    <x v="2"/>
    <s v="COMMERCIAL"/>
    <n v="701"/>
    <s v="G3A     - Elec G-3 Large TOU-Variable"/>
    <s v="G3A"/>
    <s v="ELEC G-3A"/>
    <n v="300"/>
    <s v="COMMERCIAL-NO BUILDING HEAT"/>
    <n v="183"/>
    <n v="2408774.33"/>
    <n v="14119691"/>
    <x v="5"/>
  </r>
  <r>
    <x v="0"/>
    <s v="MASSACHUSETTS ELECTRIC"/>
    <x v="0"/>
    <x v="11"/>
    <s v="DECEMBER"/>
    <x v="8"/>
    <s v="N/A"/>
    <n v="701"/>
    <s v="G3A     - Elec G-3 Large TOU-Variable"/>
    <s v="G3A"/>
    <s v="ELEC G-3A"/>
    <n v="1575"/>
    <s v="SALE FOR RESALE - NSTAR"/>
    <n v="1"/>
    <n v="31867.27"/>
    <n v="193200"/>
    <x v="5"/>
  </r>
  <r>
    <x v="1"/>
    <s v="NANTUCKET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49"/>
    <n v="3613.55"/>
    <n v="31940"/>
    <x v="2"/>
  </r>
  <r>
    <x v="0"/>
    <s v="MASSACHUSETTS ELECTRIC"/>
    <x v="0"/>
    <x v="11"/>
    <s v="DECEMBER"/>
    <x v="1"/>
    <s v="STEAM-HEAT"/>
    <n v="6"/>
    <s v="R2A     - Elec R-2 Residential Low Income-Fixed"/>
    <s v="R2A"/>
    <s v="ELEC R-2A"/>
    <n v="207"/>
    <s v="RESIDENCE SERVICE - WITH HEAT"/>
    <n v="5549"/>
    <n v="998695.75"/>
    <n v="5866560"/>
    <x v="1"/>
  </r>
  <r>
    <x v="0"/>
    <s v="MASSACHUSETTS ELECTRIC"/>
    <x v="0"/>
    <x v="11"/>
    <s v="DECEMBER"/>
    <x v="5"/>
    <s v="STRT-AND-HWY-LT"/>
    <n v="627"/>
    <s v="S6A     - Lighting S-6 T&amp;D Decorative"/>
    <s v="S6A"/>
    <s v="N/A"/>
    <n v="4562"/>
    <s v="DELIVERY ONLY - STREET LIGHT"/>
    <n v="4"/>
    <n v="1300.78"/>
    <n v="415"/>
    <x v="4"/>
  </r>
  <r>
    <x v="0"/>
    <s v="MASSACHUSETTS ELECTRIC"/>
    <x v="0"/>
    <x v="11"/>
    <s v="DECEMBER"/>
    <x v="3"/>
    <s v="N/A"/>
    <n v="954"/>
    <s v="G2A     - Elec G-2 T&amp;D Dem"/>
    <s v="G2A"/>
    <s v="ELEC G-2A"/>
    <n v="4579"/>
    <s v="DELIVERY ONLY - MBTA"/>
    <n v="5"/>
    <n v="7192.74"/>
    <n v="70540"/>
    <x v="3"/>
  </r>
  <r>
    <x v="0"/>
    <s v="MASSACHUSETTS ELECTRIC"/>
    <x v="0"/>
    <x v="11"/>
    <s v="DECEMBER"/>
    <x v="5"/>
    <s v="STRT-AND-HWY-LT"/>
    <n v="612"/>
    <s v="G1B     - Lighting G-1 Non Conforming-Fixed"/>
    <s v="G1B"/>
    <s v="LIGHTING G-1B"/>
    <n v="700"/>
    <s v="PUBLIC STREET &amp; HIWAY LIGHTING"/>
    <n v="3"/>
    <n v="97.33"/>
    <n v="355"/>
    <x v="2"/>
  </r>
  <r>
    <x v="0"/>
    <s v="MASSACHUSETTS ELECTRIC"/>
    <x v="0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6"/>
    <n v="145.47"/>
    <n v="489"/>
    <x v="2"/>
  </r>
  <r>
    <x v="1"/>
    <s v="NANTUCKET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6.92"/>
    <n v="1616"/>
    <x v="2"/>
  </r>
  <r>
    <x v="0"/>
    <s v="MASSACHUSETTS ELECTRIC"/>
    <x v="0"/>
    <x v="11"/>
    <s v="DECEMBER"/>
    <x v="0"/>
    <s v="RESIDENTIAL"/>
    <n v="603"/>
    <s v="S4A     - Lighting S-1 (S4) Co Owned Non Muni-Variable"/>
    <s v="S4A"/>
    <s v="LIGHTING S-4A"/>
    <n v="200"/>
    <s v="RESIDENCE SERVICE - NO HEAT"/>
    <n v="765"/>
    <n v="27193.74"/>
    <n v="72664"/>
    <x v="4"/>
  </r>
  <r>
    <x v="0"/>
    <s v="MASSACHUSETTS ELECTRIC"/>
    <x v="0"/>
    <x v="11"/>
    <s v="DECEMBER"/>
    <x v="5"/>
    <s v="STRT-AND-HWY-LT"/>
    <n v="601"/>
    <s v="S1A     - Lighting S-1 Co Owned-Variable"/>
    <s v="S1A"/>
    <s v="LIGHTING S-1A"/>
    <n v="700"/>
    <s v="PUBLIC STREET &amp; HIWAY LIGHTING"/>
    <n v="126"/>
    <n v="87981.09"/>
    <n v="153850"/>
    <x v="4"/>
  </r>
  <r>
    <x v="0"/>
    <s v="MASSACHUSETTS ELECTRIC"/>
    <x v="0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56"/>
    <n v="9384.2999999999993"/>
    <n v="30427"/>
    <x v="4"/>
  </r>
  <r>
    <x v="1"/>
    <s v="NANTUCKET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109"/>
    <n v="4329.49"/>
    <n v="91760"/>
    <x v="1"/>
  </r>
  <r>
    <x v="0"/>
    <s v="MASSACHUSETTS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978"/>
    <n v="345569.78"/>
    <n v="2891781"/>
    <x v="0"/>
  </r>
  <r>
    <x v="1"/>
    <s v="NANTUCKET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20"/>
    <n v="1925.2"/>
    <n v="14599"/>
    <x v="0"/>
  </r>
  <r>
    <x v="0"/>
    <s v="MASSACHUSETTS ELECTRIC"/>
    <x v="0"/>
    <x v="11"/>
    <s v="DECEMBER"/>
    <x v="1"/>
    <s v="STEAM-HEAT"/>
    <n v="950"/>
    <s v="G1A     - Elec G-1 T&amp;D Sm C&amp;I"/>
    <s v="G1A"/>
    <s v="ELEC G-1A"/>
    <n v="4513"/>
    <s v="DELIVERY ONLY - RESIDENT HEAT"/>
    <n v="15"/>
    <n v="2266.98"/>
    <n v="23757"/>
    <x v="2"/>
  </r>
  <r>
    <x v="0"/>
    <s v="MASSACHUSETTS ELECTRIC"/>
    <x v="0"/>
    <x v="11"/>
    <s v="DECEMBER"/>
    <x v="10"/>
    <s v="N/A"/>
    <n v="5"/>
    <s v="G1A     - Elec G-1 Sm C&amp;I-Fixed"/>
    <s v="G1A"/>
    <s v="ELEC G-1A"/>
    <n v="1577"/>
    <s v="SALE FOR RESALE - WESTRN MASS"/>
    <n v="3"/>
    <n v="2274.94"/>
    <n v="11354"/>
    <x v="2"/>
  </r>
  <r>
    <x v="0"/>
    <s v="MASSACHUSETTS ELECTRIC"/>
    <x v="0"/>
    <x v="11"/>
    <s v="DECEMBER"/>
    <x v="7"/>
    <s v="N/A"/>
    <n v="1"/>
    <s v="R1A     - Elec R-1 Residential-Fixed"/>
    <s v="R1A"/>
    <s v="ELEC R-1A"/>
    <n v="1572"/>
    <s v="SALE FOR RESALE - HINGHAM ELE"/>
    <n v="1"/>
    <n v="105.65"/>
    <n v="386"/>
    <x v="0"/>
  </r>
  <r>
    <x v="0"/>
    <s v="MASSACHUSETTS ELECTRIC"/>
    <x v="0"/>
    <x v="11"/>
    <s v="DECEMBER"/>
    <x v="2"/>
    <s v="COMMERCIAL"/>
    <n v="10"/>
    <s v="G1F     - Elec G-1 Sm C&amp;I House Meter-Fixed"/>
    <s v="G1D"/>
    <s v="ELEC G-1D"/>
    <n v="300"/>
    <s v="COMMERCIAL-NO BUILDING HEAT"/>
    <n v="24768"/>
    <n v="2044619.64"/>
    <n v="9259370"/>
    <x v="2"/>
  </r>
  <r>
    <x v="0"/>
    <s v="MASSACHUSETTS ELECTRIC"/>
    <x v="0"/>
    <x v="11"/>
    <s v="DECEMBER"/>
    <x v="4"/>
    <s v="INDUSTRIAL"/>
    <n v="13"/>
    <s v="G2A     - Elec G-2 Dem-Fixed"/>
    <s v="G2A"/>
    <s v="ELEC G-2A"/>
    <n v="460"/>
    <s v="INDUSTRIAL GENERAL - 60 HERTZ"/>
    <n v="7"/>
    <n v="12392.99"/>
    <n v="61760"/>
    <x v="3"/>
  </r>
  <r>
    <x v="0"/>
    <s v="MASSACHUSETTS ELECTRIC"/>
    <x v="0"/>
    <x v="11"/>
    <s v="DECEMBER"/>
    <x v="2"/>
    <s v="COMMERCIAL"/>
    <n v="954"/>
    <s v="G2A     - Elec G-2 T&amp;D Dem"/>
    <s v="G2A"/>
    <s v="ELEC G-2A"/>
    <n v="4532"/>
    <s v="DELIVERY ONLY - COMMERCIAL"/>
    <n v="7739"/>
    <n v="11626187.289999999"/>
    <n v="154961046"/>
    <x v="3"/>
  </r>
  <r>
    <x v="0"/>
    <s v="MASSACHUSETTS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647"/>
    <n v="11615401.09"/>
    <n v="194467302"/>
    <x v="5"/>
  </r>
  <r>
    <x v="0"/>
    <s v="MASSACHUSETTS ELECTRIC"/>
    <x v="0"/>
    <x v="11"/>
    <s v="DECEMBER"/>
    <x v="2"/>
    <s v="COMMERCIAL"/>
    <n v="700"/>
    <s v="G3A     - Elec G-3 Large TOU-Fixed"/>
    <s v="G3A"/>
    <s v="ELEC G-3A"/>
    <n v="300"/>
    <s v="COMMERCIAL-NO BUILDING HEAT"/>
    <n v="2"/>
    <n v="8578.66"/>
    <n v="43840"/>
    <x v="5"/>
  </r>
  <r>
    <x v="0"/>
    <s v="MASSACHUSETTS ELECTRIC"/>
    <x v="0"/>
    <x v="11"/>
    <s v="DECEMBER"/>
    <x v="4"/>
    <s v="INDUSTRIAL"/>
    <n v="700"/>
    <s v="G3A     - Elec G-3 Large TOU-Fixed"/>
    <s v="G3A"/>
    <s v="ELEC G-3A"/>
    <n v="460"/>
    <s v="INDUSTRIAL GENERAL - 60 HERTZ"/>
    <n v="4"/>
    <n v="147364.43"/>
    <n v="645590"/>
    <x v="5"/>
  </r>
  <r>
    <x v="0"/>
    <s v="MASSACHUSETTS ELECTRIC"/>
    <x v="0"/>
    <x v="11"/>
    <s v="DECEMBER"/>
    <x v="4"/>
    <s v="INDUSTRIAL"/>
    <n v="701"/>
    <s v="G3A     - Elec G-3 Large TOU-Variable"/>
    <s v="G3A"/>
    <s v="ELEC G-3A"/>
    <n v="460"/>
    <s v="INDUSTRIAL GENERAL - 60 HERTZ"/>
    <n v="75"/>
    <n v="1390513.74"/>
    <n v="8254262"/>
    <x v="5"/>
  </r>
  <r>
    <x v="0"/>
    <s v="MASSACHUSETTS ELECTRIC"/>
    <x v="0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850"/>
    <n v="62933.89"/>
    <n v="304032"/>
    <x v="4"/>
  </r>
  <r>
    <x v="0"/>
    <s v="MASSACHUSETTS ELECTRIC"/>
    <x v="0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168.06"/>
    <n v="773"/>
    <x v="4"/>
  </r>
  <r>
    <x v="1"/>
    <s v="NANTUCKET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1272"/>
    <n v="167920.09"/>
    <n v="1663503"/>
    <x v="2"/>
  </r>
  <r>
    <x v="0"/>
    <s v="MASSACHUSETTS ELECTRIC"/>
    <x v="0"/>
    <x v="11"/>
    <s v="DECEMBER"/>
    <x v="2"/>
    <s v="COMMERCIAL"/>
    <n v="956"/>
    <s v="G2D     - Elec G-2 T&amp;D Dem Res Heat Ind Mtr Apt"/>
    <s v="G2A"/>
    <s v="ELEC G-2A"/>
    <n v="4532"/>
    <s v="DELIVERY ONLY - COMMERCIAL"/>
    <n v="218"/>
    <n v="324531.77"/>
    <n v="4534173"/>
    <x v="3"/>
  </r>
  <r>
    <x v="0"/>
    <s v="MASSACHUSETTS ELECTRIC"/>
    <x v="0"/>
    <x v="11"/>
    <s v="DECEMBER"/>
    <x v="6"/>
    <s v="N/A"/>
    <n v="612"/>
    <s v="G1B     - Lighting G-1 Non Conforming-Fixed"/>
    <s v="G1B"/>
    <s v="LIGHTING G-1B"/>
    <n v="360"/>
    <s v="PRIVATE LIGHTING"/>
    <n v="1"/>
    <n v="9.66"/>
    <n v="12"/>
    <x v="2"/>
  </r>
  <r>
    <x v="1"/>
    <s v="NANTUCKET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93.95"/>
    <n v="3956"/>
    <x v="1"/>
  </r>
  <r>
    <x v="0"/>
    <s v="MASSACHUSETTS ELECTRIC"/>
    <x v="0"/>
    <x v="11"/>
    <s v="DECEMBER"/>
    <x v="1"/>
    <s v="STEAM-HEAT"/>
    <n v="7"/>
    <s v="R2A     - Elec R-2 Residential Low Income-Variable"/>
    <s v="R2A"/>
    <s v="ELEC R-2A"/>
    <n v="207"/>
    <s v="RESIDENCE SERVICE - WITH HEAT"/>
    <n v="7"/>
    <n v="1238.69"/>
    <n v="7609"/>
    <x v="1"/>
  </r>
  <r>
    <x v="0"/>
    <s v="MASSACHUSETTS ELECTRIC"/>
    <x v="0"/>
    <x v="11"/>
    <s v="DECEMBER"/>
    <x v="6"/>
    <s v="N/A"/>
    <n v="623"/>
    <s v="S3B     - Lighting S-3 UG Div of Ownrshp Opt B-Var"/>
    <s v="S3B"/>
    <s v="LIGHTING S-3B"/>
    <n v="360"/>
    <s v="PRIVATE LIGHTING"/>
    <n v="3"/>
    <n v="69.150000000000006"/>
    <n v="243"/>
    <x v="4"/>
  </r>
  <r>
    <x v="1"/>
    <s v="NANTUCKET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158"/>
    <n v="17548.29"/>
    <n v="134202"/>
    <x v="0"/>
  </r>
  <r>
    <x v="0"/>
    <s v="MASSACHUSETTS ELECTRIC"/>
    <x v="0"/>
    <x v="11"/>
    <s v="DECEMBER"/>
    <x v="0"/>
    <s v="RESIDENTIAL"/>
    <n v="5"/>
    <s v="G1A     - Elec G-1 Sm C&amp;I-Fixed"/>
    <s v="G1A"/>
    <s v="ELEC G-1A"/>
    <n v="200"/>
    <s v="RESIDENCE SERVICE - NO HEAT"/>
    <n v="1089"/>
    <n v="44652.76"/>
    <n v="526914"/>
    <x v="2"/>
  </r>
  <r>
    <x v="0"/>
    <s v="MASSACHUSETTS ELECTRIC"/>
    <x v="0"/>
    <x v="11"/>
    <s v="DECEMBER"/>
    <x v="10"/>
    <s v="N/A"/>
    <n v="950"/>
    <s v="G1A     - Elec G-1 T&amp;D Sm C&amp;I"/>
    <s v="G1A"/>
    <s v="ELEC G-1A"/>
    <n v="4577"/>
    <s v="N/A"/>
    <n v="1"/>
    <n v="324.14"/>
    <n v="3467"/>
    <x v="2"/>
  </r>
  <r>
    <x v="0"/>
    <s v="MASSACHUSETTS ELECTRIC"/>
    <x v="0"/>
    <x v="11"/>
    <s v="DECEMBER"/>
    <x v="4"/>
    <s v="INDUSTRIAL"/>
    <n v="5"/>
    <s v="G1A     - Elec G-1 Sm C&amp;I-Fixed"/>
    <s v="G1A"/>
    <s v="ELEC G-1A"/>
    <n v="460"/>
    <s v="INDUSTRIAL GENERAL - 60 HERTZ"/>
    <n v="1098"/>
    <n v="385271.87"/>
    <n v="2114386"/>
    <x v="2"/>
  </r>
  <r>
    <x v="0"/>
    <s v="MASSACHUSETTS ELECTRIC"/>
    <x v="0"/>
    <x v="11"/>
    <s v="DECEMBER"/>
    <x v="1"/>
    <s v="STEAM-HEAT"/>
    <n v="2"/>
    <s v="R1A     - Elec R-1 Residential-Variable"/>
    <s v="R1A"/>
    <s v="ELEC R-1A"/>
    <n v="207"/>
    <s v="RESIDENCE SERVICE - WITH HEAT"/>
    <n v="27"/>
    <n v="8708.18"/>
    <n v="34413"/>
    <x v="0"/>
  </r>
  <r>
    <x v="0"/>
    <s v="MASSACHUSETTS ELECTRIC"/>
    <x v="0"/>
    <x v="11"/>
    <s v="DECEMBER"/>
    <x v="2"/>
    <s v="COMMERCIAL"/>
    <n v="9"/>
    <s v="G1D     - Elec G-1 Sm C&amp;I Master Mtr-Fixed"/>
    <s v="G1D"/>
    <s v="ELEC G-1D"/>
    <n v="300"/>
    <s v="COMMERCIAL-NO BUILDING HEAT"/>
    <n v="323"/>
    <n v="-94452.5"/>
    <n v="626661"/>
    <x v="2"/>
  </r>
  <r>
    <x v="0"/>
    <s v="MASSACHUSETTS ELECTRIC"/>
    <x v="0"/>
    <x v="11"/>
    <s v="DECEMBER"/>
    <x v="8"/>
    <s v="N/A"/>
    <n v="13"/>
    <s v="G2A     - Elec G-2 Dem-Fixed"/>
    <s v="G2A"/>
    <s v="ELEC G-2A"/>
    <n v="1575"/>
    <s v="SALE FOR RESALE - NSTAR"/>
    <n v="1"/>
    <n v="1009.71"/>
    <n v="4830"/>
    <x v="3"/>
  </r>
  <r>
    <x v="0"/>
    <s v="MASSACHUSETTS ELECTRIC"/>
    <x v="0"/>
    <x v="11"/>
    <s v="DECEMBER"/>
    <x v="3"/>
    <s v="N/A"/>
    <n v="18"/>
    <s v="G2A     - Elec G-2 Dem-Variable"/>
    <s v="G2A"/>
    <s v="ELEC G-2A"/>
    <n v="1579"/>
    <s v="SALE FOR RESALE - M.B.T.A."/>
    <n v="1"/>
    <n v="11922.97"/>
    <n v="72600"/>
    <x v="3"/>
  </r>
  <r>
    <x v="0"/>
    <s v="MASSACHUSETTS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14937"/>
    <n v="802686.01"/>
    <n v="8983576"/>
    <x v="2"/>
  </r>
  <r>
    <x v="1"/>
    <s v="NANTUCKET ELECTRIC"/>
    <x v="0"/>
    <x v="11"/>
    <s v="DECEMBER"/>
    <x v="0"/>
    <s v="RESIDENTIAL"/>
    <n v="10"/>
    <s v="G1F     - Elec G-1 Sm C&amp;I House Meter-Fixed"/>
    <s v="G1F"/>
    <s v="ELEC G-1F"/>
    <n v="200"/>
    <s v="RESIDENCE SERVICE - NO HEAT"/>
    <n v="3"/>
    <n v="916.1"/>
    <n v="4009"/>
    <x v="2"/>
  </r>
  <r>
    <x v="0"/>
    <s v="MASSACHUSETTS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22"/>
    <n v="6649.69"/>
    <n v="30501"/>
    <x v="2"/>
  </r>
  <r>
    <x v="0"/>
    <s v="MASSACHUSETTS ELECTRIC"/>
    <x v="0"/>
    <x v="11"/>
    <s v="DECEMBER"/>
    <x v="5"/>
    <s v="STRT-AND-HWY-LT"/>
    <n v="608"/>
    <s v="S5A     - Lighting S-5 Cust Owned-Fixed"/>
    <s v="S5A"/>
    <s v="N/A"/>
    <n v="700"/>
    <s v="PUBLIC STREET &amp; HIWAY LIGHTING"/>
    <n v="64"/>
    <n v="82316.100000000006"/>
    <n v="377444"/>
    <x v="4"/>
  </r>
  <r>
    <x v="0"/>
    <s v="MASSACHUSETTS ELECTRIC"/>
    <x v="0"/>
    <x v="11"/>
    <s v="DECEMBER"/>
    <x v="4"/>
    <s v="INDUSTRIAL"/>
    <n v="616"/>
    <s v="S4A     - Lighting S-1 (S4) T&amp;D Co Owned Non Muni"/>
    <s v="S4A"/>
    <s v="LIGHTING S-4A"/>
    <n v="4552"/>
    <s v="DELIVERY ONLY - INDUSTRIAL"/>
    <n v="104"/>
    <n v="14875.29"/>
    <n v="77661"/>
    <x v="4"/>
  </r>
  <r>
    <x v="0"/>
    <s v="MASSACHUSETTS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1242"/>
    <n v="330509.17"/>
    <n v="3562853"/>
    <x v="2"/>
  </r>
  <r>
    <x v="0"/>
    <s v="MASSACHUSETTS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589"/>
    <n v="729686.15"/>
    <n v="2402357"/>
    <x v="4"/>
  </r>
  <r>
    <x v="0"/>
    <s v="MASSACHUSETTS ELECTRIC"/>
    <x v="0"/>
    <x v="11"/>
    <s v="DECEMBER"/>
    <x v="6"/>
    <s v="N/A"/>
    <n v="600"/>
    <s v="S1A     - Lighting S-1 Co Owned-Fixed"/>
    <s v="S1A"/>
    <s v="LIGHTING S-1A"/>
    <n v="360"/>
    <s v="PRIVATE LIGHTING"/>
    <n v="11"/>
    <n v="4662.2299999999996"/>
    <n v="6980"/>
    <x v="4"/>
  </r>
  <r>
    <x v="0"/>
    <s v="MASSACHUSETTS ELECTRIC"/>
    <x v="0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700"/>
    <n v="66384.240000000005"/>
    <n v="202628"/>
    <x v="4"/>
  </r>
  <r>
    <x v="0"/>
    <s v="MASSACHUSETTS ELECTRIC"/>
    <x v="0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53"/>
    <n v="37604.57"/>
    <n v="116898"/>
    <x v="4"/>
  </r>
  <r>
    <x v="0"/>
    <s v="MASSACHUSETTS ELECTRIC"/>
    <x v="0"/>
    <x v="11"/>
    <s v="DECEMBER"/>
    <x v="0"/>
    <s v="RESIDENTIAL"/>
    <n v="911"/>
    <s v="R4A     - Elec R-4 T&amp;D Residential TOU"/>
    <s v="R4A"/>
    <s v="ELEC R-4A"/>
    <n v="4512"/>
    <s v="DELIVERY ONLY - RESIDENTIAL"/>
    <n v="1"/>
    <n v="177.72"/>
    <n v="1446"/>
    <x v="0"/>
  </r>
  <r>
    <x v="0"/>
    <s v="MASSACHUSETTS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57804"/>
    <n v="1171490.45"/>
    <n v="32481703"/>
    <x v="1"/>
  </r>
  <r>
    <x v="1"/>
    <s v="NANTUCKET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24"/>
    <n v="3399.39"/>
    <n v="19555"/>
    <x v="1"/>
  </r>
  <r>
    <x v="0"/>
    <s v="MASSACHUSETTS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35"/>
    <n v="4244.99"/>
    <n v="12570"/>
    <x v="4"/>
  </r>
  <r>
    <x v="0"/>
    <s v="MASSACHUSETTS ELECTRIC"/>
    <x v="0"/>
    <x v="11"/>
    <s v="DECEMBER"/>
    <x v="1"/>
    <s v="STEAM-HEAT"/>
    <n v="5"/>
    <s v="G1A     - Elec G-1 Sm C&amp;I-Fixed"/>
    <s v="G1A"/>
    <s v="ELEC G-1A"/>
    <n v="207"/>
    <s v="RESIDENCE SERVICE - WITH HEAT"/>
    <n v="13"/>
    <n v="3680.34"/>
    <n v="16788"/>
    <x v="2"/>
  </r>
  <r>
    <x v="0"/>
    <s v="MASSACHUSETTS ELECTRIC"/>
    <x v="0"/>
    <x v="11"/>
    <s v="DECEMBER"/>
    <x v="2"/>
    <s v="COMMERCIAL"/>
    <n v="8"/>
    <s v="G1C     - Elec G-1 Sm C&amp;I Unmtrd Fix kWh-Fixed"/>
    <s v="G1C"/>
    <s v="ELEC G-1C"/>
    <n v="300"/>
    <s v="COMMERCIAL-NO BUILDING HEAT"/>
    <n v="420"/>
    <n v="26338.43"/>
    <n v="110563"/>
    <x v="2"/>
  </r>
  <r>
    <x v="0"/>
    <s v="MASSACHUSETTS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660"/>
    <n v="39414.6"/>
    <n v="368043"/>
    <x v="2"/>
  </r>
  <r>
    <x v="0"/>
    <s v="MASSACHUSETTS ELECTRIC"/>
    <x v="0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59.79"/>
    <n v="1424"/>
    <x v="2"/>
  </r>
  <r>
    <x v="0"/>
    <s v="MASSACHUSETTS ELECTRIC"/>
    <x v="0"/>
    <x v="11"/>
    <s v="DECEMBER"/>
    <x v="2"/>
    <s v="COMMERCIAL"/>
    <n v="18"/>
    <s v="G2A     - Elec G-2 Dem-Variable"/>
    <s v="G2A"/>
    <s v="ELEC G-2A"/>
    <n v="300"/>
    <s v="COMMERCIAL-NO BUILDING HEAT"/>
    <n v="2369"/>
    <n v="6335302.9199999999"/>
    <n v="33686301"/>
    <x v="3"/>
  </r>
  <r>
    <x v="0"/>
    <s v="MASSACHUSETTS ELECTRIC"/>
    <x v="0"/>
    <x v="11"/>
    <s v="DECEMBER"/>
    <x v="2"/>
    <s v="COMMERCIAL"/>
    <n v="14"/>
    <s v="G1D     - Elec G-1 Sm C&amp;I Master Mtr-Variable"/>
    <s v="G1D"/>
    <s v="ELEC G-1D"/>
    <n v="300"/>
    <s v="COMMERCIAL-NO BUILDING HEAT"/>
    <n v="2"/>
    <n v="98.24"/>
    <n v="381"/>
    <x v="2"/>
  </r>
  <r>
    <x v="0"/>
    <s v="MASSACHUSETTS ELECTRIC"/>
    <x v="0"/>
    <x v="11"/>
    <s v="DECEMBER"/>
    <x v="0"/>
    <s v="RESIDENTIAL"/>
    <n v="15"/>
    <s v="G1F     - Elec G-1 Sm C&amp;I House Meter-Variable"/>
    <s v="G1F"/>
    <s v="ELEC G-1F"/>
    <n v="200"/>
    <s v="RESIDENCE SERVICE - NO HEAT"/>
    <n v="3"/>
    <n v="126.78"/>
    <n v="445"/>
    <x v="2"/>
  </r>
  <r>
    <x v="1"/>
    <s v="NANTUCKET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74.61"/>
    <n v="661"/>
    <x v="2"/>
  </r>
  <r>
    <x v="0"/>
    <s v="MASSACHUSETTS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29240"/>
    <n v="4002690.91"/>
    <n v="32441810"/>
    <x v="0"/>
  </r>
  <r>
    <x v="0"/>
    <s v="MASSACHUSETTS ELECTRIC"/>
    <x v="0"/>
    <x v="11"/>
    <s v="DECEMBER"/>
    <x v="5"/>
    <s v="STRT-AND-HWY-LT"/>
    <n v="609"/>
    <s v="S5A     - Lighting S-5 Cust Owned-Variable"/>
    <s v="S5A"/>
    <s v="N/A"/>
    <n v="700"/>
    <s v="PUBLIC STREET &amp; HIWAY LIGHTING"/>
    <n v="10"/>
    <n v="9769.3799999999992"/>
    <n v="45384"/>
    <x v="4"/>
  </r>
  <r>
    <x v="0"/>
    <s v="MASSACHUSETTS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56077"/>
    <n v="6517141.4000000004"/>
    <n v="90652214"/>
    <x v="2"/>
  </r>
  <r>
    <x v="0"/>
    <s v="MASSACHUSETTS ELECTRIC"/>
    <x v="0"/>
    <x v="11"/>
    <s v="DECEMBER"/>
    <x v="2"/>
    <s v="COMMERCIAL"/>
    <n v="955"/>
    <s v="G2B     - Elec G-2 T&amp;D Dem Master Mtr Apts"/>
    <s v="G2A"/>
    <s v="ELEC G-2A"/>
    <n v="4532"/>
    <s v="DELIVERY ONLY - COMMERCIAL"/>
    <n v="347"/>
    <n v="598677.73"/>
    <n v="8236250"/>
    <x v="3"/>
  </r>
  <r>
    <x v="1"/>
    <s v="NANTUCKET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1"/>
    <n v="4729.97"/>
    <n v="65727"/>
    <x v="5"/>
  </r>
  <r>
    <x v="0"/>
    <s v="MASSACHUSETTS ELECTRIC"/>
    <x v="0"/>
    <x v="11"/>
    <s v="DECEMBER"/>
    <x v="2"/>
    <s v="COMMERCIAL"/>
    <n v="602"/>
    <s v="S4A     - Lighting S-1 (S4) Co Owned Non Muni-Fixed"/>
    <s v="S4A"/>
    <s v="LIGHTING S-4A"/>
    <n v="300"/>
    <s v="COMMERCIAL-NO BUILDING HEAT"/>
    <n v="993"/>
    <n v="128258.56"/>
    <n v="402218"/>
    <x v="4"/>
  </r>
  <r>
    <x v="0"/>
    <s v="MASSACHUSETTS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29.52"/>
    <n v="6571"/>
    <x v="2"/>
  </r>
  <r>
    <x v="0"/>
    <s v="MASSACHUSETTS ELECTRIC"/>
    <x v="0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9"/>
    <n v="641.25"/>
    <n v="1793"/>
    <x v="4"/>
  </r>
  <r>
    <x v="0"/>
    <s v="MASSACHUSETTS ELECTRIC"/>
    <x v="0"/>
    <x v="11"/>
    <s v="DECEMBER"/>
    <x v="6"/>
    <s v="N/A"/>
    <n v="601"/>
    <s v="S1A     - Lighting S-1 Co Owned-Variable"/>
    <s v="S1A"/>
    <s v="LIGHTING S-1A"/>
    <n v="360"/>
    <s v="PRIVATE LIGHTING"/>
    <n v="50"/>
    <n v="2008.26"/>
    <n v="3839"/>
    <x v="4"/>
  </r>
  <r>
    <x v="0"/>
    <s v="MASSACHUSETTS ELECTRIC"/>
    <x v="0"/>
    <x v="11"/>
    <s v="DECEMBER"/>
    <x v="2"/>
    <s v="COMMERCIAL"/>
    <n v="911"/>
    <s v="R4A     - Elec R-4 T&amp;D Residential TOU"/>
    <s v="R4A"/>
    <s v="ELEC R-4A"/>
    <n v="4532"/>
    <s v="DELIVERY ONLY - COMMERCIAL"/>
    <n v="7"/>
    <n v="8013.7"/>
    <n v="68215"/>
    <x v="0"/>
  </r>
  <r>
    <x v="1"/>
    <s v="NANTUCKET ELECTRIC"/>
    <x v="0"/>
    <x v="11"/>
    <s v="DECEMBER"/>
    <x v="2"/>
    <s v="COMMERCIAL"/>
    <n v="5"/>
    <s v="G1A     - Elec G-1 Sm C&amp;I-Fixed"/>
    <s v="G1A"/>
    <s v="ELEC G-1A"/>
    <n v="300"/>
    <s v="COMMERCIAL-NO BUILDING HEAT"/>
    <n v="159"/>
    <n v="31026.44"/>
    <n v="135142"/>
    <x v="2"/>
  </r>
  <r>
    <x v="0"/>
    <s v="MASSACHUSETTS ELECTRIC"/>
    <x v="0"/>
    <x v="11"/>
    <s v="DECEMBER"/>
    <x v="2"/>
    <s v="COMMERCIAL"/>
    <n v="11"/>
    <s v="G1A     - Elec G-1 Sm C&amp;I-Variable"/>
    <s v="G1A"/>
    <s v="ELEC G-1A"/>
    <n v="300"/>
    <s v="COMMERCIAL-NO BUILDING HEAT"/>
    <n v="239"/>
    <n v="82206.58"/>
    <n v="397998"/>
    <x v="2"/>
  </r>
  <r>
    <x v="1"/>
    <s v="NANTUCKET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28"/>
    <n v="1698.65"/>
    <n v="15521"/>
    <x v="2"/>
  </r>
  <r>
    <x v="0"/>
    <s v="MASSACHUSETTS ELECTRIC"/>
    <x v="0"/>
    <x v="11"/>
    <s v="DECEMBER"/>
    <x v="7"/>
    <s v="N/A"/>
    <n v="5"/>
    <s v="G1A     - Elec G-1 Sm C&amp;I-Fixed"/>
    <s v="G1A"/>
    <s v="ELEC G-1A"/>
    <n v="1572"/>
    <s v="SALE FOR RESALE - HINGHAM ELE"/>
    <n v="1"/>
    <n v="4847.8599999999997"/>
    <n v="24551"/>
    <x v="2"/>
  </r>
  <r>
    <x v="0"/>
    <s v="MASSACHUSETTS ELECTRIC"/>
    <x v="0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0"/>
    <x v="11"/>
    <s v="DECEMBER"/>
    <x v="2"/>
    <s v="COMMERCIAL"/>
    <n v="2"/>
    <s v="R1A     - Elec R-1 Residential-Variable"/>
    <s v="R1A"/>
    <s v="ELEC R-1A"/>
    <n v="300"/>
    <s v="COMMERCIAL-NO BUILDING HEAT"/>
    <n v="3"/>
    <n v="154.22999999999999"/>
    <n v="544"/>
    <x v="0"/>
  </r>
  <r>
    <x v="0"/>
    <s v="MASSACHUSETTS ELECTRIC"/>
    <x v="0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0"/>
    <x v="11"/>
    <s v="DECEMBER"/>
    <x v="4"/>
    <s v="INDUSTRIAL"/>
    <n v="18"/>
    <s v="G2A     - Elec G-2 Dem-Variable"/>
    <s v="G2A"/>
    <s v="ELEC G-2A"/>
    <n v="460"/>
    <s v="INDUSTRIAL GENERAL - 60 HERTZ"/>
    <n v="1"/>
    <n v="521.36"/>
    <n v="2320"/>
    <x v="3"/>
  </r>
  <r>
    <x v="0"/>
    <s v="MASSACHUSETTS ELECTRIC"/>
    <x v="0"/>
    <x v="11"/>
    <s v="DECEMBER"/>
    <x v="2"/>
    <s v="COMMERCIAL"/>
    <n v="20"/>
    <s v="G2D     - Elec G-2 Dem Res Heat Ind Mtr Apt-Var"/>
    <s v="G2D"/>
    <s v="ELEC G-2D"/>
    <n v="300"/>
    <s v="COMMERCIAL-NO BUILDING HEAT"/>
    <n v="82"/>
    <n v="210135.81"/>
    <n v="1162713"/>
    <x v="3"/>
  </r>
  <r>
    <x v="1"/>
    <s v="NANTUCKET ELECTRIC"/>
    <x v="0"/>
    <x v="11"/>
    <s v="DECEMBER"/>
    <x v="2"/>
    <s v="COMMERCIAL"/>
    <n v="10"/>
    <s v="G1F     - Elec G-1 Sm C&amp;I House Meter-Fixed"/>
    <s v="G1F"/>
    <s v="ELEC G-1F"/>
    <n v="300"/>
    <s v="COMMERCIAL-NO BUILDING HEAT"/>
    <n v="12"/>
    <n v="904.09"/>
    <n v="3580"/>
    <x v="2"/>
  </r>
  <r>
    <x v="0"/>
    <s v="MASSACHUSETTS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398937"/>
    <n v="30675267.550000001"/>
    <n v="238092942"/>
    <x v="0"/>
  </r>
  <r>
    <x v="0"/>
    <s v="MASSACHUSETTS ELECTRIC"/>
    <x v="0"/>
    <x v="11"/>
    <s v="DECEMBER"/>
    <x v="3"/>
    <s v="N/A"/>
    <n v="710"/>
    <s v="G3A     - Elec G-3 T&amp;D Large TOU"/>
    <s v="G3A"/>
    <s v="ELEC G-3A"/>
    <n v="4579"/>
    <s v="DELIVERY ONLY - MBTA"/>
    <n v="1"/>
    <n v="3296.63"/>
    <n v="62169"/>
    <x v="5"/>
  </r>
  <r>
    <x v="0"/>
    <s v="MASSACHUSETTS ELECTRIC"/>
    <x v="0"/>
    <x v="11"/>
    <s v="DECEMBER"/>
    <x v="2"/>
    <s v="COMMERCIAL"/>
    <n v="603"/>
    <s v="S4A     - Lighting S-1 (S4) Co Owned Non Muni-Variable"/>
    <s v="S4A"/>
    <s v="LIGHTING S-4A"/>
    <n v="300"/>
    <s v="COMMERCIAL-NO BUILDING HEAT"/>
    <n v="2044"/>
    <n v="229710.22"/>
    <n v="733576"/>
    <x v="4"/>
  </r>
  <r>
    <x v="0"/>
    <s v="MASSACHUSETTS ELECTRIC"/>
    <x v="0"/>
    <x v="11"/>
    <s v="DECEMBER"/>
    <x v="4"/>
    <s v="INDUSTRIAL"/>
    <n v="602"/>
    <s v="S4A     - Lighting S-1 (S4) Co Owned Non Muni-Fixed"/>
    <s v="S4A"/>
    <s v="LIGHTING S-4A"/>
    <n v="460"/>
    <s v="INDUSTRIAL GENERAL - 60 HERTZ"/>
    <n v="29"/>
    <n v="5068.8999999999996"/>
    <n v="16342"/>
    <x v="4"/>
  </r>
  <r>
    <x v="1"/>
    <s v="NANTUCKET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1"/>
    <n v="11.53"/>
    <n v="38"/>
    <x v="4"/>
  </r>
  <r>
    <x v="0"/>
    <s v="MASSACHUSETTS ELECTRIC"/>
    <x v="0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21.37"/>
    <n v="1774"/>
    <x v="4"/>
  </r>
  <r>
    <x v="0"/>
    <s v="MASSACHUSETTS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4"/>
    <n v="2996.65"/>
    <n v="21567"/>
    <x v="4"/>
  </r>
  <r>
    <x v="1"/>
    <s v="NANTUCKET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298.79"/>
    <n v="8515"/>
    <x v="4"/>
  </r>
  <r>
    <x v="1"/>
    <s v="NANTUCKET ELECTRIC"/>
    <x v="0"/>
    <x v="11"/>
    <s v="DECEMBER"/>
    <x v="0"/>
    <s v="RESIDENTIAL"/>
    <n v="5"/>
    <s v="G1A     - Elec G-1 Sm C&amp;I-Fixed"/>
    <s v="G1A"/>
    <s v="ELEC G-1A"/>
    <n v="200"/>
    <s v="RESIDENCE SERVICE - NO HEAT"/>
    <n v="13"/>
    <n v="1706.45"/>
    <n v="7198"/>
    <x v="2"/>
  </r>
  <r>
    <x v="0"/>
    <s v="MASSACHUSETTS ELECTRIC"/>
    <x v="0"/>
    <x v="11"/>
    <s v="DECEMBER"/>
    <x v="3"/>
    <s v="N/A"/>
    <n v="951"/>
    <s v="G1C     - Elec G-1 T&amp;D Sm C&amp;I Unmtrd Fix kWh"/>
    <s v="G1C"/>
    <s v="ELEC G-1C"/>
    <n v="4579"/>
    <s v="DELIVERY ONLY - MBTA"/>
    <n v="7"/>
    <n v="303.95999999999998"/>
    <n v="2844"/>
    <x v="2"/>
  </r>
  <r>
    <x v="0"/>
    <s v="MASSACHUSETTS ELECTRIC"/>
    <x v="0"/>
    <x v="11"/>
    <s v="DECEMBER"/>
    <x v="4"/>
    <s v="INDUSTRIAL"/>
    <n v="11"/>
    <s v="G1A     - Elec G-1 Sm C&amp;I-Variable"/>
    <s v="G1A"/>
    <s v="ELEC G-1A"/>
    <n v="460"/>
    <s v="INDUSTRIAL GENERAL - 60 HERTZ"/>
    <n v="2"/>
    <n v="133.25"/>
    <n v="548"/>
    <x v="2"/>
  </r>
  <r>
    <x v="0"/>
    <s v="MASSACHUSETTS ELECTRIC"/>
    <x v="0"/>
    <x v="11"/>
    <s v="DECEMBER"/>
    <x v="2"/>
    <s v="COMMERCIAL"/>
    <n v="1"/>
    <s v="R1A     - Elec R-1 Residential-Fixed"/>
    <s v="R1A"/>
    <s v="ELEC R-1A"/>
    <n v="300"/>
    <s v="COMMERCIAL-NO BUILDING HEAT"/>
    <n v="1310"/>
    <n v="451582.95"/>
    <n v="1651261"/>
    <x v="0"/>
  </r>
  <r>
    <x v="0"/>
    <s v="MASSACHUSETTS ELECTRIC"/>
    <x v="0"/>
    <x v="11"/>
    <s v="DECEMBER"/>
    <x v="0"/>
    <s v="RESIDENTIAL"/>
    <n v="10"/>
    <s v="G1F     - Elec G-1 Sm C&amp;I House Meter-Fixed"/>
    <s v="G1D"/>
    <s v="ELEC G-1D"/>
    <n v="200"/>
    <s v="RESIDENCE SERVICE - NO HEAT"/>
    <n v="1099"/>
    <n v="89947.09"/>
    <n v="376956"/>
    <x v="2"/>
  </r>
  <r>
    <x v="0"/>
    <s v="MASSACHUSETTS ELECTRIC"/>
    <x v="0"/>
    <x v="11"/>
    <s v="DECEMBER"/>
    <x v="4"/>
    <s v="INDUSTRIAL"/>
    <n v="18"/>
    <s v="G2A     - Elec G-2 Dem-Variable"/>
    <s v="G2A"/>
    <s v="ELEC G-2A"/>
    <n v="460"/>
    <s v="INDUSTRIAL GENERAL - 60 HERTZ"/>
    <n v="200"/>
    <n v="682601.62"/>
    <n v="3622963"/>
    <x v="3"/>
  </r>
  <r>
    <x v="0"/>
    <s v="MASSACHUSETTS ELECTRIC"/>
    <x v="0"/>
    <x v="11"/>
    <s v="DECEMBER"/>
    <x v="8"/>
    <s v="N/A"/>
    <n v="18"/>
    <s v="G2A     - Elec G-2 Dem-Variable"/>
    <s v="G2A"/>
    <s v="ELEC G-2A"/>
    <n v="1575"/>
    <s v="SALE FOR RESALE - NSTAR"/>
    <n v="2"/>
    <n v="9376.52"/>
    <n v="50540"/>
    <x v="3"/>
  </r>
  <r>
    <x v="1"/>
    <s v="NANTUCKET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"/>
    <n v="11.93"/>
    <n v="9"/>
    <x v="2"/>
  </r>
  <r>
    <x v="1"/>
    <s v="NANTUCKET ELECTRIC"/>
    <x v="0"/>
    <x v="11"/>
    <s v="DECEMBER"/>
    <x v="2"/>
    <s v="COMMERCIAL"/>
    <n v="954"/>
    <s v="G2A     - Elec G-2 T&amp;D Dem"/>
    <s v="G2A"/>
    <s v="ELEC G-2A"/>
    <n v="4532"/>
    <s v="DELIVERY ONLY - COMMERCIAL"/>
    <n v="73"/>
    <n v="114963.68"/>
    <n v="1253796"/>
    <x v="3"/>
  </r>
  <r>
    <x v="0"/>
    <s v="MASSACHUSETTS ELECTRIC"/>
    <x v="0"/>
    <x v="11"/>
    <s v="DECEMBER"/>
    <x v="2"/>
    <s v="COMMERCIAL"/>
    <n v="19"/>
    <s v="G2B     - Elec G-2 Dem Master Mtr Apts-Variable"/>
    <s v="G2B"/>
    <s v="ELEC G-2B"/>
    <n v="300"/>
    <s v="COMMERCIAL-NO BUILDING HEAT"/>
    <n v="56"/>
    <n v="187554.82"/>
    <n v="1024281"/>
    <x v="3"/>
  </r>
  <r>
    <x v="0"/>
    <s v="MASSACHUSETTS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378"/>
    <n v="148745.04"/>
    <n v="4539819"/>
    <x v="1"/>
  </r>
  <r>
    <x v="0"/>
    <s v="MASSACHUSETTS ELECTRIC"/>
    <x v="0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5"/>
    <n v="1612.5"/>
    <n v="5983"/>
    <x v="4"/>
  </r>
  <r>
    <x v="0"/>
    <s v="MASSACHUSETTS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3"/>
    <n v="62.97"/>
    <n v="444"/>
    <x v="4"/>
  </r>
  <r>
    <x v="1"/>
    <s v="NANTUCKET ELECTRIC"/>
    <x v="0"/>
    <x v="11"/>
    <s v="DECEMBER"/>
    <x v="0"/>
    <s v="RESIDENTIAL"/>
    <n v="1"/>
    <s v="R1A     - Elec R-1 Residential-Fixed"/>
    <s v="R1A"/>
    <s v="ELEC R-1A"/>
    <n v="200"/>
    <s v="RESIDENCE SERVICE - NO HEAT"/>
    <n v="1322"/>
    <n v="258347.13"/>
    <n v="956372"/>
    <x v="0"/>
  </r>
  <r>
    <x v="0"/>
    <s v="MASSACHUSETTS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262"/>
    <n v="39445.83"/>
    <n v="152521"/>
    <x v="0"/>
  </r>
  <r>
    <x v="1"/>
    <s v="NANTUCKET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1"/>
    <n v="1702.02"/>
    <n v="6557"/>
    <x v="0"/>
  </r>
  <r>
    <x v="0"/>
    <s v="MASSACHUSETTS ELECTRIC"/>
    <x v="0"/>
    <x v="11"/>
    <s v="DECEMBER"/>
    <x v="8"/>
    <s v="N/A"/>
    <n v="950"/>
    <s v="G1A     - Elec G-1 T&amp;D Sm C&amp;I"/>
    <s v="G1A"/>
    <s v="ELEC G-1A"/>
    <n v="4575"/>
    <s v="N/A"/>
    <n v="2"/>
    <n v="1009.8"/>
    <n v="11100"/>
    <x v="2"/>
  </r>
  <r>
    <x v="0"/>
    <s v="MASSACHUSETTS ELECTRIC"/>
    <x v="0"/>
    <x v="11"/>
    <s v="DECEMBER"/>
    <x v="2"/>
    <s v="COMMERCIAL"/>
    <n v="305"/>
    <s v="G1A     - Elec G-1 Sm C&amp;I-Smart Grid"/>
    <s v="G1A"/>
    <s v="ELEC G-1A"/>
    <n v="300"/>
    <s v="COMMERCIAL-NO BUILDING HEAT"/>
    <n v="2"/>
    <n v="-575.73"/>
    <n v="-2959"/>
    <x v="2"/>
  </r>
  <r>
    <x v="0"/>
    <s v="MASSACHUSETTS ELECTRIC"/>
    <x v="0"/>
    <x v="11"/>
    <s v="DECEMBER"/>
    <x v="8"/>
    <s v="N/A"/>
    <n v="5"/>
    <s v="G1A     - Elec G-1 Sm C&amp;I-Fixed"/>
    <s v="G1A"/>
    <s v="ELEC G-1A"/>
    <n v="1575"/>
    <s v="SALE FOR RESALE - NSTAR"/>
    <n v="4"/>
    <n v="1884.27"/>
    <n v="8750"/>
    <x v="2"/>
  </r>
  <r>
    <x v="0"/>
    <s v="MASSACHUSETTS ELECTRIC"/>
    <x v="0"/>
    <x v="11"/>
    <s v="DECEMBER"/>
    <x v="1"/>
    <s v="STEAM-HEAT"/>
    <n v="301"/>
    <s v="R1A     - Elec R-1 Res-Smart Grid"/>
    <s v="R1A"/>
    <s v="ELEC R-1A"/>
    <n v="207"/>
    <s v="RESIDENCE SERVICE - WITH HEAT"/>
    <n v="1"/>
    <n v="638.91999999999996"/>
    <n v="3403"/>
    <x v="0"/>
  </r>
  <r>
    <x v="0"/>
    <s v="MASSACHUSETTS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976"/>
    <n v="18466470.050000001"/>
    <n v="326106975"/>
    <x v="5"/>
  </r>
  <r>
    <x v="0"/>
    <s v="MASSACHUSETTS ELECTRIC"/>
    <x v="0"/>
    <x v="11"/>
    <s v="DECEMBER"/>
    <x v="3"/>
    <s v="N/A"/>
    <n v="153"/>
    <s v="MBTA    - Elec MBTA Ind Neg"/>
    <s v="MBTA"/>
    <s v="MBTA"/>
    <n v="1579"/>
    <s v="SALE FOR RESALE - M.B.T.A."/>
    <n v="18"/>
    <n v="0"/>
    <n v="4966393"/>
    <x v="6"/>
  </r>
  <r>
    <x v="0"/>
    <s v="MASSACHUSETTS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406"/>
    <n v="133437.54999999999"/>
    <n v="1670487"/>
    <x v="2"/>
  </r>
  <r>
    <x v="1"/>
    <s v="NANTUCKET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10437"/>
    <n v="1023426.59"/>
    <n v="7784232"/>
    <x v="0"/>
  </r>
  <r>
    <x v="0"/>
    <s v="MASSACHUSETTS ELECTRIC"/>
    <x v="0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0"/>
    <x v="11"/>
    <s v="DECEMBER"/>
    <x v="4"/>
    <s v="INDUSTRIAL"/>
    <n v="954"/>
    <s v="G2A     - Elec G-2 T&amp;D Dem"/>
    <s v="G2A"/>
    <s v="ELEC G-2A"/>
    <n v="4552"/>
    <s v="DELIVERY ONLY - INDUSTRIAL"/>
    <n v="504"/>
    <n v="1014719.26"/>
    <n v="11809798"/>
    <x v="3"/>
  </r>
  <r>
    <x v="0"/>
    <s v="MASSACHUSETTS ELECTRIC"/>
    <x v="0"/>
    <x v="11"/>
    <s v="DECEMBER"/>
    <x v="2"/>
    <s v="COMMERCIAL"/>
    <n v="17"/>
    <s v="G2D     - Elec G-2 Dem Res Heat Ind Mtr Apt-Fix"/>
    <s v="G2D"/>
    <s v="ELEC G-2D"/>
    <n v="300"/>
    <s v="COMMERCIAL-NO BUILDING HEAT"/>
    <n v="2"/>
    <n v="2925.16"/>
    <n v="14480"/>
    <x v="3"/>
  </r>
  <r>
    <x v="0"/>
    <s v="MASSACHUSETTS ELECTRIC"/>
    <x v="0"/>
    <x v="11"/>
    <s v="DECEMBER"/>
    <x v="5"/>
    <s v="STRT-AND-HWY-LT"/>
    <n v="621"/>
    <s v="G1B     - Lighting G-1 T&amp;D Non Conforming"/>
    <s v="G1B"/>
    <s v="LIGHTING G-1B"/>
    <n v="4562"/>
    <s v="DELIVERY ONLY - STREET LIGHT"/>
    <n v="9"/>
    <n v="203.98"/>
    <n v="1530"/>
    <x v="2"/>
  </r>
  <r>
    <x v="1"/>
    <s v="NANTUCKET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1"/>
    <n v="9.11"/>
    <n v="27"/>
    <x v="4"/>
  </r>
  <r>
    <x v="0"/>
    <s v="MASSACHUSETTS ELECTRIC"/>
    <x v="0"/>
    <x v="11"/>
    <s v="DECEMBER"/>
    <x v="0"/>
    <s v="RESIDENTIAL"/>
    <n v="616"/>
    <s v="S4A     - Lighting S-1 (S4) T&amp;D Co Owned Non Muni"/>
    <s v="S4A"/>
    <s v="LIGHTING S-4A"/>
    <n v="4512"/>
    <s v="DELIVERY ONLY - RESIDENTIAL"/>
    <n v="588"/>
    <n v="21314.53"/>
    <n v="84919"/>
    <x v="4"/>
  </r>
  <r>
    <x v="0"/>
    <s v="MASSACHUSETTS ELECTRIC"/>
    <x v="0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89.26"/>
    <n v="485"/>
    <x v="4"/>
  </r>
  <r>
    <x v="0"/>
    <s v="MASSACHUSETTS ELECTRIC"/>
    <x v="0"/>
    <x v="11"/>
    <s v="DECEMBER"/>
    <x v="0"/>
    <s v="RESIDENTIAL"/>
    <n v="3"/>
    <s v="R4A     - Elec R-4 Residential TOU-Fixed"/>
    <s v="R4A"/>
    <s v="ELEC R-4A"/>
    <n v="200"/>
    <s v="RESIDENCE SERVICE - NO HEAT"/>
    <n v="1"/>
    <n v="395.77"/>
    <n v="1528"/>
    <x v="0"/>
  </r>
  <r>
    <x v="0"/>
    <s v="MASSACHUSETTS ELECTRIC"/>
    <x v="0"/>
    <x v="11"/>
    <s v="DECEMBER"/>
    <x v="1"/>
    <s v="STEAM-HEAT"/>
    <n v="911"/>
    <s v="R4A     - Elec R-4 T&amp;D Residential TOU"/>
    <s v="R4A"/>
    <s v="ELEC R-4A"/>
    <n v="4513"/>
    <s v="DELIVERY ONLY - RESIDENT HEAT"/>
    <n v="11"/>
    <n v="2447.52"/>
    <n v="20155"/>
    <x v="0"/>
  </r>
  <r>
    <x v="0"/>
    <s v="MASSACHUSETTS ELECTRIC"/>
    <x v="0"/>
    <x v="11"/>
    <s v="DECEMBER"/>
    <x v="0"/>
    <s v="RESIDENTIAL"/>
    <n v="7"/>
    <s v="R2A     - Elec R-2 Residential Low Income-Variable"/>
    <s v="R2A"/>
    <s v="ELEC R-2A"/>
    <n v="200"/>
    <s v="RESIDENCE SERVICE - NO HEAT"/>
    <n v="75"/>
    <n v="7817.96"/>
    <n v="46977"/>
    <x v="1"/>
  </r>
  <r>
    <x v="1"/>
    <s v="NANTUCKET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122.92"/>
    <n v="20257"/>
    <x v="4"/>
  </r>
  <r>
    <x v="0"/>
    <s v="MASSACHUSETTS ELECTRIC"/>
    <x v="0"/>
    <x v="11"/>
    <s v="DECEMBER"/>
    <x v="5"/>
    <s v="STRT-AND-HWY-LT"/>
    <n v="617"/>
    <s v="S2A     - Lighting S-2 T&amp;D OH Customer Owned"/>
    <s v="S2A"/>
    <s v="LIGHTING S-2A"/>
    <n v="4562"/>
    <s v="DELIVERY ONLY - STREET LIGHT"/>
    <n v="8"/>
    <n v="12935.57"/>
    <n v="72200"/>
    <x v="4"/>
  </r>
  <r>
    <x v="0"/>
    <s v="MASSACHUSETTS ELECTRIC"/>
    <x v="0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4"/>
    <n v="21762.22"/>
    <n v="59725"/>
    <x v="4"/>
  </r>
  <r>
    <x v="1"/>
    <s v="NANTUCKET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28.63"/>
    <n v="174"/>
    <x v="4"/>
  </r>
  <r>
    <x v="0"/>
    <s v="MASSACHUSETTS ELECTRIC"/>
    <x v="0"/>
    <x v="11"/>
    <s v="DECEMBER"/>
    <x v="0"/>
    <s v="RESIDENTIAL"/>
    <n v="11"/>
    <s v="G1A     - Elec G-1 Sm C&amp;I-Variable"/>
    <s v="G1A"/>
    <s v="ELEC G-1A"/>
    <n v="200"/>
    <s v="RESIDENCE SERVICE - NO HEAT"/>
    <n v="11"/>
    <n v="-8532.75"/>
    <n v="4466"/>
    <x v="2"/>
  </r>
  <r>
    <x v="0"/>
    <s v="MASSACHUSETTS ELECTRIC"/>
    <x v="0"/>
    <x v="11"/>
    <s v="DECEMBER"/>
    <x v="2"/>
    <s v="COMMERCIAL"/>
    <n v="5"/>
    <s v="G1A     - Elec G-1 Sm C&amp;I-Fixed"/>
    <s v="G1A"/>
    <s v="ELEC G-1A"/>
    <n v="300"/>
    <s v="COMMERCIAL-NO BUILDING HEAT"/>
    <n v="47301"/>
    <n v="8174899.46"/>
    <n v="57864109"/>
    <x v="2"/>
  </r>
  <r>
    <x v="0"/>
    <s v="MASSACHUSETTS ELECTRIC"/>
    <x v="0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36.26"/>
    <n v="7224"/>
    <x v="2"/>
  </r>
  <r>
    <x v="1"/>
    <s v="NANTUCKET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6.35"/>
    <n v="1366"/>
    <x v="2"/>
  </r>
  <r>
    <x v="0"/>
    <s v="MASSACHUSETTS ELECTRIC"/>
    <x v="0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4.270000000000003"/>
    <n v="300"/>
    <x v="2"/>
  </r>
  <r>
    <x v="0"/>
    <s v="MASSACHUSETTS ELECTRIC"/>
    <x v="0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9.02"/>
    <n v="292"/>
    <x v="2"/>
  </r>
  <r>
    <x v="0"/>
    <s v="MASSACHUSETTS ELECTRIC"/>
    <x v="0"/>
    <x v="11"/>
    <s v="DECEMBER"/>
    <x v="2"/>
    <s v="COMMERCIAL"/>
    <n v="13"/>
    <s v="G2A     - Elec G-2 Dem-Fixed"/>
    <s v="G2A"/>
    <s v="ELEC G-2A"/>
    <n v="300"/>
    <s v="COMMERCIAL-NO BUILDING HEAT"/>
    <n v="108"/>
    <n v="259665.66"/>
    <n v="1289621"/>
    <x v="3"/>
  </r>
  <r>
    <x v="1"/>
    <s v="NANTUCKET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0"/>
    <n v="71402.28"/>
    <n v="982457"/>
    <x v="5"/>
  </r>
  <r>
    <x v="1"/>
    <s v="NANTUCKET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12"/>
    <n v="503.9"/>
    <n v="3932"/>
    <x v="2"/>
  </r>
  <r>
    <x v="0"/>
    <s v="MASSACHUSETTS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581"/>
    <n v="26101.66"/>
    <n v="226407"/>
    <x v="2"/>
  </r>
  <r>
    <x v="0"/>
    <s v="MASSACHUSETTS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41735"/>
    <n v="10658256.6"/>
    <n v="40431442"/>
    <x v="0"/>
  </r>
  <r>
    <x v="0"/>
    <s v="MASSACHUSETTS ELECTRIC"/>
    <x v="0"/>
    <x v="11"/>
    <s v="DECEMBER"/>
    <x v="5"/>
    <s v="STRT-AND-HWY-LT"/>
    <n v="619"/>
    <s v="S5A     - Lighting S-5 T&amp;D Cust Owned"/>
    <s v="S5A"/>
    <s v="N/A"/>
    <n v="4562"/>
    <s v="DELIVERY ONLY - STREET LIGHT"/>
    <n v="298"/>
    <n v="479035.8"/>
    <n v="4731376"/>
    <x v="4"/>
  </r>
  <r>
    <x v="0"/>
    <s v="MASSACHUSETTS ELECTRIC"/>
    <x v="0"/>
    <x v="11"/>
    <s v="DECEMBER"/>
    <x v="2"/>
    <s v="COMMERCIAL"/>
    <n v="16"/>
    <s v="G2B     - Elec G-2 Dem Master Mtr Apts-Fixed"/>
    <s v="G2B"/>
    <s v="ELEC G-2B"/>
    <n v="300"/>
    <s v="COMMERCIAL-NO BUILDING HEAT"/>
    <n v="1"/>
    <n v="2313.17"/>
    <n v="11520"/>
    <x v="3"/>
  </r>
  <r>
    <x v="0"/>
    <s v="MASSACHUSETTS ELECTRIC"/>
    <x v="0"/>
    <x v="11"/>
    <s v="DECEMBER"/>
    <x v="0"/>
    <s v="RESIDENTIAL"/>
    <n v="1"/>
    <s v="R1A     - Elec R-1 Residential-Fixed"/>
    <s v="R1A"/>
    <s v="ELEC R-1A"/>
    <n v="200"/>
    <s v="RESIDENCE SERVICE - NO HEAT"/>
    <n v="561065"/>
    <n v="82905345.140000001"/>
    <n v="308510992"/>
    <x v="0"/>
  </r>
  <r>
    <x v="0"/>
    <s v="MASSACHUSETTS ELECTRIC"/>
    <x v="0"/>
    <x v="11"/>
    <s v="DECEMBER"/>
    <x v="0"/>
    <s v="RESIDENTIAL"/>
    <n v="602"/>
    <s v="S4A     - Lighting S-1 (S4) Co Owned Non Muni-Fixed"/>
    <s v="S4A"/>
    <s v="LIGHTING S-4A"/>
    <n v="200"/>
    <s v="RESIDENCE SERVICE - NO HEAT"/>
    <n v="190"/>
    <n v="9086.77"/>
    <n v="24502"/>
    <x v="4"/>
  </r>
  <r>
    <x v="0"/>
    <s v="MASSACHUSETTS ELECTRIC"/>
    <x v="0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79.45"/>
    <n v="187"/>
    <x v="4"/>
  </r>
  <r>
    <x v="0"/>
    <s v="MASSACHUSETTS ELECTRIC"/>
    <x v="0"/>
    <x v="11"/>
    <s v="DECEMBER"/>
    <x v="5"/>
    <s v="STRT-AND-HWY-LT"/>
    <n v="600"/>
    <s v="S1A     - Lighting S-1 Co Owned-Fixed"/>
    <s v="S1A"/>
    <s v="LIGHTING S-1A"/>
    <n v="700"/>
    <s v="PUBLIC STREET &amp; HIWAY LIGHTING"/>
    <n v="82"/>
    <n v="-261664.99"/>
    <n v="-728986"/>
    <x v="4"/>
  </r>
  <r>
    <x v="0"/>
    <s v="MASSACHUSETTS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3180"/>
    <n v="273029.59999999998"/>
    <n v="1380308"/>
    <x v="4"/>
  </r>
  <r>
    <x v="0"/>
    <s v="MASSACHUSETTS ELECTRIC"/>
    <x v="0"/>
    <x v="11"/>
    <s v="DECEMBER"/>
    <x v="1"/>
    <s v="STEAM-HEAT"/>
    <n v="3"/>
    <s v="R4A     - Elec R-4 Residential TOU-Fixed"/>
    <s v="R4A"/>
    <s v="ELEC R-4A"/>
    <n v="207"/>
    <s v="RESIDENCE SERVICE - WITH HEAT"/>
    <n v="8"/>
    <n v="998.09"/>
    <n v="4312"/>
    <x v="0"/>
  </r>
  <r>
    <x v="0"/>
    <s v="MASSACHUSETTS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60455"/>
    <n v="6179136.3600000003"/>
    <n v="35555945"/>
    <x v="1"/>
  </r>
  <r>
    <x v="0"/>
    <s v="MASSACHUSETTS ELECTRIC"/>
    <x v="0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28.39"/>
    <n v="7590"/>
    <x v="4"/>
  </r>
  <r>
    <x v="0"/>
    <s v="MASSACHUSETTS ELECTRIC"/>
    <x v="0"/>
    <x v="11"/>
    <s v="DECEMBER"/>
    <x v="0"/>
    <s v="RESIDENTIAL"/>
    <n v="301"/>
    <s v="R1A     - Elec R-1 Res-Smart Grid"/>
    <s v="R1A"/>
    <s v="ELEC R-1A"/>
    <n v="200"/>
    <s v="RESIDENCE SERVICE - NO HEAT"/>
    <n v="3"/>
    <n v="252.74"/>
    <n v="1060"/>
    <x v="0"/>
  </r>
  <r>
    <x v="1"/>
    <s v="NANTUCKET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2"/>
    <n v="49.67"/>
    <n v="307"/>
    <x v="2"/>
  </r>
  <r>
    <x v="0"/>
    <s v="MASSACHUSETTS ELECTRIC"/>
    <x v="0"/>
    <x v="11"/>
    <s v="DECEMBER"/>
    <x v="3"/>
    <s v="N/A"/>
    <n v="950"/>
    <s v="G1A     - Elec G-1 T&amp;D Sm C&amp;I"/>
    <s v="G1A"/>
    <s v="ELEC G-1A"/>
    <n v="4579"/>
    <s v="DELIVERY ONLY - MBTA"/>
    <n v="83"/>
    <n v="16288.46"/>
    <n v="173589"/>
    <x v="2"/>
  </r>
  <r>
    <x v="0"/>
    <s v="MASSACHUSETTS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1184"/>
    <n v="44367.38"/>
    <n v="400594"/>
    <x v="2"/>
  </r>
  <r>
    <x v="1"/>
    <s v="NANTUCKET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16"/>
    <n v="2039.22"/>
    <n v="7338"/>
    <x v="0"/>
  </r>
  <r>
    <x v="1"/>
    <s v="NANTUCKET ELECTRIC"/>
    <x v="0"/>
    <x v="11"/>
    <s v="DECEMBER"/>
    <x v="2"/>
    <s v="COMMERCIAL"/>
    <n v="1"/>
    <s v="R1A     - Elec R-1 Residential-Fixed"/>
    <s v="R1A"/>
    <s v="ELEC R-1A"/>
    <n v="300"/>
    <s v="COMMERCIAL-NO BUILDING HEAT"/>
    <n v="22"/>
    <n v="1728.45"/>
    <n v="6012"/>
    <x v="0"/>
  </r>
  <r>
    <x v="0"/>
    <s v="MASSACHUSETTS ELECTRIC"/>
    <x v="1"/>
    <x v="0"/>
    <s v="JANUARY"/>
    <x v="1"/>
    <s v="STEAM-HEAT"/>
    <n v="616"/>
    <s v="S4A     - Lighting S-1 (S4) T&amp;D Co Owned Non Muni"/>
    <s v="S4A"/>
    <s v="LIGHTING S-4A"/>
    <n v="4513"/>
    <s v="DELIVERY ONLY - RESIDENT HEAT"/>
    <n v="3"/>
    <n v="89.68"/>
    <n v="485"/>
    <x v="4"/>
  </r>
  <r>
    <x v="0"/>
    <s v="MASSACHUSETTS ELECTRIC"/>
    <x v="1"/>
    <x v="0"/>
    <s v="JANUARY"/>
    <x v="0"/>
    <s v="RESIDENTIAL"/>
    <n v="603"/>
    <s v="S4A     - Lighting S-1 (S4) Co Owned Non Muni-Variable"/>
    <s v="S4A"/>
    <s v="LIGHTING S-4A"/>
    <n v="200"/>
    <s v="RESIDENCE SERVICE - NO HEAT"/>
    <n v="762"/>
    <n v="28237.46"/>
    <n v="71956"/>
    <x v="4"/>
  </r>
  <r>
    <x v="0"/>
    <s v="MASSACHUSETTS ELECTRIC"/>
    <x v="1"/>
    <x v="0"/>
    <s v="JANUARY"/>
    <x v="2"/>
    <s v="COMMERCIAL"/>
    <n v="954"/>
    <s v="G2A     - Elec G-2 T&amp;D Dem"/>
    <s v="G2A"/>
    <s v="ELEC G-2A"/>
    <n v="4532"/>
    <s v="DELIVERY ONLY - COMMERCIAL"/>
    <n v="7926"/>
    <n v="12393264.01"/>
    <n v="167291909"/>
    <x v="3"/>
  </r>
  <r>
    <x v="1"/>
    <s v="NANTUCKET ELECTRIC"/>
    <x v="1"/>
    <x v="0"/>
    <s v="JANUARY"/>
    <x v="0"/>
    <s v="RESIDENTIAL"/>
    <n v="5"/>
    <s v="G1A     - Elec G-1 Sm C&amp;I-Fixed"/>
    <s v="G1A"/>
    <s v="ELEC G-1A"/>
    <n v="200"/>
    <s v="RESIDENCE SERVICE - NO HEAT"/>
    <n v="12"/>
    <n v="1195.47"/>
    <n v="4852"/>
    <x v="2"/>
  </r>
  <r>
    <x v="0"/>
    <s v="MASSACHUSETTS ELECTRIC"/>
    <x v="1"/>
    <x v="0"/>
    <s v="JANUARY"/>
    <x v="0"/>
    <s v="RESIDENTIAL"/>
    <n v="11"/>
    <s v="G1A     - Elec G-1 Sm C&amp;I-Variable"/>
    <s v="G1A"/>
    <s v="ELEC G-1A"/>
    <n v="200"/>
    <s v="RESIDENCE SERVICE - NO HEAT"/>
    <n v="12"/>
    <n v="-10303.620000000001"/>
    <n v="6294"/>
    <x v="2"/>
  </r>
  <r>
    <x v="0"/>
    <s v="MASSACHUSETTS ELECTRIC"/>
    <x v="1"/>
    <x v="0"/>
    <s v="JANUARY"/>
    <x v="1"/>
    <s v="STEAM-HEAT"/>
    <n v="5"/>
    <s v="G1A     - Elec G-1 Sm C&amp;I-Fixed"/>
    <s v="G1A"/>
    <s v="ELEC G-1A"/>
    <n v="207"/>
    <s v="RESIDENCE SERVICE - WITH HEAT"/>
    <n v="13"/>
    <n v="3704.3"/>
    <n v="16842"/>
    <x v="2"/>
  </r>
  <r>
    <x v="0"/>
    <s v="MASSACHUSETTS ELECTRIC"/>
    <x v="1"/>
    <x v="0"/>
    <s v="JANUARY"/>
    <x v="4"/>
    <s v="INDUSTRIAL"/>
    <n v="950"/>
    <s v="G1A     - Elec G-1 T&amp;D Sm C&amp;I"/>
    <s v="G1A"/>
    <s v="ELEC G-1A"/>
    <n v="4552"/>
    <s v="DELIVERY ONLY - INDUSTRIAL"/>
    <n v="1294"/>
    <n v="366608.09"/>
    <n v="3920100"/>
    <x v="2"/>
  </r>
  <r>
    <x v="0"/>
    <s v="MASSACHUSETTS ELECTRIC"/>
    <x v="1"/>
    <x v="0"/>
    <s v="JANUARY"/>
    <x v="2"/>
    <s v="COMMERCIAL"/>
    <n v="950"/>
    <s v="G1A     - Elec G-1 T&amp;D Sm C&amp;I"/>
    <s v="G1A"/>
    <s v="ELEC G-1A"/>
    <n v="4532"/>
    <s v="DELIVERY ONLY - COMMERCIAL"/>
    <n v="57640"/>
    <n v="7831207.3799999999"/>
    <n v="100562492"/>
    <x v="2"/>
  </r>
  <r>
    <x v="1"/>
    <s v="NANTUCKET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5.03"/>
    <n v="455"/>
    <x v="2"/>
  </r>
  <r>
    <x v="1"/>
    <s v="NANTUCKET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28"/>
    <n v="1801.6"/>
    <n v="15208"/>
    <x v="2"/>
  </r>
  <r>
    <x v="0"/>
    <s v="MASSACHUSETTS ELECTRIC"/>
    <x v="1"/>
    <x v="0"/>
    <s v="JANUARY"/>
    <x v="1"/>
    <s v="STEAM-HEAT"/>
    <n v="950"/>
    <s v="G1A     - Elec G-1 T&amp;D Sm C&amp;I"/>
    <s v="G1A"/>
    <s v="ELEC G-1A"/>
    <n v="4513"/>
    <s v="DELIVERY ONLY - RESIDENT HEAT"/>
    <n v="17"/>
    <n v="2891.1"/>
    <n v="30330"/>
    <x v="2"/>
  </r>
  <r>
    <x v="0"/>
    <s v="MASSACHUSETTS ELECTRIC"/>
    <x v="1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178.7800000000002"/>
    <n v="773"/>
    <x v="4"/>
  </r>
  <r>
    <x v="1"/>
    <s v="NANTUCKET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6"/>
    <n v="177.62"/>
    <n v="1366"/>
    <x v="2"/>
  </r>
  <r>
    <x v="1"/>
    <s v="NANTUCKET ELECTRIC"/>
    <x v="1"/>
    <x v="0"/>
    <s v="JANUARY"/>
    <x v="2"/>
    <s v="COMMERCIAL"/>
    <n v="955"/>
    <s v="G2B     - Elec G-2 T&amp;D Dem Master Mtr Apts"/>
    <s v="G2B"/>
    <s v="ELEC G-2B"/>
    <n v="4532"/>
    <s v="DELIVERY ONLY - COMMERCIAL"/>
    <n v="1"/>
    <n v="-209.62"/>
    <n v="-118"/>
    <x v="3"/>
  </r>
  <r>
    <x v="0"/>
    <s v="MASSACHUSETTS ELECTRIC"/>
    <x v="1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97.73"/>
    <n v="355"/>
    <x v="2"/>
  </r>
  <r>
    <x v="1"/>
    <s v="NANTUCKET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8"/>
    <n v="212.09"/>
    <n v="1564"/>
    <x v="2"/>
  </r>
  <r>
    <x v="0"/>
    <s v="MASSACHUSETTS ELECTRIC"/>
    <x v="1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061.22"/>
    <n v="57613"/>
    <x v="4"/>
  </r>
  <r>
    <x v="1"/>
    <s v="NANTUCKET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8.78"/>
    <n v="174"/>
    <x v="4"/>
  </r>
  <r>
    <x v="1"/>
    <s v="NANTUCKET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106"/>
    <n v="5185.6099999999997"/>
    <n v="109698"/>
    <x v="1"/>
  </r>
  <r>
    <x v="0"/>
    <s v="MASSACHUSETTS ELECTRIC"/>
    <x v="1"/>
    <x v="0"/>
    <s v="JANUARY"/>
    <x v="4"/>
    <s v="INDUSTRIAL"/>
    <n v="616"/>
    <s v="S4A     - Lighting S-1 (S4) T&amp;D Co Owned Non Muni"/>
    <s v="S4A"/>
    <s v="LIGHTING S-4A"/>
    <n v="4552"/>
    <s v="DELIVERY ONLY - INDUSTRIAL"/>
    <n v="103"/>
    <n v="14957.21"/>
    <n v="77818"/>
    <x v="4"/>
  </r>
  <r>
    <x v="0"/>
    <s v="MASSACHUSETTS ELECTRIC"/>
    <x v="1"/>
    <x v="0"/>
    <s v="JANUARY"/>
    <x v="0"/>
    <s v="RESIDENTIAL"/>
    <n v="1"/>
    <s v="R1A     - Elec R-1 Residential-Fixed"/>
    <s v="R1A"/>
    <s v="ELEC R-1A"/>
    <n v="200"/>
    <s v="RESIDENCE SERVICE - NO HEAT"/>
    <n v="542411"/>
    <n v="89307421.129999995"/>
    <n v="332638957"/>
    <x v="0"/>
  </r>
  <r>
    <x v="0"/>
    <s v="MASSACHUSETTS ELECTRIC"/>
    <x v="1"/>
    <x v="0"/>
    <s v="JANUARY"/>
    <x v="2"/>
    <s v="COMMERCIAL"/>
    <n v="11"/>
    <s v="G1A     - Elec G-1 Sm C&amp;I-Variable"/>
    <s v="G1A"/>
    <s v="ELEC G-1A"/>
    <n v="300"/>
    <s v="COMMERCIAL-NO BUILDING HEAT"/>
    <n v="232"/>
    <n v="74625.740000000005"/>
    <n v="326059"/>
    <x v="2"/>
  </r>
  <r>
    <x v="0"/>
    <s v="MASSACHUSETTS ELECTRIC"/>
    <x v="1"/>
    <x v="0"/>
    <s v="JANUARY"/>
    <x v="2"/>
    <s v="COMMERCIAL"/>
    <n v="5"/>
    <s v="G1A     - Elec G-1 Sm C&amp;I-Fixed"/>
    <s v="G1A"/>
    <s v="ELEC G-1A"/>
    <n v="300"/>
    <s v="COMMERCIAL-NO BUILDING HEAT"/>
    <n v="46523"/>
    <n v="9583032.5399999991"/>
    <n v="62040825"/>
    <x v="2"/>
  </r>
  <r>
    <x v="1"/>
    <s v="NANTUCKET ELECTRIC"/>
    <x v="1"/>
    <x v="0"/>
    <s v="JANUARY"/>
    <x v="2"/>
    <s v="COMMERCIAL"/>
    <n v="10"/>
    <s v="G1F     - Elec G-1 Sm C&amp;I House Meter-Fixed"/>
    <s v="G1F"/>
    <s v="ELEC G-1F"/>
    <n v="300"/>
    <s v="COMMERCIAL-NO BUILDING HEAT"/>
    <n v="13"/>
    <n v="1539.12"/>
    <n v="6380"/>
    <x v="2"/>
  </r>
  <r>
    <x v="0"/>
    <s v="MASSACHUSETTS ELECTRIC"/>
    <x v="1"/>
    <x v="0"/>
    <s v="JANUARY"/>
    <x v="8"/>
    <s v="N/A"/>
    <n v="950"/>
    <s v="G1A     - Elec G-1 T&amp;D Sm C&amp;I"/>
    <s v="G1A"/>
    <s v="ELEC G-1A"/>
    <n v="4575"/>
    <s v="N/A"/>
    <n v="2"/>
    <n v="1280.6199999999999"/>
    <n v="14000"/>
    <x v="2"/>
  </r>
  <r>
    <x v="0"/>
    <s v="MASSACHUSETTS ELECTRIC"/>
    <x v="1"/>
    <x v="0"/>
    <s v="JANUARY"/>
    <x v="2"/>
    <s v="COMMERCIAL"/>
    <n v="8"/>
    <s v="G1C     - Elec G-1 Sm C&amp;I Unmtrd Fix kWh-Fixed"/>
    <s v="G1C"/>
    <s v="ELEC G-1C"/>
    <n v="300"/>
    <s v="COMMERCIAL-NO BUILDING HEAT"/>
    <n v="417"/>
    <n v="25673.75"/>
    <n v="106926"/>
    <x v="2"/>
  </r>
  <r>
    <x v="0"/>
    <s v="MASSACHUSETTS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417981"/>
    <n v="36088362.670000002"/>
    <n v="280495718"/>
    <x v="0"/>
  </r>
  <r>
    <x v="0"/>
    <s v="MASSACHUSETTS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675"/>
    <n v="45441.05"/>
    <n v="428936"/>
    <x v="2"/>
  </r>
  <r>
    <x v="0"/>
    <s v="MASSACHUSETTS ELECTRIC"/>
    <x v="1"/>
    <x v="0"/>
    <s v="JANUARY"/>
    <x v="8"/>
    <s v="N/A"/>
    <n v="5"/>
    <s v="G1A     - Elec G-1 Sm C&amp;I-Fixed"/>
    <s v="G1A"/>
    <s v="ELEC G-1A"/>
    <n v="1575"/>
    <s v="SALE FOR RESALE - NSTAR"/>
    <n v="5"/>
    <n v="2833.9"/>
    <n v="13090"/>
    <x v="2"/>
  </r>
  <r>
    <x v="0"/>
    <s v="MASSACHUSETTS ELECTRIC"/>
    <x v="1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48"/>
    <n v="37979.5"/>
    <n v="120332"/>
    <x v="4"/>
  </r>
  <r>
    <x v="1"/>
    <s v="NANTUCKET ELECTRIC"/>
    <x v="1"/>
    <x v="0"/>
    <s v="JANUARY"/>
    <x v="2"/>
    <s v="COMMERCIAL"/>
    <n v="710"/>
    <s v="G3A     - Elec G-3 T&amp;D Large TOU"/>
    <s v="G3A"/>
    <s v="ELEC G-3A"/>
    <n v="4532"/>
    <s v="DELIVERY ONLY - COMMERCIAL"/>
    <n v="10"/>
    <n v="39729.550000000003"/>
    <n v="248567"/>
    <x v="5"/>
  </r>
  <r>
    <x v="0"/>
    <s v="MASSACHUSETTS ELECTRIC"/>
    <x v="1"/>
    <x v="0"/>
    <s v="JANUARY"/>
    <x v="2"/>
    <s v="COMMERCIAL"/>
    <n v="17"/>
    <s v="G2D     - Elec G-2 Dem Res Heat Ind Mtr Apt-Fix"/>
    <s v="G2D"/>
    <s v="ELEC G-2D"/>
    <n v="300"/>
    <s v="COMMERCIAL-NO BUILDING HEAT"/>
    <n v="2"/>
    <n v="2824.03"/>
    <n v="13600"/>
    <x v="3"/>
  </r>
  <r>
    <x v="0"/>
    <s v="MASSACHUSETTS ELECTRIC"/>
    <x v="1"/>
    <x v="0"/>
    <s v="JANUARY"/>
    <x v="2"/>
    <s v="COMMERCIAL"/>
    <n v="602"/>
    <s v="S4A     - Lighting S-1 (S4) Co Owned Non Muni-Fixed"/>
    <s v="S4A"/>
    <s v="LIGHTING S-4A"/>
    <n v="300"/>
    <s v="COMMERCIAL-NO BUILDING HEAT"/>
    <n v="1000"/>
    <n v="128493.72"/>
    <n v="401186"/>
    <x v="4"/>
  </r>
  <r>
    <x v="0"/>
    <s v="MASSACHUSETTS ELECTRIC"/>
    <x v="1"/>
    <x v="0"/>
    <s v="JANUARY"/>
    <x v="2"/>
    <s v="COMMERCIAL"/>
    <n v="603"/>
    <s v="S4A     - Lighting S-1 (S4) Co Owned Non Muni-Variable"/>
    <s v="S4A"/>
    <s v="LIGHTING S-4A"/>
    <n v="300"/>
    <s v="COMMERCIAL-NO BUILDING HEAT"/>
    <n v="2004"/>
    <n v="237739.6"/>
    <n v="713741"/>
    <x v="4"/>
  </r>
  <r>
    <x v="0"/>
    <s v="MASSACHUSETTS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42.17"/>
    <n v="335"/>
    <x v="4"/>
  </r>
  <r>
    <x v="0"/>
    <s v="MASSACHUSETTS ELECTRIC"/>
    <x v="1"/>
    <x v="0"/>
    <s v="JANUARY"/>
    <x v="0"/>
    <s v="RESIDENTIAL"/>
    <n v="7"/>
    <s v="R2A     - Elec R-2 Residential Low Income-Variable"/>
    <s v="R2A"/>
    <s v="ELEC R-2A"/>
    <n v="200"/>
    <s v="RESIDENCE SERVICE - NO HEAT"/>
    <n v="69"/>
    <n v="8750.76"/>
    <n v="49376"/>
    <x v="1"/>
  </r>
  <r>
    <x v="0"/>
    <s v="MASSACHUSETTS ELECTRIC"/>
    <x v="1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1604.19"/>
    <n v="86332"/>
    <x v="4"/>
  </r>
  <r>
    <x v="1"/>
    <s v="NANTUCKET ELECTRIC"/>
    <x v="1"/>
    <x v="0"/>
    <s v="JANUARY"/>
    <x v="0"/>
    <s v="RESIDENTIAL"/>
    <n v="1"/>
    <s v="R1A     - Elec R-1 Residential-Fixed"/>
    <s v="R1A"/>
    <s v="ELEC R-1A"/>
    <n v="200"/>
    <s v="RESIDENCE SERVICE - NO HEAT"/>
    <n v="1400"/>
    <n v="325295.2"/>
    <n v="1218902"/>
    <x v="0"/>
  </r>
  <r>
    <x v="1"/>
    <s v="NANTUCKET ELECTRIC"/>
    <x v="1"/>
    <x v="0"/>
    <s v="JANUARY"/>
    <x v="4"/>
    <s v="INDUSTRIAL"/>
    <n v="950"/>
    <s v="G1A     - Elec G-1 T&amp;D Sm C&amp;I"/>
    <s v="G1A"/>
    <s v="ELEC G-1A"/>
    <n v="4552"/>
    <s v="DELIVERY ONLY - INDUSTRIAL"/>
    <n v="2"/>
    <n v="30.04"/>
    <n v="106"/>
    <x v="2"/>
  </r>
  <r>
    <x v="0"/>
    <s v="MASSACHUSETTS ELECTRIC"/>
    <x v="1"/>
    <x v="0"/>
    <s v="JANUARY"/>
    <x v="10"/>
    <s v="N/A"/>
    <n v="950"/>
    <s v="G1A     - Elec G-1 T&amp;D Sm C&amp;I"/>
    <s v="G1A"/>
    <s v="ELEC G-1A"/>
    <n v="4577"/>
    <s v="N/A"/>
    <n v="1"/>
    <n v="258.07"/>
    <n v="2782"/>
    <x v="2"/>
  </r>
  <r>
    <x v="0"/>
    <s v="MASSACHUSETTS ELECTRIC"/>
    <x v="1"/>
    <x v="0"/>
    <s v="JANUARY"/>
    <x v="7"/>
    <s v="N/A"/>
    <n v="1"/>
    <s v="R1A     - Elec R-1 Residential-Fixed"/>
    <s v="R1A"/>
    <s v="ELEC R-1A"/>
    <n v="1572"/>
    <s v="SALE FOR RESALE - HINGHAM ELE"/>
    <n v="1"/>
    <n v="122.89"/>
    <n v="451"/>
    <x v="0"/>
  </r>
  <r>
    <x v="0"/>
    <s v="MASSACHUSETTS ELECTRIC"/>
    <x v="1"/>
    <x v="0"/>
    <s v="JANUARY"/>
    <x v="2"/>
    <s v="COMMERCIAL"/>
    <n v="18"/>
    <s v="G2A     - Elec G-2 Dem-Variable"/>
    <s v="G2A"/>
    <s v="ELEC G-2A"/>
    <n v="300"/>
    <s v="COMMERCIAL-NO BUILDING HEAT"/>
    <n v="2366"/>
    <n v="7280976.9900000002"/>
    <n v="36070156"/>
    <x v="3"/>
  </r>
  <r>
    <x v="0"/>
    <s v="MASSACHUSETTS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15225"/>
    <n v="760753.66"/>
    <n v="10341426"/>
    <x v="2"/>
  </r>
  <r>
    <x v="0"/>
    <s v="MASSACHUSETTS ELECTRIC"/>
    <x v="1"/>
    <x v="0"/>
    <s v="JANUARY"/>
    <x v="2"/>
    <s v="COMMERCIAL"/>
    <n v="956"/>
    <s v="G2D     - Elec G-2 T&amp;D Dem Res Heat Ind Mtr Apt"/>
    <s v="G2A"/>
    <s v="ELEC G-2A"/>
    <n v="4532"/>
    <s v="DELIVERY ONLY - COMMERCIAL"/>
    <n v="224"/>
    <n v="359030.41"/>
    <n v="5069927"/>
    <x v="3"/>
  </r>
  <r>
    <x v="0"/>
    <s v="MASSACHUSETTS ELECTRIC"/>
    <x v="1"/>
    <x v="0"/>
    <s v="JANUARY"/>
    <x v="10"/>
    <s v="N/A"/>
    <n v="5"/>
    <s v="G1A     - Elec G-1 Sm C&amp;I-Fixed"/>
    <s v="G1A"/>
    <s v="ELEC G-1A"/>
    <n v="1577"/>
    <s v="SALE FOR RESALE - WESTRN MASS"/>
    <n v="2"/>
    <n v="1654.32"/>
    <n v="7754"/>
    <x v="2"/>
  </r>
  <r>
    <x v="0"/>
    <s v="MASSACHUSETTS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30572"/>
    <n v="4934740.8"/>
    <n v="39925534"/>
    <x v="0"/>
  </r>
  <r>
    <x v="0"/>
    <s v="MASSACHUSETTS ELECTRIC"/>
    <x v="1"/>
    <x v="0"/>
    <s v="JANUARY"/>
    <x v="2"/>
    <s v="COMMERCIAL"/>
    <n v="16"/>
    <s v="G2B     - Elec G-2 Dem Master Mtr Apts-Fixed"/>
    <s v="G2B"/>
    <s v="ELEC G-2B"/>
    <n v="300"/>
    <s v="COMMERCIAL-NO BUILDING HEAT"/>
    <n v="1"/>
    <n v="2297.79"/>
    <n v="11240"/>
    <x v="3"/>
  </r>
  <r>
    <x v="0"/>
    <s v="MASSACHUSETTS ELECTRIC"/>
    <x v="1"/>
    <x v="0"/>
    <s v="JANUARY"/>
    <x v="8"/>
    <s v="N/A"/>
    <n v="701"/>
    <s v="G3A     - Elec G-3 Large TOU-Variable"/>
    <s v="G3A"/>
    <s v="ELEC G-3A"/>
    <n v="1575"/>
    <s v="SALE FOR RESALE - NSTAR"/>
    <n v="1"/>
    <n v="38806.44"/>
    <n v="210000"/>
    <x v="5"/>
  </r>
  <r>
    <x v="0"/>
    <s v="MASSACHUSETTS ELECTRIC"/>
    <x v="1"/>
    <x v="0"/>
    <s v="JANUARY"/>
    <x v="4"/>
    <s v="INDUSTRIAL"/>
    <n v="602"/>
    <s v="S4A     - Lighting S-1 (S4) Co Owned Non Muni-Fixed"/>
    <s v="S4A"/>
    <s v="LIGHTING S-4A"/>
    <n v="460"/>
    <s v="INDUSTRIAL GENERAL - 60 HERTZ"/>
    <n v="30"/>
    <n v="5161.2"/>
    <n v="16616"/>
    <x v="4"/>
  </r>
  <r>
    <x v="0"/>
    <s v="MASSACHUSETTS ELECTRIC"/>
    <x v="1"/>
    <x v="0"/>
    <s v="JANUARY"/>
    <x v="5"/>
    <s v="STRT-AND-HWY-LT"/>
    <n v="600"/>
    <s v="S1A     - Lighting S-1 Co Owned-Fixed"/>
    <s v="S1A"/>
    <s v="LIGHTING S-1A"/>
    <n v="700"/>
    <s v="PUBLIC STREET &amp; HIWAY LIGHTING"/>
    <n v="77"/>
    <n v="50907.48"/>
    <n v="84134"/>
    <x v="4"/>
  </r>
  <r>
    <x v="0"/>
    <s v="MASSACHUSETTS ELECTRIC"/>
    <x v="1"/>
    <x v="0"/>
    <s v="JANUARY"/>
    <x v="5"/>
    <s v="STRT-AND-HWY-LT"/>
    <n v="617"/>
    <s v="S2A     - Lighting S-2 T&amp;D OH Customer Owned"/>
    <s v="S2A"/>
    <s v="LIGHTING S-2A"/>
    <n v="4562"/>
    <s v="DELIVERY ONLY - STREET LIGHT"/>
    <n v="11"/>
    <n v="17315.87"/>
    <n v="105125"/>
    <x v="4"/>
  </r>
  <r>
    <x v="1"/>
    <s v="NANTUCKET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307.1300000000001"/>
    <n v="8524"/>
    <x v="4"/>
  </r>
  <r>
    <x v="0"/>
    <s v="MASSACHUSETTS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3196"/>
    <n v="277678.67"/>
    <n v="1398830"/>
    <x v="4"/>
  </r>
  <r>
    <x v="1"/>
    <s v="NANTUCKET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9.1300000000000008"/>
    <n v="27"/>
    <x v="4"/>
  </r>
  <r>
    <x v="0"/>
    <s v="MASSACHUSETTS ELECTRIC"/>
    <x v="1"/>
    <x v="0"/>
    <s v="JANUARY"/>
    <x v="8"/>
    <s v="N/A"/>
    <n v="13"/>
    <s v="G2A     - Elec G-2 Dem-Fixed"/>
    <s v="G2A"/>
    <s v="ELEC G-2A"/>
    <n v="1575"/>
    <s v="SALE FOR RESALE - NSTAR"/>
    <n v="1"/>
    <n v="1216.74"/>
    <n v="6020"/>
    <x v="3"/>
  </r>
  <r>
    <x v="0"/>
    <s v="MASSACHUSETTS ELECTRIC"/>
    <x v="1"/>
    <x v="0"/>
    <s v="JANUARY"/>
    <x v="1"/>
    <s v="STEAM-HEAT"/>
    <n v="2"/>
    <s v="R1A     - Elec R-1 Residential-Variable"/>
    <s v="R1A"/>
    <s v="ELEC R-1A"/>
    <n v="207"/>
    <s v="RESIDENCE SERVICE - WITH HEAT"/>
    <n v="29"/>
    <n v="13316.02"/>
    <n v="49480"/>
    <x v="0"/>
  </r>
  <r>
    <x v="0"/>
    <s v="MASSACHUSETTS ELECTRIC"/>
    <x v="1"/>
    <x v="0"/>
    <s v="JANUARY"/>
    <x v="3"/>
    <s v="N/A"/>
    <n v="153"/>
    <s v="MBTA    - Elec MBTA Ind Neg"/>
    <s v="MBTA"/>
    <s v="MBTA"/>
    <n v="1579"/>
    <s v="SALE FOR RESALE - M.B.T.A."/>
    <n v="18"/>
    <n v="0"/>
    <n v="5365984"/>
    <x v="6"/>
  </r>
  <r>
    <x v="1"/>
    <s v="NANTUCKET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662.96"/>
    <n v="5194"/>
    <x v="2"/>
  </r>
  <r>
    <x v="0"/>
    <s v="MASSACHUSETTS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05"/>
    <n v="7496.34"/>
    <n v="30452"/>
    <x v="2"/>
  </r>
  <r>
    <x v="1"/>
    <s v="NANTUCKET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"/>
    <n v="12.36"/>
    <n v="10"/>
    <x v="2"/>
  </r>
  <r>
    <x v="0"/>
    <s v="MASSACHUSETTS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609"/>
    <n v="29945.29"/>
    <n v="265132"/>
    <x v="2"/>
  </r>
  <r>
    <x v="0"/>
    <s v="MASSACHUSETTS ELECTRIC"/>
    <x v="1"/>
    <x v="0"/>
    <s v="JANUARY"/>
    <x v="3"/>
    <s v="N/A"/>
    <n v="950"/>
    <s v="G1A     - Elec G-1 T&amp;D Sm C&amp;I"/>
    <s v="G1A"/>
    <s v="ELEC G-1A"/>
    <n v="4579"/>
    <s v="DELIVERY ONLY - MBTA"/>
    <n v="84"/>
    <n v="17600.28"/>
    <n v="186607"/>
    <x v="2"/>
  </r>
  <r>
    <x v="0"/>
    <s v="MASSACHUSETTS ELECTRIC"/>
    <x v="1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150000000000006"/>
    <n v="292"/>
    <x v="2"/>
  </r>
  <r>
    <x v="0"/>
    <s v="MASSACHUSETTS ELECTRIC"/>
    <x v="1"/>
    <x v="0"/>
    <s v="JANUARY"/>
    <x v="4"/>
    <s v="INDUSTRIAL"/>
    <n v="954"/>
    <s v="G2A     - Elec G-2 T&amp;D Dem"/>
    <s v="G2A"/>
    <s v="ELEC G-2A"/>
    <n v="4552"/>
    <s v="DELIVERY ONLY - INDUSTRIAL"/>
    <n v="520"/>
    <n v="1079338.4099999999"/>
    <n v="12784650"/>
    <x v="3"/>
  </r>
  <r>
    <x v="0"/>
    <s v="MASSACHUSETTS ELECTRIC"/>
    <x v="1"/>
    <x v="0"/>
    <s v="JANUARY"/>
    <x v="5"/>
    <s v="STRT-AND-HWY-LT"/>
    <n v="608"/>
    <s v="S5A     - Lighting S-5 Cust Owned-Fixed"/>
    <s v="S5A"/>
    <s v="N/A"/>
    <n v="700"/>
    <s v="PUBLIC STREET &amp; HIWAY LIGHTING"/>
    <n v="65"/>
    <n v="82259.210000000006"/>
    <n v="375341"/>
    <x v="4"/>
  </r>
  <r>
    <x v="0"/>
    <s v="MASSACHUSETTS ELECTRIC"/>
    <x v="1"/>
    <x v="0"/>
    <s v="JANUARY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1"/>
    <x v="0"/>
    <s v="JANUARY"/>
    <x v="2"/>
    <s v="COMMERCIAL"/>
    <n v="700"/>
    <s v="G3A     - Elec G-3 Large TOU-Fixed"/>
    <s v="G3A"/>
    <s v="ELEC G-3A"/>
    <n v="300"/>
    <s v="COMMERCIAL-NO BUILDING HEAT"/>
    <n v="4"/>
    <n v="29542.87"/>
    <n v="156960"/>
    <x v="5"/>
  </r>
  <r>
    <x v="0"/>
    <s v="MASSACHUSETTS ELECTRIC"/>
    <x v="1"/>
    <x v="0"/>
    <s v="JANUARY"/>
    <x v="6"/>
    <s v="N/A"/>
    <n v="612"/>
    <s v="G1B     - Lighting G-1 Non Conforming-Fixed"/>
    <s v="G1B"/>
    <s v="LIGHTING G-1B"/>
    <n v="360"/>
    <s v="PRIVATE LIGHTING"/>
    <n v="1"/>
    <n v="9.4600000000000009"/>
    <n v="11"/>
    <x v="2"/>
  </r>
  <r>
    <x v="1"/>
    <s v="NANTUCKET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4473.8999999999996"/>
    <n v="39627"/>
    <x v="2"/>
  </r>
  <r>
    <x v="0"/>
    <s v="MASSACHUSETTS ELECTRIC"/>
    <x v="1"/>
    <x v="0"/>
    <s v="JANUARY"/>
    <x v="6"/>
    <s v="N/A"/>
    <n v="601"/>
    <s v="S1A     - Lighting S-1 Co Owned-Variable"/>
    <s v="S1A"/>
    <s v="LIGHTING S-1A"/>
    <n v="360"/>
    <s v="PRIVATE LIGHTING"/>
    <n v="49"/>
    <n v="1812.56"/>
    <n v="3440"/>
    <x v="4"/>
  </r>
  <r>
    <x v="1"/>
    <s v="NANTUCKET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6136.58"/>
    <n v="20279"/>
    <x v="4"/>
  </r>
  <r>
    <x v="0"/>
    <s v="MASSACHUSETTS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5"/>
    <n v="-326.19"/>
    <n v="3375"/>
    <x v="4"/>
  </r>
  <r>
    <x v="0"/>
    <s v="MASSACHUSETTS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57049"/>
    <n v="1299544.23"/>
    <n v="35995275"/>
    <x v="1"/>
  </r>
  <r>
    <x v="1"/>
    <s v="NANTUCKET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20"/>
    <n v="2953.69"/>
    <n v="22567"/>
    <x v="0"/>
  </r>
  <r>
    <x v="0"/>
    <s v="MASSACHUSETTS ELECTRIC"/>
    <x v="1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690"/>
    <n v="68088.960000000006"/>
    <n v="195911"/>
    <x v="4"/>
  </r>
  <r>
    <x v="0"/>
    <s v="MASSACHUSETTS ELECTRIC"/>
    <x v="1"/>
    <x v="0"/>
    <s v="JANUARY"/>
    <x v="10"/>
    <s v="N/A"/>
    <n v="18"/>
    <s v="G2A     - Elec G-2 Dem-Variable"/>
    <s v="G2A"/>
    <s v="ELEC G-2A"/>
    <n v="1577"/>
    <s v="SALE FOR RESALE - WESTRN MASS"/>
    <n v="1"/>
    <n v="2765.71"/>
    <n v="13600"/>
    <x v="3"/>
  </r>
  <r>
    <x v="0"/>
    <s v="MASSACHUSETTS ELECTRIC"/>
    <x v="1"/>
    <x v="0"/>
    <s v="JANUARY"/>
    <x v="3"/>
    <s v="N/A"/>
    <n v="18"/>
    <s v="G2A     - Elec G-2 Dem-Variable"/>
    <s v="G2A"/>
    <s v="ELEC G-2A"/>
    <n v="1579"/>
    <s v="SALE FOR RESALE - M.B.T.A."/>
    <n v="1"/>
    <n v="13257.89"/>
    <n v="71000"/>
    <x v="3"/>
  </r>
  <r>
    <x v="1"/>
    <s v="NANTUCKET ELECTRIC"/>
    <x v="1"/>
    <x v="0"/>
    <s v="JANUARY"/>
    <x v="4"/>
    <s v="INDUSTRIAL"/>
    <n v="710"/>
    <s v="G3A     - Elec G-3 T&amp;D Large TOU"/>
    <s v="G3A"/>
    <s v="ELEC G-3A"/>
    <n v="4552"/>
    <s v="DELIVERY ONLY - INDUSTRIAL"/>
    <n v="1"/>
    <n v="4893.25"/>
    <n v="68985"/>
    <x v="5"/>
  </r>
  <r>
    <x v="1"/>
    <s v="NANTUCKET ELECTRIC"/>
    <x v="1"/>
    <x v="0"/>
    <s v="JANUARY"/>
    <x v="2"/>
    <s v="COMMERCIAL"/>
    <n v="5"/>
    <s v="G1A     - Elec G-1 Sm C&amp;I-Fixed"/>
    <s v="G1A"/>
    <s v="ELEC G-1A"/>
    <n v="300"/>
    <s v="COMMERCIAL-NO BUILDING HEAT"/>
    <n v="168"/>
    <n v="50701.79"/>
    <n v="227648"/>
    <x v="2"/>
  </r>
  <r>
    <x v="0"/>
    <s v="MASSACHUSETTS ELECTRIC"/>
    <x v="1"/>
    <x v="0"/>
    <s v="JANUARY"/>
    <x v="2"/>
    <s v="COMMERCIAL"/>
    <n v="2"/>
    <s v="R1A     - Elec R-1 Residential-Variable"/>
    <s v="R1A"/>
    <s v="ELEC R-1A"/>
    <n v="300"/>
    <s v="COMMERCIAL-NO BUILDING HEAT"/>
    <n v="3"/>
    <n v="146.77000000000001"/>
    <n v="482"/>
    <x v="0"/>
  </r>
  <r>
    <x v="0"/>
    <s v="MASSACHUSETTS ELECTRIC"/>
    <x v="1"/>
    <x v="0"/>
    <s v="JANUARY"/>
    <x v="5"/>
    <s v="STRT-AND-HWY-LT"/>
    <n v="5"/>
    <s v="G1A     - Elec G-1 Sm C&amp;I-Fixed"/>
    <s v="G1A"/>
    <s v="ELEC G-1A"/>
    <n v="700"/>
    <s v="PUBLIC STREET &amp; HIWAY LIGHTING"/>
    <n v="6"/>
    <n v="563.07000000000005"/>
    <n v="2382"/>
    <x v="2"/>
  </r>
  <r>
    <x v="0"/>
    <s v="MASSACHUSETTS ELECTRIC"/>
    <x v="1"/>
    <x v="0"/>
    <s v="JANUARY"/>
    <x v="7"/>
    <s v="N/A"/>
    <n v="5"/>
    <s v="G1A     - Elec G-1 Sm C&amp;I-Fixed"/>
    <s v="G1A"/>
    <s v="ELEC G-1A"/>
    <n v="1572"/>
    <s v="SALE FOR RESALE - HINGHAM ELE"/>
    <n v="1"/>
    <n v="3796.93"/>
    <n v="17967"/>
    <x v="2"/>
  </r>
  <r>
    <x v="0"/>
    <s v="MASSACHUSETTS ELECTRIC"/>
    <x v="1"/>
    <x v="0"/>
    <s v="JANUARY"/>
    <x v="5"/>
    <s v="STRT-AND-HWY-LT"/>
    <n v="619"/>
    <s v="S5A     - Lighting S-5 T&amp;D Cust Owned"/>
    <s v="S5A"/>
    <s v="N/A"/>
    <n v="4562"/>
    <s v="DELIVERY ONLY - STREET LIGHT"/>
    <n v="311"/>
    <n v="446947.23"/>
    <n v="4431820"/>
    <x v="4"/>
  </r>
  <r>
    <x v="0"/>
    <s v="MASSACHUSETTS ELECTRIC"/>
    <x v="1"/>
    <x v="0"/>
    <s v="JANUARY"/>
    <x v="0"/>
    <s v="RESIDENTIAL"/>
    <n v="10"/>
    <s v="G1F     - Elec G-1 Sm C&amp;I House Meter-Fixed"/>
    <s v="G1D"/>
    <s v="ELEC G-1D"/>
    <n v="200"/>
    <s v="RESIDENCE SERVICE - NO HEAT"/>
    <n v="1143"/>
    <n v="100060.57"/>
    <n v="422765"/>
    <x v="2"/>
  </r>
  <r>
    <x v="0"/>
    <s v="MASSACHUSETTS ELECTRIC"/>
    <x v="1"/>
    <x v="0"/>
    <s v="JANUARY"/>
    <x v="2"/>
    <s v="COMMERCIAL"/>
    <n v="9"/>
    <s v="G1D     - Elec G-1 Sm C&amp;I Master Mtr-Fixed"/>
    <s v="G1D"/>
    <s v="ELEC G-1D"/>
    <n v="300"/>
    <s v="COMMERCIAL-NO BUILDING HEAT"/>
    <n v="320"/>
    <n v="-5755.62"/>
    <n v="674898"/>
    <x v="2"/>
  </r>
  <r>
    <x v="0"/>
    <s v="MASSACHUSETTS ELECTRIC"/>
    <x v="1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4.619999999999997"/>
    <n v="300"/>
    <x v="2"/>
  </r>
  <r>
    <x v="0"/>
    <s v="MASSACHUSETTS ELECTRIC"/>
    <x v="1"/>
    <x v="0"/>
    <s v="JANUARY"/>
    <x v="2"/>
    <s v="COMMERCIAL"/>
    <n v="14"/>
    <s v="G1D     - Elec G-1 Sm C&amp;I Master Mtr-Variable"/>
    <s v="G1D"/>
    <s v="ELEC G-1D"/>
    <n v="300"/>
    <s v="COMMERCIAL-NO BUILDING HEAT"/>
    <n v="1"/>
    <n v="84.16"/>
    <n v="329"/>
    <x v="2"/>
  </r>
  <r>
    <x v="1"/>
    <s v="NANTUCKET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10360"/>
    <n v="1177558.28"/>
    <n v="8888155"/>
    <x v="0"/>
  </r>
  <r>
    <x v="0"/>
    <s v="MASSACHUSETTS ELECTRIC"/>
    <x v="1"/>
    <x v="0"/>
    <s v="JANUARY"/>
    <x v="2"/>
    <s v="COMMERCIAL"/>
    <n v="701"/>
    <s v="G3A     - Elec G-3 Large TOU-Variable"/>
    <s v="G3A"/>
    <s v="ELEC G-3A"/>
    <n v="300"/>
    <s v="COMMERCIAL-NO BUILDING HEAT"/>
    <n v="193"/>
    <n v="3163972.78"/>
    <n v="17407361"/>
    <x v="5"/>
  </r>
  <r>
    <x v="0"/>
    <s v="MASSACHUSETTS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624.41"/>
    <n v="6493"/>
    <x v="2"/>
  </r>
  <r>
    <x v="0"/>
    <s v="MASSACHUSETTS ELECTRIC"/>
    <x v="1"/>
    <x v="0"/>
    <s v="JANUARY"/>
    <x v="5"/>
    <s v="STRT-AND-HWY-LT"/>
    <n v="601"/>
    <s v="S1A     - Lighting S-1 Co Owned-Variable"/>
    <s v="S1A"/>
    <s v="LIGHTING S-1A"/>
    <n v="700"/>
    <s v="PUBLIC STREET &amp; HIWAY LIGHTING"/>
    <n v="118"/>
    <n v="64834.1"/>
    <n v="122721"/>
    <x v="4"/>
  </r>
  <r>
    <x v="0"/>
    <s v="MASSACHUSETTS ELECTRIC"/>
    <x v="1"/>
    <x v="0"/>
    <s v="JANUARY"/>
    <x v="1"/>
    <s v="STEAM-HEAT"/>
    <n v="7"/>
    <s v="R2A     - Elec R-2 Residential Low Income-Variable"/>
    <s v="R2A"/>
    <s v="ELEC R-2A"/>
    <n v="207"/>
    <s v="RESIDENCE SERVICE - WITH HEAT"/>
    <n v="6"/>
    <n v="1293.6600000000001"/>
    <n v="7377"/>
    <x v="1"/>
  </r>
  <r>
    <x v="0"/>
    <s v="MASSACHUSETTS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440"/>
    <n v="181047.64"/>
    <n v="5483284"/>
    <x v="1"/>
  </r>
  <r>
    <x v="1"/>
    <s v="NANTUCKET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231.35"/>
    <n v="4724"/>
    <x v="1"/>
  </r>
  <r>
    <x v="0"/>
    <s v="MASSACHUSETTS ELECTRIC"/>
    <x v="1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860"/>
    <n v="61249.06"/>
    <n v="296595"/>
    <x v="4"/>
  </r>
  <r>
    <x v="0"/>
    <s v="MASSACHUSETTS ELECTRIC"/>
    <x v="1"/>
    <x v="0"/>
    <s v="JANUARY"/>
    <x v="4"/>
    <s v="INDUSTRIAL"/>
    <n v="710"/>
    <s v="G3A     - Elec G-3 T&amp;D Large TOU"/>
    <s v="G3A"/>
    <s v="ELEC G-3A"/>
    <n v="4552"/>
    <s v="DELIVERY ONLY - INDUSTRIAL"/>
    <n v="669"/>
    <n v="10784350.050000001"/>
    <n v="191904314"/>
    <x v="5"/>
  </r>
  <r>
    <x v="1"/>
    <s v="NANTUCKET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1"/>
    <n v="2172.66"/>
    <n v="7807"/>
    <x v="0"/>
  </r>
  <r>
    <x v="1"/>
    <s v="NANTUCKET ELECTRIC"/>
    <x v="1"/>
    <x v="0"/>
    <s v="JANUARY"/>
    <x v="0"/>
    <s v="RESIDENTIAL"/>
    <n v="10"/>
    <s v="G1F     - Elec G-1 Sm C&amp;I House Meter-Fixed"/>
    <s v="G1F"/>
    <s v="ELEC G-1F"/>
    <n v="200"/>
    <s v="RESIDENCE SERVICE - NO HEAT"/>
    <n v="3"/>
    <n v="436.61"/>
    <n v="1881"/>
    <x v="2"/>
  </r>
  <r>
    <x v="0"/>
    <s v="MASSACHUSETTS ELECTRIC"/>
    <x v="1"/>
    <x v="0"/>
    <s v="JANUARY"/>
    <x v="4"/>
    <s v="INDUSTRIAL"/>
    <n v="13"/>
    <s v="G2A     - Elec G-2 Dem-Fixed"/>
    <s v="G2A"/>
    <s v="ELEC G-2A"/>
    <n v="460"/>
    <s v="INDUSTRIAL GENERAL - 60 HERTZ"/>
    <n v="7"/>
    <n v="17038.080000000002"/>
    <n v="83560"/>
    <x v="3"/>
  </r>
  <r>
    <x v="1"/>
    <s v="NANTUCKET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156"/>
    <n v="22475.73"/>
    <n v="171493"/>
    <x v="0"/>
  </r>
  <r>
    <x v="0"/>
    <s v="MASSACHUSETTS ELECTRIC"/>
    <x v="1"/>
    <x v="0"/>
    <s v="JANUARY"/>
    <x v="2"/>
    <s v="COMMERCIAL"/>
    <n v="710"/>
    <s v="G3A     - Elec G-3 T&amp;D Large TOU"/>
    <s v="G3A"/>
    <s v="ELEC G-3A"/>
    <n v="4532"/>
    <s v="DELIVERY ONLY - COMMERCIAL"/>
    <n v="2049"/>
    <n v="19857150.52"/>
    <n v="348287425"/>
    <x v="5"/>
  </r>
  <r>
    <x v="0"/>
    <s v="MASSACHUSETTS ELECTRIC"/>
    <x v="1"/>
    <x v="0"/>
    <s v="JANUARY"/>
    <x v="3"/>
    <s v="N/A"/>
    <n v="951"/>
    <s v="G1C     - Elec G-1 T&amp;D Sm C&amp;I Unmtrd Fix kWh"/>
    <s v="G1C"/>
    <s v="ELEC G-1C"/>
    <n v="4579"/>
    <s v="DELIVERY ONLY - MBTA"/>
    <n v="7"/>
    <n v="306.68"/>
    <n v="2844"/>
    <x v="2"/>
  </r>
  <r>
    <x v="0"/>
    <s v="MASSACHUSETTS ELECTRIC"/>
    <x v="1"/>
    <x v="0"/>
    <s v="JANUARY"/>
    <x v="3"/>
    <s v="N/A"/>
    <n v="954"/>
    <s v="G2A     - Elec G-2 T&amp;D Dem"/>
    <s v="G2A"/>
    <s v="ELEC G-2A"/>
    <n v="4579"/>
    <s v="DELIVERY ONLY - MBTA"/>
    <n v="5"/>
    <n v="7665.66"/>
    <n v="97060"/>
    <x v="3"/>
  </r>
  <r>
    <x v="0"/>
    <s v="MASSACHUSETTS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569"/>
    <n v="582535.31999999995"/>
    <n v="1865998"/>
    <x v="4"/>
  </r>
  <r>
    <x v="0"/>
    <s v="MASSACHUSETTS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37"/>
    <n v="4514.66"/>
    <n v="13224"/>
    <x v="4"/>
  </r>
  <r>
    <x v="1"/>
    <s v="NANTUCKET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1"/>
    <n v="11.54"/>
    <n v="38"/>
    <x v="4"/>
  </r>
  <r>
    <x v="0"/>
    <s v="MASSACHUSETTS ELECTRIC"/>
    <x v="1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2"/>
    <n v="822.69"/>
    <n v="1776"/>
    <x v="4"/>
  </r>
  <r>
    <x v="0"/>
    <s v="MASSACHUSETTS ELECTRIC"/>
    <x v="1"/>
    <x v="0"/>
    <s v="JANUARY"/>
    <x v="1"/>
    <s v="STEAM-HEAT"/>
    <n v="6"/>
    <s v="R2A     - Elec R-2 Residential Low Income-Fixed"/>
    <s v="R2A"/>
    <s v="ELEC R-2A"/>
    <n v="207"/>
    <s v="RESIDENCE SERVICE - WITH HEAT"/>
    <n v="5487"/>
    <n v="1135995.51"/>
    <n v="6674554"/>
    <x v="1"/>
  </r>
  <r>
    <x v="0"/>
    <s v="MASSACHUSETTS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58492"/>
    <n v="6640956.2300000004"/>
    <n v="38219009"/>
    <x v="1"/>
  </r>
  <r>
    <x v="0"/>
    <s v="MASSACHUSETTS ELECTRIC"/>
    <x v="1"/>
    <x v="0"/>
    <s v="JANUARY"/>
    <x v="4"/>
    <s v="INDUSTRIAL"/>
    <n v="18"/>
    <s v="G2A     - Elec G-2 Dem-Variable"/>
    <s v="G2A"/>
    <s v="ELEC G-2A"/>
    <n v="460"/>
    <s v="INDUSTRIAL GENERAL - 60 HERTZ"/>
    <n v="205"/>
    <n v="949005.64"/>
    <n v="4543039"/>
    <x v="3"/>
  </r>
  <r>
    <x v="0"/>
    <s v="MASSACHUSETTS ELECTRIC"/>
    <x v="1"/>
    <x v="0"/>
    <s v="JANUARY"/>
    <x v="8"/>
    <s v="N/A"/>
    <n v="18"/>
    <s v="G2A     - Elec G-2 Dem-Variable"/>
    <s v="G2A"/>
    <s v="ELEC G-2A"/>
    <n v="1575"/>
    <s v="SALE FOR RESALE - NSTAR"/>
    <n v="2"/>
    <n v="11900.61"/>
    <n v="58580"/>
    <x v="3"/>
  </r>
  <r>
    <x v="0"/>
    <s v="MASSACHUSETTS ELECTRIC"/>
    <x v="1"/>
    <x v="0"/>
    <s v="JANUARY"/>
    <x v="2"/>
    <s v="COMMERCIAL"/>
    <n v="955"/>
    <s v="G2B     - Elec G-2 T&amp;D Dem Master Mtr Apts"/>
    <s v="G2A"/>
    <s v="ELEC G-2A"/>
    <n v="4532"/>
    <s v="DELIVERY ONLY - COMMERCIAL"/>
    <n v="356"/>
    <n v="703061.51"/>
    <n v="9768954"/>
    <x v="3"/>
  </r>
  <r>
    <x v="0"/>
    <s v="MASSACHUSETTS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258"/>
    <n v="46819.57"/>
    <n v="170337"/>
    <x v="0"/>
  </r>
  <r>
    <x v="1"/>
    <s v="NANTUCKET ELECTRIC"/>
    <x v="1"/>
    <x v="0"/>
    <s v="JANUARY"/>
    <x v="1"/>
    <s v="STEAM-HEAT"/>
    <n v="1"/>
    <s v="R1A     - Elec R-1 Residential-Fixed"/>
    <s v="R1A"/>
    <s v="ELEC R-1A"/>
    <n v="207"/>
    <s v="RESIDENCE SERVICE - WITH HEAT"/>
    <n v="17"/>
    <n v="3512.12"/>
    <n v="12773"/>
    <x v="0"/>
  </r>
  <r>
    <x v="0"/>
    <s v="MASSACHUSETTS ELECTRIC"/>
    <x v="1"/>
    <x v="0"/>
    <s v="JANUARY"/>
    <x v="4"/>
    <s v="INDUSTRIAL"/>
    <n v="5"/>
    <s v="G1A     - Elec G-1 Sm C&amp;I-Fixed"/>
    <s v="G1A"/>
    <s v="ELEC G-1A"/>
    <n v="460"/>
    <s v="INDUSTRIAL GENERAL - 60 HERTZ"/>
    <n v="1092"/>
    <n v="412835.01"/>
    <n v="2250464"/>
    <x v="2"/>
  </r>
  <r>
    <x v="0"/>
    <s v="MASSACHUSETTS ELECTRIC"/>
    <x v="1"/>
    <x v="0"/>
    <s v="JANUARY"/>
    <x v="0"/>
    <s v="RESIDENTIAL"/>
    <n v="15"/>
    <s v="G1F     - Elec G-1 Sm C&amp;I House Meter-Variable"/>
    <s v="G1F"/>
    <s v="ELEC G-1F"/>
    <n v="200"/>
    <s v="RESIDENCE SERVICE - NO HEAT"/>
    <n v="2"/>
    <n v="85.97"/>
    <n v="302"/>
    <x v="2"/>
  </r>
  <r>
    <x v="1"/>
    <s v="NANTUCKET ELECTRIC"/>
    <x v="1"/>
    <x v="0"/>
    <s v="JANUARY"/>
    <x v="2"/>
    <s v="COMMERCIAL"/>
    <n v="1"/>
    <s v="R1A     - Elec R-1 Residential-Fixed"/>
    <s v="R1A"/>
    <s v="ELEC R-1A"/>
    <n v="300"/>
    <s v="COMMERCIAL-NO BUILDING HEAT"/>
    <n v="24"/>
    <n v="3078.97"/>
    <n v="10989"/>
    <x v="0"/>
  </r>
  <r>
    <x v="0"/>
    <s v="MASSACHUSETTS ELECTRIC"/>
    <x v="1"/>
    <x v="0"/>
    <s v="JAN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0"/>
    <s v="JANUARY"/>
    <x v="2"/>
    <s v="COMMERCIAL"/>
    <n v="950"/>
    <s v="G1A     - Elec G-1 T&amp;D Sm C&amp;I"/>
    <s v="G1A"/>
    <s v="ELEC G-1A"/>
    <n v="4532"/>
    <s v="DELIVERY ONLY - COMMERCIAL"/>
    <n v="1271"/>
    <n v="227150.8"/>
    <n v="2167083"/>
    <x v="2"/>
  </r>
  <r>
    <x v="0"/>
    <s v="MASSACHUSETTS ELECTRIC"/>
    <x v="1"/>
    <x v="0"/>
    <s v="JAN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0"/>
    <s v="JANUARY"/>
    <x v="5"/>
    <s v="STRT-AND-HWY-LT"/>
    <n v="627"/>
    <s v="S6A     - Lighting S-6 T&amp;D Decorative"/>
    <s v="S6A"/>
    <s v="N/A"/>
    <n v="4562"/>
    <s v="DELIVERY ONLY - STREET LIGHT"/>
    <n v="3"/>
    <n v="1169.32"/>
    <n v="364"/>
    <x v="4"/>
  </r>
  <r>
    <x v="0"/>
    <s v="MASSACHUSETTS ELECTRIC"/>
    <x v="1"/>
    <x v="0"/>
    <s v="JANUARY"/>
    <x v="2"/>
    <s v="COMMERCIAL"/>
    <n v="20"/>
    <s v="G2D     - Elec G-2 Dem Res Heat Ind Mtr Apt-Var"/>
    <s v="G2D"/>
    <s v="ELEC G-2D"/>
    <n v="300"/>
    <s v="COMMERCIAL-NO BUILDING HEAT"/>
    <n v="82"/>
    <n v="234098.53"/>
    <n v="1165537"/>
    <x v="3"/>
  </r>
  <r>
    <x v="0"/>
    <s v="MASSACHUSETTS ELECTRIC"/>
    <x v="1"/>
    <x v="0"/>
    <s v="JANUARY"/>
    <x v="2"/>
    <s v="COMMERCIAL"/>
    <n v="19"/>
    <s v="G2B     - Elec G-2 Dem Master Mtr Apts-Variable"/>
    <s v="G2B"/>
    <s v="ELEC G-2B"/>
    <n v="300"/>
    <s v="COMMERCIAL-NO BUILDING HEAT"/>
    <n v="51"/>
    <n v="221264.42"/>
    <n v="1110094"/>
    <x v="3"/>
  </r>
  <r>
    <x v="0"/>
    <s v="MASSACHUSETTS ELECTRIC"/>
    <x v="1"/>
    <x v="0"/>
    <s v="JANUARY"/>
    <x v="4"/>
    <s v="INDUSTRIAL"/>
    <n v="700"/>
    <s v="G3A     - Elec G-3 Large TOU-Fixed"/>
    <s v="G3A"/>
    <s v="ELEC G-3A"/>
    <n v="460"/>
    <s v="INDUSTRIAL GENERAL - 60 HERTZ"/>
    <n v="4"/>
    <n v="141790.01"/>
    <n v="588450"/>
    <x v="5"/>
  </r>
  <r>
    <x v="0"/>
    <s v="MASSACHUSETTS ELECTRIC"/>
    <x v="1"/>
    <x v="0"/>
    <s v="JANUARY"/>
    <x v="2"/>
    <s v="COMMERCIAL"/>
    <n v="13"/>
    <s v="G2A     - Elec G-2 Dem-Fixed"/>
    <s v="G2A"/>
    <s v="ELEC G-2A"/>
    <n v="300"/>
    <s v="COMMERCIAL-NO BUILDING HEAT"/>
    <n v="114"/>
    <n v="295357.88"/>
    <n v="1482854"/>
    <x v="3"/>
  </r>
  <r>
    <x v="0"/>
    <s v="MASSACHUSETTS ELECTRIC"/>
    <x v="1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6"/>
    <n v="154.1"/>
    <n v="485"/>
    <x v="2"/>
  </r>
  <r>
    <x v="0"/>
    <s v="MASSACHUSETTS ELECTRIC"/>
    <x v="1"/>
    <x v="0"/>
    <s v="JANUARY"/>
    <x v="1"/>
    <s v="STEAM-HEAT"/>
    <n v="602"/>
    <s v="S4A     - Lighting S-1 (S4) Co Owned Non Muni-Fixed"/>
    <s v="S4A"/>
    <s v="LIGHTING S-4A"/>
    <n v="207"/>
    <s v="RESIDENCE SERVICE - WITH HEAT"/>
    <n v="2"/>
    <n v="79.72"/>
    <n v="188"/>
    <x v="4"/>
  </r>
  <r>
    <x v="0"/>
    <s v="MASSACHUSETTS ELECTRIC"/>
    <x v="1"/>
    <x v="0"/>
    <s v="JANUARY"/>
    <x v="6"/>
    <s v="N/A"/>
    <n v="600"/>
    <s v="S1A     - Lighting S-1 Co Owned-Fixed"/>
    <s v="S1A"/>
    <s v="LIGHTING S-1A"/>
    <n v="360"/>
    <s v="PRIVATE LIGHTING"/>
    <n v="9"/>
    <n v="4543.96"/>
    <n v="6610"/>
    <x v="4"/>
  </r>
  <r>
    <x v="0"/>
    <s v="MASSACHUSETTS ELECTRIC"/>
    <x v="1"/>
    <x v="0"/>
    <s v="JANUARY"/>
    <x v="6"/>
    <s v="N/A"/>
    <n v="623"/>
    <s v="S3B     - Lighting S-3 UG Div of Ownrshp Opt B-Var"/>
    <s v="S3B"/>
    <s v="LIGHTING S-3B"/>
    <n v="360"/>
    <s v="PRIVATE LIGHTING"/>
    <n v="3"/>
    <n v="74.34"/>
    <n v="246"/>
    <x v="4"/>
  </r>
  <r>
    <x v="1"/>
    <s v="NANTUCKET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26"/>
    <n v="4482.1000000000004"/>
    <n v="25748"/>
    <x v="1"/>
  </r>
  <r>
    <x v="0"/>
    <s v="MASSACHUSETTS ELECTRIC"/>
    <x v="1"/>
    <x v="0"/>
    <s v="JANUARY"/>
    <x v="0"/>
    <s v="RESIDENTIAL"/>
    <n v="602"/>
    <s v="S4A     - Lighting S-1 (S4) Co Owned Non Muni-Fixed"/>
    <s v="S4A"/>
    <s v="LIGHTING S-4A"/>
    <n v="200"/>
    <s v="RESIDENCE SERVICE - NO HEAT"/>
    <n v="191"/>
    <n v="9280.23"/>
    <n v="24814"/>
    <x v="4"/>
  </r>
  <r>
    <x v="1"/>
    <s v="NANTUCKET ELECTRIC"/>
    <x v="1"/>
    <x v="0"/>
    <s v="JANUARY"/>
    <x v="4"/>
    <s v="INDUSTRIAL"/>
    <n v="18"/>
    <s v="G2A     - Elec G-2 Dem-Variable"/>
    <s v="G2A"/>
    <s v="ELEC G-2A"/>
    <n v="460"/>
    <s v="INDUSTRIAL GENERAL - 60 HERTZ"/>
    <n v="1"/>
    <n v="608.02"/>
    <n v="2400"/>
    <x v="3"/>
  </r>
  <r>
    <x v="1"/>
    <s v="NANTUCKET ELECTRIC"/>
    <x v="1"/>
    <x v="0"/>
    <s v="JANUARY"/>
    <x v="2"/>
    <s v="COMMERCIAL"/>
    <n v="954"/>
    <s v="G2A     - Elec G-2 T&amp;D Dem"/>
    <s v="G2A"/>
    <s v="ELEC G-2A"/>
    <n v="4532"/>
    <s v="DELIVERY ONLY - COMMERCIAL"/>
    <n v="72"/>
    <n v="161892.4"/>
    <n v="1851503"/>
    <x v="3"/>
  </r>
  <r>
    <x v="0"/>
    <s v="MASSACHUSETTS ELECTRIC"/>
    <x v="1"/>
    <x v="0"/>
    <s v="JANUARY"/>
    <x v="3"/>
    <s v="N/A"/>
    <n v="710"/>
    <s v="G3A     - Elec G-3 T&amp;D Large TOU"/>
    <s v="G3A"/>
    <s v="ELEC G-3A"/>
    <n v="4579"/>
    <s v="DELIVERY ONLY - MBTA"/>
    <n v="1"/>
    <n v="3316.46"/>
    <n v="62030"/>
    <x v="5"/>
  </r>
  <r>
    <x v="0"/>
    <s v="MASSACHUSETTS ELECTRIC"/>
    <x v="1"/>
    <x v="0"/>
    <s v="JANUARY"/>
    <x v="1"/>
    <s v="STEAM-HEAT"/>
    <n v="1"/>
    <s v="R1A     - Elec R-1 Residential-Fixed"/>
    <s v="R1A"/>
    <s v="ELEC R-1A"/>
    <n v="207"/>
    <s v="RESIDENCE SERVICE - WITH HEAT"/>
    <n v="40299"/>
    <n v="11805293.470000001"/>
    <n v="44733160"/>
    <x v="0"/>
  </r>
  <r>
    <x v="0"/>
    <s v="MASSACHUSETTS ELECTRIC"/>
    <x v="1"/>
    <x v="0"/>
    <s v="JANUARY"/>
    <x v="2"/>
    <s v="COMMERCIAL"/>
    <n v="1"/>
    <s v="R1A     - Elec R-1 Residential-Fixed"/>
    <s v="R1A"/>
    <s v="ELEC R-1A"/>
    <n v="300"/>
    <s v="COMMERCIAL-NO BUILDING HEAT"/>
    <n v="1369"/>
    <n v="484597.85"/>
    <n v="1844058"/>
    <x v="0"/>
  </r>
  <r>
    <x v="0"/>
    <s v="MASSACHUSETTS ELECTRIC"/>
    <x v="1"/>
    <x v="0"/>
    <s v="JANUARY"/>
    <x v="0"/>
    <s v="RESIDENTIAL"/>
    <n v="5"/>
    <s v="G1A     - Elec G-1 Sm C&amp;I-Fixed"/>
    <s v="G1A"/>
    <s v="ELEC G-1A"/>
    <n v="200"/>
    <s v="RESIDENCE SERVICE - NO HEAT"/>
    <n v="1284"/>
    <n v="117951.91"/>
    <n v="662920"/>
    <x v="2"/>
  </r>
  <r>
    <x v="0"/>
    <s v="MASSACHUSETTS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420"/>
    <n v="163944.67000000001"/>
    <n v="1991317"/>
    <x v="2"/>
  </r>
  <r>
    <x v="0"/>
    <s v="MASSACHUSETTS ELECTRIC"/>
    <x v="1"/>
    <x v="0"/>
    <s v="JANUARY"/>
    <x v="5"/>
    <s v="STRT-AND-HWY-LT"/>
    <n v="950"/>
    <s v="G1A     - Elec G-1 T&amp;D Sm C&amp;I"/>
    <s v="G1A"/>
    <s v="ELEC G-1A"/>
    <n v="4562"/>
    <s v="DELIVERY ONLY - STREET LIGHT"/>
    <n v="30"/>
    <n v="1001.5"/>
    <n v="7911"/>
    <x v="2"/>
  </r>
  <r>
    <x v="0"/>
    <s v="MASSACHUSETTS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1188"/>
    <n v="45132.79"/>
    <n v="405238"/>
    <x v="2"/>
  </r>
  <r>
    <x v="1"/>
    <s v="NANTUCKET ELECTRIC"/>
    <x v="1"/>
    <x v="0"/>
    <s v="JANUARY"/>
    <x v="2"/>
    <s v="COMMERCIAL"/>
    <n v="18"/>
    <s v="G2A     - Elec G-2 Dem-Variable"/>
    <s v="G2A"/>
    <s v="ELEC G-2A"/>
    <n v="300"/>
    <s v="COMMERCIAL-NO BUILDING HEAT"/>
    <n v="4"/>
    <n v="3963.63"/>
    <n v="14981"/>
    <x v="3"/>
  </r>
  <r>
    <x v="0"/>
    <s v="MASSACHUSETTS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1025"/>
    <n v="424133.08"/>
    <n v="3530496"/>
    <x v="0"/>
  </r>
  <r>
    <x v="0"/>
    <s v="MASSACHUSETTS ELECTRIC"/>
    <x v="1"/>
    <x v="0"/>
    <s v="JANUARY"/>
    <x v="4"/>
    <s v="INDUSTRIAL"/>
    <n v="11"/>
    <s v="G1A     - Elec G-1 Sm C&amp;I-Variable"/>
    <s v="G1A"/>
    <s v="ELEC G-1A"/>
    <n v="460"/>
    <s v="INDUSTRIAL GENERAL - 60 HERTZ"/>
    <n v="2"/>
    <n v="157.80000000000001"/>
    <n v="610"/>
    <x v="2"/>
  </r>
  <r>
    <x v="0"/>
    <s v="MASSACHUSETTS ELECTRIC"/>
    <x v="1"/>
    <x v="0"/>
    <s v="JANUARY"/>
    <x v="5"/>
    <s v="STRT-AND-HWY-LT"/>
    <n v="609"/>
    <s v="S5A     - Lighting S-5 Cust Owned-Variable"/>
    <s v="S5A"/>
    <s v="N/A"/>
    <n v="700"/>
    <s v="PUBLIC STREET &amp; HIWAY LIGHTING"/>
    <n v="10"/>
    <n v="9464.34"/>
    <n v="40292"/>
    <x v="4"/>
  </r>
  <r>
    <x v="0"/>
    <s v="MASSACHUSETTS ELECTRIC"/>
    <x v="1"/>
    <x v="0"/>
    <s v="JANUARY"/>
    <x v="2"/>
    <s v="COMMERCIAL"/>
    <n v="10"/>
    <s v="G1F     - Elec G-1 Sm C&amp;I House Meter-Fixed"/>
    <s v="G1D"/>
    <s v="ELEC G-1D"/>
    <n v="300"/>
    <s v="COMMERCIAL-NO BUILDING HEAT"/>
    <n v="23676"/>
    <n v="2194136.02"/>
    <n v="9905456"/>
    <x v="2"/>
  </r>
  <r>
    <x v="0"/>
    <s v="MASSACHUSETTS ELECTRIC"/>
    <x v="1"/>
    <x v="0"/>
    <s v="JANUARY"/>
    <x v="4"/>
    <s v="INDUSTRIAL"/>
    <n v="701"/>
    <s v="G3A     - Elec G-3 Large TOU-Variable"/>
    <s v="G3A"/>
    <s v="ELEC G-3A"/>
    <n v="460"/>
    <s v="INDUSTRIAL GENERAL - 60 HERTZ"/>
    <n v="80"/>
    <n v="1241672.1499999999"/>
    <n v="6401010"/>
    <x v="5"/>
  </r>
  <r>
    <x v="0"/>
    <s v="MASSACHUSETTS ELECTRIC"/>
    <x v="1"/>
    <x v="0"/>
    <s v="JANUARY"/>
    <x v="1"/>
    <s v="STEAM-HEAT"/>
    <n v="603"/>
    <s v="S4A     - Lighting S-1 (S4) Co Owned Non Muni-Variable"/>
    <s v="S4A"/>
    <s v="LIGHTING S-4A"/>
    <n v="207"/>
    <s v="RESIDENCE SERVICE - WITH HEAT"/>
    <n v="28"/>
    <n v="662.71"/>
    <n v="1767"/>
    <x v="4"/>
  </r>
  <r>
    <x v="0"/>
    <s v="MASSACHUSETTS ELECTRIC"/>
    <x v="1"/>
    <x v="0"/>
    <s v="JANUARY"/>
    <x v="4"/>
    <s v="INDUSTRIAL"/>
    <n v="603"/>
    <s v="S4A     - Lighting S-1 (S4) Co Owned Non Muni-Variable"/>
    <s v="S4A"/>
    <s v="LIGHTING S-4A"/>
    <n v="460"/>
    <s v="INDUSTRIAL GENERAL - 60 HERTZ"/>
    <n v="56"/>
    <n v="9970.86"/>
    <n v="30476"/>
    <x v="4"/>
  </r>
  <r>
    <x v="0"/>
    <s v="MASSACHUSETTS ELECTRIC"/>
    <x v="1"/>
    <x v="0"/>
    <s v="JANUARY"/>
    <x v="5"/>
    <s v="STRT-AND-HWY-LT"/>
    <n v="621"/>
    <s v="G1B     - Lighting G-1 T&amp;D Non Conforming"/>
    <s v="G1B"/>
    <s v="LIGHTING G-1B"/>
    <n v="4562"/>
    <s v="DELIVERY ONLY - STREET LIGHT"/>
    <n v="9"/>
    <n v="216.3"/>
    <n v="1651"/>
    <x v="2"/>
  </r>
  <r>
    <x v="0"/>
    <s v="MASSACHUSETTS ELECTRIC"/>
    <x v="1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5"/>
    <n v="1474.94"/>
    <n v="4838"/>
    <x v="4"/>
  </r>
  <r>
    <x v="0"/>
    <s v="MASSACHUSETTS ELECTRIC"/>
    <x v="1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1"/>
    <n v="1975.23"/>
    <n v="7599"/>
    <x v="4"/>
  </r>
  <r>
    <x v="1"/>
    <s v="NANTUCKET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5848.13"/>
    <n v="17885"/>
    <x v="4"/>
  </r>
  <r>
    <x v="0"/>
    <s v="MASSACHUSETTS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37"/>
    <n v="4453.8500000000004"/>
    <n v="11670"/>
    <x v="4"/>
  </r>
  <r>
    <x v="1"/>
    <s v="NANTUCKET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1"/>
    <n v="11.04"/>
    <n v="34"/>
    <x v="4"/>
  </r>
  <r>
    <x v="0"/>
    <s v="MASSACHUSETTS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455"/>
    <n v="164703.87"/>
    <n v="4845224"/>
    <x v="1"/>
  </r>
  <r>
    <x v="1"/>
    <s v="NANTUCKET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5.12"/>
    <n v="3639"/>
    <x v="1"/>
  </r>
  <r>
    <x v="0"/>
    <s v="MASSACHUSETTS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59629"/>
    <n v="5930869.5"/>
    <n v="33765492"/>
    <x v="1"/>
  </r>
  <r>
    <x v="0"/>
    <s v="MASSACHUSETTS ELECTRIC"/>
    <x v="1"/>
    <x v="1"/>
    <s v="FEBRUARY"/>
    <x v="4"/>
    <s v="INDUSTRIAL"/>
    <n v="602"/>
    <s v="S4A     - Lighting S-1 (S4) Co Owned Non Muni-Fixed"/>
    <s v="S4A"/>
    <s v="LIGHTING S-4A"/>
    <n v="460"/>
    <s v="INDUSTRIAL GENERAL - 60 HERTZ"/>
    <n v="29"/>
    <n v="4662.8999999999996"/>
    <n v="14397"/>
    <x v="4"/>
  </r>
  <r>
    <x v="0"/>
    <s v="MASSACHUSETTS ELECTRIC"/>
    <x v="1"/>
    <x v="1"/>
    <s v="FEBRUARY"/>
    <x v="2"/>
    <s v="COMMERCIAL"/>
    <n v="5"/>
    <s v="G1A     - Elec G-1 Sm C&amp;I-Fixed"/>
    <s v="G1A"/>
    <s v="ELEC G-1A"/>
    <n v="300"/>
    <s v="COMMERCIAL-NO BUILDING HEAT"/>
    <n v="45372"/>
    <n v="7162882.1799999997"/>
    <n v="56494885"/>
    <x v="2"/>
  </r>
  <r>
    <x v="0"/>
    <s v="MASSACHUSETTS ELECTRIC"/>
    <x v="1"/>
    <x v="1"/>
    <s v="FEBRUARY"/>
    <x v="1"/>
    <s v="STEAM-HEAT"/>
    <n v="950"/>
    <s v="G1A     - Elec G-1 T&amp;D Sm C&amp;I"/>
    <s v="G1A"/>
    <s v="ELEC G-1A"/>
    <n v="4513"/>
    <s v="DELIVERY ONLY - RESIDENT HEAT"/>
    <n v="15"/>
    <n v="2812.13"/>
    <n v="29199"/>
    <x v="2"/>
  </r>
  <r>
    <x v="1"/>
    <s v="NANTUCKET ELECTRIC"/>
    <x v="1"/>
    <x v="1"/>
    <s v="FEBRUARY"/>
    <x v="2"/>
    <s v="COMMERCIAL"/>
    <n v="5"/>
    <s v="G1A     - Elec G-1 Sm C&amp;I-Fixed"/>
    <s v="G1A"/>
    <s v="ELEC G-1A"/>
    <n v="300"/>
    <s v="COMMERCIAL-NO BUILDING HEAT"/>
    <n v="131"/>
    <n v="27315.87"/>
    <n v="117999"/>
    <x v="2"/>
  </r>
  <r>
    <x v="0"/>
    <s v="MASSACHUSETTS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627"/>
    <n v="29208.1"/>
    <n v="251514"/>
    <x v="2"/>
  </r>
  <r>
    <x v="1"/>
    <s v="NANTUCKET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40.18"/>
    <n v="303"/>
    <x v="2"/>
  </r>
  <r>
    <x v="0"/>
    <s v="MASSACHUSETTS ELECTRIC"/>
    <x v="1"/>
    <x v="1"/>
    <s v="FEBRUARY"/>
    <x v="0"/>
    <s v="RESIDENTIAL"/>
    <n v="18"/>
    <s v="G2A     - Elec G-2 Dem-Variable"/>
    <s v="G2A"/>
    <s v="ELEC G-2A"/>
    <n v="200"/>
    <s v="RESIDENCE SERVICE - NO HEAT"/>
    <n v="1"/>
    <n v="569.88"/>
    <n v="1680"/>
    <x v="3"/>
  </r>
  <r>
    <x v="1"/>
    <s v="NANTUCKET ELECTRIC"/>
    <x v="1"/>
    <x v="1"/>
    <s v="FEBRUARY"/>
    <x v="2"/>
    <s v="COMMERCIAL"/>
    <n v="1"/>
    <s v="R1A     - Elec R-1 Residential-Fixed"/>
    <s v="R1A"/>
    <s v="ELEC R-1A"/>
    <n v="300"/>
    <s v="COMMERCIAL-NO BUILDING HEAT"/>
    <n v="20"/>
    <n v="1469.6"/>
    <n v="5080"/>
    <x v="0"/>
  </r>
  <r>
    <x v="1"/>
    <s v="NANTUCKET ELECTRIC"/>
    <x v="1"/>
    <x v="1"/>
    <s v="FEBRUARY"/>
    <x v="1"/>
    <s v="STEAM-HEAT"/>
    <n v="1"/>
    <s v="R1A     - Elec R-1 Residential-Fixed"/>
    <s v="R1A"/>
    <s v="ELEC R-1A"/>
    <n v="207"/>
    <s v="RESIDENCE SERVICE - WITH HEAT"/>
    <n v="16"/>
    <n v="2551.8200000000002"/>
    <n v="9203"/>
    <x v="0"/>
  </r>
  <r>
    <x v="0"/>
    <s v="MASSACHUSETTS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59078"/>
    <n v="1198002.3400000001"/>
    <n v="31789924"/>
    <x v="1"/>
  </r>
  <r>
    <x v="0"/>
    <s v="MASSACHUSETTS ELECTRIC"/>
    <x v="1"/>
    <x v="1"/>
    <s v="FEBRUARY"/>
    <x v="5"/>
    <s v="STRT-AND-HWY-LT"/>
    <n v="601"/>
    <s v="S1A     - Lighting S-1 Co Owned-Variable"/>
    <s v="S1A"/>
    <s v="LIGHTING S-1A"/>
    <n v="700"/>
    <s v="PUBLIC STREET &amp; HIWAY LIGHTING"/>
    <n v="119"/>
    <n v="61451.67"/>
    <n v="108414"/>
    <x v="4"/>
  </r>
  <r>
    <x v="0"/>
    <s v="MASSACHUSETTS ELECTRIC"/>
    <x v="1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2"/>
    <n v="20503"/>
    <n v="50692"/>
    <x v="4"/>
  </r>
  <r>
    <x v="0"/>
    <s v="MASSACHUSETTS ELECTRIC"/>
    <x v="1"/>
    <x v="1"/>
    <s v="FEBRUARY"/>
    <x v="5"/>
    <s v="STRT-AND-HWY-LT"/>
    <n v="609"/>
    <s v="S5A     - Lighting S-5 Cust Owned-Variable"/>
    <s v="S5A"/>
    <s v="N/A"/>
    <n v="700"/>
    <s v="PUBLIC STREET &amp; HIWAY LIGHTING"/>
    <n v="10"/>
    <n v="8507.49"/>
    <n v="35528"/>
    <x v="4"/>
  </r>
  <r>
    <x v="0"/>
    <s v="MASSACHUSETTS ELECTRIC"/>
    <x v="1"/>
    <x v="1"/>
    <s v="FEBRUARY"/>
    <x v="5"/>
    <s v="STRT-AND-HWY-LT"/>
    <n v="619"/>
    <s v="S5A     - Lighting S-5 T&amp;D Cust Owned"/>
    <s v="S5A"/>
    <s v="N/A"/>
    <n v="4562"/>
    <s v="DELIVERY ONLY - STREET LIGHT"/>
    <n v="343"/>
    <n v="373361.96"/>
    <n v="3736944"/>
    <x v="4"/>
  </r>
  <r>
    <x v="0"/>
    <s v="MASSACHUSETTS ELECTRIC"/>
    <x v="1"/>
    <x v="1"/>
    <s v="FEBRUARY"/>
    <x v="2"/>
    <s v="COMMERCIAL"/>
    <n v="955"/>
    <s v="G2B     - Elec G-2 T&amp;D Dem Master Mtr Apts"/>
    <s v="G2A"/>
    <s v="ELEC G-2A"/>
    <n v="4532"/>
    <s v="DELIVERY ONLY - COMMERCIAL"/>
    <n v="348"/>
    <n v="645095.09"/>
    <n v="8625072"/>
    <x v="3"/>
  </r>
  <r>
    <x v="0"/>
    <s v="MASSACHUSETTS ELECTRIC"/>
    <x v="1"/>
    <x v="1"/>
    <s v="FEBRUARY"/>
    <x v="10"/>
    <s v="N/A"/>
    <n v="18"/>
    <s v="G2A     - Elec G-2 Dem-Variable"/>
    <s v="G2A"/>
    <s v="ELEC G-2A"/>
    <n v="1577"/>
    <s v="SALE FOR RESALE - WESTRN MASS"/>
    <n v="1"/>
    <n v="1144.0999999999999"/>
    <n v="5400"/>
    <x v="3"/>
  </r>
  <r>
    <x v="0"/>
    <s v="MASSACHUSETTS ELECTRIC"/>
    <x v="1"/>
    <x v="1"/>
    <s v="FEBRUARY"/>
    <x v="3"/>
    <s v="N/A"/>
    <n v="18"/>
    <s v="G2A     - Elec G-2 Dem-Variable"/>
    <s v="G2A"/>
    <s v="ELEC G-2A"/>
    <n v="1579"/>
    <s v="SALE FOR RESALE - M.B.T.A."/>
    <n v="1"/>
    <n v="14205.55"/>
    <n v="70000"/>
    <x v="3"/>
  </r>
  <r>
    <x v="0"/>
    <s v="MASSACHUSETTS ELECTRIC"/>
    <x v="1"/>
    <x v="1"/>
    <s v="FEBRUARY"/>
    <x v="8"/>
    <s v="N/A"/>
    <n v="701"/>
    <s v="G3A     - Elec G-3 Large TOU-Variable"/>
    <s v="G3A"/>
    <s v="ELEC G-3A"/>
    <n v="1575"/>
    <s v="SALE FOR RESALE - NSTAR"/>
    <n v="1"/>
    <n v="37876.67"/>
    <n v="209300"/>
    <x v="5"/>
  </r>
  <r>
    <x v="0"/>
    <s v="MASSACHUSETTS ELECTRIC"/>
    <x v="1"/>
    <x v="1"/>
    <s v="FEBRUARY"/>
    <x v="2"/>
    <s v="COMMERCIAL"/>
    <n v="19"/>
    <s v="G2B     - Elec G-2 Dem Master Mtr Apts-Variable"/>
    <s v="G2B"/>
    <s v="ELEC G-2B"/>
    <n v="300"/>
    <s v="COMMERCIAL-NO BUILDING HEAT"/>
    <n v="54"/>
    <n v="218527"/>
    <n v="998191"/>
    <x v="3"/>
  </r>
  <r>
    <x v="0"/>
    <s v="MASSACHUSETTS ELECTRIC"/>
    <x v="1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697.01"/>
    <n v="13120"/>
    <x v="3"/>
  </r>
  <r>
    <x v="0"/>
    <s v="MASSACHUSETTS ELECTRIC"/>
    <x v="1"/>
    <x v="1"/>
    <s v="FEBRUARY"/>
    <x v="3"/>
    <s v="N/A"/>
    <n v="954"/>
    <s v="G2A     - Elec G-2 T&amp;D Dem"/>
    <s v="G2A"/>
    <s v="ELEC G-2A"/>
    <n v="4579"/>
    <s v="DELIVERY ONLY - MBTA"/>
    <n v="5"/>
    <n v="9406.27"/>
    <n v="106500"/>
    <x v="3"/>
  </r>
  <r>
    <x v="0"/>
    <s v="MASSACHUSETTS ELECTRIC"/>
    <x v="1"/>
    <x v="1"/>
    <s v="FEBRUARY"/>
    <x v="2"/>
    <s v="COMMERCIAL"/>
    <n v="16"/>
    <s v="G2B     - Elec G-2 Dem Master Mtr Apts-Fixed"/>
    <s v="G2B"/>
    <s v="ELEC G-2B"/>
    <n v="300"/>
    <s v="COMMERCIAL-NO BUILDING HEAT"/>
    <n v="2"/>
    <n v="5326.82"/>
    <n v="27680"/>
    <x v="3"/>
  </r>
  <r>
    <x v="0"/>
    <s v="MASSACHUSETTS ELECTRIC"/>
    <x v="1"/>
    <x v="1"/>
    <s v="FEBRUARY"/>
    <x v="6"/>
    <s v="N/A"/>
    <n v="600"/>
    <s v="S1A     - Lighting S-1 Co Owned-Fixed"/>
    <s v="S1A"/>
    <s v="LIGHTING S-1A"/>
    <n v="360"/>
    <s v="PRIVATE LIGHTING"/>
    <n v="9"/>
    <n v="4300.78"/>
    <n v="5830"/>
    <x v="4"/>
  </r>
  <r>
    <x v="0"/>
    <s v="MASSACHUSETTS ELECTRIC"/>
    <x v="1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8"/>
    <n v="20439.150000000001"/>
    <n v="75704"/>
    <x v="4"/>
  </r>
  <r>
    <x v="0"/>
    <s v="MASSACHUSETTS ELECTRIC"/>
    <x v="1"/>
    <x v="1"/>
    <s v="FEBRUARY"/>
    <x v="4"/>
    <s v="INDUSTRIAL"/>
    <n v="603"/>
    <s v="S4A     - Lighting S-1 (S4) Co Owned Non Muni-Variable"/>
    <s v="S4A"/>
    <s v="LIGHTING S-4A"/>
    <n v="460"/>
    <s v="INDUSTRIAL GENERAL - 60 HERTZ"/>
    <n v="55"/>
    <n v="8876.6200000000008"/>
    <n v="25719"/>
    <x v="4"/>
  </r>
  <r>
    <x v="1"/>
    <s v="NANTUCKET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966"/>
    <n v="130393.56"/>
    <n v="1231482"/>
    <x v="2"/>
  </r>
  <r>
    <x v="0"/>
    <s v="MASSACHUSETTS ELECTRIC"/>
    <x v="1"/>
    <x v="1"/>
    <s v="FEBRUARY"/>
    <x v="8"/>
    <s v="N/A"/>
    <n v="950"/>
    <s v="G1A     - Elec G-1 T&amp;D Sm C&amp;I"/>
    <s v="G1A"/>
    <s v="ELEC G-1A"/>
    <n v="4575"/>
    <s v="N/A"/>
    <n v="2"/>
    <n v="987.91"/>
    <n v="10640"/>
    <x v="2"/>
  </r>
  <r>
    <x v="0"/>
    <s v="MASSACHUSETTS ELECTRIC"/>
    <x v="1"/>
    <x v="1"/>
    <s v="FEBRUARY"/>
    <x v="3"/>
    <s v="N/A"/>
    <n v="951"/>
    <s v="G1C     - Elec G-1 T&amp;D Sm C&amp;I Unmtrd Fix kWh"/>
    <s v="G1C"/>
    <s v="ELEC G-1C"/>
    <n v="4579"/>
    <s v="DELIVERY ONLY - MBTA"/>
    <n v="7"/>
    <n v="309.11"/>
    <n v="2844"/>
    <x v="2"/>
  </r>
  <r>
    <x v="0"/>
    <s v="MASSACHUSETTS ELECTRIC"/>
    <x v="1"/>
    <x v="1"/>
    <s v="FEBRUARY"/>
    <x v="4"/>
    <s v="INDUSTRIAL"/>
    <n v="5"/>
    <s v="G1A     - Elec G-1 Sm C&amp;I-Fixed"/>
    <s v="G1A"/>
    <s v="ELEC G-1A"/>
    <n v="460"/>
    <s v="INDUSTRIAL GENERAL - 60 HERTZ"/>
    <n v="1058"/>
    <n v="402231.59"/>
    <n v="2255260"/>
    <x v="2"/>
  </r>
  <r>
    <x v="0"/>
    <s v="MASSACHUSETTS ELECTRIC"/>
    <x v="1"/>
    <x v="1"/>
    <s v="FEBRUARY"/>
    <x v="2"/>
    <s v="COMMERCIAL"/>
    <n v="18"/>
    <s v="G2A     - Elec G-2 Dem-Variable"/>
    <s v="G2A"/>
    <s v="ELEC G-2A"/>
    <n v="300"/>
    <s v="COMMERCIAL-NO BUILDING HEAT"/>
    <n v="2306"/>
    <n v="7099903.5499999998"/>
    <n v="32863259"/>
    <x v="3"/>
  </r>
  <r>
    <x v="1"/>
    <s v="NANTUCKET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7"/>
    <n v="179.95"/>
    <n v="1104"/>
    <x v="2"/>
  </r>
  <r>
    <x v="1"/>
    <s v="NANTUCKET ELECTRIC"/>
    <x v="1"/>
    <x v="1"/>
    <s v="FEBRUARY"/>
    <x v="2"/>
    <s v="COMMERCIAL"/>
    <n v="10"/>
    <s v="G1F     - Elec G-1 Sm C&amp;I House Meter-Fixed"/>
    <s v="G1F"/>
    <s v="ELEC G-1F"/>
    <n v="300"/>
    <s v="COMMERCIAL-NO BUILDING HEAT"/>
    <n v="17"/>
    <n v="1439.94"/>
    <n v="5824"/>
    <x v="2"/>
  </r>
  <r>
    <x v="0"/>
    <s v="MASSACHUSETTS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12"/>
    <n v="8986.0499999999993"/>
    <n v="33673"/>
    <x v="2"/>
  </r>
  <r>
    <x v="1"/>
    <s v="NANTUCKET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"/>
    <n v="50.28"/>
    <n v="167"/>
    <x v="2"/>
  </r>
  <r>
    <x v="1"/>
    <s v="NANTUCKET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2"/>
    <n v="125.64"/>
    <n v="481"/>
    <x v="2"/>
  </r>
  <r>
    <x v="0"/>
    <s v="MASSACHUSETTS ELECTRIC"/>
    <x v="1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687"/>
    <n v="63712.5"/>
    <n v="174936"/>
    <x v="4"/>
  </r>
  <r>
    <x v="1"/>
    <s v="NANTUCKET ELECTRIC"/>
    <x v="1"/>
    <x v="1"/>
    <s v="FEBRUARY"/>
    <x v="0"/>
    <s v="RESIDENTIAL"/>
    <n v="1"/>
    <s v="R1A     - Elec R-1 Residential-Fixed"/>
    <s v="R1A"/>
    <s v="ELEC R-1A"/>
    <n v="200"/>
    <s v="RESIDENCE SERVICE - NO HEAT"/>
    <n v="1180"/>
    <n v="237384.24"/>
    <n v="871595"/>
    <x v="0"/>
  </r>
  <r>
    <x v="0"/>
    <s v="MASSACHUSETTS ELECTRIC"/>
    <x v="1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858"/>
    <n v="57675.71"/>
    <n v="258851"/>
    <x v="4"/>
  </r>
  <r>
    <x v="0"/>
    <s v="MASSACHUSETTS ELECTRIC"/>
    <x v="1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2099.85"/>
    <n v="683"/>
    <x v="4"/>
  </r>
  <r>
    <x v="1"/>
    <s v="NANTUCKET ELECTRIC"/>
    <x v="1"/>
    <x v="1"/>
    <s v="FEBRUARY"/>
    <x v="2"/>
    <s v="COMMERCIAL"/>
    <n v="954"/>
    <s v="G2A     - Elec G-2 T&amp;D Dem"/>
    <s v="G2A"/>
    <s v="ELEC G-2A"/>
    <n v="4532"/>
    <s v="DELIVERY ONLY - COMMERCIAL"/>
    <n v="54"/>
    <n v="77357.58"/>
    <n v="924797"/>
    <x v="3"/>
  </r>
  <r>
    <x v="0"/>
    <s v="MASSACHUSETTS ELECTRIC"/>
    <x v="1"/>
    <x v="1"/>
    <s v="FEBRUARY"/>
    <x v="8"/>
    <s v="N/A"/>
    <n v="18"/>
    <s v="G2A     - Elec G-2 Dem-Variable"/>
    <s v="G2A"/>
    <s v="ELEC G-2A"/>
    <n v="1575"/>
    <s v="SALE FOR RESALE - NSTAR"/>
    <n v="2"/>
    <n v="9709.0400000000009"/>
    <n v="46350"/>
    <x v="3"/>
  </r>
  <r>
    <x v="0"/>
    <s v="MASSACHUSETTS ELECTRIC"/>
    <x v="1"/>
    <x v="1"/>
    <s v="FEBRUARY"/>
    <x v="4"/>
    <s v="INDUSTRIAL"/>
    <n v="13"/>
    <s v="G2A     - Elec G-2 Dem-Fixed"/>
    <s v="G2A"/>
    <s v="ELEC G-2A"/>
    <n v="460"/>
    <s v="INDUSTRIAL GENERAL - 60 HERTZ"/>
    <n v="6"/>
    <n v="15648.95"/>
    <n v="76940"/>
    <x v="3"/>
  </r>
  <r>
    <x v="0"/>
    <s v="MASSACHUSETTS ELECTRIC"/>
    <x v="1"/>
    <x v="1"/>
    <s v="FEBRUARY"/>
    <x v="4"/>
    <s v="INDUSTRIAL"/>
    <n v="700"/>
    <s v="G3A     - Elec G-3 Large TOU-Fixed"/>
    <s v="G3A"/>
    <s v="ELEC G-3A"/>
    <n v="460"/>
    <s v="INDUSTRIAL GENERAL - 60 HERTZ"/>
    <n v="5"/>
    <n v="196881.88"/>
    <n v="744304"/>
    <x v="5"/>
  </r>
  <r>
    <x v="0"/>
    <s v="MASSACHUSETTS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3202"/>
    <n v="255859.04"/>
    <n v="1197474"/>
    <x v="4"/>
  </r>
  <r>
    <x v="0"/>
    <s v="MASSACHUSETTS ELECTRIC"/>
    <x v="1"/>
    <x v="1"/>
    <s v="FEBRUARY"/>
    <x v="4"/>
    <s v="INDUSTRIAL"/>
    <n v="616"/>
    <s v="S4A     - Lighting S-1 (S4) T&amp;D Co Owned Non Muni"/>
    <s v="S4A"/>
    <s v="LIGHTING S-4A"/>
    <n v="4552"/>
    <s v="DELIVERY ONLY - INDUSTRIAL"/>
    <n v="104"/>
    <n v="14367.82"/>
    <n v="69746"/>
    <x v="4"/>
  </r>
  <r>
    <x v="0"/>
    <s v="MASSACHUSETTS ELECTRIC"/>
    <x v="1"/>
    <x v="1"/>
    <s v="FEBRUARY"/>
    <x v="2"/>
    <s v="COMMERCIAL"/>
    <n v="10"/>
    <s v="G1F     - Elec G-1 Sm C&amp;I House Meter-Fixed"/>
    <s v="G1D"/>
    <s v="ELEC G-1D"/>
    <n v="300"/>
    <s v="COMMERCIAL-NO BUILDING HEAT"/>
    <n v="24073"/>
    <n v="2055199.26"/>
    <n v="9415429"/>
    <x v="2"/>
  </r>
  <r>
    <x v="0"/>
    <s v="MASSACHUSETTS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1283"/>
    <n v="351543.91"/>
    <n v="3714937"/>
    <x v="2"/>
  </r>
  <r>
    <x v="0"/>
    <s v="MASSACHUSETTS ELECTRIC"/>
    <x v="1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69.55"/>
    <n v="292"/>
    <x v="2"/>
  </r>
  <r>
    <x v="0"/>
    <s v="MASSACHUSETTS ELECTRIC"/>
    <x v="1"/>
    <x v="1"/>
    <s v="FEBRUARY"/>
    <x v="5"/>
    <s v="STRT-AND-HWY-LT"/>
    <n v="950"/>
    <s v="G1A     - Elec G-1 T&amp;D Sm C&amp;I"/>
    <s v="G1A"/>
    <s v="ELEC G-1A"/>
    <n v="4562"/>
    <s v="DELIVERY ONLY - STREET LIGHT"/>
    <n v="30"/>
    <n v="897.52"/>
    <n v="6654"/>
    <x v="2"/>
  </r>
  <r>
    <x v="0"/>
    <s v="MASSACHUSETTS ELECTRIC"/>
    <x v="1"/>
    <x v="1"/>
    <s v="FEBRUARY"/>
    <x v="10"/>
    <s v="N/A"/>
    <n v="950"/>
    <s v="G1A     - Elec G-1 T&amp;D Sm C&amp;I"/>
    <s v="G1A"/>
    <s v="ELEC G-1A"/>
    <n v="4577"/>
    <s v="N/A"/>
    <n v="1"/>
    <n v="297.45"/>
    <n v="3164"/>
    <x v="2"/>
  </r>
  <r>
    <x v="1"/>
    <s v="NANTUCKET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6"/>
    <n v="178.81"/>
    <n v="1366"/>
    <x v="2"/>
  </r>
  <r>
    <x v="0"/>
    <s v="MASSACHUSETTS ELECTRIC"/>
    <x v="1"/>
    <x v="1"/>
    <s v="FEBRUARY"/>
    <x v="10"/>
    <s v="N/A"/>
    <n v="5"/>
    <s v="G1A     - Elec G-1 Sm C&amp;I-Fixed"/>
    <s v="G1A"/>
    <s v="ELEC G-1A"/>
    <n v="1577"/>
    <s v="SALE FOR RESALE - WESTRN MASS"/>
    <n v="2"/>
    <n v="1672.27"/>
    <n v="7777"/>
    <x v="2"/>
  </r>
  <r>
    <x v="0"/>
    <s v="MASSACHUSETTS ELECTRIC"/>
    <x v="1"/>
    <x v="1"/>
    <s v="FEBRUARY"/>
    <x v="2"/>
    <s v="COMMERCIAL"/>
    <n v="305"/>
    <s v="G1A     - Elec G-1 Sm C&amp;I-Smart Grid"/>
    <s v="G1A"/>
    <s v="ELEC G-1A"/>
    <n v="300"/>
    <s v="COMMERCIAL-NO BUILDING HEAT"/>
    <n v="1"/>
    <n v="164.19"/>
    <n v="884"/>
    <x v="2"/>
  </r>
  <r>
    <x v="0"/>
    <s v="MASSACHUSETTS ELECTRIC"/>
    <x v="1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142.91"/>
    <n v="447"/>
    <x v="2"/>
  </r>
  <r>
    <x v="0"/>
    <s v="MASSACHUSETTS ELECTRIC"/>
    <x v="1"/>
    <x v="1"/>
    <s v="FEBRUARY"/>
    <x v="1"/>
    <s v="STEAM-HEAT"/>
    <n v="6"/>
    <s v="R2A     - Elec R-2 Residential Low Income-Fixed"/>
    <s v="R2A"/>
    <s v="ELEC R-2A"/>
    <n v="207"/>
    <s v="RESIDENCE SERVICE - WITH HEAT"/>
    <n v="5497"/>
    <n v="1041361.98"/>
    <n v="6070752"/>
    <x v="1"/>
  </r>
  <r>
    <x v="0"/>
    <s v="MASSACHUSETTS ELECTRIC"/>
    <x v="1"/>
    <x v="1"/>
    <s v="FEBRUARY"/>
    <x v="2"/>
    <s v="COMMERCIAL"/>
    <n v="1"/>
    <s v="R1A     - Elec R-1 Residential-Fixed"/>
    <s v="R1A"/>
    <s v="ELEC R-1A"/>
    <n v="300"/>
    <s v="COMMERCIAL-NO BUILDING HEAT"/>
    <n v="1356"/>
    <n v="428172.77"/>
    <n v="1618169"/>
    <x v="0"/>
  </r>
  <r>
    <x v="1"/>
    <s v="NANTUCKET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101"/>
    <n v="4473.3900000000003"/>
    <n v="94226"/>
    <x v="1"/>
  </r>
  <r>
    <x v="0"/>
    <s v="MASSACHUSETTS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39.36"/>
    <n v="295"/>
    <x v="4"/>
  </r>
  <r>
    <x v="0"/>
    <s v="MASSACHUSETTS ELECTRIC"/>
    <x v="1"/>
    <x v="1"/>
    <s v="FEBRUARY"/>
    <x v="0"/>
    <s v="RESIDENTIAL"/>
    <n v="602"/>
    <s v="S4A     - Lighting S-1 (S4) Co Owned Non Muni-Fixed"/>
    <s v="S4A"/>
    <s v="LIGHTING S-4A"/>
    <n v="200"/>
    <s v="RESIDENCE SERVICE - NO HEAT"/>
    <n v="190"/>
    <n v="8540.49"/>
    <n v="21662"/>
    <x v="4"/>
  </r>
  <r>
    <x v="0"/>
    <s v="MASSACHUSETTS ELECTRIC"/>
    <x v="1"/>
    <x v="1"/>
    <s v="FEBRUARY"/>
    <x v="5"/>
    <s v="STRT-AND-HWY-LT"/>
    <n v="625"/>
    <s v="S6A     - Lighting S-6 Decorative-Fixed"/>
    <s v="S6A"/>
    <s v="N/A"/>
    <n v="700"/>
    <s v="PUBLIC STREET &amp; HIWAY LIGHTING"/>
    <n v="1"/>
    <n v="20.309999999999999"/>
    <n v="25"/>
    <x v="4"/>
  </r>
  <r>
    <x v="1"/>
    <s v="NANTUCKET ELECTRIC"/>
    <x v="1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575.87"/>
    <n v="1"/>
    <x v="3"/>
  </r>
  <r>
    <x v="0"/>
    <s v="MASSACHUSETTS ELECTRIC"/>
    <x v="1"/>
    <x v="1"/>
    <s v="FEBRUARY"/>
    <x v="2"/>
    <s v="COMMERCIAL"/>
    <n v="20"/>
    <s v="G2D     - Elec G-2 Dem Res Heat Ind Mtr Apt-Var"/>
    <s v="G2D"/>
    <s v="ELEC G-2D"/>
    <n v="300"/>
    <s v="COMMERCIAL-NO BUILDING HEAT"/>
    <n v="78"/>
    <n v="221463.84"/>
    <n v="1052722"/>
    <x v="3"/>
  </r>
  <r>
    <x v="0"/>
    <s v="MASSACHUSETTS ELECTRIC"/>
    <x v="1"/>
    <x v="1"/>
    <s v="FEBRUARY"/>
    <x v="6"/>
    <s v="N/A"/>
    <n v="612"/>
    <s v="G1B     - Lighting G-1 Non Conforming-Fixed"/>
    <s v="G1B"/>
    <s v="LIGHTING G-1B"/>
    <n v="360"/>
    <s v="PRIVATE LIGHTING"/>
    <n v="1"/>
    <n v="9.0399999999999991"/>
    <n v="9"/>
    <x v="2"/>
  </r>
  <r>
    <x v="0"/>
    <s v="MASSACHUSETTS ELECTRIC"/>
    <x v="1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6"/>
    <n v="146.13"/>
    <n v="435"/>
    <x v="2"/>
  </r>
  <r>
    <x v="0"/>
    <s v="MASSACHUSETTS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561"/>
    <n v="633682.18999999994"/>
    <n v="1811938"/>
    <x v="4"/>
  </r>
  <r>
    <x v="0"/>
    <s v="MASSACHUSETTS ELECTRIC"/>
    <x v="1"/>
    <x v="1"/>
    <s v="FEBRUARY"/>
    <x v="6"/>
    <s v="N/A"/>
    <n v="601"/>
    <s v="S1A     - Lighting S-1 Co Owned-Variable"/>
    <s v="S1A"/>
    <s v="LIGHTING S-1A"/>
    <n v="360"/>
    <s v="PRIVATE LIGHTING"/>
    <n v="49"/>
    <n v="1712.64"/>
    <n v="3042"/>
    <x v="4"/>
  </r>
  <r>
    <x v="0"/>
    <s v="MASSACHUSETTS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687"/>
    <n v="41277.279999999999"/>
    <n v="380342"/>
    <x v="2"/>
  </r>
  <r>
    <x v="0"/>
    <s v="MASSACHUSETTS ELECTRIC"/>
    <x v="1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4.81"/>
    <n v="300"/>
    <x v="2"/>
  </r>
  <r>
    <x v="0"/>
    <s v="MASSACHUSETTS ELECTRIC"/>
    <x v="1"/>
    <x v="1"/>
    <s v="FEBRUARY"/>
    <x v="0"/>
    <s v="RESIDENTIAL"/>
    <n v="10"/>
    <s v="G1F     - Elec G-1 Sm C&amp;I House Meter-Fixed"/>
    <s v="G1D"/>
    <s v="ELEC G-1D"/>
    <n v="200"/>
    <s v="RESIDENCE SERVICE - NO HEAT"/>
    <n v="1211"/>
    <n v="106444.17"/>
    <n v="445086"/>
    <x v="2"/>
  </r>
  <r>
    <x v="0"/>
    <s v="MASSACHUSETTS ELECTRIC"/>
    <x v="1"/>
    <x v="1"/>
    <s v="FEBRUARY"/>
    <x v="8"/>
    <s v="N/A"/>
    <n v="5"/>
    <s v="G1A     - Elec G-1 Sm C&amp;I-Fixed"/>
    <s v="G1A"/>
    <s v="ELEC G-1A"/>
    <n v="1575"/>
    <s v="SALE FOR RESALE - NSTAR"/>
    <n v="5"/>
    <n v="1954.62"/>
    <n v="8960"/>
    <x v="2"/>
  </r>
  <r>
    <x v="0"/>
    <s v="MASSACHUSETTS ELECTRIC"/>
    <x v="1"/>
    <x v="1"/>
    <s v="FEBRUARY"/>
    <x v="2"/>
    <s v="COMMERCIAL"/>
    <n v="13"/>
    <s v="G2A     - Elec G-2 Dem-Fixed"/>
    <s v="G2A"/>
    <s v="ELEC G-2A"/>
    <n v="300"/>
    <s v="COMMERCIAL-NO BUILDING HEAT"/>
    <n v="113"/>
    <n v="265806.03999999998"/>
    <n v="1335141"/>
    <x v="3"/>
  </r>
  <r>
    <x v="0"/>
    <s v="MASSACHUSETTS ELECTRIC"/>
    <x v="1"/>
    <x v="1"/>
    <s v="FEBRUARY"/>
    <x v="0"/>
    <s v="RESIDENTIAL"/>
    <n v="5"/>
    <s v="G1A     - Elec G-1 Sm C&amp;I-Fixed"/>
    <s v="G1A"/>
    <s v="ELEC G-1A"/>
    <n v="200"/>
    <s v="RESIDENCE SERVICE - NO HEAT"/>
    <n v="1371"/>
    <n v="78523.87"/>
    <n v="805440"/>
    <x v="2"/>
  </r>
  <r>
    <x v="0"/>
    <s v="MASSACHUSETTS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417"/>
    <n v="134857.76"/>
    <n v="1679606"/>
    <x v="2"/>
  </r>
  <r>
    <x v="0"/>
    <s v="MASSACHUSETTS ELECTRIC"/>
    <x v="1"/>
    <x v="1"/>
    <s v="FEBRUARY"/>
    <x v="3"/>
    <s v="N/A"/>
    <n v="153"/>
    <s v="MBTA    - Elec MBTA Ind Neg"/>
    <s v="MBTA"/>
    <s v="MBTA"/>
    <n v="1579"/>
    <s v="SALE FOR RESALE - M.B.T.A."/>
    <n v="18"/>
    <n v="0"/>
    <n v="5596996"/>
    <x v="6"/>
  </r>
  <r>
    <x v="0"/>
    <s v="MASSACHUSETTS ELECTRIC"/>
    <x v="1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57"/>
    <n v="35586.01"/>
    <n v="105567"/>
    <x v="4"/>
  </r>
  <r>
    <x v="0"/>
    <s v="MASSACHUSETTS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425509"/>
    <n v="30776639.079999998"/>
    <n v="233543887"/>
    <x v="0"/>
  </r>
  <r>
    <x v="0"/>
    <s v="MASSACHUSETTS ELECTRIC"/>
    <x v="1"/>
    <x v="1"/>
    <s v="FEBRUARY"/>
    <x v="2"/>
    <s v="COMMERCIAL"/>
    <n v="2"/>
    <s v="R1A     - Elec R-1 Residential-Variable"/>
    <s v="R1A"/>
    <s v="ELEC R-1A"/>
    <n v="300"/>
    <s v="COMMERCIAL-NO BUILDING HEAT"/>
    <n v="2"/>
    <n v="140.16"/>
    <n v="443"/>
    <x v="0"/>
  </r>
  <r>
    <x v="0"/>
    <s v="MASSACHUSETTS ELECTRIC"/>
    <x v="1"/>
    <x v="1"/>
    <s v="FEBRUARY"/>
    <x v="7"/>
    <s v="N/A"/>
    <n v="1"/>
    <s v="R1A     - Elec R-1 Residential-Fixed"/>
    <s v="R1A"/>
    <s v="ELEC R-1A"/>
    <n v="1572"/>
    <s v="SALE FOR RESALE - HINGHAM ELE"/>
    <n v="1"/>
    <n v="107.72"/>
    <n v="389"/>
    <x v="0"/>
  </r>
  <r>
    <x v="0"/>
    <s v="MASSACHUSETTS ELECTRIC"/>
    <x v="1"/>
    <x v="1"/>
    <s v="FEBRUARY"/>
    <x v="1"/>
    <s v="STEAM-HEAT"/>
    <n v="1"/>
    <s v="R1A     - Elec R-1 Residential-Fixed"/>
    <s v="R1A"/>
    <s v="ELEC R-1A"/>
    <n v="207"/>
    <s v="RESIDENCE SERVICE - WITH HEAT"/>
    <n v="39427"/>
    <n v="10288025.109999999"/>
    <n v="38734396"/>
    <x v="0"/>
  </r>
  <r>
    <x v="0"/>
    <s v="MASSACHUSETTS ELECTRIC"/>
    <x v="1"/>
    <x v="1"/>
    <s v="FEBRUARY"/>
    <x v="0"/>
    <s v="RESIDENTIAL"/>
    <n v="1"/>
    <s v="R1A     - Elec R-1 Residential-Fixed"/>
    <s v="R1A"/>
    <s v="ELEC R-1A"/>
    <n v="200"/>
    <s v="RESIDENCE SERVICE - NO HEAT"/>
    <n v="540938"/>
    <n v="75556343.060000002"/>
    <n v="277953818"/>
    <x v="0"/>
  </r>
  <r>
    <x v="0"/>
    <s v="MASSACHUSETTS ELECTRIC"/>
    <x v="1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6"/>
    <n v="1523.39"/>
    <n v="4386"/>
    <x v="4"/>
  </r>
  <r>
    <x v="1"/>
    <s v="NANTUCKET ELECTRIC"/>
    <x v="1"/>
    <x v="1"/>
    <s v="FEBRUARY"/>
    <x v="4"/>
    <s v="INDUSTRIAL"/>
    <n v="18"/>
    <s v="G2A     - Elec G-2 Dem-Variable"/>
    <s v="G2A"/>
    <s v="ELEC G-2A"/>
    <n v="460"/>
    <s v="INDUSTRIAL GENERAL - 60 HERTZ"/>
    <n v="1"/>
    <n v="603.4"/>
    <n v="2240"/>
    <x v="3"/>
  </r>
  <r>
    <x v="0"/>
    <s v="MASSACHUSETTS ELECTRIC"/>
    <x v="1"/>
    <x v="1"/>
    <s v="FEBRUARY"/>
    <x v="2"/>
    <s v="COMMERCIAL"/>
    <n v="710"/>
    <s v="G3A     - Elec G-3 T&amp;D Large TOU"/>
    <s v="G3A"/>
    <s v="ELEC G-3A"/>
    <n v="4532"/>
    <s v="DELIVERY ONLY - COMMERCIAL"/>
    <n v="2013"/>
    <n v="18901079.02"/>
    <n v="322107891"/>
    <x v="5"/>
  </r>
  <r>
    <x v="0"/>
    <s v="MASSACHUSETTS ELECTRIC"/>
    <x v="1"/>
    <x v="1"/>
    <s v="FEBRUARY"/>
    <x v="2"/>
    <s v="COMMERCIAL"/>
    <n v="700"/>
    <s v="G3A     - Elec G-3 Large TOU-Fixed"/>
    <s v="G3A"/>
    <s v="ELEC G-3A"/>
    <n v="300"/>
    <s v="COMMERCIAL-NO BUILDING HEAT"/>
    <n v="3"/>
    <n v="6415.26"/>
    <n v="32160"/>
    <x v="5"/>
  </r>
  <r>
    <x v="0"/>
    <s v="MASSACHUSETTS ELECTRIC"/>
    <x v="1"/>
    <x v="1"/>
    <s v="FEBRUARY"/>
    <x v="4"/>
    <s v="INDUSTRIAL"/>
    <n v="710"/>
    <s v="G3A     - Elec G-3 T&amp;D Large TOU"/>
    <s v="G3A"/>
    <s v="ELEC G-3A"/>
    <n v="4552"/>
    <s v="DELIVERY ONLY - INDUSTRIAL"/>
    <n v="653"/>
    <n v="9701904.3699999992"/>
    <n v="171582828"/>
    <x v="5"/>
  </r>
  <r>
    <x v="1"/>
    <s v="NANTUCKET ELECTRIC"/>
    <x v="1"/>
    <x v="1"/>
    <s v="FEBRUARY"/>
    <x v="2"/>
    <s v="COMMERCIAL"/>
    <n v="710"/>
    <s v="G3A     - Elec G-3 T&amp;D Large TOU"/>
    <s v="G3A"/>
    <s v="ELEC G-3A"/>
    <n v="4532"/>
    <s v="DELIVERY ONLY - COMMERCIAL"/>
    <n v="10"/>
    <n v="117901.17"/>
    <n v="1976769"/>
    <x v="5"/>
  </r>
  <r>
    <x v="0"/>
    <s v="MASSACHUSETTS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31048"/>
    <n v="4360584.28"/>
    <n v="34759261"/>
    <x v="0"/>
  </r>
  <r>
    <x v="1"/>
    <s v="NANTUCKET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123"/>
    <n v="14842.37"/>
    <n v="112099"/>
    <x v="0"/>
  </r>
  <r>
    <x v="0"/>
    <s v="MASSACHUSETTS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1223"/>
    <n v="46914.33"/>
    <n v="417299"/>
    <x v="2"/>
  </r>
  <r>
    <x v="1"/>
    <s v="NANTUCKET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2"/>
    <n v="31.42"/>
    <n v="118"/>
    <x v="2"/>
  </r>
  <r>
    <x v="1"/>
    <s v="NANTUCKET ELECTRIC"/>
    <x v="1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1014.56"/>
    <n v="4453"/>
    <x v="2"/>
  </r>
  <r>
    <x v="1"/>
    <s v="NANTUCKET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91.6"/>
    <n v="22883"/>
    <x v="1"/>
  </r>
  <r>
    <x v="0"/>
    <s v="MASSACHUSETTS ELECTRIC"/>
    <x v="1"/>
    <x v="1"/>
    <s v="FEBRUARY"/>
    <x v="1"/>
    <s v="STEAM-HEAT"/>
    <n v="7"/>
    <s v="R2A     - Elec R-2 Residential Low Income-Variable"/>
    <s v="R2A"/>
    <s v="ELEC R-2A"/>
    <n v="207"/>
    <s v="RESIDENCE SERVICE - WITH HEAT"/>
    <n v="7"/>
    <n v="1277.49"/>
    <n v="6937"/>
    <x v="1"/>
  </r>
  <r>
    <x v="0"/>
    <s v="MASSACHUSETTS ELECTRIC"/>
    <x v="1"/>
    <x v="1"/>
    <s v="FEBRUARY"/>
    <x v="5"/>
    <s v="STRT-AND-HWY-LT"/>
    <n v="600"/>
    <s v="S1A     - Lighting S-1 Co Owned-Fixed"/>
    <s v="S1A"/>
    <s v="LIGHTING S-1A"/>
    <n v="700"/>
    <s v="PUBLIC STREET &amp; HIWAY LIGHTING"/>
    <n v="76"/>
    <n v="47426.23"/>
    <n v="71963"/>
    <x v="4"/>
  </r>
  <r>
    <x v="0"/>
    <s v="MASSACHUSETTS ELECTRIC"/>
    <x v="1"/>
    <x v="1"/>
    <s v="FEBRUARY"/>
    <x v="0"/>
    <s v="RESIDENTIAL"/>
    <n v="603"/>
    <s v="S4A     - Lighting S-1 (S4) Co Owned Non Muni-Variable"/>
    <s v="S4A"/>
    <s v="LIGHTING S-4A"/>
    <n v="200"/>
    <s v="RESIDENCE SERVICE - NO HEAT"/>
    <n v="754"/>
    <n v="26395.360000000001"/>
    <n v="63377"/>
    <x v="4"/>
  </r>
  <r>
    <x v="0"/>
    <s v="MASSACHUSETTS ELECTRIC"/>
    <x v="1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8"/>
    <n v="617.08000000000004"/>
    <n v="1555"/>
    <x v="4"/>
  </r>
  <r>
    <x v="0"/>
    <s v="MASSACHUSETTS ELECTRIC"/>
    <x v="1"/>
    <x v="1"/>
    <s v="FEBRUARY"/>
    <x v="6"/>
    <s v="N/A"/>
    <n v="623"/>
    <s v="S3B     - Lighting S-3 UG Div of Ownrshp Opt B-Var"/>
    <s v="S3B"/>
    <s v="LIGHTING S-3B"/>
    <n v="360"/>
    <s v="PRIVATE LIGHTING"/>
    <n v="3"/>
    <n v="68.790000000000006"/>
    <n v="216"/>
    <x v="4"/>
  </r>
  <r>
    <x v="0"/>
    <s v="MASSACHUSETTS ELECTRIC"/>
    <x v="1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1"/>
    <n v="1817.16"/>
    <n v="6702"/>
    <x v="4"/>
  </r>
  <r>
    <x v="0"/>
    <s v="MASSACHUSETTS ELECTRIC"/>
    <x v="1"/>
    <x v="1"/>
    <s v="FEBRUARY"/>
    <x v="2"/>
    <s v="COMMERCIAL"/>
    <n v="954"/>
    <s v="G2A     - Elec G-2 T&amp;D Dem"/>
    <s v="G2A"/>
    <s v="ELEC G-2A"/>
    <n v="4532"/>
    <s v="DELIVERY ONLY - COMMERCIAL"/>
    <n v="7904"/>
    <n v="11636384.710000001"/>
    <n v="151351338"/>
    <x v="3"/>
  </r>
  <r>
    <x v="1"/>
    <s v="NANTUCKET ELECTRIC"/>
    <x v="1"/>
    <x v="1"/>
    <s v="FEBRUARY"/>
    <x v="4"/>
    <s v="INDUSTRIAL"/>
    <n v="710"/>
    <s v="G3A     - Elec G-3 T&amp;D Large TOU"/>
    <s v="G3A"/>
    <s v="ELEC G-3A"/>
    <n v="4552"/>
    <s v="DELIVERY ONLY - INDUSTRIAL"/>
    <n v="1"/>
    <n v="4410.8"/>
    <n v="57078"/>
    <x v="5"/>
  </r>
  <r>
    <x v="0"/>
    <s v="MASSACHUSETTS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752.38"/>
    <n v="7791"/>
    <x v="2"/>
  </r>
  <r>
    <x v="1"/>
    <s v="NANTUCKET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8"/>
    <n v="211.48"/>
    <n v="1531"/>
    <x v="2"/>
  </r>
  <r>
    <x v="0"/>
    <s v="MASSACHUSETTS ELECTRIC"/>
    <x v="1"/>
    <x v="1"/>
    <s v="FEBRUARY"/>
    <x v="5"/>
    <s v="STRT-AND-HWY-LT"/>
    <n v="621"/>
    <s v="G1B     - Lighting G-1 T&amp;D Non Conforming"/>
    <s v="G1B"/>
    <s v="LIGHTING G-1B"/>
    <n v="4562"/>
    <s v="DELIVERY ONLY - STREET LIGHT"/>
    <n v="9"/>
    <n v="193.67"/>
    <n v="1387"/>
    <x v="2"/>
  </r>
  <r>
    <x v="0"/>
    <s v="MASSACHUSETTS ELECTRIC"/>
    <x v="1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84.69"/>
    <n v="428"/>
    <x v="4"/>
  </r>
  <r>
    <x v="0"/>
    <s v="MASSACHUSETTS ELECTRIC"/>
    <x v="1"/>
    <x v="1"/>
    <s v="FEBRUARY"/>
    <x v="1"/>
    <s v="STEAM-HEAT"/>
    <n v="3"/>
    <s v="R4A     - Elec R-4 Residential TOU-Fixed"/>
    <s v="R4A"/>
    <s v="ELEC R-4A"/>
    <n v="207"/>
    <s v="RESIDENCE SERVICE - WITH HEAT"/>
    <n v="1"/>
    <n v="543.80999999999995"/>
    <n v="2999"/>
    <x v="0"/>
  </r>
  <r>
    <x v="0"/>
    <s v="MASSACHUSETTS ELECTRIC"/>
    <x v="1"/>
    <x v="1"/>
    <s v="FEBRUARY"/>
    <x v="2"/>
    <s v="COMMERCIAL"/>
    <n v="8"/>
    <s v="G1C     - Elec G-1 Sm C&amp;I Unmtrd Fix kWh-Fixed"/>
    <s v="G1C"/>
    <s v="ELEC G-1C"/>
    <n v="300"/>
    <s v="COMMERCIAL-NO BUILDING HEAT"/>
    <n v="382"/>
    <n v="22614.89"/>
    <n v="93313"/>
    <x v="2"/>
  </r>
  <r>
    <x v="0"/>
    <s v="MASSACHUSETTS ELECTRIC"/>
    <x v="1"/>
    <x v="1"/>
    <s v="FEBRUARY"/>
    <x v="2"/>
    <s v="COMMERCIAL"/>
    <n v="12"/>
    <s v="G1C     - Elec G-1 Sm C&amp;I Unmtrd Fix kWh-Var"/>
    <s v="G1C"/>
    <s v="ELEC G-1C"/>
    <n v="300"/>
    <s v="COMMERCIAL-NO BUILDING HEAT"/>
    <n v="1"/>
    <n v="48.91"/>
    <n v="146"/>
    <x v="2"/>
  </r>
  <r>
    <x v="0"/>
    <s v="MASSACHUSETTS ELECTRIC"/>
    <x v="1"/>
    <x v="1"/>
    <s v="FEBRUARY"/>
    <x v="3"/>
    <s v="N/A"/>
    <n v="950"/>
    <s v="G1A     - Elec G-1 T&amp;D Sm C&amp;I"/>
    <s v="G1A"/>
    <s v="ELEC G-1A"/>
    <n v="4579"/>
    <s v="DELIVERY ONLY - MBTA"/>
    <n v="84"/>
    <n v="18424.189999999999"/>
    <n v="193675"/>
    <x v="2"/>
  </r>
  <r>
    <x v="0"/>
    <s v="MASSACHUSETTS ELECTRIC"/>
    <x v="1"/>
    <x v="1"/>
    <s v="FEBRUARY"/>
    <x v="7"/>
    <s v="N/A"/>
    <n v="5"/>
    <s v="G1A     - Elec G-1 Sm C&amp;I-Fixed"/>
    <s v="G1A"/>
    <s v="ELEC G-1A"/>
    <n v="1572"/>
    <s v="SALE FOR RESALE - HINGHAM ELE"/>
    <n v="1"/>
    <n v="5349.59"/>
    <n v="25133"/>
    <x v="2"/>
  </r>
  <r>
    <x v="0"/>
    <s v="MASSACHUSETTS ELECTRIC"/>
    <x v="1"/>
    <x v="1"/>
    <s v="FEBRUARY"/>
    <x v="0"/>
    <s v="RESIDENTIAL"/>
    <n v="11"/>
    <s v="G1A     - Elec G-1 Sm C&amp;I-Variable"/>
    <s v="G1A"/>
    <s v="ELEC G-1A"/>
    <n v="200"/>
    <s v="RESIDENCE SERVICE - NO HEAT"/>
    <n v="11"/>
    <n v="2159.8000000000002"/>
    <n v="79471"/>
    <x v="2"/>
  </r>
  <r>
    <x v="0"/>
    <s v="MASSACHUSETTS ELECTRIC"/>
    <x v="1"/>
    <x v="1"/>
    <s v="FEBRUARY"/>
    <x v="1"/>
    <s v="STEAM-HEAT"/>
    <n v="5"/>
    <s v="G1A     - Elec G-1 Sm C&amp;I-Fixed"/>
    <s v="G1A"/>
    <s v="ELEC G-1A"/>
    <n v="207"/>
    <s v="RESIDENCE SERVICE - WITH HEAT"/>
    <n v="15"/>
    <n v="3931.98"/>
    <n v="17765"/>
    <x v="2"/>
  </r>
  <r>
    <x v="1"/>
    <s v="NANTUCKET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39"/>
    <n v="2426.2199999999998"/>
    <n v="20472"/>
    <x v="2"/>
  </r>
  <r>
    <x v="0"/>
    <s v="MASSACHUSETTS ELECTRIC"/>
    <x v="1"/>
    <x v="1"/>
    <s v="FEBR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"/>
    <s v="FEBRUARY"/>
    <x v="1"/>
    <s v="STEAM-HEAT"/>
    <n v="2"/>
    <s v="R1A     - Elec R-1 Residential-Variable"/>
    <s v="R1A"/>
    <s v="ELEC R-1A"/>
    <n v="207"/>
    <s v="RESIDENCE SERVICE - WITH HEAT"/>
    <n v="29"/>
    <n v="10189.84"/>
    <n v="36213"/>
    <x v="0"/>
  </r>
  <r>
    <x v="0"/>
    <s v="MASSACHUSETTS ELECTRIC"/>
    <x v="1"/>
    <x v="1"/>
    <s v="FEBRUARY"/>
    <x v="0"/>
    <s v="RESIDENTIAL"/>
    <n v="301"/>
    <s v="R1A     - Elec R-1 Res-Smart Grid"/>
    <s v="R1A"/>
    <s v="ELEC R-1A"/>
    <n v="200"/>
    <s v="RESIDENCE SERVICE - NO HEAT"/>
    <n v="2"/>
    <n v="-32.369999999999997"/>
    <n v="-125"/>
    <x v="0"/>
  </r>
  <r>
    <x v="0"/>
    <s v="MASSACHUSETTS ELECTRIC"/>
    <x v="1"/>
    <x v="1"/>
    <s v="FEBRUARY"/>
    <x v="1"/>
    <s v="STEAM-HEAT"/>
    <n v="602"/>
    <s v="S4A     - Lighting S-1 (S4) Co Owned Non Muni-Fixed"/>
    <s v="S4A"/>
    <s v="LIGHTING S-4A"/>
    <n v="207"/>
    <s v="RESIDENCE SERVICE - WITH HEAT"/>
    <n v="2"/>
    <n v="74.41"/>
    <n v="166"/>
    <x v="4"/>
  </r>
  <r>
    <x v="0"/>
    <s v="MASSACHUSETTS ELECTRIC"/>
    <x v="1"/>
    <x v="1"/>
    <s v="FEBRUARY"/>
    <x v="4"/>
    <s v="INDUSTRIAL"/>
    <n v="18"/>
    <s v="G2A     - Elec G-2 Dem-Variable"/>
    <s v="G2A"/>
    <s v="ELEC G-2A"/>
    <n v="460"/>
    <s v="INDUSTRIAL GENERAL - 60 HERTZ"/>
    <n v="201"/>
    <n v="955682.9"/>
    <n v="4278450"/>
    <x v="3"/>
  </r>
  <r>
    <x v="0"/>
    <s v="MASSACHUSETTS ELECTRIC"/>
    <x v="1"/>
    <x v="1"/>
    <s v="FEBRUARY"/>
    <x v="4"/>
    <s v="INDUSTRIAL"/>
    <n v="701"/>
    <s v="G3A     - Elec G-3 Large TOU-Variable"/>
    <s v="G3A"/>
    <s v="ELEC G-3A"/>
    <n v="460"/>
    <s v="INDUSTRIAL GENERAL - 60 HERTZ"/>
    <n v="78"/>
    <n v="1468009.95"/>
    <n v="7490862"/>
    <x v="5"/>
  </r>
  <r>
    <x v="0"/>
    <s v="MASSACHUSETTS ELECTRIC"/>
    <x v="1"/>
    <x v="1"/>
    <s v="FEBRUARY"/>
    <x v="2"/>
    <s v="COMMERCIAL"/>
    <n v="701"/>
    <s v="G3A     - Elec G-3 Large TOU-Variable"/>
    <s v="G3A"/>
    <s v="ELEC G-3A"/>
    <n v="300"/>
    <s v="COMMERCIAL-NO BUILDING HEAT"/>
    <n v="180"/>
    <n v="2856398.57"/>
    <n v="14431961"/>
    <x v="5"/>
  </r>
  <r>
    <x v="0"/>
    <s v="MASSACHUSETTS ELECTRIC"/>
    <x v="1"/>
    <x v="1"/>
    <s v="FEBRUARY"/>
    <x v="5"/>
    <s v="STRT-AND-HWY-LT"/>
    <n v="612"/>
    <s v="G1B     - Lighting G-1 Non Conforming-Fixed"/>
    <s v="G1B"/>
    <s v="LIGHTING G-1B"/>
    <n v="700"/>
    <s v="PUBLIC STREET &amp; HIWAY LIGHTING"/>
    <n v="3"/>
    <n v="89.9"/>
    <n v="317"/>
    <x v="2"/>
  </r>
  <r>
    <x v="0"/>
    <s v="MASSACHUSETTS ELECTRIC"/>
    <x v="1"/>
    <x v="1"/>
    <s v="FEBRUARY"/>
    <x v="5"/>
    <s v="STRT-AND-HWY-LT"/>
    <n v="617"/>
    <s v="S2A     - Lighting S-2 T&amp;D OH Customer Owned"/>
    <s v="S2A"/>
    <s v="LIGHTING S-2A"/>
    <n v="4562"/>
    <s v="DELIVERY ONLY - STREET LIGHT"/>
    <n v="8"/>
    <n v="12086.22"/>
    <n v="62786"/>
    <x v="4"/>
  </r>
  <r>
    <x v="1"/>
    <s v="NANTUCKET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8.7100000000000009"/>
    <n v="24"/>
    <x v="4"/>
  </r>
  <r>
    <x v="0"/>
    <s v="MASSACHUSETTS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028"/>
    <n v="373396.91"/>
    <n v="3075258"/>
    <x v="0"/>
  </r>
  <r>
    <x v="0"/>
    <s v="MASSACHUSETTS ELECTRIC"/>
    <x v="1"/>
    <x v="1"/>
    <s v="FEBRUARY"/>
    <x v="2"/>
    <s v="COMMERCIAL"/>
    <n v="603"/>
    <s v="S4A     - Lighting S-1 (S4) Co Owned Non Muni-Variable"/>
    <s v="S4A"/>
    <s v="LIGHTING S-4A"/>
    <n v="300"/>
    <s v="COMMERCIAL-NO BUILDING HEAT"/>
    <n v="1991"/>
    <n v="219420.04"/>
    <n v="624108"/>
    <x v="4"/>
  </r>
  <r>
    <x v="0"/>
    <s v="MASSACHUSETTS ELECTRIC"/>
    <x v="1"/>
    <x v="1"/>
    <s v="FEBRUARY"/>
    <x v="2"/>
    <s v="COMMERCIAL"/>
    <n v="11"/>
    <s v="G1A     - Elec G-1 Sm C&amp;I-Variable"/>
    <s v="G1A"/>
    <s v="ELEC G-1A"/>
    <n v="300"/>
    <s v="COMMERCIAL-NO BUILDING HEAT"/>
    <n v="231"/>
    <n v="91269.27"/>
    <n v="386949"/>
    <x v="2"/>
  </r>
  <r>
    <x v="1"/>
    <s v="NANTUCKET ELECTRIC"/>
    <x v="1"/>
    <x v="1"/>
    <s v="FEBRUARY"/>
    <x v="0"/>
    <s v="RESIDENTIAL"/>
    <n v="5"/>
    <s v="G1A     - Elec G-1 Sm C&amp;I-Fixed"/>
    <s v="G1A"/>
    <s v="ELEC G-1A"/>
    <n v="200"/>
    <s v="RESIDENCE SERVICE - NO HEAT"/>
    <n v="12"/>
    <n v="776.61"/>
    <n v="3066"/>
    <x v="2"/>
  </r>
  <r>
    <x v="0"/>
    <s v="MASSACHUSETTS ELECTRIC"/>
    <x v="1"/>
    <x v="1"/>
    <s v="FEBRUARY"/>
    <x v="2"/>
    <s v="COMMERCIAL"/>
    <n v="310"/>
    <s v="G1F     - Elec G-1 Sm C&amp;I House Meter-Smart Grid"/>
    <s v="G1F"/>
    <s v="ELEC G-1F"/>
    <n v="300"/>
    <s v="COMMERCIAL-NO BUILDING HEAT"/>
    <n v="1"/>
    <n v="-66.7"/>
    <n v="-132"/>
    <x v="2"/>
  </r>
  <r>
    <x v="0"/>
    <s v="MASSACHUSETTS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319"/>
    <n v="-97803.839999999997"/>
    <n v="630391"/>
    <x v="2"/>
  </r>
  <r>
    <x v="0"/>
    <s v="MASSACHUSETTS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15684"/>
    <n v="966966.93"/>
    <n v="9432173"/>
    <x v="2"/>
  </r>
  <r>
    <x v="1"/>
    <s v="NANTUCKET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8938"/>
    <n v="859067.75"/>
    <n v="6417792"/>
    <x v="0"/>
  </r>
  <r>
    <x v="0"/>
    <s v="MASSACHUSETTS ELECTRIC"/>
    <x v="1"/>
    <x v="1"/>
    <s v="FEBRUARY"/>
    <x v="2"/>
    <s v="COMMERCIAL"/>
    <n v="602"/>
    <s v="S4A     - Lighting S-1 (S4) Co Owned Non Muni-Fixed"/>
    <s v="S4A"/>
    <s v="LIGHTING S-4A"/>
    <n v="300"/>
    <s v="COMMERCIAL-NO BUILDING HEAT"/>
    <n v="990"/>
    <n v="112593.93"/>
    <n v="334901"/>
    <x v="4"/>
  </r>
  <r>
    <x v="0"/>
    <s v="MASSACHUSETTS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4"/>
    <n v="2711.45"/>
    <n v="18306"/>
    <x v="4"/>
  </r>
  <r>
    <x v="1"/>
    <s v="NANTUCKET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7.09"/>
    <n v="154"/>
    <x v="4"/>
  </r>
  <r>
    <x v="0"/>
    <s v="MASSACHUSETTS ELECTRIC"/>
    <x v="1"/>
    <x v="1"/>
    <s v="FEBRUARY"/>
    <x v="8"/>
    <s v="N/A"/>
    <n v="13"/>
    <s v="G2A     - Elec G-2 Dem-Fixed"/>
    <s v="G2A"/>
    <s v="ELEC G-2A"/>
    <n v="1575"/>
    <s v="SALE FOR RESALE - NSTAR"/>
    <n v="1"/>
    <n v="1231.42"/>
    <n v="5810"/>
    <x v="3"/>
  </r>
  <r>
    <x v="1"/>
    <s v="NANTUCKET ELECTRIC"/>
    <x v="1"/>
    <x v="1"/>
    <s v="FEBRUARY"/>
    <x v="2"/>
    <s v="COMMERCIAL"/>
    <n v="18"/>
    <s v="G2A     - Elec G-2 Dem-Variable"/>
    <s v="G2A"/>
    <s v="ELEC G-2A"/>
    <n v="300"/>
    <s v="COMMERCIAL-NO BUILDING HEAT"/>
    <n v="3"/>
    <n v="5285.2"/>
    <n v="23850"/>
    <x v="3"/>
  </r>
  <r>
    <x v="1"/>
    <s v="NANTUCKET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7"/>
    <n v="2118.1799999999998"/>
    <n v="16066"/>
    <x v="0"/>
  </r>
  <r>
    <x v="0"/>
    <s v="MASSACHUSETTS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58348"/>
    <n v="6420312.2400000002"/>
    <n v="92856722"/>
    <x v="2"/>
  </r>
  <r>
    <x v="1"/>
    <s v="NANTUCKET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28"/>
    <n v="1528.2"/>
    <n v="14039"/>
    <x v="2"/>
  </r>
  <r>
    <x v="0"/>
    <s v="MASSACHUSETTS ELECTRIC"/>
    <x v="1"/>
    <x v="1"/>
    <s v="FEBRUARY"/>
    <x v="4"/>
    <s v="INDUSTRIAL"/>
    <n v="11"/>
    <s v="G1A     - Elec G-1 Sm C&amp;I-Variable"/>
    <s v="G1A"/>
    <s v="ELEC G-1A"/>
    <n v="460"/>
    <s v="INDUSTRIAL GENERAL - 60 HERTZ"/>
    <n v="2"/>
    <n v="141.94"/>
    <n v="526"/>
    <x v="2"/>
  </r>
  <r>
    <x v="0"/>
    <s v="MASSACHUSETTS ELECTRIC"/>
    <x v="1"/>
    <x v="1"/>
    <s v="FEBRUARY"/>
    <x v="5"/>
    <s v="STRT-AND-HWY-LT"/>
    <n v="5"/>
    <s v="G1A     - Elec G-1 Sm C&amp;I-Fixed"/>
    <s v="G1A"/>
    <s v="ELEC G-1A"/>
    <n v="700"/>
    <s v="PUBLIC STREET &amp; HIWAY LIGHTING"/>
    <n v="6"/>
    <n v="542.15"/>
    <n v="2270"/>
    <x v="2"/>
  </r>
  <r>
    <x v="0"/>
    <s v="MASSACHUSETTS ELECTRIC"/>
    <x v="1"/>
    <x v="1"/>
    <s v="FEBR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"/>
    <s v="FEBRUARY"/>
    <x v="0"/>
    <s v="RESIDENTIAL"/>
    <n v="7"/>
    <s v="R2A     - Elec R-2 Residential Low Income-Variable"/>
    <s v="R2A"/>
    <s v="ELEC R-2A"/>
    <n v="200"/>
    <s v="RESIDENCE SERVICE - NO HEAT"/>
    <n v="76"/>
    <n v="8044.31"/>
    <n v="42859"/>
    <x v="1"/>
  </r>
  <r>
    <x v="0"/>
    <s v="MASSACHUSETTS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273"/>
    <n v="45384.87"/>
    <n v="158228"/>
    <x v="0"/>
  </r>
  <r>
    <x v="1"/>
    <s v="NANTUCKET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1"/>
    <n v="1441.7"/>
    <n v="5098"/>
    <x v="0"/>
  </r>
  <r>
    <x v="0"/>
    <s v="MASSACHUSETTS ELECTRIC"/>
    <x v="1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2"/>
    <n v="770"/>
    <n v="1566"/>
    <x v="4"/>
  </r>
  <r>
    <x v="1"/>
    <s v="NANTUCKET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226.56"/>
    <n v="7519"/>
    <x v="4"/>
  </r>
  <r>
    <x v="0"/>
    <s v="MASSACHUSETTS ELECTRIC"/>
    <x v="1"/>
    <x v="1"/>
    <s v="FEBRUARY"/>
    <x v="5"/>
    <s v="STRT-AND-HWY-LT"/>
    <n v="608"/>
    <s v="S5A     - Lighting S-5 Cust Owned-Fixed"/>
    <s v="S5A"/>
    <s v="N/A"/>
    <n v="700"/>
    <s v="PUBLIC STREET &amp; HIWAY LIGHTING"/>
    <n v="69"/>
    <n v="57856.84"/>
    <n v="263767"/>
    <x v="4"/>
  </r>
  <r>
    <x v="0"/>
    <s v="MASSACHUSETTS ELECTRIC"/>
    <x v="1"/>
    <x v="1"/>
    <s v="FEBRUARY"/>
    <x v="5"/>
    <s v="STRT-AND-HWY-LT"/>
    <n v="627"/>
    <s v="S6A     - Lighting S-6 T&amp;D Decorative"/>
    <s v="S6A"/>
    <s v="N/A"/>
    <n v="4562"/>
    <s v="DELIVERY ONLY - STREET LIGHT"/>
    <n v="3"/>
    <n v="1130.4100000000001"/>
    <n v="320"/>
    <x v="4"/>
  </r>
  <r>
    <x v="0"/>
    <s v="MASSACHUSETTS ELECTRIC"/>
    <x v="1"/>
    <x v="1"/>
    <s v="FEBRUARY"/>
    <x v="2"/>
    <s v="COMMERCIAL"/>
    <n v="956"/>
    <s v="G2D     - Elec G-2 T&amp;D Dem Res Heat Ind Mtr Apt"/>
    <s v="G2A"/>
    <s v="ELEC G-2A"/>
    <n v="4532"/>
    <s v="DELIVERY ONLY - COMMERCIAL"/>
    <n v="218"/>
    <n v="344725.29"/>
    <n v="4708145"/>
    <x v="3"/>
  </r>
  <r>
    <x v="0"/>
    <s v="MASSACHUSETTS ELECTRIC"/>
    <x v="1"/>
    <x v="1"/>
    <s v="FEBRUARY"/>
    <x v="4"/>
    <s v="INDUSTRIAL"/>
    <n v="954"/>
    <s v="G2A     - Elec G-2 T&amp;D Dem"/>
    <s v="G2A"/>
    <s v="ELEC G-2A"/>
    <n v="4552"/>
    <s v="DELIVERY ONLY - INDUSTRIAL"/>
    <n v="515"/>
    <n v="1011750.48"/>
    <n v="11716227"/>
    <x v="3"/>
  </r>
  <r>
    <x v="0"/>
    <s v="MASSACHUSETTS ELECTRIC"/>
    <x v="1"/>
    <x v="2"/>
    <s v="MARCH"/>
    <x v="0"/>
    <s v="RESIDENTIAL"/>
    <n v="616"/>
    <s v="S4A     - Lighting S-1 (S4) T&amp;D Co Owned Non Muni"/>
    <s v="S4A"/>
    <s v="LIGHTING S-4A"/>
    <n v="4512"/>
    <s v="DELIVERY ONLY - RESIDENTIAL"/>
    <n v="606"/>
    <n v="22330.240000000002"/>
    <n v="69681"/>
    <x v="4"/>
  </r>
  <r>
    <x v="0"/>
    <s v="MASSACHUSETTS ELECTRIC"/>
    <x v="1"/>
    <x v="2"/>
    <s v="MARCH"/>
    <x v="6"/>
    <s v="N/A"/>
    <n v="623"/>
    <s v="S3B     - Lighting S-3 UG Div of Ownrshp Opt B-Var"/>
    <s v="S3B"/>
    <s v="LIGHTING S-3B"/>
    <n v="360"/>
    <s v="PRIVATE LIGHTING"/>
    <n v="3"/>
    <n v="63.36"/>
    <n v="189"/>
    <x v="4"/>
  </r>
  <r>
    <x v="0"/>
    <s v="MASSACHUSETTS ELECTRIC"/>
    <x v="1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1"/>
    <n v="1670.02"/>
    <n v="5913"/>
    <x v="4"/>
  </r>
  <r>
    <x v="0"/>
    <s v="MASSACHUSETTS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43.97"/>
    <n v="261"/>
    <x v="4"/>
  </r>
  <r>
    <x v="0"/>
    <s v="MASSACHUSETTS ELECTRIC"/>
    <x v="1"/>
    <x v="2"/>
    <s v="MARCH"/>
    <x v="4"/>
    <s v="INDUSTRIAL"/>
    <n v="616"/>
    <s v="S4A     - Lighting S-1 (S4) T&amp;D Co Owned Non Muni"/>
    <s v="S4A"/>
    <s v="LIGHTING S-4A"/>
    <n v="4552"/>
    <s v="DELIVERY ONLY - INDUSTRIAL"/>
    <n v="108"/>
    <n v="15459.17"/>
    <n v="62194"/>
    <x v="4"/>
  </r>
  <r>
    <x v="0"/>
    <s v="MASSACHUSETTS ELECTRIC"/>
    <x v="1"/>
    <x v="2"/>
    <s v="MARCH"/>
    <x v="8"/>
    <s v="N/A"/>
    <n v="701"/>
    <s v="G3A     - Elec G-3 Large TOU-Variable"/>
    <s v="G3A"/>
    <s v="ELEC G-3A"/>
    <n v="1575"/>
    <s v="SALE FOR RESALE - NSTAR"/>
    <n v="1"/>
    <n v="31184.32"/>
    <n v="188300"/>
    <x v="5"/>
  </r>
  <r>
    <x v="0"/>
    <s v="MASSACHUSETTS ELECTRIC"/>
    <x v="1"/>
    <x v="2"/>
    <s v="MARCH"/>
    <x v="2"/>
    <s v="COMMERCIAL"/>
    <n v="710"/>
    <s v="G3A     - Elec G-3 T&amp;D Large TOU"/>
    <s v="G3A"/>
    <s v="ELEC G-3A"/>
    <n v="4532"/>
    <s v="DELIVERY ONLY - COMMERCIAL"/>
    <n v="2034"/>
    <n v="19474312.300000001"/>
    <n v="318976389"/>
    <x v="5"/>
  </r>
  <r>
    <x v="1"/>
    <s v="NANTUCKET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1.47"/>
    <n v="14"/>
    <x v="2"/>
  </r>
  <r>
    <x v="0"/>
    <s v="MASSACHUSETTS ELECTRIC"/>
    <x v="1"/>
    <x v="2"/>
    <s v="MARCH"/>
    <x v="2"/>
    <s v="COMMERCIAL"/>
    <n v="19"/>
    <s v="G2B     - Elec G-2 Dem Master Mtr Apts-Variable"/>
    <s v="G2B"/>
    <s v="ELEC G-2B"/>
    <n v="300"/>
    <s v="COMMERCIAL-NO BUILDING HEAT"/>
    <n v="51"/>
    <n v="190011.82"/>
    <n v="937115"/>
    <x v="3"/>
  </r>
  <r>
    <x v="0"/>
    <s v="MASSACHUSETTS ELECTRIC"/>
    <x v="1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6.19"/>
    <n v="300"/>
    <x v="2"/>
  </r>
  <r>
    <x v="0"/>
    <s v="MASSACHUSETTS ELECTRIC"/>
    <x v="1"/>
    <x v="2"/>
    <s v="MARCH"/>
    <x v="8"/>
    <s v="N/A"/>
    <n v="18"/>
    <s v="G2A     - Elec G-2 Dem-Variable"/>
    <s v="G2A"/>
    <s v="ELEC G-2A"/>
    <n v="1575"/>
    <s v="SALE FOR RESALE - NSTAR"/>
    <n v="2"/>
    <n v="8490.5400000000009"/>
    <n v="43510"/>
    <x v="3"/>
  </r>
  <r>
    <x v="0"/>
    <s v="MASSACHUSETTS ELECTRIC"/>
    <x v="1"/>
    <x v="2"/>
    <s v="MARCH"/>
    <x v="4"/>
    <s v="INDUSTRIAL"/>
    <n v="950"/>
    <s v="G1A     - Elec G-1 T&amp;D Sm C&amp;I"/>
    <s v="G1A"/>
    <s v="ELEC G-1A"/>
    <n v="4552"/>
    <s v="DELIVERY ONLY - INDUSTRIAL"/>
    <n v="1353"/>
    <n v="349262.6"/>
    <n v="3559143"/>
    <x v="2"/>
  </r>
  <r>
    <x v="0"/>
    <s v="MASSACHUSETTS ELECTRIC"/>
    <x v="1"/>
    <x v="2"/>
    <s v="MARCH"/>
    <x v="5"/>
    <s v="STRT-AND-HWY-LT"/>
    <n v="612"/>
    <s v="G1B     - Lighting G-1 Non Conforming-Fixed"/>
    <s v="G1B"/>
    <s v="LIGHTING G-1B"/>
    <n v="700"/>
    <s v="PUBLIC STREET &amp; HIWAY LIGHTING"/>
    <n v="3"/>
    <n v="82.84"/>
    <n v="278"/>
    <x v="2"/>
  </r>
  <r>
    <x v="0"/>
    <s v="MASSACHUSETTS ELECTRIC"/>
    <x v="1"/>
    <x v="2"/>
    <s v="MARCH"/>
    <x v="1"/>
    <s v="STEAM-HEAT"/>
    <n v="950"/>
    <s v="G1A     - Elec G-1 T&amp;D Sm C&amp;I"/>
    <s v="G1A"/>
    <s v="ELEC G-1A"/>
    <n v="4513"/>
    <s v="DELIVERY ONLY - RESIDENT HEAT"/>
    <n v="11"/>
    <n v="2087.54"/>
    <n v="21286"/>
    <x v="2"/>
  </r>
  <r>
    <x v="0"/>
    <s v="MASSACHUSETTS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3398"/>
    <n v="281603.32"/>
    <n v="1121064"/>
    <x v="4"/>
  </r>
  <r>
    <x v="0"/>
    <s v="MASSACHUSETTS ELECTRIC"/>
    <x v="1"/>
    <x v="2"/>
    <s v="MARCH"/>
    <x v="5"/>
    <s v="STRT-AND-HWY-LT"/>
    <n v="626"/>
    <s v="S6A     - Lighting S-6 Decorative-Variable"/>
    <s v="S6A"/>
    <s v="N/A"/>
    <n v="700"/>
    <s v="PUBLIC STREET &amp; HIWAY LIGHTING"/>
    <n v="3"/>
    <n v="2022.73"/>
    <n v="601"/>
    <x v="4"/>
  </r>
  <r>
    <x v="1"/>
    <s v="NANTUCKET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10449"/>
    <n v="942877.55"/>
    <n v="6863943"/>
    <x v="0"/>
  </r>
  <r>
    <x v="0"/>
    <s v="MASSACHUSETTS ELECTRIC"/>
    <x v="1"/>
    <x v="2"/>
    <s v="MARCH"/>
    <x v="6"/>
    <s v="N/A"/>
    <n v="601"/>
    <s v="S1A     - Lighting S-1 Co Owned-Variable"/>
    <s v="S1A"/>
    <s v="LIGHTING S-1A"/>
    <n v="360"/>
    <s v="PRIVATE LIGHTING"/>
    <n v="46"/>
    <n v="1330.51"/>
    <n v="2262"/>
    <x v="4"/>
  </r>
  <r>
    <x v="0"/>
    <s v="MASSACHUSETTS ELECTRIC"/>
    <x v="1"/>
    <x v="2"/>
    <s v="MARCH"/>
    <x v="5"/>
    <s v="STRT-AND-HWY-LT"/>
    <n v="600"/>
    <s v="S1A     - Lighting S-1 Co Owned-Fixed"/>
    <s v="S1A"/>
    <s v="LIGHTING S-1A"/>
    <n v="700"/>
    <s v="PUBLIC STREET &amp; HIWAY LIGHTING"/>
    <n v="82"/>
    <n v="47057.77"/>
    <n v="62708"/>
    <x v="4"/>
  </r>
  <r>
    <x v="1"/>
    <s v="NANTUCKET ELECTRIC"/>
    <x v="1"/>
    <x v="2"/>
    <s v="MARCH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0"/>
    <s v="MASSACHUSETTS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04"/>
    <n v="6755.73"/>
    <n v="25650"/>
    <x v="2"/>
  </r>
  <r>
    <x v="0"/>
    <s v="MASSACHUSETTS ELECTRIC"/>
    <x v="1"/>
    <x v="2"/>
    <s v="MARCH"/>
    <x v="2"/>
    <s v="COMMERCIAL"/>
    <n v="10"/>
    <s v="G1F     - Elec G-1 Sm C&amp;I House Meter-Fixed"/>
    <s v="G1D"/>
    <s v="ELEC G-1D"/>
    <n v="300"/>
    <s v="COMMERCIAL-NO BUILDING HEAT"/>
    <n v="20216"/>
    <n v="1615849.14"/>
    <n v="7976126"/>
    <x v="2"/>
  </r>
  <r>
    <x v="0"/>
    <s v="MASSACHUSETTS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1223"/>
    <n v="48105.49"/>
    <n v="417342"/>
    <x v="2"/>
  </r>
  <r>
    <x v="0"/>
    <s v="MASSACHUSETTS ELECTRIC"/>
    <x v="1"/>
    <x v="2"/>
    <s v="MARCH"/>
    <x v="3"/>
    <s v="N/A"/>
    <n v="951"/>
    <s v="G1C     - Elec G-1 T&amp;D Sm C&amp;I Unmtrd Fix kWh"/>
    <s v="G1C"/>
    <s v="ELEC G-1C"/>
    <n v="4579"/>
    <s v="DELIVERY ONLY - MBTA"/>
    <n v="7"/>
    <n v="319.42"/>
    <n v="2844"/>
    <x v="2"/>
  </r>
  <r>
    <x v="0"/>
    <s v="MASSACHUSETTS ELECTRIC"/>
    <x v="1"/>
    <x v="2"/>
    <s v="MARCH"/>
    <x v="2"/>
    <s v="COMMERCIAL"/>
    <n v="18"/>
    <s v="G2A     - Elec G-2 Dem-Variable"/>
    <s v="G2A"/>
    <s v="ELEC G-2A"/>
    <n v="300"/>
    <s v="COMMERCIAL-NO BUILDING HEAT"/>
    <n v="2182"/>
    <n v="6304033.0999999996"/>
    <n v="30452627"/>
    <x v="3"/>
  </r>
  <r>
    <x v="0"/>
    <s v="MASSACHUSETTS ELECTRIC"/>
    <x v="1"/>
    <x v="2"/>
    <s v="MARCH"/>
    <x v="4"/>
    <s v="INDUSTRIAL"/>
    <n v="13"/>
    <s v="G2A     - Elec G-2 Dem-Fixed"/>
    <s v="G2A"/>
    <s v="ELEC G-2A"/>
    <n v="460"/>
    <s v="INDUSTRIAL GENERAL - 60 HERTZ"/>
    <n v="8"/>
    <n v="19355.3"/>
    <n v="99040"/>
    <x v="3"/>
  </r>
  <r>
    <x v="1"/>
    <s v="NANTUCKET ELECTRIC"/>
    <x v="1"/>
    <x v="2"/>
    <s v="MARCH"/>
    <x v="4"/>
    <s v="INDUSTRIAL"/>
    <n v="18"/>
    <s v="G2A     - Elec G-2 Dem-Variable"/>
    <s v="G2A"/>
    <s v="ELEC G-2A"/>
    <n v="460"/>
    <s v="INDUSTRIAL GENERAL - 60 HERTZ"/>
    <n v="1"/>
    <n v="460.69"/>
    <n v="1680"/>
    <x v="3"/>
  </r>
  <r>
    <x v="0"/>
    <s v="MASSACHUSETTS ELECTRIC"/>
    <x v="1"/>
    <x v="2"/>
    <s v="MARCH"/>
    <x v="3"/>
    <s v="N/A"/>
    <n v="18"/>
    <s v="G2A     - Elec G-2 Dem-Variable"/>
    <s v="G2A"/>
    <s v="ELEC G-2A"/>
    <n v="1579"/>
    <s v="SALE FOR RESALE - M.B.T.A."/>
    <n v="1"/>
    <n v="12350.26"/>
    <n v="64600"/>
    <x v="3"/>
  </r>
  <r>
    <x v="0"/>
    <s v="MASSACHUSETTS ELECTRIC"/>
    <x v="1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69.97"/>
    <n v="292"/>
    <x v="2"/>
  </r>
  <r>
    <x v="0"/>
    <s v="MASSACHUSETTS ELECTRIC"/>
    <x v="1"/>
    <x v="2"/>
    <s v="MARCH"/>
    <x v="0"/>
    <s v="RESIDENTIAL"/>
    <n v="18"/>
    <s v="G2A     - Elec G-2 Dem-Variable"/>
    <s v="G2A"/>
    <s v="ELEC G-2A"/>
    <n v="200"/>
    <s v="RESIDENCE SERVICE - NO HEAT"/>
    <n v="1"/>
    <n v="388.46"/>
    <n v="1760"/>
    <x v="3"/>
  </r>
  <r>
    <x v="0"/>
    <s v="MASSACHUSETTS ELECTRIC"/>
    <x v="1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73.48"/>
    <n v="146"/>
    <x v="4"/>
  </r>
  <r>
    <x v="0"/>
    <s v="MASSACHUSETTS ELECTRIC"/>
    <x v="1"/>
    <x v="2"/>
    <s v="MARCH"/>
    <x v="0"/>
    <s v="RESIDENTIAL"/>
    <n v="11"/>
    <s v="G1A     - Elec G-1 Sm C&amp;I-Variable"/>
    <s v="G1A"/>
    <s v="ELEC G-1A"/>
    <n v="200"/>
    <s v="RESIDENCE SERVICE - NO HEAT"/>
    <n v="10"/>
    <n v="-18498.45"/>
    <n v="48241"/>
    <x v="2"/>
  </r>
  <r>
    <x v="0"/>
    <s v="MASSACHUSETTS ELECTRIC"/>
    <x v="1"/>
    <x v="2"/>
    <s v="MARCH"/>
    <x v="1"/>
    <s v="STEAM-HEAT"/>
    <n v="5"/>
    <s v="G1A     - Elec G-1 Sm C&amp;I-Fixed"/>
    <s v="G1A"/>
    <s v="ELEC G-1A"/>
    <n v="207"/>
    <s v="RESIDENCE SERVICE - WITH HEAT"/>
    <n v="16"/>
    <n v="2879.67"/>
    <n v="12648"/>
    <x v="2"/>
  </r>
  <r>
    <x v="0"/>
    <s v="MASSACHUSETTS ELECTRIC"/>
    <x v="1"/>
    <x v="2"/>
    <s v="MARCH"/>
    <x v="2"/>
    <s v="COMMERCIAL"/>
    <n v="11"/>
    <s v="G1A     - Elec G-1 Sm C&amp;I-Variable"/>
    <s v="G1A"/>
    <s v="ELEC G-1A"/>
    <n v="300"/>
    <s v="COMMERCIAL-NO BUILDING HEAT"/>
    <n v="209"/>
    <n v="76304.39"/>
    <n v="339331"/>
    <x v="2"/>
  </r>
  <r>
    <x v="0"/>
    <s v="MASSACHUSETTS ELECTRIC"/>
    <x v="1"/>
    <x v="2"/>
    <s v="MARCH"/>
    <x v="2"/>
    <s v="COMMERCIAL"/>
    <n v="950"/>
    <s v="G1A     - Elec G-1 T&amp;D Sm C&amp;I"/>
    <s v="G1A"/>
    <s v="ELEC G-1A"/>
    <n v="4532"/>
    <s v="DELIVERY ONLY - COMMERCIAL"/>
    <n v="60274"/>
    <n v="5059021.76"/>
    <n v="93267318"/>
    <x v="2"/>
  </r>
  <r>
    <x v="0"/>
    <s v="MASSACHUSETTS ELECTRIC"/>
    <x v="1"/>
    <x v="2"/>
    <s v="MARCH"/>
    <x v="7"/>
    <s v="N/A"/>
    <n v="5"/>
    <s v="G1A     - Elec G-1 Sm C&amp;I-Fixed"/>
    <s v="G1A"/>
    <s v="ELEC G-1A"/>
    <n v="1572"/>
    <s v="SALE FOR RESALE - HINGHAM ELE"/>
    <n v="1"/>
    <n v="4348.78"/>
    <n v="20411"/>
    <x v="2"/>
  </r>
  <r>
    <x v="0"/>
    <s v="MASSACHUSETTS ELECTRIC"/>
    <x v="1"/>
    <x v="2"/>
    <s v="MARCH"/>
    <x v="2"/>
    <s v="COMMERCIAL"/>
    <n v="602"/>
    <s v="S4A     - Lighting S-1 (S4) Co Owned Non Muni-Fixed"/>
    <s v="S4A"/>
    <s v="LIGHTING S-4A"/>
    <n v="300"/>
    <s v="COMMERCIAL-NO BUILDING HEAT"/>
    <n v="926"/>
    <n v="116109.21"/>
    <n v="309447"/>
    <x v="4"/>
  </r>
  <r>
    <x v="1"/>
    <s v="NANTUCKET ELECTRIC"/>
    <x v="1"/>
    <x v="2"/>
    <s v="MARCH"/>
    <x v="6"/>
    <s v="N/A"/>
    <n v="615"/>
    <s v="S1A     - Lighting S-1 T&amp;D Co Owned"/>
    <s v="S1A"/>
    <s v="LIGHTING S-1A"/>
    <n v="4563"/>
    <s v="DELIVERY ONLY - PRIVATE LIGHT"/>
    <n v="1"/>
    <n v="11.39"/>
    <n v="30"/>
    <x v="4"/>
  </r>
  <r>
    <x v="1"/>
    <s v="NANTUCKET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333.94"/>
    <n v="6633"/>
    <x v="4"/>
  </r>
  <r>
    <x v="1"/>
    <s v="NANTUCKET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9.28"/>
    <n v="136"/>
    <x v="4"/>
  </r>
  <r>
    <x v="0"/>
    <s v="MASSACHUSETTS ELECTRIC"/>
    <x v="1"/>
    <x v="2"/>
    <s v="MARCH"/>
    <x v="1"/>
    <s v="STEAM-HEAT"/>
    <n v="301"/>
    <s v="R1A     - Elec R-1 Res-Smart Grid"/>
    <s v="R1A"/>
    <s v="ELEC R-1A"/>
    <n v="207"/>
    <s v="RESIDENCE SERVICE - WITH HEAT"/>
    <n v="1"/>
    <n v="-521.36"/>
    <n v="-2895"/>
    <x v="0"/>
  </r>
  <r>
    <x v="0"/>
    <s v="MASSACHUSETTS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458625"/>
    <n v="31970805.390000001"/>
    <n v="238889018"/>
    <x v="0"/>
  </r>
  <r>
    <x v="0"/>
    <s v="MASSACHUSETTS ELECTRIC"/>
    <x v="1"/>
    <x v="2"/>
    <s v="MARCH"/>
    <x v="2"/>
    <s v="COMMERCIAL"/>
    <n v="2"/>
    <s v="R1A     - Elec R-1 Residential-Variable"/>
    <s v="R1A"/>
    <s v="ELEC R-1A"/>
    <n v="300"/>
    <s v="COMMERCIAL-NO BUILDING HEAT"/>
    <n v="2"/>
    <n v="131.13"/>
    <n v="428"/>
    <x v="0"/>
  </r>
  <r>
    <x v="0"/>
    <s v="MASSACHUSETTS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61887"/>
    <n v="1299287.32"/>
    <n v="32281696"/>
    <x v="1"/>
  </r>
  <r>
    <x v="0"/>
    <s v="MASSACHUSETTS ELECTRIC"/>
    <x v="1"/>
    <x v="2"/>
    <s v="MARCH"/>
    <x v="6"/>
    <s v="N/A"/>
    <n v="600"/>
    <s v="S1A     - Lighting S-1 Co Owned-Fixed"/>
    <s v="S1A"/>
    <s v="LIGHTING S-1A"/>
    <n v="360"/>
    <s v="PRIVATE LIGHTING"/>
    <n v="9"/>
    <n v="4215.3900000000003"/>
    <n v="5126"/>
    <x v="4"/>
  </r>
  <r>
    <x v="0"/>
    <s v="MASSACHUSETTS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4740"/>
    <n v="176923.77"/>
    <n v="4802462"/>
    <x v="1"/>
  </r>
  <r>
    <x v="1"/>
    <s v="NANTUCKET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156"/>
    <n v="16212.72"/>
    <n v="119389"/>
    <x v="0"/>
  </r>
  <r>
    <x v="0"/>
    <s v="MASSACHUSETTS ELECTRIC"/>
    <x v="1"/>
    <x v="2"/>
    <s v="MARCH"/>
    <x v="2"/>
    <s v="COMMERCIAL"/>
    <n v="701"/>
    <s v="G3A     - Elec G-3 Large TOU-Variable"/>
    <s v="G3A"/>
    <s v="ELEC G-3A"/>
    <n v="300"/>
    <s v="COMMERCIAL-NO BUILDING HEAT"/>
    <n v="161"/>
    <n v="2177068.61"/>
    <n v="11478693"/>
    <x v="5"/>
  </r>
  <r>
    <x v="0"/>
    <s v="MASSACHUSETTS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19199"/>
    <n v="837240.38"/>
    <n v="10203192"/>
    <x v="2"/>
  </r>
  <r>
    <x v="0"/>
    <s v="MASSACHUSETTS ELECTRIC"/>
    <x v="1"/>
    <x v="2"/>
    <s v="MARCH"/>
    <x v="2"/>
    <s v="COMMERCIAL"/>
    <n v="700"/>
    <s v="G3A     - Elec G-3 Large TOU-Fixed"/>
    <s v="G3A"/>
    <s v="ELEC G-3A"/>
    <n v="300"/>
    <s v="COMMERCIAL-NO BUILDING HEAT"/>
    <n v="4"/>
    <n v="53685.79"/>
    <n v="299280"/>
    <x v="5"/>
  </r>
  <r>
    <x v="0"/>
    <s v="MASSACHUSETTS ELECTRIC"/>
    <x v="1"/>
    <x v="2"/>
    <s v="MARCH"/>
    <x v="2"/>
    <s v="COMMERCIAL"/>
    <n v="14"/>
    <s v="G1D     - Elec G-1 Sm C&amp;I Master Mtr-Variable"/>
    <s v="G1D"/>
    <s v="ELEC G-1D"/>
    <n v="300"/>
    <s v="COMMERCIAL-NO BUILDING HEAT"/>
    <n v="1"/>
    <n v="688.42"/>
    <n v="2918"/>
    <x v="2"/>
  </r>
  <r>
    <x v="0"/>
    <s v="MASSACHUSETTS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309"/>
    <n v="-307607.18"/>
    <n v="515581"/>
    <x v="2"/>
  </r>
  <r>
    <x v="1"/>
    <s v="NANTUCKET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2"/>
    <n v="215.64"/>
    <n v="878"/>
    <x v="2"/>
  </r>
  <r>
    <x v="1"/>
    <s v="NANTUCKET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8"/>
    <n v="186.82"/>
    <n v="1276"/>
    <x v="2"/>
  </r>
  <r>
    <x v="0"/>
    <s v="MASSACHUSETTS ELECTRIC"/>
    <x v="1"/>
    <x v="2"/>
    <s v="MARCH"/>
    <x v="2"/>
    <s v="COMMERCIAL"/>
    <n v="5"/>
    <s v="G1A     - Elec G-1 Sm C&amp;I-Fixed"/>
    <s v="G1A"/>
    <s v="ELEC G-1A"/>
    <n v="300"/>
    <s v="COMMERCIAL-NO BUILDING HEAT"/>
    <n v="42550"/>
    <n v="2569328.85"/>
    <n v="50184117"/>
    <x v="2"/>
  </r>
  <r>
    <x v="0"/>
    <s v="MASSACHUSETTS ELECTRIC"/>
    <x v="1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26"/>
    <n v="31948.75"/>
    <n v="83712"/>
    <x v="4"/>
  </r>
  <r>
    <x v="0"/>
    <s v="MASSACHUSETTS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3"/>
    <n v="2702.42"/>
    <n v="14897"/>
    <x v="4"/>
  </r>
  <r>
    <x v="1"/>
    <s v="NANTUCKET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6009.1"/>
    <n v="15779"/>
    <x v="4"/>
  </r>
  <r>
    <x v="0"/>
    <s v="MASSACHUSETTS ELECTRIC"/>
    <x v="1"/>
    <x v="2"/>
    <s v="MARCH"/>
    <x v="5"/>
    <s v="STRT-AND-HWY-LT"/>
    <n v="627"/>
    <s v="S6A     - Lighting S-6 T&amp;D Decorative"/>
    <s v="S6A"/>
    <s v="N/A"/>
    <n v="4562"/>
    <s v="DELIVERY ONLY - STREET LIGHT"/>
    <n v="3"/>
    <n v="1100.24"/>
    <n v="282"/>
    <x v="4"/>
  </r>
  <r>
    <x v="1"/>
    <s v="NANTUCKET ELECTRIC"/>
    <x v="1"/>
    <x v="2"/>
    <s v="MARCH"/>
    <x v="0"/>
    <s v="RESIDENTIAL"/>
    <n v="2"/>
    <s v="R1A     - Elec R-1 Residential-Variable"/>
    <s v="R1A"/>
    <s v="ELEC R-1A"/>
    <n v="200"/>
    <s v="RESIDENCE SERVICE - NO HEAT"/>
    <n v="1"/>
    <n v="1006.78"/>
    <n v="3798"/>
    <x v="0"/>
  </r>
  <r>
    <x v="0"/>
    <s v="MASSACHUSETTS ELECTRIC"/>
    <x v="1"/>
    <x v="2"/>
    <s v="MARCH"/>
    <x v="1"/>
    <s v="STEAM-HEAT"/>
    <n v="2"/>
    <s v="R1A     - Elec R-1 Residential-Variable"/>
    <s v="R1A"/>
    <s v="ELEC R-1A"/>
    <n v="207"/>
    <s v="RESIDENCE SERVICE - WITH HEAT"/>
    <n v="25"/>
    <n v="6858.01"/>
    <n v="25009"/>
    <x v="0"/>
  </r>
  <r>
    <x v="1"/>
    <s v="NANTUCKET ELECTRIC"/>
    <x v="1"/>
    <x v="2"/>
    <s v="MARCH"/>
    <x v="2"/>
    <s v="COMMERCIAL"/>
    <n v="1"/>
    <s v="R1A     - Elec R-1 Residential-Fixed"/>
    <s v="R1A"/>
    <s v="ELEC R-1A"/>
    <n v="300"/>
    <s v="COMMERCIAL-NO BUILDING HEAT"/>
    <n v="22"/>
    <n v="2210.04"/>
    <n v="7727"/>
    <x v="0"/>
  </r>
  <r>
    <x v="0"/>
    <s v="MASSACHUSETTS ELECTRIC"/>
    <x v="1"/>
    <x v="2"/>
    <s v="MARCH"/>
    <x v="7"/>
    <s v="N/A"/>
    <n v="1"/>
    <s v="R1A     - Elec R-1 Residential-Fixed"/>
    <s v="R1A"/>
    <s v="ELEC R-1A"/>
    <n v="1572"/>
    <s v="SALE FOR RESALE - HINGHAM ELE"/>
    <n v="1"/>
    <n v="149.34"/>
    <n v="548"/>
    <x v="0"/>
  </r>
  <r>
    <x v="0"/>
    <s v="MASSACHUSETTS ELECTRIC"/>
    <x v="1"/>
    <x v="2"/>
    <s v="MARCH"/>
    <x v="1"/>
    <s v="STEAM-HEAT"/>
    <n v="7"/>
    <s v="R2A     - Elec R-2 Residential Low Income-Variable"/>
    <s v="R2A"/>
    <s v="ELEC R-2A"/>
    <n v="207"/>
    <s v="RESIDENCE SERVICE - WITH HEAT"/>
    <n v="7"/>
    <n v="1186.8800000000001"/>
    <n v="6625"/>
    <x v="1"/>
  </r>
  <r>
    <x v="1"/>
    <s v="NANTUCKET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28"/>
    <n v="3876.08"/>
    <n v="21842"/>
    <x v="1"/>
  </r>
  <r>
    <x v="1"/>
    <s v="NANTUCKET ELECTRIC"/>
    <x v="1"/>
    <x v="2"/>
    <s v="MARCH"/>
    <x v="2"/>
    <s v="COMMERCIAL"/>
    <n v="701"/>
    <s v="G3A     - Elec G-3 Large TOU-Variable"/>
    <s v="G3A"/>
    <s v="ELEC G-3A"/>
    <n v="300"/>
    <s v="COMMERCIAL-NO BUILDING HEAT"/>
    <n v="2"/>
    <n v="-44749.38"/>
    <n v="-146300"/>
    <x v="5"/>
  </r>
  <r>
    <x v="0"/>
    <s v="MASSACHUSETTS ELECTRIC"/>
    <x v="1"/>
    <x v="2"/>
    <s v="MARCH"/>
    <x v="2"/>
    <s v="COMMERCIAL"/>
    <n v="955"/>
    <s v="G2B     - Elec G-2 T&amp;D Dem Master Mtr Apts"/>
    <s v="G2A"/>
    <s v="ELEC G-2A"/>
    <n v="4532"/>
    <s v="DELIVERY ONLY - COMMERCIAL"/>
    <n v="348"/>
    <n v="627570.24"/>
    <n v="7993090"/>
    <x v="3"/>
  </r>
  <r>
    <x v="0"/>
    <s v="MASSACHUSETTS ELECTRIC"/>
    <x v="1"/>
    <x v="2"/>
    <s v="MARCH"/>
    <x v="4"/>
    <s v="INDUSTRIAL"/>
    <n v="954"/>
    <s v="G2A     - Elec G-2 T&amp;D Dem"/>
    <s v="G2A"/>
    <s v="ELEC G-2A"/>
    <n v="4552"/>
    <s v="DELIVERY ONLY - INDUSTRIAL"/>
    <n v="516"/>
    <n v="1056714.07"/>
    <n v="11956431"/>
    <x v="3"/>
  </r>
  <r>
    <x v="0"/>
    <s v="MASSACHUSETTS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439"/>
    <n v="75089.23"/>
    <n v="1733638"/>
    <x v="2"/>
  </r>
  <r>
    <x v="1"/>
    <s v="NANTUCKET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10"/>
    <n v="405.67"/>
    <n v="3033"/>
    <x v="2"/>
  </r>
  <r>
    <x v="1"/>
    <s v="NANTUCKET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6"/>
    <n v="183.57"/>
    <n v="1366"/>
    <x v="2"/>
  </r>
  <r>
    <x v="0"/>
    <s v="MASSACHUSETTS ELECTRIC"/>
    <x v="1"/>
    <x v="2"/>
    <s v="MARCH"/>
    <x v="4"/>
    <s v="INDUSTRIAL"/>
    <n v="18"/>
    <s v="G2A     - Elec G-2 Dem-Variable"/>
    <s v="G2A"/>
    <s v="ELEC G-2A"/>
    <n v="460"/>
    <s v="INDUSTRIAL GENERAL - 60 HERTZ"/>
    <n v="188"/>
    <n v="719137.68"/>
    <n v="3421319"/>
    <x v="3"/>
  </r>
  <r>
    <x v="0"/>
    <s v="MASSACHUSETTS ELECTRIC"/>
    <x v="1"/>
    <x v="2"/>
    <s v="MARCH"/>
    <x v="2"/>
    <s v="COMMERCIAL"/>
    <n v="12"/>
    <s v="G1C     - Elec G-1 Sm C&amp;I Unmtrd Fix kWh-Var"/>
    <s v="G1C"/>
    <s v="ELEC G-1C"/>
    <n v="300"/>
    <s v="COMMERCIAL-NO BUILDING HEAT"/>
    <n v="1"/>
    <n v="9.83"/>
    <n v="11"/>
    <x v="2"/>
  </r>
  <r>
    <x v="1"/>
    <s v="NANTUCKET ELECTRIC"/>
    <x v="1"/>
    <x v="2"/>
    <s v="MARCH"/>
    <x v="0"/>
    <s v="RESIDENTIAL"/>
    <n v="5"/>
    <s v="G1A     - Elec G-1 Sm C&amp;I-Fixed"/>
    <s v="G1A"/>
    <s v="ELEC G-1A"/>
    <n v="200"/>
    <s v="RESIDENCE SERVICE - NO HEAT"/>
    <n v="13"/>
    <n v="1497.79"/>
    <n v="6155"/>
    <x v="2"/>
  </r>
  <r>
    <x v="0"/>
    <s v="MASSACHUSETTS ELECTRIC"/>
    <x v="1"/>
    <x v="2"/>
    <s v="MARCH"/>
    <x v="4"/>
    <s v="INDUSTRIAL"/>
    <n v="602"/>
    <s v="S4A     - Lighting S-1 (S4) Co Owned Non Muni-Fixed"/>
    <s v="S4A"/>
    <s v="LIGHTING S-4A"/>
    <n v="460"/>
    <s v="INDUSTRIAL GENERAL - 60 HERTZ"/>
    <n v="28"/>
    <n v="4415.18"/>
    <n v="12183"/>
    <x v="4"/>
  </r>
  <r>
    <x v="0"/>
    <s v="MASSACHUSETTS ELECTRIC"/>
    <x v="1"/>
    <x v="2"/>
    <s v="MARCH"/>
    <x v="4"/>
    <s v="INDUSTRIAL"/>
    <n v="603"/>
    <s v="S4A     - Lighting S-1 (S4) Co Owned Non Muni-Variable"/>
    <s v="S4A"/>
    <s v="LIGHTING S-4A"/>
    <n v="460"/>
    <s v="INDUSTRIAL GENERAL - 60 HERTZ"/>
    <n v="51"/>
    <n v="8005.97"/>
    <n v="22013"/>
    <x v="4"/>
  </r>
  <r>
    <x v="0"/>
    <s v="MASSACHUSETTS ELECTRIC"/>
    <x v="1"/>
    <x v="2"/>
    <s v="MARCH"/>
    <x v="5"/>
    <s v="STRT-AND-HWY-LT"/>
    <n v="619"/>
    <s v="S5A     - Lighting S-5 T&amp;D Cust Owned"/>
    <s v="S5A"/>
    <s v="N/A"/>
    <n v="4562"/>
    <s v="DELIVERY ONLY - STREET LIGHT"/>
    <n v="384"/>
    <n v="421772.72"/>
    <n v="3430013"/>
    <x v="4"/>
  </r>
  <r>
    <x v="0"/>
    <s v="MASSACHUSETTS ELECTRIC"/>
    <x v="1"/>
    <x v="2"/>
    <s v="MARCH"/>
    <x v="5"/>
    <s v="STRT-AND-HWY-LT"/>
    <n v="625"/>
    <s v="S6A     - Lighting S-6 Decorative-Fixed"/>
    <s v="S6A"/>
    <s v="N/A"/>
    <n v="700"/>
    <s v="PUBLIC STREET &amp; HIWAY LIGHTING"/>
    <n v="1"/>
    <n v="19.87"/>
    <n v="22"/>
    <x v="4"/>
  </r>
  <r>
    <x v="0"/>
    <s v="MASSACHUSETTS ELECTRIC"/>
    <x v="1"/>
    <x v="2"/>
    <s v="MARCH"/>
    <x v="2"/>
    <s v="COMMERCIAL"/>
    <n v="1"/>
    <s v="R1A     - Elec R-1 Residential-Fixed"/>
    <s v="R1A"/>
    <s v="ELEC R-1A"/>
    <n v="300"/>
    <s v="COMMERCIAL-NO BUILDING HEAT"/>
    <n v="1217"/>
    <n v="358238.61"/>
    <n v="1338260"/>
    <x v="0"/>
  </r>
  <r>
    <x v="0"/>
    <s v="MASSACHUSETTS ELECTRIC"/>
    <x v="1"/>
    <x v="2"/>
    <s v="MARCH"/>
    <x v="0"/>
    <s v="RESIDENTIAL"/>
    <n v="7"/>
    <s v="R2A     - Elec R-2 Residential Low Income-Variable"/>
    <s v="R2A"/>
    <s v="ELEC R-2A"/>
    <n v="200"/>
    <s v="RESIDENCE SERVICE - NO HEAT"/>
    <n v="73"/>
    <n v="7207.73"/>
    <n v="39505"/>
    <x v="1"/>
  </r>
  <r>
    <x v="1"/>
    <s v="NANTUCKET ELECTRIC"/>
    <x v="1"/>
    <x v="2"/>
    <s v="MARCH"/>
    <x v="2"/>
    <s v="COMMERCIAL"/>
    <n v="903"/>
    <s v="R1A     - Elec R-1 T&amp;D Residential"/>
    <s v="R1A"/>
    <s v="ELEC R-1A"/>
    <n v="4532"/>
    <s v="DELIVERY ONLY - COMMERCIAL"/>
    <n v="22"/>
    <n v="2151.7199999999998"/>
    <n v="15700"/>
    <x v="0"/>
  </r>
  <r>
    <x v="1"/>
    <s v="NANTUCKET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102"/>
    <n v="4509.88"/>
    <n v="88963"/>
    <x v="1"/>
  </r>
  <r>
    <x v="1"/>
    <s v="NANTUCKET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1.51"/>
    <n v="5326"/>
    <x v="1"/>
  </r>
  <r>
    <x v="0"/>
    <s v="MASSACHUSETTS ELECTRIC"/>
    <x v="1"/>
    <x v="2"/>
    <s v="MARCH"/>
    <x v="2"/>
    <s v="COMMERCIAL"/>
    <n v="954"/>
    <s v="G2A     - Elec G-2 T&amp;D Dem"/>
    <s v="G2A"/>
    <s v="ELEC G-2A"/>
    <n v="4532"/>
    <s v="DELIVERY ONLY - COMMERCIAL"/>
    <n v="7932"/>
    <n v="11994724"/>
    <n v="148093409"/>
    <x v="3"/>
  </r>
  <r>
    <x v="0"/>
    <s v="MASSACHUSETTS ELECTRIC"/>
    <x v="1"/>
    <x v="2"/>
    <s v="MARCH"/>
    <x v="2"/>
    <s v="COMMERCIAL"/>
    <n v="17"/>
    <s v="G2D     - Elec G-2 Dem Res Heat Ind Mtr Apt-Fix"/>
    <s v="G2D"/>
    <s v="ELEC G-2D"/>
    <n v="300"/>
    <s v="COMMERCIAL-NO BUILDING HEAT"/>
    <n v="2"/>
    <n v="2500.9899999999998"/>
    <n v="12320"/>
    <x v="3"/>
  </r>
  <r>
    <x v="1"/>
    <s v="NANTUCKET ELECTRIC"/>
    <x v="1"/>
    <x v="2"/>
    <s v="MARCH"/>
    <x v="4"/>
    <s v="INDUSTRIAL"/>
    <n v="710"/>
    <s v="G3A     - Elec G-3 T&amp;D Large TOU"/>
    <s v="G3A"/>
    <s v="ELEC G-3A"/>
    <n v="4552"/>
    <s v="DELIVERY ONLY - INDUSTRIAL"/>
    <n v="1"/>
    <n v="3271.84"/>
    <n v="37753"/>
    <x v="5"/>
  </r>
  <r>
    <x v="1"/>
    <s v="NANTUCKET ELECTRIC"/>
    <x v="1"/>
    <x v="2"/>
    <s v="MARCH"/>
    <x v="2"/>
    <s v="COMMERCIAL"/>
    <n v="18"/>
    <s v="G2A     - Elec G-2 Dem-Variable"/>
    <s v="G2A"/>
    <s v="ELEC G-2A"/>
    <n v="300"/>
    <s v="COMMERCIAL-NO BUILDING HEAT"/>
    <n v="3"/>
    <n v="852.36"/>
    <n v="3365"/>
    <x v="3"/>
  </r>
  <r>
    <x v="0"/>
    <s v="MASSACHUSETTS ELECTRIC"/>
    <x v="1"/>
    <x v="2"/>
    <s v="MARCH"/>
    <x v="8"/>
    <s v="N/A"/>
    <n v="13"/>
    <s v="G2A     - Elec G-2 Dem-Fixed"/>
    <s v="G2A"/>
    <s v="ELEC G-2A"/>
    <n v="1575"/>
    <s v="SALE FOR RESALE - NSTAR"/>
    <n v="1"/>
    <n v="1094.93"/>
    <n v="5320"/>
    <x v="3"/>
  </r>
  <r>
    <x v="0"/>
    <s v="MASSACHUSETTS ELECTRIC"/>
    <x v="1"/>
    <x v="2"/>
    <s v="MARCH"/>
    <x v="8"/>
    <s v="N/A"/>
    <n v="950"/>
    <s v="G1A     - Elec G-1 T&amp;D Sm C&amp;I"/>
    <s v="G1A"/>
    <s v="ELEC G-1A"/>
    <n v="4575"/>
    <s v="N/A"/>
    <n v="2"/>
    <n v="848.87"/>
    <n v="8780"/>
    <x v="2"/>
  </r>
  <r>
    <x v="0"/>
    <s v="MASSACHUSETTS ELECTRIC"/>
    <x v="1"/>
    <x v="2"/>
    <s v="MARCH"/>
    <x v="10"/>
    <s v="N/A"/>
    <n v="950"/>
    <s v="G1A     - Elec G-1 T&amp;D Sm C&amp;I"/>
    <s v="G1A"/>
    <s v="ELEC G-1A"/>
    <n v="4577"/>
    <s v="N/A"/>
    <n v="1"/>
    <n v="229.5"/>
    <n v="2413"/>
    <x v="2"/>
  </r>
  <r>
    <x v="0"/>
    <s v="MASSACHUSETTS ELECTRIC"/>
    <x v="1"/>
    <x v="2"/>
    <s v="MARCH"/>
    <x v="3"/>
    <s v="N/A"/>
    <n v="950"/>
    <s v="G1A     - Elec G-1 T&amp;D Sm C&amp;I"/>
    <s v="G1A"/>
    <s v="ELEC G-1A"/>
    <n v="4579"/>
    <s v="DELIVERY ONLY - MBTA"/>
    <n v="84"/>
    <n v="13876.02"/>
    <n v="139447"/>
    <x v="2"/>
  </r>
  <r>
    <x v="0"/>
    <s v="MASSACHUSETTS ELECTRIC"/>
    <x v="1"/>
    <x v="2"/>
    <s v="MARCH"/>
    <x v="0"/>
    <s v="RESIDENTIAL"/>
    <n v="950"/>
    <s v="G1A     - Elec G-1 T&amp;D Sm C&amp;I"/>
    <s v="G1A"/>
    <s v="ELEC G-1A"/>
    <n v="4512"/>
    <s v="DELIVERY ONLY - RESIDENTIAL"/>
    <n v="732"/>
    <n v="46159.74"/>
    <n v="418632"/>
    <x v="2"/>
  </r>
  <r>
    <x v="0"/>
    <s v="MASSACHUSETTS ELECTRIC"/>
    <x v="1"/>
    <x v="2"/>
    <s v="MARCH"/>
    <x v="5"/>
    <s v="STRT-AND-HWY-LT"/>
    <n v="5"/>
    <s v="G1A     - Elec G-1 Sm C&amp;I-Fixed"/>
    <s v="G1A"/>
    <s v="ELEC G-1A"/>
    <n v="700"/>
    <s v="PUBLIC STREET &amp; HIWAY LIGHTING"/>
    <n v="6"/>
    <n v="546.48"/>
    <n v="2269"/>
    <x v="2"/>
  </r>
  <r>
    <x v="0"/>
    <s v="MASSACHUSETTS ELECTRIC"/>
    <x v="1"/>
    <x v="2"/>
    <s v="MARCH"/>
    <x v="8"/>
    <s v="N/A"/>
    <n v="5"/>
    <s v="G1A     - Elec G-1 Sm C&amp;I-Fixed"/>
    <s v="G1A"/>
    <s v="ELEC G-1A"/>
    <n v="1575"/>
    <s v="SALE FOR RESALE - NSTAR"/>
    <n v="5"/>
    <n v="2092.5500000000002"/>
    <n v="9380"/>
    <x v="2"/>
  </r>
  <r>
    <x v="0"/>
    <s v="MASSACHUSETTS ELECTRIC"/>
    <x v="1"/>
    <x v="2"/>
    <s v="MARCH"/>
    <x v="1"/>
    <s v="STEAM-HEAT"/>
    <n v="616"/>
    <s v="S4A     - Lighting S-1 (S4) T&amp;D Co Owned Non Muni"/>
    <s v="S4A"/>
    <s v="LIGHTING S-4A"/>
    <n v="4513"/>
    <s v="DELIVERY ONLY - RESIDENT HEAT"/>
    <n v="3"/>
    <n v="90.4"/>
    <n v="378"/>
    <x v="4"/>
  </r>
  <r>
    <x v="0"/>
    <s v="MASSACHUSETTS ELECTRIC"/>
    <x v="1"/>
    <x v="2"/>
    <s v="MARCH"/>
    <x v="2"/>
    <s v="COMMERCIAL"/>
    <n v="603"/>
    <s v="S4A     - Lighting S-1 (S4) Co Owned Non Muni-Variable"/>
    <s v="S4A"/>
    <s v="LIGHTING S-4A"/>
    <n v="300"/>
    <s v="COMMERCIAL-NO BUILDING HEAT"/>
    <n v="1847"/>
    <n v="186878.59"/>
    <n v="504079"/>
    <x v="4"/>
  </r>
  <r>
    <x v="0"/>
    <s v="MASSACHUSETTS ELECTRIC"/>
    <x v="1"/>
    <x v="2"/>
    <s v="MARCH"/>
    <x v="6"/>
    <s v="N/A"/>
    <n v="615"/>
    <s v="S1A     - Lighting S-1 T&amp;D Co Owned"/>
    <s v="S1A"/>
    <s v="LIGHTING S-1A"/>
    <n v="4563"/>
    <s v="DELIVERY ONLY - PRIVATE LIGHT"/>
    <n v="39"/>
    <n v="4885.34"/>
    <n v="10753"/>
    <x v="4"/>
  </r>
  <r>
    <x v="0"/>
    <s v="MASSACHUSETTS ELECTRIC"/>
    <x v="1"/>
    <x v="2"/>
    <s v="MARCH"/>
    <x v="5"/>
    <s v="STRT-AND-HWY-LT"/>
    <n v="617"/>
    <s v="S2A     - Lighting S-2 T&amp;D OH Customer Owned"/>
    <s v="S2A"/>
    <s v="LIGHTING S-2A"/>
    <n v="4562"/>
    <s v="DELIVERY ONLY - STREET LIGHT"/>
    <n v="8"/>
    <n v="13812.93"/>
    <n v="60291"/>
    <x v="4"/>
  </r>
  <r>
    <x v="0"/>
    <s v="MASSACHUSETTS ELECTRIC"/>
    <x v="1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880.55"/>
    <n v="544"/>
    <x v="4"/>
  </r>
  <r>
    <x v="0"/>
    <s v="MASSACHUSETTS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52347"/>
    <n v="4987285.95"/>
    <n v="28056340"/>
    <x v="1"/>
  </r>
  <r>
    <x v="0"/>
    <s v="MASSACHUSETTS ELECTRIC"/>
    <x v="1"/>
    <x v="2"/>
    <s v="MARCH"/>
    <x v="2"/>
    <s v="COMMERCIAL"/>
    <n v="903"/>
    <s v="R1A     - Elec R-1 T&amp;D Residential"/>
    <s v="R1A"/>
    <s v="ELEC R-1A"/>
    <n v="4532"/>
    <s v="DELIVERY ONLY - COMMERCIAL"/>
    <n v="1136"/>
    <n v="372830.98"/>
    <n v="2992847"/>
    <x v="0"/>
  </r>
  <r>
    <x v="0"/>
    <s v="MASSACHUSETTS ELECTRIC"/>
    <x v="1"/>
    <x v="2"/>
    <s v="MARCH"/>
    <x v="3"/>
    <s v="N/A"/>
    <n v="153"/>
    <s v="MBTA    - Elec MBTA Ind Neg"/>
    <s v="MBTA"/>
    <s v="MBTA"/>
    <n v="1579"/>
    <s v="SALE FOR RESALE - M.B.T.A."/>
    <n v="18"/>
    <n v="0"/>
    <n v="5199314"/>
    <x v="6"/>
  </r>
  <r>
    <x v="1"/>
    <s v="NANTUCKET ELECTRIC"/>
    <x v="1"/>
    <x v="2"/>
    <s v="MARCH"/>
    <x v="2"/>
    <s v="COMMERCIAL"/>
    <n v="710"/>
    <s v="G3A     - Elec G-3 T&amp;D Large TOU"/>
    <s v="G3A"/>
    <s v="ELEC G-3A"/>
    <n v="4532"/>
    <s v="DELIVERY ONLY - COMMERCIAL"/>
    <n v="10"/>
    <n v="-235089.63"/>
    <n v="-2175634"/>
    <x v="5"/>
  </r>
  <r>
    <x v="0"/>
    <s v="MASSACHUSETTS ELECTRIC"/>
    <x v="1"/>
    <x v="2"/>
    <s v="MARCH"/>
    <x v="2"/>
    <s v="COMMERCIAL"/>
    <n v="16"/>
    <s v="G2B     - Elec G-2 Dem Master Mtr Apts-Fixed"/>
    <s v="G2B"/>
    <s v="ELEC G-2B"/>
    <n v="300"/>
    <s v="COMMERCIAL-NO BUILDING HEAT"/>
    <n v="1"/>
    <n v="2090.66"/>
    <n v="10680"/>
    <x v="3"/>
  </r>
  <r>
    <x v="0"/>
    <s v="MASSACHUSETTS ELECTRIC"/>
    <x v="1"/>
    <x v="2"/>
    <s v="MARCH"/>
    <x v="3"/>
    <s v="N/A"/>
    <n v="710"/>
    <s v="G3A     - Elec G-3 T&amp;D Large TOU"/>
    <s v="G3A"/>
    <s v="ELEC G-3A"/>
    <n v="4579"/>
    <s v="DELIVERY ONLY - MBTA"/>
    <n v="1"/>
    <n v="7263.2"/>
    <n v="133208"/>
    <x v="5"/>
  </r>
  <r>
    <x v="1"/>
    <s v="NANTUCKET ELECTRIC"/>
    <x v="1"/>
    <x v="2"/>
    <s v="MARCH"/>
    <x v="2"/>
    <s v="COMMERCIAL"/>
    <n v="10"/>
    <s v="G1F     - Elec G-1 Sm C&amp;I House Meter-Fixed"/>
    <s v="G1F"/>
    <s v="ELEC G-1F"/>
    <n v="300"/>
    <s v="COMMERCIAL-NO BUILDING HEAT"/>
    <n v="20"/>
    <n v="2329.42"/>
    <n v="9559"/>
    <x v="2"/>
  </r>
  <r>
    <x v="0"/>
    <s v="MASSACHUSETTS ELECTRIC"/>
    <x v="1"/>
    <x v="2"/>
    <s v="MARCH"/>
    <x v="2"/>
    <s v="COMMERCIAL"/>
    <n v="310"/>
    <s v="G1F     - Elec G-1 Sm C&amp;I House Meter-Smart Grid"/>
    <s v="G1F"/>
    <s v="ELEC G-1F"/>
    <n v="300"/>
    <s v="COMMERCIAL-NO BUILDING HEAT"/>
    <n v="1"/>
    <n v="68.5"/>
    <n v="131"/>
    <x v="2"/>
  </r>
  <r>
    <x v="1"/>
    <s v="NANTUCKET ELECTRIC"/>
    <x v="1"/>
    <x v="2"/>
    <s v="MARCH"/>
    <x v="4"/>
    <s v="INDUSTRIAL"/>
    <n v="950"/>
    <s v="G1A     - Elec G-1 T&amp;D Sm C&amp;I"/>
    <s v="G1A"/>
    <s v="ELEC G-1A"/>
    <n v="4552"/>
    <s v="DELIVERY ONLY - INDUSTRIAL"/>
    <n v="2"/>
    <n v="47.64"/>
    <n v="276"/>
    <x v="2"/>
  </r>
  <r>
    <x v="0"/>
    <s v="MASSACHUSETTS ELECTRIC"/>
    <x v="1"/>
    <x v="2"/>
    <s v="MARCH"/>
    <x v="2"/>
    <s v="COMMERCIAL"/>
    <n v="8"/>
    <s v="G1C     - Elec G-1 Sm C&amp;I Unmtrd Fix kWh-Fixed"/>
    <s v="G1C"/>
    <s v="ELEC G-1C"/>
    <n v="300"/>
    <s v="COMMERCIAL-NO BUILDING HEAT"/>
    <n v="382"/>
    <n v="22694.67"/>
    <n v="92201"/>
    <x v="2"/>
  </r>
  <r>
    <x v="0"/>
    <s v="MASSACHUSETTS ELECTRIC"/>
    <x v="1"/>
    <x v="2"/>
    <s v="MARCH"/>
    <x v="5"/>
    <s v="STRT-AND-HWY-LT"/>
    <n v="613"/>
    <s v="G1B     - Lighting G-1 Non Conforming-Variable"/>
    <s v="G1B"/>
    <s v="LIGHTING G-1B"/>
    <n v="700"/>
    <s v="PUBLIC STREET &amp; HIWAY LIGHTING"/>
    <n v="6"/>
    <n v="128.84"/>
    <n v="384"/>
    <x v="2"/>
  </r>
  <r>
    <x v="0"/>
    <s v="MASSACHUSETTS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534.01"/>
    <n v="5327"/>
    <x v="2"/>
  </r>
  <r>
    <x v="1"/>
    <s v="NANTUCKET ELECTRIC"/>
    <x v="1"/>
    <x v="2"/>
    <s v="MARCH"/>
    <x v="0"/>
    <s v="RESIDENTIAL"/>
    <n v="950"/>
    <s v="G1A     - Elec G-1 T&amp;D Sm C&amp;I"/>
    <s v="G1A"/>
    <s v="ELEC G-1A"/>
    <n v="4512"/>
    <s v="DELIVERY ONLY - RESIDENTIAL"/>
    <n v="30"/>
    <n v="2040.75"/>
    <n v="17134"/>
    <x v="2"/>
  </r>
  <r>
    <x v="0"/>
    <s v="MASSACHUSETTS ELECTRIC"/>
    <x v="1"/>
    <x v="2"/>
    <s v="MARCH"/>
    <x v="10"/>
    <s v="N/A"/>
    <n v="5"/>
    <s v="G1A     - Elec G-1 Sm C&amp;I-Fixed"/>
    <s v="G1A"/>
    <s v="ELEC G-1A"/>
    <n v="1577"/>
    <s v="SALE FOR RESALE - WESTRN MASS"/>
    <n v="2"/>
    <n v="1460.82"/>
    <n v="6778"/>
    <x v="2"/>
  </r>
  <r>
    <x v="0"/>
    <s v="MASSACHUSETTS ELECTRIC"/>
    <x v="1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648"/>
    <n v="55242.49"/>
    <n v="143689"/>
    <x v="4"/>
  </r>
  <r>
    <x v="0"/>
    <s v="MASSACHUSETTS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580"/>
    <n v="455761.66"/>
    <n v="903282"/>
    <x v="4"/>
  </r>
  <r>
    <x v="1"/>
    <s v="NANTUCKET ELECTRIC"/>
    <x v="1"/>
    <x v="2"/>
    <s v="MARCH"/>
    <x v="0"/>
    <s v="RESIDENTIAL"/>
    <n v="1"/>
    <s v="R1A     - Elec R-1 Residential-Fixed"/>
    <s v="R1A"/>
    <s v="ELEC R-1A"/>
    <n v="200"/>
    <s v="RESIDENCE SERVICE - NO HEAT"/>
    <n v="1369"/>
    <n v="249304.07"/>
    <n v="902452"/>
    <x v="0"/>
  </r>
  <r>
    <x v="0"/>
    <s v="MASSACHUSETTS ELECTRIC"/>
    <x v="1"/>
    <x v="2"/>
    <s v="MARCH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33061"/>
    <n v="4302392.9800000004"/>
    <n v="33406114"/>
    <x v="0"/>
  </r>
  <r>
    <x v="0"/>
    <s v="MASSACHUSETTS ELECTRIC"/>
    <x v="1"/>
    <x v="2"/>
    <s v="MARCH"/>
    <x v="1"/>
    <s v="STEAM-HEAT"/>
    <n v="6"/>
    <s v="R2A     - Elec R-2 Residential Low Income-Fixed"/>
    <s v="R2A"/>
    <s v="ELEC R-2A"/>
    <n v="207"/>
    <s v="RESIDENCE SERVICE - WITH HEAT"/>
    <n v="5020"/>
    <n v="880122.94"/>
    <n v="5062024"/>
    <x v="1"/>
  </r>
  <r>
    <x v="0"/>
    <s v="MASSACHUSETTS ELECTRIC"/>
    <x v="1"/>
    <x v="2"/>
    <s v="MARCH"/>
    <x v="5"/>
    <s v="STRT-AND-HWY-LT"/>
    <n v="608"/>
    <s v="S5A     - Lighting S-5 Cust Owned-Fixed"/>
    <s v="S5A"/>
    <s v="N/A"/>
    <n v="700"/>
    <s v="PUBLIC STREET &amp; HIWAY LIGHTING"/>
    <n v="58"/>
    <n v="195177.82"/>
    <n v="882548"/>
    <x v="4"/>
  </r>
  <r>
    <x v="1"/>
    <s v="NANTUCKET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8.8800000000000008"/>
    <n v="21"/>
    <x v="4"/>
  </r>
  <r>
    <x v="0"/>
    <s v="MASSACHUSETTS ELECTRIC"/>
    <x v="1"/>
    <x v="2"/>
    <s v="MARCH"/>
    <x v="5"/>
    <s v="STRT-AND-HWY-LT"/>
    <n v="601"/>
    <s v="S1A     - Lighting S-1 Co Owned-Variable"/>
    <s v="S1A"/>
    <s v="LIGHTING S-1A"/>
    <n v="700"/>
    <s v="PUBLIC STREET &amp; HIWAY LIGHTING"/>
    <n v="121"/>
    <n v="57828.12"/>
    <n v="94762"/>
    <x v="4"/>
  </r>
  <r>
    <x v="0"/>
    <s v="MASSACHUSETTS ELECTRIC"/>
    <x v="1"/>
    <x v="2"/>
    <s v="MARCH"/>
    <x v="4"/>
    <s v="INDUSTRIAL"/>
    <n v="700"/>
    <s v="G3A     - Elec G-3 Large TOU-Fixed"/>
    <s v="G3A"/>
    <s v="ELEC G-3A"/>
    <n v="460"/>
    <s v="INDUSTRIAL GENERAL - 60 HERTZ"/>
    <n v="4"/>
    <n v="104625.89"/>
    <n v="602650"/>
    <x v="5"/>
  </r>
  <r>
    <x v="0"/>
    <s v="MASSACHUSETTS ELECTRIC"/>
    <x v="1"/>
    <x v="2"/>
    <s v="MARCH"/>
    <x v="4"/>
    <s v="INDUSTRIAL"/>
    <n v="701"/>
    <s v="G3A     - Elec G-3 Large TOU-Variable"/>
    <s v="G3A"/>
    <s v="ELEC G-3A"/>
    <n v="460"/>
    <s v="INDUSTRIAL GENERAL - 60 HERTZ"/>
    <n v="77"/>
    <n v="1250919.96"/>
    <n v="6713664"/>
    <x v="5"/>
  </r>
  <r>
    <x v="0"/>
    <s v="MASSACHUSETTS ELECTRIC"/>
    <x v="1"/>
    <x v="2"/>
    <s v="MARCH"/>
    <x v="3"/>
    <s v="N/A"/>
    <n v="954"/>
    <s v="G2A     - Elec G-2 T&amp;D Dem"/>
    <s v="G2A"/>
    <s v="ELEC G-2A"/>
    <n v="4579"/>
    <s v="DELIVERY ONLY - MBTA"/>
    <n v="5"/>
    <n v="7856.21"/>
    <n v="90400"/>
    <x v="3"/>
  </r>
  <r>
    <x v="0"/>
    <s v="MASSACHUSETTS ELECTRIC"/>
    <x v="1"/>
    <x v="2"/>
    <s v="MARCH"/>
    <x v="2"/>
    <s v="COMMERCIAL"/>
    <n v="20"/>
    <s v="G2D     - Elec G-2 Dem Res Heat Ind Mtr Apt-Var"/>
    <s v="G2D"/>
    <s v="ELEC G-2D"/>
    <n v="300"/>
    <s v="COMMERCIAL-NO BUILDING HEAT"/>
    <n v="74"/>
    <n v="193621.97"/>
    <n v="970117"/>
    <x v="3"/>
  </r>
  <r>
    <x v="1"/>
    <s v="NANTUCKET ELECTRIC"/>
    <x v="1"/>
    <x v="2"/>
    <s v="MARCH"/>
    <x v="0"/>
    <s v="RESIDENTIAL"/>
    <n v="10"/>
    <s v="G1F     - Elec G-1 Sm C&amp;I House Meter-Fixed"/>
    <s v="G1F"/>
    <s v="ELEC G-1F"/>
    <n v="200"/>
    <s v="RESIDENCE SERVICE - NO HEAT"/>
    <n v="3"/>
    <n v="658.61"/>
    <n v="2837"/>
    <x v="2"/>
  </r>
  <r>
    <x v="0"/>
    <s v="MASSACHUSETTS ELECTRIC"/>
    <x v="1"/>
    <x v="2"/>
    <s v="MARCH"/>
    <x v="0"/>
    <s v="RESIDENTIAL"/>
    <n v="15"/>
    <s v="G1F     - Elec G-1 Sm C&amp;I House Meter-Variable"/>
    <s v="G1F"/>
    <s v="ELEC G-1F"/>
    <n v="200"/>
    <s v="RESIDENCE SERVICE - NO HEAT"/>
    <n v="1"/>
    <n v="22.07"/>
    <n v="57"/>
    <x v="2"/>
  </r>
  <r>
    <x v="1"/>
    <s v="NANTUCKET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"/>
    <n v="22.8"/>
    <n v="57"/>
    <x v="2"/>
  </r>
  <r>
    <x v="0"/>
    <s v="MASSACHUSETTS ELECTRIC"/>
    <x v="1"/>
    <x v="2"/>
    <s v="MARCH"/>
    <x v="0"/>
    <s v="RESIDENTIAL"/>
    <n v="10"/>
    <s v="G1F     - Elec G-1 Sm C&amp;I House Meter-Fixed"/>
    <s v="G1D"/>
    <s v="ELEC G-1D"/>
    <n v="200"/>
    <s v="RESIDENCE SERVICE - NO HEAT"/>
    <n v="1074"/>
    <n v="88212.56"/>
    <n v="361534"/>
    <x v="2"/>
  </r>
  <r>
    <x v="0"/>
    <s v="MASSACHUSETTS ELECTRIC"/>
    <x v="1"/>
    <x v="2"/>
    <s v="MARCH"/>
    <x v="2"/>
    <s v="COMMERCIAL"/>
    <n v="13"/>
    <s v="G2A     - Elec G-2 Dem-Fixed"/>
    <s v="G2A"/>
    <s v="ELEC G-2A"/>
    <n v="300"/>
    <s v="COMMERCIAL-NO BUILDING HEAT"/>
    <n v="105"/>
    <n v="241901.91"/>
    <n v="1205060"/>
    <x v="3"/>
  </r>
  <r>
    <x v="0"/>
    <s v="MASSACHUSETTS ELECTRIC"/>
    <x v="1"/>
    <x v="2"/>
    <s v="MARCH"/>
    <x v="6"/>
    <s v="N/A"/>
    <n v="612"/>
    <s v="G1B     - Lighting G-1 Non Conforming-Fixed"/>
    <s v="G1B"/>
    <s v="LIGHTING G-1B"/>
    <n v="360"/>
    <s v="PRIVATE LIGHTING"/>
    <n v="1"/>
    <n v="9.1"/>
    <n v="9"/>
    <x v="2"/>
  </r>
  <r>
    <x v="0"/>
    <s v="MASSACHUSETTS ELECTRIC"/>
    <x v="1"/>
    <x v="2"/>
    <s v="MARCH"/>
    <x v="5"/>
    <s v="STRT-AND-HWY-LT"/>
    <n v="621"/>
    <s v="G1B     - Lighting G-1 T&amp;D Non Conforming"/>
    <s v="G1B"/>
    <s v="LIGHTING G-1B"/>
    <n v="4562"/>
    <s v="DELIVERY ONLY - STREET LIGHT"/>
    <n v="9"/>
    <n v="185.83"/>
    <n v="1254"/>
    <x v="2"/>
  </r>
  <r>
    <x v="0"/>
    <s v="MASSACHUSETTS ELECTRIC"/>
    <x v="1"/>
    <x v="2"/>
    <s v="MARCH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2"/>
    <s v="MARCH"/>
    <x v="2"/>
    <s v="COMMERCIAL"/>
    <n v="950"/>
    <s v="G1A     - Elec G-1 T&amp;D Sm C&amp;I"/>
    <s v="G1A"/>
    <s v="ELEC G-1A"/>
    <n v="4532"/>
    <s v="DELIVERY ONLY - COMMERCIAL"/>
    <n v="1267"/>
    <n v="174784.15"/>
    <n v="1634622"/>
    <x v="2"/>
  </r>
  <r>
    <x v="0"/>
    <s v="MASSACHUSETTS ELECTRIC"/>
    <x v="1"/>
    <x v="2"/>
    <s v="MARCH"/>
    <x v="0"/>
    <s v="RESIDENTIAL"/>
    <n v="1"/>
    <s v="R1A     - Elec R-1 Residential-Fixed"/>
    <s v="R1A"/>
    <s v="ELEC R-1A"/>
    <n v="200"/>
    <s v="RESIDENCE SERVICE - NO HEAT"/>
    <n v="502146"/>
    <n v="67369158.560000002"/>
    <n v="245818261"/>
    <x v="0"/>
  </r>
  <r>
    <x v="0"/>
    <s v="MASSACHUSETTS ELECTRIC"/>
    <x v="1"/>
    <x v="2"/>
    <s v="MARCH"/>
    <x v="1"/>
    <s v="STEAM-HEAT"/>
    <n v="603"/>
    <s v="S4A     - Lighting S-1 (S4) Co Owned Non Muni-Variable"/>
    <s v="S4A"/>
    <s v="LIGHTING S-4A"/>
    <n v="207"/>
    <s v="RESIDENCE SERVICE - WITH HEAT"/>
    <n v="27"/>
    <n v="566.96"/>
    <n v="1354"/>
    <x v="4"/>
  </r>
  <r>
    <x v="0"/>
    <s v="MASSACHUSETTS ELECTRIC"/>
    <x v="1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9.65"/>
    <n v="1381"/>
    <x v="4"/>
  </r>
  <r>
    <x v="0"/>
    <s v="MASSACHUSETTS ELECTRIC"/>
    <x v="1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2"/>
    <n v="19171.93"/>
    <n v="44724"/>
    <x v="4"/>
  </r>
  <r>
    <x v="0"/>
    <s v="MASSACHUSETTS ELECTRIC"/>
    <x v="1"/>
    <x v="2"/>
    <s v="MARCH"/>
    <x v="0"/>
    <s v="RESIDENTIAL"/>
    <n v="602"/>
    <s v="S4A     - Lighting S-1 (S4) Co Owned Non Muni-Fixed"/>
    <s v="S4A"/>
    <s v="LIGHTING S-4A"/>
    <n v="200"/>
    <s v="RESIDENCE SERVICE - NO HEAT"/>
    <n v="185"/>
    <n v="8262.41"/>
    <n v="18631"/>
    <x v="4"/>
  </r>
  <r>
    <x v="0"/>
    <s v="MASSACHUSETTS ELECTRIC"/>
    <x v="1"/>
    <x v="2"/>
    <s v="MARCH"/>
    <x v="0"/>
    <s v="RESIDENTIAL"/>
    <n v="2"/>
    <s v="R1A     - Elec R-1 Residential-Variable"/>
    <s v="R1A"/>
    <s v="ELEC R-1A"/>
    <n v="200"/>
    <s v="RESIDENCE SERVICE - NO HEAT"/>
    <n v="252"/>
    <n v="38147.65"/>
    <n v="136125"/>
    <x v="0"/>
  </r>
  <r>
    <x v="0"/>
    <s v="MASSACHUSETTS ELECTRIC"/>
    <x v="1"/>
    <x v="2"/>
    <s v="MARCH"/>
    <x v="1"/>
    <s v="STEAM-HEAT"/>
    <n v="1"/>
    <s v="R1A     - Elec R-1 Residential-Fixed"/>
    <s v="R1A"/>
    <s v="ELEC R-1A"/>
    <n v="207"/>
    <s v="RESIDENCE SERVICE - WITH HEAT"/>
    <n v="37240"/>
    <n v="8886186.6999999993"/>
    <n v="33025902"/>
    <x v="0"/>
  </r>
  <r>
    <x v="1"/>
    <s v="NANTUCKET ELECTRIC"/>
    <x v="1"/>
    <x v="2"/>
    <s v="MARCH"/>
    <x v="1"/>
    <s v="STEAM-HEAT"/>
    <n v="1"/>
    <s v="R1A     - Elec R-1 Residential-Fixed"/>
    <s v="R1A"/>
    <s v="ELEC R-1A"/>
    <n v="207"/>
    <s v="RESIDENCE SERVICE - WITH HEAT"/>
    <n v="17"/>
    <n v="2655.21"/>
    <n v="9530"/>
    <x v="0"/>
  </r>
  <r>
    <x v="0"/>
    <s v="MASSACHUSETTS ELECTRIC"/>
    <x v="1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914"/>
    <n v="66339.679999999993"/>
    <n v="252384"/>
    <x v="4"/>
  </r>
  <r>
    <x v="0"/>
    <s v="MASSACHUSETTS ELECTRIC"/>
    <x v="1"/>
    <x v="2"/>
    <s v="MARCH"/>
    <x v="5"/>
    <s v="STRT-AND-HWY-LT"/>
    <n v="609"/>
    <s v="S5A     - Lighting S-5 Cust Owned-Variable"/>
    <s v="S5A"/>
    <s v="N/A"/>
    <n v="700"/>
    <s v="PUBLIC STREET &amp; HIWAY LIGHTING"/>
    <n v="13"/>
    <n v="9187.01"/>
    <n v="38387"/>
    <x v="4"/>
  </r>
  <r>
    <x v="0"/>
    <s v="MASSACHUSETTS ELECTRIC"/>
    <x v="1"/>
    <x v="2"/>
    <s v="MARCH"/>
    <x v="4"/>
    <s v="INDUSTRIAL"/>
    <n v="710"/>
    <s v="G3A     - Elec G-3 T&amp;D Large TOU"/>
    <s v="G3A"/>
    <s v="ELEC G-3A"/>
    <n v="4552"/>
    <s v="DELIVERY ONLY - INDUSTRIAL"/>
    <n v="638"/>
    <n v="9306290.8699999992"/>
    <n v="158989535"/>
    <x v="5"/>
  </r>
  <r>
    <x v="0"/>
    <s v="MASSACHUSETTS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742"/>
    <n v="28810.73"/>
    <n v="230100"/>
    <x v="2"/>
  </r>
  <r>
    <x v="1"/>
    <s v="NANTUCKET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49"/>
    <n v="3256.42"/>
    <n v="27455"/>
    <x v="2"/>
  </r>
  <r>
    <x v="1"/>
    <s v="NANTUCKET ELECTRIC"/>
    <x v="1"/>
    <x v="2"/>
    <s v="MARCH"/>
    <x v="2"/>
    <s v="COMMERCIAL"/>
    <n v="954"/>
    <s v="G2A     - Elec G-2 T&amp;D Dem"/>
    <s v="G2A"/>
    <s v="ELEC G-2A"/>
    <n v="4532"/>
    <s v="DELIVERY ONLY - COMMERCIAL"/>
    <n v="74"/>
    <n v="103039.51"/>
    <n v="1194829"/>
    <x v="3"/>
  </r>
  <r>
    <x v="0"/>
    <s v="MASSACHUSETTS ELECTRIC"/>
    <x v="1"/>
    <x v="2"/>
    <s v="MARCH"/>
    <x v="2"/>
    <s v="COMMERCIAL"/>
    <n v="956"/>
    <s v="G2D     - Elec G-2 T&amp;D Dem Res Heat Ind Mtr Apt"/>
    <s v="G2A"/>
    <s v="ELEC G-2A"/>
    <n v="4532"/>
    <s v="DELIVERY ONLY - COMMERCIAL"/>
    <n v="224"/>
    <n v="349949.43"/>
    <n v="4491800"/>
    <x v="3"/>
  </r>
  <r>
    <x v="0"/>
    <s v="MASSACHUSETTS ELECTRIC"/>
    <x v="1"/>
    <x v="2"/>
    <s v="MARCH"/>
    <x v="5"/>
    <s v="STRT-AND-HWY-LT"/>
    <n v="950"/>
    <s v="G1A     - Elec G-1 T&amp;D Sm C&amp;I"/>
    <s v="G1A"/>
    <s v="ELEC G-1A"/>
    <n v="4562"/>
    <s v="DELIVERY ONLY - STREET LIGHT"/>
    <n v="30"/>
    <n v="879.88"/>
    <n v="6335"/>
    <x v="2"/>
  </r>
  <r>
    <x v="0"/>
    <s v="MASSACHUSETTS ELECTRIC"/>
    <x v="1"/>
    <x v="2"/>
    <s v="MARCH"/>
    <x v="0"/>
    <s v="RESIDENTIAL"/>
    <n v="603"/>
    <s v="S4A     - Lighting S-1 (S4) Co Owned Non Muni-Variable"/>
    <s v="S4A"/>
    <s v="LIGHTING S-4A"/>
    <n v="200"/>
    <s v="RESIDENCE SERVICE - NO HEAT"/>
    <n v="747"/>
    <n v="23653.11"/>
    <n v="53781"/>
    <x v="4"/>
  </r>
  <r>
    <x v="0"/>
    <s v="MASSACHUSETTS ELECTRIC"/>
    <x v="1"/>
    <x v="2"/>
    <s v="MARCH"/>
    <x v="0"/>
    <s v="RESIDENTIAL"/>
    <n v="5"/>
    <s v="G1A     - Elec G-1 Sm C&amp;I-Fixed"/>
    <s v="G1A"/>
    <s v="ELEC G-1A"/>
    <n v="200"/>
    <s v="RESIDENCE SERVICE - NO HEAT"/>
    <n v="1337"/>
    <n v="-9045.01"/>
    <n v="706504"/>
    <x v="2"/>
  </r>
  <r>
    <x v="0"/>
    <s v="MASSACHUSETTS ELECTRIC"/>
    <x v="1"/>
    <x v="2"/>
    <s v="MARCH"/>
    <x v="4"/>
    <s v="INDUSTRIAL"/>
    <n v="5"/>
    <s v="G1A     - Elec G-1 Sm C&amp;I-Fixed"/>
    <s v="G1A"/>
    <s v="ELEC G-1A"/>
    <n v="460"/>
    <s v="INDUSTRIAL GENERAL - 60 HERTZ"/>
    <n v="1005"/>
    <n v="267821.56"/>
    <n v="2023569"/>
    <x v="2"/>
  </r>
  <r>
    <x v="1"/>
    <s v="NANTUCKET ELECTRIC"/>
    <x v="1"/>
    <x v="2"/>
    <s v="MARCH"/>
    <x v="2"/>
    <s v="COMMERCIAL"/>
    <n v="5"/>
    <s v="G1A     - Elec G-1 Sm C&amp;I-Fixed"/>
    <s v="G1A"/>
    <s v="ELEC G-1A"/>
    <n v="300"/>
    <s v="COMMERCIAL-NO BUILDING HEAT"/>
    <n v="163"/>
    <n v="28077.4"/>
    <n v="120796"/>
    <x v="2"/>
  </r>
  <r>
    <x v="0"/>
    <s v="MASSACHUSETTS ELECTRIC"/>
    <x v="1"/>
    <x v="2"/>
    <s v="MARCH"/>
    <x v="4"/>
    <s v="INDUSTRIAL"/>
    <n v="11"/>
    <s v="G1A     - Elec G-1 Sm C&amp;I-Variable"/>
    <s v="G1A"/>
    <s v="ELEC G-1A"/>
    <n v="460"/>
    <s v="INDUSTRIAL GENERAL - 60 HERTZ"/>
    <n v="2"/>
    <n v="125.2"/>
    <n v="491"/>
    <x v="2"/>
  </r>
  <r>
    <x v="1"/>
    <s v="NANTUCKET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159"/>
    <n v="15526.64"/>
    <n v="109680"/>
    <x v="0"/>
  </r>
  <r>
    <x v="1"/>
    <s v="NANTUCKET ELECTRIC"/>
    <x v="1"/>
    <x v="3"/>
    <s v="APRIL"/>
    <x v="2"/>
    <s v="COMMERCIAL"/>
    <n v="903"/>
    <s v="R1A     - Elec R-1 T&amp;D Residential"/>
    <s v="R1A"/>
    <s v="ELEC R-1A"/>
    <n v="4532"/>
    <s v="DELIVERY ONLY - COMMERCIAL"/>
    <n v="24"/>
    <n v="1190.75"/>
    <n v="7820"/>
    <x v="0"/>
  </r>
  <r>
    <x v="0"/>
    <s v="MASSACHUSETTS ELECTRIC"/>
    <x v="1"/>
    <x v="3"/>
    <s v="APRIL"/>
    <x v="2"/>
    <s v="COMMERCIAL"/>
    <n v="1"/>
    <s v="R1A     - Elec R-1 Residential-Fixed"/>
    <s v="R1A"/>
    <s v="ELEC R-1A"/>
    <n v="300"/>
    <s v="COMMERCIAL-NO BUILDING HEAT"/>
    <n v="1229"/>
    <n v="329023.99"/>
    <n v="1209438"/>
    <x v="0"/>
  </r>
  <r>
    <x v="0"/>
    <s v="MASSACHUSETTS ELECTRIC"/>
    <x v="1"/>
    <x v="3"/>
    <s v="APRIL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3"/>
    <s v="APRIL"/>
    <x v="2"/>
    <s v="COMMERCIAL"/>
    <n v="710"/>
    <s v="G3A     - Elec G-3 T&amp;D Large TOU"/>
    <s v="G3A"/>
    <s v="ELEC G-3A"/>
    <n v="4532"/>
    <s v="DELIVERY ONLY - COMMERCIAL"/>
    <n v="2030"/>
    <n v="18459456.690000001"/>
    <n v="294841617"/>
    <x v="5"/>
  </r>
  <r>
    <x v="0"/>
    <s v="MASSACHUSETTS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552"/>
    <n v="618762.59"/>
    <n v="1482562"/>
    <x v="4"/>
  </r>
  <r>
    <x v="1"/>
    <s v="NANTUCKET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305.72"/>
    <n v="5915"/>
    <x v="4"/>
  </r>
  <r>
    <x v="0"/>
    <s v="MASSACHUSETTS ELECTRIC"/>
    <x v="1"/>
    <x v="3"/>
    <s v="APRIL"/>
    <x v="5"/>
    <s v="STRT-AND-HWY-LT"/>
    <n v="601"/>
    <s v="S1A     - Lighting S-1 Co Owned-Variable"/>
    <s v="S1A"/>
    <s v="LIGHTING S-1A"/>
    <n v="700"/>
    <s v="PUBLIC STREET &amp; HIWAY LIGHTING"/>
    <n v="120"/>
    <n v="55340.71"/>
    <n v="85787"/>
    <x v="4"/>
  </r>
  <r>
    <x v="0"/>
    <s v="MASSACHUSETTS ELECTRIC"/>
    <x v="1"/>
    <x v="3"/>
    <s v="APRIL"/>
    <x v="4"/>
    <s v="INDUSTRIAL"/>
    <n v="603"/>
    <s v="S4A     - Lighting S-1 (S4) Co Owned Non Muni-Variable"/>
    <s v="S4A"/>
    <s v="LIGHTING S-4A"/>
    <n v="460"/>
    <s v="INDUSTRIAL GENERAL - 60 HERTZ"/>
    <n v="51"/>
    <n v="7293.43"/>
    <n v="19514"/>
    <x v="4"/>
  </r>
  <r>
    <x v="0"/>
    <s v="MASSACHUSETTS ELECTRIC"/>
    <x v="1"/>
    <x v="3"/>
    <s v="APRIL"/>
    <x v="5"/>
    <s v="STRT-AND-HWY-LT"/>
    <n v="619"/>
    <s v="S5A     - Lighting S-5 T&amp;D Cust Owned"/>
    <s v="S5A"/>
    <s v="N/A"/>
    <n v="4562"/>
    <s v="DELIVERY ONLY - STREET LIGHT"/>
    <n v="402"/>
    <n v="456100.3"/>
    <n v="3683556"/>
    <x v="4"/>
  </r>
  <r>
    <x v="0"/>
    <s v="MASSACHUSETTS ELECTRIC"/>
    <x v="1"/>
    <x v="3"/>
    <s v="APRIL"/>
    <x v="0"/>
    <s v="RESIDENTIAL"/>
    <n v="2"/>
    <s v="R1A     - Elec R-1 Residential-Variable"/>
    <s v="R1A"/>
    <s v="ELEC R-1A"/>
    <n v="200"/>
    <s v="RESIDENCE SERVICE - NO HEAT"/>
    <n v="241"/>
    <n v="29210.03"/>
    <n v="110462"/>
    <x v="0"/>
  </r>
  <r>
    <x v="0"/>
    <s v="MASSACHUSETTS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315"/>
    <n v="-343408.52"/>
    <n v="507320"/>
    <x v="2"/>
  </r>
  <r>
    <x v="0"/>
    <s v="MASSACHUSETTS ELECTRIC"/>
    <x v="1"/>
    <x v="3"/>
    <s v="APRIL"/>
    <x v="4"/>
    <s v="INDUSTRIAL"/>
    <n v="954"/>
    <s v="G2A     - Elec G-2 T&amp;D Dem"/>
    <s v="G2A"/>
    <s v="ELEC G-2A"/>
    <n v="4552"/>
    <s v="DELIVERY ONLY - INDUSTRIAL"/>
    <n v="527"/>
    <n v="1118198.68"/>
    <n v="12050907"/>
    <x v="3"/>
  </r>
  <r>
    <x v="0"/>
    <s v="MASSACHUSETTS ELECTRIC"/>
    <x v="1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6.78"/>
    <n v="300"/>
    <x v="2"/>
  </r>
  <r>
    <x v="0"/>
    <s v="MASSACHUSETTS ELECTRIC"/>
    <x v="1"/>
    <x v="3"/>
    <s v="APRIL"/>
    <x v="2"/>
    <s v="COMMERCIAL"/>
    <n v="12"/>
    <s v="G1C     - Elec G-1 Sm C&amp;I Unmtrd Fix kWh-Var"/>
    <s v="G1C"/>
    <s v="ELEC G-1C"/>
    <n v="300"/>
    <s v="COMMERCIAL-NO BUILDING HEAT"/>
    <n v="1"/>
    <n v="8.31"/>
    <n v="4"/>
    <x v="2"/>
  </r>
  <r>
    <x v="0"/>
    <s v="MASSACHUSETTS ELECTRIC"/>
    <x v="1"/>
    <x v="3"/>
    <s v="APRIL"/>
    <x v="4"/>
    <s v="INDUSTRIAL"/>
    <n v="11"/>
    <s v="G1A     - Elec G-1 Sm C&amp;I-Variable"/>
    <s v="G1A"/>
    <s v="ELEC G-1A"/>
    <n v="460"/>
    <s v="INDUSTRIAL GENERAL - 60 HERTZ"/>
    <n v="2"/>
    <n v="149.04"/>
    <n v="645"/>
    <x v="2"/>
  </r>
  <r>
    <x v="1"/>
    <s v="NANTUCKET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10"/>
    <n v="379.33"/>
    <n v="2632"/>
    <x v="2"/>
  </r>
  <r>
    <x v="1"/>
    <s v="NANTUCKET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8.81"/>
    <n v="19"/>
    <x v="4"/>
  </r>
  <r>
    <x v="0"/>
    <s v="MASSACHUSETTS ELECTRIC"/>
    <x v="1"/>
    <x v="3"/>
    <s v="APRIL"/>
    <x v="3"/>
    <s v="N/A"/>
    <n v="18"/>
    <s v="G2A     - Elec G-2 Dem-Variable"/>
    <s v="G2A"/>
    <s v="ELEC G-2A"/>
    <n v="1579"/>
    <s v="SALE FOR RESALE - M.B.T.A."/>
    <n v="1"/>
    <n v="11723.09"/>
    <n v="66200"/>
    <x v="3"/>
  </r>
  <r>
    <x v="1"/>
    <s v="NANTUCKET ELECTRIC"/>
    <x v="1"/>
    <x v="3"/>
    <s v="APRIL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1"/>
    <s v="NANTUCKET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10421"/>
    <n v="969768.51"/>
    <n v="6862400"/>
    <x v="0"/>
  </r>
  <r>
    <x v="0"/>
    <s v="MASSACHUSETTS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54046"/>
    <n v="5294761.16"/>
    <n v="29376073"/>
    <x v="1"/>
  </r>
  <r>
    <x v="0"/>
    <s v="MASSACHUSETTS ELECTRIC"/>
    <x v="1"/>
    <x v="3"/>
    <s v="APRIL"/>
    <x v="0"/>
    <s v="RESIDENTIAL"/>
    <n v="603"/>
    <s v="S4A     - Lighting S-1 (S4) Co Owned Non Muni-Variable"/>
    <s v="S4A"/>
    <s v="LIGHTING S-4A"/>
    <n v="200"/>
    <s v="RESIDENCE SERVICE - NO HEAT"/>
    <n v="727"/>
    <n v="21727.59"/>
    <n v="47341"/>
    <x v="4"/>
  </r>
  <r>
    <x v="0"/>
    <s v="MASSACHUSETTS ELECTRIC"/>
    <x v="1"/>
    <x v="3"/>
    <s v="APRIL"/>
    <x v="1"/>
    <s v="STEAM-HEAT"/>
    <n v="603"/>
    <s v="S4A     - Lighting S-1 (S4) Co Owned Non Muni-Variable"/>
    <s v="S4A"/>
    <s v="LIGHTING S-4A"/>
    <n v="207"/>
    <s v="RESIDENCE SERVICE - WITH HEAT"/>
    <n v="27"/>
    <n v="525.37"/>
    <n v="1200"/>
    <x v="4"/>
  </r>
  <r>
    <x v="0"/>
    <s v="MASSACHUSETTS ELECTRIC"/>
    <x v="1"/>
    <x v="3"/>
    <s v="APRIL"/>
    <x v="5"/>
    <s v="STRT-AND-HWY-LT"/>
    <n v="608"/>
    <s v="S5A     - Lighting S-5 Cust Owned-Fixed"/>
    <s v="S5A"/>
    <s v="N/A"/>
    <n v="700"/>
    <s v="PUBLIC STREET &amp; HIWAY LIGHTING"/>
    <n v="57"/>
    <n v="27200.7"/>
    <n v="103394"/>
    <x v="4"/>
  </r>
  <r>
    <x v="0"/>
    <s v="MASSACHUSETTS ELECTRIC"/>
    <x v="1"/>
    <x v="3"/>
    <s v="APRIL"/>
    <x v="8"/>
    <s v="N/A"/>
    <n v="701"/>
    <s v="G3A     - Elec G-3 Large TOU-Variable"/>
    <s v="G3A"/>
    <s v="ELEC G-3A"/>
    <n v="1575"/>
    <s v="SALE FOR RESALE - NSTAR"/>
    <n v="1"/>
    <n v="26373.599999999999"/>
    <n v="167300"/>
    <x v="5"/>
  </r>
  <r>
    <x v="1"/>
    <s v="NANTUCKET ELECTRIC"/>
    <x v="1"/>
    <x v="3"/>
    <s v="APRIL"/>
    <x v="0"/>
    <s v="RESIDENTIAL"/>
    <n v="1"/>
    <s v="R1A     - Elec R-1 Residential-Fixed"/>
    <s v="R1A"/>
    <s v="ELEC R-1A"/>
    <n v="200"/>
    <s v="RESIDENCE SERVICE - NO HEAT"/>
    <n v="1362"/>
    <n v="235585.89"/>
    <n v="839294"/>
    <x v="0"/>
  </r>
  <r>
    <x v="0"/>
    <s v="MASSACHUSETTS ELECTRIC"/>
    <x v="1"/>
    <x v="3"/>
    <s v="APRIL"/>
    <x v="6"/>
    <s v="N/A"/>
    <n v="600"/>
    <s v="S1A     - Lighting S-1 Co Owned-Fixed"/>
    <s v="S1A"/>
    <s v="LIGHTING S-1A"/>
    <n v="360"/>
    <s v="PRIVATE LIGHTING"/>
    <n v="9"/>
    <n v="4126.7299999999996"/>
    <n v="4564"/>
    <x v="4"/>
  </r>
  <r>
    <x v="0"/>
    <s v="MASSACHUSETTS ELECTRIC"/>
    <x v="1"/>
    <x v="3"/>
    <s v="APRIL"/>
    <x v="5"/>
    <s v="STRT-AND-HWY-LT"/>
    <n v="600"/>
    <s v="S1A     - Lighting S-1 Co Owned-Fixed"/>
    <s v="S1A"/>
    <s v="LIGHTING S-1A"/>
    <n v="700"/>
    <s v="PUBLIC STREET &amp; HIWAY LIGHTING"/>
    <n v="76"/>
    <n v="45323.17"/>
    <n v="53990"/>
    <x v="4"/>
  </r>
  <r>
    <x v="0"/>
    <s v="MASSACHUSETTS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442"/>
    <n v="58816.62"/>
    <n v="1482425"/>
    <x v="2"/>
  </r>
  <r>
    <x v="0"/>
    <s v="MASSACHUSETTS ELECTRIC"/>
    <x v="1"/>
    <x v="3"/>
    <s v="APRIL"/>
    <x v="8"/>
    <s v="N/A"/>
    <n v="950"/>
    <s v="G1A     - Elec G-1 T&amp;D Sm C&amp;I"/>
    <s v="G1A"/>
    <s v="ELEC G-1A"/>
    <n v="4575"/>
    <s v="N/A"/>
    <n v="2"/>
    <n v="955.32"/>
    <n v="9580"/>
    <x v="2"/>
  </r>
  <r>
    <x v="0"/>
    <s v="MASSACHUSETTS ELECTRIC"/>
    <x v="1"/>
    <x v="3"/>
    <s v="APRIL"/>
    <x v="10"/>
    <s v="N/A"/>
    <n v="950"/>
    <s v="G1A     - Elec G-1 T&amp;D Sm C&amp;I"/>
    <s v="G1A"/>
    <s v="ELEC G-1A"/>
    <n v="4577"/>
    <s v="N/A"/>
    <n v="1"/>
    <n v="229.16"/>
    <n v="2245"/>
    <x v="2"/>
  </r>
  <r>
    <x v="0"/>
    <s v="MASSACHUSETTS ELECTRIC"/>
    <x v="1"/>
    <x v="3"/>
    <s v="APRIL"/>
    <x v="4"/>
    <s v="INDUSTRIAL"/>
    <n v="5"/>
    <s v="G1A     - Elec G-1 Sm C&amp;I-Fixed"/>
    <s v="G1A"/>
    <s v="ELEC G-1A"/>
    <n v="460"/>
    <s v="INDUSTRIAL GENERAL - 60 HERTZ"/>
    <n v="1005"/>
    <n v="215517.41"/>
    <n v="1774241"/>
    <x v="2"/>
  </r>
  <r>
    <x v="0"/>
    <s v="MASSACHUSETTS ELECTRIC"/>
    <x v="1"/>
    <x v="3"/>
    <s v="APRIL"/>
    <x v="7"/>
    <s v="N/A"/>
    <n v="5"/>
    <s v="G1A     - Elec G-1 Sm C&amp;I-Fixed"/>
    <s v="G1A"/>
    <s v="ELEC G-1A"/>
    <n v="1572"/>
    <s v="SALE FOR RESALE - HINGHAM ELE"/>
    <n v="1"/>
    <n v="3591.56"/>
    <n v="16337"/>
    <x v="2"/>
  </r>
  <r>
    <x v="0"/>
    <s v="MASSACHUSETTS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3391"/>
    <n v="284192.46999999997"/>
    <n v="1019272"/>
    <x v="4"/>
  </r>
  <r>
    <x v="1"/>
    <s v="NANTUCKET ELECTRIC"/>
    <x v="1"/>
    <x v="3"/>
    <s v="APRIL"/>
    <x v="4"/>
    <s v="INDUSTRIAL"/>
    <n v="18"/>
    <s v="G2A     - Elec G-2 Dem-Variable"/>
    <s v="G2A"/>
    <s v="ELEC G-2A"/>
    <n v="460"/>
    <s v="INDUSTRIAL GENERAL - 60 HERTZ"/>
    <n v="1"/>
    <n v="455.76"/>
    <n v="1800"/>
    <x v="3"/>
  </r>
  <r>
    <x v="0"/>
    <s v="MASSACHUSETTS ELECTRIC"/>
    <x v="1"/>
    <x v="3"/>
    <s v="APRIL"/>
    <x v="2"/>
    <s v="COMMERCIAL"/>
    <n v="700"/>
    <s v="G3A     - Elec G-3 Large TOU-Fixed"/>
    <s v="G3A"/>
    <s v="ELEC G-3A"/>
    <n v="300"/>
    <s v="COMMERCIAL-NO BUILDING HEAT"/>
    <n v="3"/>
    <n v="38729.5"/>
    <n v="211360"/>
    <x v="5"/>
  </r>
  <r>
    <x v="0"/>
    <s v="MASSACHUSETTS ELECTRIC"/>
    <x v="1"/>
    <x v="3"/>
    <s v="APRIL"/>
    <x v="3"/>
    <s v="N/A"/>
    <n v="153"/>
    <s v="MBTA    - Elec MBTA Ind Neg"/>
    <s v="MBTA"/>
    <s v="MBTA"/>
    <n v="1579"/>
    <s v="SALE FOR RESALE - M.B.T.A."/>
    <n v="18"/>
    <n v="0"/>
    <n v="4138721"/>
    <x v="6"/>
  </r>
  <r>
    <x v="0"/>
    <s v="MASSACHUSETTS ELECTRIC"/>
    <x v="1"/>
    <x v="3"/>
    <s v="APRIL"/>
    <x v="2"/>
    <s v="COMMERCIAL"/>
    <n v="11"/>
    <s v="G1A     - Elec G-1 Sm C&amp;I-Variable"/>
    <s v="G1A"/>
    <s v="ELEC G-1A"/>
    <n v="300"/>
    <s v="COMMERCIAL-NO BUILDING HEAT"/>
    <n v="212"/>
    <n v="53578.43"/>
    <n v="261922"/>
    <x v="2"/>
  </r>
  <r>
    <x v="0"/>
    <s v="MASSACHUSETTS ELECTRIC"/>
    <x v="1"/>
    <x v="3"/>
    <s v="APRIL"/>
    <x v="2"/>
    <s v="COMMERCIAL"/>
    <n v="903"/>
    <s v="R1A     - Elec R-1 T&amp;D Residential"/>
    <s v="R1A"/>
    <s v="ELEC R-1A"/>
    <n v="4532"/>
    <s v="DELIVERY ONLY - COMMERCIAL"/>
    <n v="1171"/>
    <n v="338263.13"/>
    <n v="2647841"/>
    <x v="0"/>
  </r>
  <r>
    <x v="0"/>
    <s v="MASSACHUSETTS ELECTRIC"/>
    <x v="1"/>
    <x v="3"/>
    <s v="APRIL"/>
    <x v="7"/>
    <s v="N/A"/>
    <n v="1"/>
    <s v="R1A     - Elec R-1 Residential-Fixed"/>
    <s v="R1A"/>
    <s v="ELEC R-1A"/>
    <n v="1572"/>
    <s v="SALE FOR RESALE - HINGHAM ELE"/>
    <n v="1"/>
    <n v="107.18"/>
    <n v="377"/>
    <x v="0"/>
  </r>
  <r>
    <x v="0"/>
    <s v="MASSACHUSETTS ELECTRIC"/>
    <x v="1"/>
    <x v="3"/>
    <s v="APRIL"/>
    <x v="0"/>
    <s v="RESIDENTIAL"/>
    <n v="7"/>
    <s v="R2A     - Elec R-2 Residential Low Income-Variable"/>
    <s v="R2A"/>
    <s v="ELEC R-2A"/>
    <n v="200"/>
    <s v="RESIDENCE SERVICE - NO HEAT"/>
    <n v="73"/>
    <n v="6768.13"/>
    <n v="39546"/>
    <x v="1"/>
  </r>
  <r>
    <x v="1"/>
    <s v="NANTUCKET ELECTRIC"/>
    <x v="1"/>
    <x v="3"/>
    <s v="APRIL"/>
    <x v="1"/>
    <s v="STEAM-HEAT"/>
    <n v="1"/>
    <s v="R1A     - Elec R-1 Residential-Fixed"/>
    <s v="R1A"/>
    <s v="ELEC R-1A"/>
    <n v="207"/>
    <s v="RESIDENCE SERVICE - WITH HEAT"/>
    <n v="15"/>
    <n v="3413.97"/>
    <n v="12190"/>
    <x v="0"/>
  </r>
  <r>
    <x v="0"/>
    <s v="MASSACHUSETTS ELECTRIC"/>
    <x v="1"/>
    <x v="3"/>
    <s v="APRIL"/>
    <x v="2"/>
    <s v="COMMERCIAL"/>
    <n v="701"/>
    <s v="G3A     - Elec G-3 Large TOU-Variable"/>
    <s v="G3A"/>
    <s v="ELEC G-3A"/>
    <n v="300"/>
    <s v="COMMERCIAL-NO BUILDING HEAT"/>
    <n v="165"/>
    <n v="1606821.97"/>
    <n v="9463832"/>
    <x v="5"/>
  </r>
  <r>
    <x v="0"/>
    <s v="MASSACHUSETTS ELECTRIC"/>
    <x v="1"/>
    <x v="3"/>
    <s v="APRIL"/>
    <x v="1"/>
    <s v="STEAM-HEAT"/>
    <n v="301"/>
    <s v="R1A     - Elec R-1 Res-Smart Grid"/>
    <s v="R1A"/>
    <s v="ELEC R-1A"/>
    <n v="207"/>
    <s v="RESIDENCE SERVICE - WITH HEAT"/>
    <n v="1"/>
    <n v="193.47"/>
    <n v="815"/>
    <x v="0"/>
  </r>
  <r>
    <x v="0"/>
    <s v="MASSACHUSETTS ELECTRIC"/>
    <x v="1"/>
    <x v="3"/>
    <s v="APRIL"/>
    <x v="2"/>
    <s v="COMMERCIAL"/>
    <n v="18"/>
    <s v="G2A     - Elec G-2 Dem-Variable"/>
    <s v="G2A"/>
    <s v="ELEC G-2A"/>
    <n v="300"/>
    <s v="COMMERCIAL-NO BUILDING HEAT"/>
    <n v="2160"/>
    <n v="5247901.1100000003"/>
    <n v="26934915"/>
    <x v="3"/>
  </r>
  <r>
    <x v="0"/>
    <s v="MASSACHUSETTS ELECTRIC"/>
    <x v="1"/>
    <x v="3"/>
    <s v="APRIL"/>
    <x v="0"/>
    <s v="RESIDENTIAL"/>
    <n v="10"/>
    <s v="G1F     - Elec G-1 Sm C&amp;I House Meter-Fixed"/>
    <s v="G1D"/>
    <s v="ELEC G-1D"/>
    <n v="200"/>
    <s v="RESIDENCE SERVICE - NO HEAT"/>
    <n v="1060"/>
    <n v="85066.95"/>
    <n v="343807"/>
    <x v="2"/>
  </r>
  <r>
    <x v="0"/>
    <s v="MASSACHUSETTS ELECTRIC"/>
    <x v="1"/>
    <x v="3"/>
    <s v="APRIL"/>
    <x v="0"/>
    <s v="RESIDENTIAL"/>
    <n v="18"/>
    <s v="G2A     - Elec G-2 Dem-Variable"/>
    <s v="G2A"/>
    <s v="ELEC G-2A"/>
    <n v="200"/>
    <s v="RESIDENCE SERVICE - NO HEAT"/>
    <n v="1"/>
    <n v="328.27"/>
    <n v="1520"/>
    <x v="3"/>
  </r>
  <r>
    <x v="0"/>
    <s v="MASSACHUSETTS ELECTRIC"/>
    <x v="1"/>
    <x v="3"/>
    <s v="APRIL"/>
    <x v="2"/>
    <s v="COMMERCIAL"/>
    <n v="8"/>
    <s v="G1C     - Elec G-1 Sm C&amp;I Unmtrd Fix kWh-Fixed"/>
    <s v="G1C"/>
    <s v="ELEC G-1C"/>
    <n v="300"/>
    <s v="COMMERCIAL-NO BUILDING HEAT"/>
    <n v="375"/>
    <n v="23013.279999999999"/>
    <n v="92527"/>
    <x v="2"/>
  </r>
  <r>
    <x v="0"/>
    <s v="MASSACHUSETTS ELECTRIC"/>
    <x v="1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1.5"/>
    <n v="292"/>
    <x v="2"/>
  </r>
  <r>
    <x v="0"/>
    <s v="MASSACHUSETTS ELECTRIC"/>
    <x v="1"/>
    <x v="3"/>
    <s v="APRIL"/>
    <x v="0"/>
    <s v="RESIDENTIAL"/>
    <n v="950"/>
    <s v="G1A     - Elec G-1 T&amp;D Sm C&amp;I"/>
    <s v="G1A"/>
    <s v="ELEC G-1A"/>
    <n v="4512"/>
    <s v="DELIVERY ONLY - RESIDENTIAL"/>
    <n v="759"/>
    <n v="43798.63"/>
    <n v="373683"/>
    <x v="2"/>
  </r>
  <r>
    <x v="0"/>
    <s v="MASSACHUSETTS ELECTRIC"/>
    <x v="1"/>
    <x v="3"/>
    <s v="APRIL"/>
    <x v="1"/>
    <s v="STEAM-HEAT"/>
    <n v="950"/>
    <s v="G1A     - Elec G-1 T&amp;D Sm C&amp;I"/>
    <s v="G1A"/>
    <s v="ELEC G-1A"/>
    <n v="4513"/>
    <s v="DELIVERY ONLY - RESIDENT HEAT"/>
    <n v="10"/>
    <n v="1701.45"/>
    <n v="16312"/>
    <x v="2"/>
  </r>
  <r>
    <x v="1"/>
    <s v="NANTUCKET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38"/>
    <n v="13"/>
    <x v="2"/>
  </r>
  <r>
    <x v="0"/>
    <s v="MASSACHUSETTS ELECTRIC"/>
    <x v="1"/>
    <x v="3"/>
    <s v="APRIL"/>
    <x v="2"/>
    <s v="COMMERCIAL"/>
    <n v="20"/>
    <s v="G2D     - Elec G-2 Dem Res Heat Ind Mtr Apt-Var"/>
    <s v="G2D"/>
    <s v="ELEC G-2D"/>
    <n v="300"/>
    <s v="COMMERCIAL-NO BUILDING HEAT"/>
    <n v="74"/>
    <n v="163215.46"/>
    <n v="864098"/>
    <x v="3"/>
  </r>
  <r>
    <x v="0"/>
    <s v="MASSACHUSETTS ELECTRIC"/>
    <x v="1"/>
    <x v="3"/>
    <s v="APRIL"/>
    <x v="0"/>
    <s v="RESIDENTIAL"/>
    <n v="5"/>
    <s v="G1A     - Elec G-1 Sm C&amp;I-Fixed"/>
    <s v="G1A"/>
    <s v="ELEC G-1A"/>
    <n v="200"/>
    <s v="RESIDENCE SERVICE - NO HEAT"/>
    <n v="1334"/>
    <n v="-71133.38"/>
    <n v="610877"/>
    <x v="2"/>
  </r>
  <r>
    <x v="0"/>
    <s v="MASSACHUSETTS ELECTRIC"/>
    <x v="1"/>
    <x v="3"/>
    <s v="APRIL"/>
    <x v="2"/>
    <s v="COMMERCIAL"/>
    <n v="5"/>
    <s v="G1A     - Elec G-1 Sm C&amp;I-Fixed"/>
    <s v="G1A"/>
    <s v="ELEC G-1A"/>
    <n v="300"/>
    <s v="COMMERCIAL-NO BUILDING HEAT"/>
    <n v="42751"/>
    <n v="289295.7"/>
    <n v="43373726"/>
    <x v="2"/>
  </r>
  <r>
    <x v="0"/>
    <s v="MASSACHUSETTS ELECTRIC"/>
    <x v="1"/>
    <x v="3"/>
    <s v="APRIL"/>
    <x v="5"/>
    <s v="STRT-AND-HWY-LT"/>
    <n v="627"/>
    <s v="S6A     - Lighting S-6 T&amp;D Decorative"/>
    <s v="S6A"/>
    <s v="N/A"/>
    <n v="4562"/>
    <s v="DELIVERY ONLY - STREET LIGHT"/>
    <n v="3"/>
    <n v="943.86"/>
    <n v="213"/>
    <x v="4"/>
  </r>
  <r>
    <x v="0"/>
    <s v="MASSACHUSETTS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32988"/>
    <n v="3876547.99"/>
    <n v="29123130"/>
    <x v="0"/>
  </r>
  <r>
    <x v="0"/>
    <s v="MASSACHUSETTS ELECTRIC"/>
    <x v="1"/>
    <x v="3"/>
    <s v="APRIL"/>
    <x v="6"/>
    <s v="N/A"/>
    <n v="612"/>
    <s v="G1B     - Lighting G-1 Non Conforming-Fixed"/>
    <s v="G1B"/>
    <s v="LIGHTING G-1B"/>
    <n v="360"/>
    <s v="PRIVATE LIGHTING"/>
    <n v="1"/>
    <n v="8.8800000000000008"/>
    <n v="8"/>
    <x v="2"/>
  </r>
  <r>
    <x v="0"/>
    <s v="MASSACHUSETTS ELECTRIC"/>
    <x v="1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15.94"/>
    <n v="350"/>
    <x v="2"/>
  </r>
  <r>
    <x v="0"/>
    <s v="MASSACHUSETTS ELECTRIC"/>
    <x v="1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736.03"/>
    <n v="1232"/>
    <x v="4"/>
  </r>
  <r>
    <x v="0"/>
    <s v="MASSACHUSETTS ELECTRIC"/>
    <x v="1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2"/>
    <n v="17808.66"/>
    <n v="39879"/>
    <x v="4"/>
  </r>
  <r>
    <x v="0"/>
    <s v="MASSACHUSETTS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3"/>
    <n v="1651.38"/>
    <n v="7513"/>
    <x v="4"/>
  </r>
  <r>
    <x v="0"/>
    <s v="MASSACHUSETTS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4868"/>
    <n v="174013.02"/>
    <n v="4334868"/>
    <x v="1"/>
  </r>
  <r>
    <x v="0"/>
    <s v="MASSACHUSETTS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65011"/>
    <n v="1444868.82"/>
    <n v="33690531"/>
    <x v="1"/>
  </r>
  <r>
    <x v="0"/>
    <s v="MASSACHUSETTS ELECTRIC"/>
    <x v="1"/>
    <x v="3"/>
    <s v="APRIL"/>
    <x v="4"/>
    <s v="INDUSTRIAL"/>
    <n v="13"/>
    <s v="G2A     - Elec G-2 Dem-Fixed"/>
    <s v="G2A"/>
    <s v="ELEC G-2A"/>
    <n v="460"/>
    <s v="INDUSTRIAL GENERAL - 60 HERTZ"/>
    <n v="7"/>
    <n v="19932.939999999999"/>
    <n v="99300"/>
    <x v="3"/>
  </r>
  <r>
    <x v="0"/>
    <s v="MASSACHUSETTS ELECTRIC"/>
    <x v="1"/>
    <x v="3"/>
    <s v="APRIL"/>
    <x v="4"/>
    <s v="INDUSTRIAL"/>
    <n v="950"/>
    <s v="G1A     - Elec G-1 T&amp;D Sm C&amp;I"/>
    <s v="G1A"/>
    <s v="ELEC G-1A"/>
    <n v="4552"/>
    <s v="DELIVERY ONLY - INDUSTRIAL"/>
    <n v="1359"/>
    <n v="349086.39"/>
    <n v="3439011"/>
    <x v="2"/>
  </r>
  <r>
    <x v="0"/>
    <s v="MASSACHUSETTS ELECTRIC"/>
    <x v="1"/>
    <x v="3"/>
    <s v="APRIL"/>
    <x v="3"/>
    <s v="N/A"/>
    <n v="950"/>
    <s v="G1A     - Elec G-1 T&amp;D Sm C&amp;I"/>
    <s v="G1A"/>
    <s v="ELEC G-1A"/>
    <n v="4579"/>
    <s v="DELIVERY ONLY - MBTA"/>
    <n v="84"/>
    <n v="10811.25"/>
    <n v="102365"/>
    <x v="2"/>
  </r>
  <r>
    <x v="1"/>
    <s v="NANTUCKET ELECTRIC"/>
    <x v="1"/>
    <x v="3"/>
    <s v="APRIL"/>
    <x v="2"/>
    <s v="COMMERCIAL"/>
    <n v="10"/>
    <s v="G1F     - Elec G-1 Sm C&amp;I House Meter-Fixed"/>
    <s v="G1F"/>
    <s v="ELEC G-1F"/>
    <n v="300"/>
    <s v="COMMERCIAL-NO BUILDING HEAT"/>
    <n v="20"/>
    <n v="1409.21"/>
    <n v="5310"/>
    <x v="2"/>
  </r>
  <r>
    <x v="1"/>
    <s v="NANTUCKET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1"/>
    <n v="10.210000000000001"/>
    <n v="1"/>
    <x v="2"/>
  </r>
  <r>
    <x v="0"/>
    <s v="MASSACHUSETTS ELECTRIC"/>
    <x v="1"/>
    <x v="3"/>
    <s v="APRIL"/>
    <x v="10"/>
    <s v="N/A"/>
    <n v="18"/>
    <s v="G2A     - Elec G-2 Dem-Variable"/>
    <s v="G2A"/>
    <s v="ELEC G-2A"/>
    <n v="1577"/>
    <s v="SALE FOR RESALE - WESTRN MASS"/>
    <n v="1"/>
    <n v="1517.22"/>
    <n v="7800"/>
    <x v="3"/>
  </r>
  <r>
    <x v="1"/>
    <s v="NANTUCKET ELECTRIC"/>
    <x v="1"/>
    <x v="3"/>
    <s v="APRIL"/>
    <x v="2"/>
    <s v="COMMERCIAL"/>
    <n v="5"/>
    <s v="G1A     - Elec G-1 Sm C&amp;I-Fixed"/>
    <s v="G1A"/>
    <s v="ELEC G-1A"/>
    <n v="300"/>
    <s v="COMMERCIAL-NO BUILDING HEAT"/>
    <n v="171"/>
    <n v="25846.37"/>
    <n v="106015"/>
    <x v="2"/>
  </r>
  <r>
    <x v="0"/>
    <s v="MASSACHUSETTS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88.05"/>
    <n v="4553"/>
    <x v="2"/>
  </r>
  <r>
    <x v="0"/>
    <s v="MASSACHUSETTS ELECTRIC"/>
    <x v="1"/>
    <x v="3"/>
    <s v="APRIL"/>
    <x v="5"/>
    <s v="STRT-AND-HWY-LT"/>
    <n v="621"/>
    <s v="G1B     - Lighting G-1 T&amp;D Non Conforming"/>
    <s v="G1B"/>
    <s v="LIGHTING G-1B"/>
    <n v="4562"/>
    <s v="DELIVERY ONLY - STREET LIGHT"/>
    <n v="10"/>
    <n v="197.96"/>
    <n v="1259"/>
    <x v="2"/>
  </r>
  <r>
    <x v="0"/>
    <s v="MASSACHUSETTS ELECTRIC"/>
    <x v="1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71.12"/>
    <n v="131"/>
    <x v="4"/>
  </r>
  <r>
    <x v="0"/>
    <s v="MASSACHUSETTS ELECTRIC"/>
    <x v="1"/>
    <x v="3"/>
    <s v="APRIL"/>
    <x v="6"/>
    <s v="N/A"/>
    <n v="615"/>
    <s v="S1A     - Lighting S-1 T&amp;D Co Owned"/>
    <s v="S1A"/>
    <s v="LIGHTING S-1A"/>
    <n v="4563"/>
    <s v="DELIVERY ONLY - PRIVATE LIGHT"/>
    <n v="39"/>
    <n v="4842.2299999999996"/>
    <n v="9590"/>
    <x v="4"/>
  </r>
  <r>
    <x v="0"/>
    <s v="MASSACHUSETTS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42.86"/>
    <n v="232"/>
    <x v="4"/>
  </r>
  <r>
    <x v="0"/>
    <s v="MASSACHUSETTS ELECTRIC"/>
    <x v="1"/>
    <x v="3"/>
    <s v="APRIL"/>
    <x v="1"/>
    <s v="STEAM-HEAT"/>
    <n v="6"/>
    <s v="R2A     - Elec R-2 Residential Low Income-Fixed"/>
    <s v="R2A"/>
    <s v="ELEC R-2A"/>
    <n v="207"/>
    <s v="RESIDENCE SERVICE - WITH HEAT"/>
    <n v="5098"/>
    <n v="799502.02"/>
    <n v="4513004"/>
    <x v="1"/>
  </r>
  <r>
    <x v="1"/>
    <s v="NANTUCKET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109"/>
    <n v="4985.3900000000003"/>
    <n v="94506"/>
    <x v="1"/>
  </r>
  <r>
    <x v="0"/>
    <s v="MASSACHUSETTS ELECTRIC"/>
    <x v="1"/>
    <x v="3"/>
    <s v="APRIL"/>
    <x v="1"/>
    <s v="STEAM-HEAT"/>
    <n v="1"/>
    <s v="R1A     - Elec R-1 Residential-Fixed"/>
    <s v="R1A"/>
    <s v="ELEC R-1A"/>
    <n v="207"/>
    <s v="RESIDENCE SERVICE - WITH HEAT"/>
    <n v="37044"/>
    <n v="7900811.8200000003"/>
    <n v="28872194"/>
    <x v="0"/>
  </r>
  <r>
    <x v="0"/>
    <s v="MASSACHUSETTS ELECTRIC"/>
    <x v="1"/>
    <x v="3"/>
    <s v="APRIL"/>
    <x v="6"/>
    <s v="N/A"/>
    <n v="601"/>
    <s v="S1A     - Lighting S-1 Co Owned-Variable"/>
    <s v="S1A"/>
    <s v="LIGHTING S-1A"/>
    <n v="360"/>
    <s v="PRIVATE LIGHTING"/>
    <n v="46"/>
    <n v="1261.17"/>
    <n v="2018"/>
    <x v="4"/>
  </r>
  <r>
    <x v="0"/>
    <s v="MASSACHUSETTS ELECTRIC"/>
    <x v="1"/>
    <x v="3"/>
    <s v="APRIL"/>
    <x v="2"/>
    <s v="COMMERCIAL"/>
    <n v="954"/>
    <s v="G2A     - Elec G-2 T&amp;D Dem"/>
    <s v="G2A"/>
    <s v="ELEC G-2A"/>
    <n v="4532"/>
    <s v="DELIVERY ONLY - COMMERCIAL"/>
    <n v="8039"/>
    <n v="11351076.75"/>
    <n v="134938235"/>
    <x v="3"/>
  </r>
  <r>
    <x v="1"/>
    <s v="NANTUCKET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49"/>
    <n v="3000.3"/>
    <n v="23669"/>
    <x v="2"/>
  </r>
  <r>
    <x v="0"/>
    <s v="MASSACHUSETTS ELECTRIC"/>
    <x v="1"/>
    <x v="3"/>
    <s v="APRIL"/>
    <x v="10"/>
    <s v="N/A"/>
    <n v="5"/>
    <s v="G1A     - Elec G-1 Sm C&amp;I-Fixed"/>
    <s v="G1A"/>
    <s v="ELEC G-1A"/>
    <n v="1577"/>
    <s v="SALE FOR RESALE - WESTRN MASS"/>
    <n v="2"/>
    <n v="1141.6099999999999"/>
    <n v="5116"/>
    <x v="2"/>
  </r>
  <r>
    <x v="1"/>
    <s v="NANTUCKET ELECTRIC"/>
    <x v="1"/>
    <x v="3"/>
    <s v="APRIL"/>
    <x v="0"/>
    <s v="RESIDENTIAL"/>
    <n v="950"/>
    <s v="G1A     - Elec G-1 T&amp;D Sm C&amp;I"/>
    <s v="G1A"/>
    <s v="ELEC G-1A"/>
    <n v="4512"/>
    <s v="DELIVERY ONLY - RESIDENTIAL"/>
    <n v="32"/>
    <n v="1535"/>
    <n v="17013"/>
    <x v="2"/>
  </r>
  <r>
    <x v="0"/>
    <s v="MASSACHUSETTS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95"/>
    <n v="5190.62"/>
    <n v="20710"/>
    <x v="2"/>
  </r>
  <r>
    <x v="0"/>
    <s v="MASSACHUSETTS ELECTRIC"/>
    <x v="1"/>
    <x v="3"/>
    <s v="APRIL"/>
    <x v="4"/>
    <s v="INDUSTRIAL"/>
    <n v="616"/>
    <s v="S4A     - Lighting S-1 (S4) T&amp;D Co Owned Non Muni"/>
    <s v="S4A"/>
    <s v="LIGHTING S-4A"/>
    <n v="4552"/>
    <s v="DELIVERY ONLY - INDUSTRIAL"/>
    <n v="107"/>
    <n v="15009.59"/>
    <n v="54700"/>
    <x v="4"/>
  </r>
  <r>
    <x v="0"/>
    <s v="MASSACHUSETTS ELECTRIC"/>
    <x v="1"/>
    <x v="3"/>
    <s v="APRIL"/>
    <x v="8"/>
    <s v="N/A"/>
    <n v="18"/>
    <s v="G2A     - Elec G-2 Dem-Variable"/>
    <s v="G2A"/>
    <s v="ELEC G-2A"/>
    <n v="1575"/>
    <s v="SALE FOR RESALE - NSTAR"/>
    <n v="2"/>
    <n v="7841.07"/>
    <n v="41160"/>
    <x v="3"/>
  </r>
  <r>
    <x v="0"/>
    <s v="MASSACHUSETTS ELECTRIC"/>
    <x v="1"/>
    <x v="3"/>
    <s v="APRIL"/>
    <x v="3"/>
    <s v="N/A"/>
    <n v="954"/>
    <s v="G2A     - Elec G-2 T&amp;D Dem"/>
    <s v="G2A"/>
    <s v="ELEC G-2A"/>
    <n v="4579"/>
    <s v="DELIVERY ONLY - MBTA"/>
    <n v="5"/>
    <n v="6776.5"/>
    <n v="66960"/>
    <x v="3"/>
  </r>
  <r>
    <x v="0"/>
    <s v="MASSACHUSETTS ELECTRIC"/>
    <x v="1"/>
    <x v="3"/>
    <s v="APRIL"/>
    <x v="4"/>
    <s v="INDUSTRIAL"/>
    <n v="710"/>
    <s v="G3A     - Elec G-3 T&amp;D Large TOU"/>
    <s v="G3A"/>
    <s v="ELEC G-3A"/>
    <n v="4552"/>
    <s v="DELIVERY ONLY - INDUSTRIAL"/>
    <n v="660"/>
    <n v="10461590.050000001"/>
    <n v="171728132"/>
    <x v="5"/>
  </r>
  <r>
    <x v="0"/>
    <s v="MASSACHUSETTS ELECTRIC"/>
    <x v="1"/>
    <x v="3"/>
    <s v="APRIL"/>
    <x v="0"/>
    <s v="RESIDENTIAL"/>
    <n v="602"/>
    <s v="S4A     - Lighting S-1 (S4) Co Owned Non Muni-Fixed"/>
    <s v="S4A"/>
    <s v="LIGHTING S-4A"/>
    <n v="200"/>
    <s v="RESIDENCE SERVICE - NO HEAT"/>
    <n v="182"/>
    <n v="7649.18"/>
    <n v="15906"/>
    <x v="4"/>
  </r>
  <r>
    <x v="0"/>
    <s v="MASSACHUSETTS ELECTRIC"/>
    <x v="1"/>
    <x v="3"/>
    <s v="APRIL"/>
    <x v="5"/>
    <s v="STRT-AND-HWY-LT"/>
    <n v="612"/>
    <s v="G1B     - Lighting G-1 Non Conforming-Fixed"/>
    <s v="G1B"/>
    <s v="LIGHTING G-1B"/>
    <n v="700"/>
    <s v="PUBLIC STREET &amp; HIWAY LIGHTING"/>
    <n v="2"/>
    <n v="66.52"/>
    <n v="235"/>
    <x v="2"/>
  </r>
  <r>
    <x v="1"/>
    <s v="NANTUCKET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5942.01"/>
    <n v="14071"/>
    <x v="4"/>
  </r>
  <r>
    <x v="1"/>
    <s v="NANTUCKET ELECTRIC"/>
    <x v="1"/>
    <x v="3"/>
    <s v="APRIL"/>
    <x v="6"/>
    <s v="N/A"/>
    <n v="615"/>
    <s v="S1A     - Lighting S-1 T&amp;D Co Owned"/>
    <s v="S1A"/>
    <s v="LIGHTING S-1A"/>
    <n v="4563"/>
    <s v="DELIVERY ONLY - PRIVATE LIGHT"/>
    <n v="1"/>
    <n v="11.27"/>
    <n v="27"/>
    <x v="4"/>
  </r>
  <r>
    <x v="0"/>
    <s v="MASSACHUSETTS ELECTRIC"/>
    <x v="1"/>
    <x v="3"/>
    <s v="APRIL"/>
    <x v="5"/>
    <s v="STRT-AND-HWY-LT"/>
    <n v="617"/>
    <s v="S2A     - Lighting S-2 T&amp;D OH Customer Owned"/>
    <s v="S2A"/>
    <s v="LIGHTING S-2A"/>
    <n v="4562"/>
    <s v="DELIVERY ONLY - STREET LIGHT"/>
    <n v="7"/>
    <n v="12277.31"/>
    <n v="47942"/>
    <x v="4"/>
  </r>
  <r>
    <x v="0"/>
    <s v="MASSACHUSETTS ELECTRIC"/>
    <x v="1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7"/>
    <n v="2140.34"/>
    <n v="6357"/>
    <x v="4"/>
  </r>
  <r>
    <x v="0"/>
    <s v="MASSACHUSETTS ELECTRIC"/>
    <x v="1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1"/>
    <n v="1489.68"/>
    <n v="5272"/>
    <x v="4"/>
  </r>
  <r>
    <x v="1"/>
    <s v="NANTUCKET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8.67"/>
    <n v="121"/>
    <x v="4"/>
  </r>
  <r>
    <x v="0"/>
    <s v="MASSACHUSETTS ELECTRIC"/>
    <x v="1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919"/>
    <n v="66902.73"/>
    <n v="229608"/>
    <x v="4"/>
  </r>
  <r>
    <x v="1"/>
    <s v="NANTUCKET ELECTRIC"/>
    <x v="1"/>
    <x v="3"/>
    <s v="APRIL"/>
    <x v="2"/>
    <s v="COMMERCIAL"/>
    <n v="701"/>
    <s v="G3A     - Elec G-3 Large TOU-Variable"/>
    <s v="G3A"/>
    <s v="ELEC G-3A"/>
    <n v="300"/>
    <s v="COMMERCIAL-NO BUILDING HEAT"/>
    <n v="2"/>
    <n v="41887.300000000003"/>
    <n v="132300"/>
    <x v="5"/>
  </r>
  <r>
    <x v="0"/>
    <s v="MASSACHUSETTS ELECTRIC"/>
    <x v="1"/>
    <x v="3"/>
    <s v="APRIL"/>
    <x v="1"/>
    <s v="STEAM-HEAT"/>
    <n v="7"/>
    <s v="R2A     - Elec R-2 Residential Low Income-Variable"/>
    <s v="R2A"/>
    <s v="ELEC R-2A"/>
    <n v="207"/>
    <s v="RESIDENCE SERVICE - WITH HEAT"/>
    <n v="8"/>
    <n v="1083.1300000000001"/>
    <n v="6412"/>
    <x v="1"/>
  </r>
  <r>
    <x v="1"/>
    <s v="NANTUCKET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25"/>
    <n v="3325.32"/>
    <n v="18420"/>
    <x v="1"/>
  </r>
  <r>
    <x v="0"/>
    <s v="MASSACHUSETTS ELECTRIC"/>
    <x v="1"/>
    <x v="3"/>
    <s v="APRIL"/>
    <x v="4"/>
    <s v="INDUSTRIAL"/>
    <n v="18"/>
    <s v="G2A     - Elec G-2 Dem-Variable"/>
    <s v="G2A"/>
    <s v="ELEC G-2A"/>
    <n v="460"/>
    <s v="INDUSTRIAL GENERAL - 60 HERTZ"/>
    <n v="189"/>
    <n v="625272.14"/>
    <n v="3109925"/>
    <x v="3"/>
  </r>
  <r>
    <x v="1"/>
    <s v="NANTUCKET ELECTRIC"/>
    <x v="1"/>
    <x v="3"/>
    <s v="APRIL"/>
    <x v="2"/>
    <s v="COMMERCIAL"/>
    <n v="954"/>
    <s v="G2A     - Elec G-2 T&amp;D Dem"/>
    <s v="G2A"/>
    <s v="ELEC G-2A"/>
    <n v="4532"/>
    <s v="DELIVERY ONLY - COMMERCIAL"/>
    <n v="74"/>
    <n v="110667.95"/>
    <n v="1161264"/>
    <x v="3"/>
  </r>
  <r>
    <x v="0"/>
    <s v="MASSACHUSETTS ELECTRIC"/>
    <x v="1"/>
    <x v="3"/>
    <s v="APRIL"/>
    <x v="2"/>
    <s v="COMMERCIAL"/>
    <n v="10"/>
    <s v="G1F     - Elec G-1 Sm C&amp;I House Meter-Fixed"/>
    <s v="G1D"/>
    <s v="ELEC G-1D"/>
    <n v="300"/>
    <s v="COMMERCIAL-NO BUILDING HEAT"/>
    <n v="19916"/>
    <n v="1358928.53"/>
    <n v="6940721"/>
    <x v="2"/>
  </r>
  <r>
    <x v="1"/>
    <s v="NANTUCKET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2"/>
    <n v="255.1"/>
    <n v="1035"/>
    <x v="2"/>
  </r>
  <r>
    <x v="0"/>
    <s v="MASSACHUSETTS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1229"/>
    <n v="49749.61"/>
    <n v="417757"/>
    <x v="2"/>
  </r>
  <r>
    <x v="1"/>
    <s v="NANTUCKET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6"/>
    <n v="187.95"/>
    <n v="1366"/>
    <x v="2"/>
  </r>
  <r>
    <x v="1"/>
    <s v="NANTUCKET ELECTRIC"/>
    <x v="1"/>
    <x v="3"/>
    <s v="APRIL"/>
    <x v="4"/>
    <s v="INDUSTRIAL"/>
    <n v="950"/>
    <s v="G1A     - Elec G-1 T&amp;D Sm C&amp;I"/>
    <s v="G1A"/>
    <s v="ELEC G-1A"/>
    <n v="4552"/>
    <s v="DELIVERY ONLY - INDUSTRIAL"/>
    <n v="2"/>
    <n v="34.25"/>
    <n v="153"/>
    <x v="2"/>
  </r>
  <r>
    <x v="0"/>
    <s v="MASSACHUSETTS ELECTRIC"/>
    <x v="1"/>
    <x v="3"/>
    <s v="APRIL"/>
    <x v="5"/>
    <s v="STRT-AND-HWY-LT"/>
    <n v="950"/>
    <s v="G1A     - Elec G-1 T&amp;D Sm C&amp;I"/>
    <s v="G1A"/>
    <s v="ELEC G-1A"/>
    <n v="4562"/>
    <s v="DELIVERY ONLY - STREET LIGHT"/>
    <n v="30"/>
    <n v="874.44"/>
    <n v="5963"/>
    <x v="2"/>
  </r>
  <r>
    <x v="0"/>
    <s v="MASSACHUSETTS ELECTRIC"/>
    <x v="1"/>
    <x v="3"/>
    <s v="APRIL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628"/>
    <n v="49787.3"/>
    <n v="125675"/>
    <x v="4"/>
  </r>
  <r>
    <x v="1"/>
    <s v="NANTUCKET ELECTRIC"/>
    <x v="1"/>
    <x v="3"/>
    <s v="APRIL"/>
    <x v="0"/>
    <s v="RESIDENTIAL"/>
    <n v="5"/>
    <s v="G1A     - Elec G-1 Sm C&amp;I-Fixed"/>
    <s v="G1A"/>
    <s v="ELEC G-1A"/>
    <n v="200"/>
    <s v="RESIDENCE SERVICE - NO HEAT"/>
    <n v="12"/>
    <n v="1068.77"/>
    <n v="4117"/>
    <x v="2"/>
  </r>
  <r>
    <x v="0"/>
    <s v="MASSACHUSETTS ELECTRIC"/>
    <x v="1"/>
    <x v="3"/>
    <s v="APRIL"/>
    <x v="0"/>
    <s v="RESIDENTIAL"/>
    <n v="11"/>
    <s v="G1A     - Elec G-1 Sm C&amp;I-Variable"/>
    <s v="G1A"/>
    <s v="ELEC G-1A"/>
    <n v="200"/>
    <s v="RESIDENCE SERVICE - NO HEAT"/>
    <n v="10"/>
    <n v="-19806.75"/>
    <n v="47189"/>
    <x v="2"/>
  </r>
  <r>
    <x v="0"/>
    <s v="MASSACHUSETTS ELECTRIC"/>
    <x v="1"/>
    <x v="3"/>
    <s v="APRIL"/>
    <x v="5"/>
    <s v="STRT-AND-HWY-LT"/>
    <n v="625"/>
    <s v="S6A     - Lighting S-6 Decorative-Fixed"/>
    <s v="S6A"/>
    <s v="N/A"/>
    <n v="700"/>
    <s v="PUBLIC STREET &amp; HIWAY LIGHTING"/>
    <n v="1"/>
    <n v="19.34"/>
    <n v="19"/>
    <x v="4"/>
  </r>
  <r>
    <x v="1"/>
    <s v="NANTUCKET ELECTRIC"/>
    <x v="1"/>
    <x v="3"/>
    <s v="APRIL"/>
    <x v="2"/>
    <s v="COMMERCIAL"/>
    <n v="1"/>
    <s v="R1A     - Elec R-1 Residential-Fixed"/>
    <s v="R1A"/>
    <s v="ELEC R-1A"/>
    <n v="300"/>
    <s v="COMMERCIAL-NO BUILDING HEAT"/>
    <n v="20"/>
    <n v="1673.12"/>
    <n v="5666"/>
    <x v="0"/>
  </r>
  <r>
    <x v="0"/>
    <s v="MASSACHUSETTS ELECTRIC"/>
    <x v="1"/>
    <x v="3"/>
    <s v="APRIL"/>
    <x v="2"/>
    <s v="COMMERCIAL"/>
    <n v="2"/>
    <s v="R1A     - Elec R-1 Residential-Variable"/>
    <s v="R1A"/>
    <s v="ELEC R-1A"/>
    <n v="300"/>
    <s v="COMMERCIAL-NO BUILDING HEAT"/>
    <n v="2"/>
    <n v="151.96"/>
    <n v="515"/>
    <x v="0"/>
  </r>
  <r>
    <x v="0"/>
    <s v="MASSACHUSETTS ELECTRIC"/>
    <x v="1"/>
    <x v="3"/>
    <s v="APRIL"/>
    <x v="2"/>
    <s v="COMMERCIAL"/>
    <n v="603"/>
    <s v="S4A     - Lighting S-1 (S4) Co Owned Non Muni-Variable"/>
    <s v="S4A"/>
    <s v="LIGHTING S-4A"/>
    <n v="300"/>
    <s v="COMMERCIAL-NO BUILDING HEAT"/>
    <n v="1818"/>
    <n v="168299.73"/>
    <n v="445315"/>
    <x v="4"/>
  </r>
  <r>
    <x v="1"/>
    <s v="NANTUCKET ELECTRIC"/>
    <x v="1"/>
    <x v="3"/>
    <s v="APRIL"/>
    <x v="2"/>
    <s v="COMMERCIAL"/>
    <n v="710"/>
    <s v="G3A     - Elec G-3 T&amp;D Large TOU"/>
    <s v="G3A"/>
    <s v="ELEC G-3A"/>
    <n v="4532"/>
    <s v="DELIVERY ONLY - COMMERCIAL"/>
    <n v="10"/>
    <n v="162018.45000000001"/>
    <n v="1868793"/>
    <x v="5"/>
  </r>
  <r>
    <x v="1"/>
    <s v="NANTUCKET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8"/>
    <n v="188.63"/>
    <n v="1221"/>
    <x v="2"/>
  </r>
  <r>
    <x v="0"/>
    <s v="MASSACHUSETTS ELECTRIC"/>
    <x v="1"/>
    <x v="3"/>
    <s v="APRIL"/>
    <x v="6"/>
    <s v="N/A"/>
    <n v="623"/>
    <s v="S3B     - Lighting S-3 UG Div of Ownrshp Opt B-Var"/>
    <s v="S3B"/>
    <s v="LIGHTING S-3B"/>
    <n v="360"/>
    <s v="PRIVATE LIGHTING"/>
    <n v="3"/>
    <n v="57.96"/>
    <n v="171"/>
    <x v="4"/>
  </r>
  <r>
    <x v="0"/>
    <s v="MASSACHUSETTS ELECTRIC"/>
    <x v="1"/>
    <x v="3"/>
    <s v="APRIL"/>
    <x v="4"/>
    <s v="INDUSTRIAL"/>
    <n v="602"/>
    <s v="S4A     - Lighting S-1 (S4) Co Owned Non Muni-Fixed"/>
    <s v="S4A"/>
    <s v="LIGHTING S-4A"/>
    <n v="460"/>
    <s v="INDUSTRIAL GENERAL - 60 HERTZ"/>
    <n v="29"/>
    <n v="4333.62"/>
    <n v="11182"/>
    <x v="4"/>
  </r>
  <r>
    <x v="1"/>
    <s v="NANTUCKET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303.29000000000002"/>
    <n v="5533"/>
    <x v="1"/>
  </r>
  <r>
    <x v="1"/>
    <s v="NANTUCKET ELECTRIC"/>
    <x v="1"/>
    <x v="3"/>
    <s v="APRIL"/>
    <x v="4"/>
    <s v="INDUSTRIAL"/>
    <n v="710"/>
    <s v="G3A     - Elec G-3 T&amp;D Large TOU"/>
    <s v="G3A"/>
    <s v="ELEC G-3A"/>
    <n v="4552"/>
    <s v="DELIVERY ONLY - INDUSTRIAL"/>
    <n v="1"/>
    <n v="-1765.47"/>
    <n v="0"/>
    <x v="5"/>
  </r>
  <r>
    <x v="0"/>
    <s v="MASSACHUSETTS ELECTRIC"/>
    <x v="1"/>
    <x v="3"/>
    <s v="APRIL"/>
    <x v="1"/>
    <s v="STEAM-HEAT"/>
    <n v="2"/>
    <s v="R1A     - Elec R-1 Residential-Variable"/>
    <s v="R1A"/>
    <s v="ELEC R-1A"/>
    <n v="207"/>
    <s v="RESIDENCE SERVICE - WITH HEAT"/>
    <n v="24"/>
    <n v="5771.21"/>
    <n v="22281"/>
    <x v="0"/>
  </r>
  <r>
    <x v="0"/>
    <s v="MASSACHUSETTS ELECTRIC"/>
    <x v="1"/>
    <x v="3"/>
    <s v="APRIL"/>
    <x v="4"/>
    <s v="INDUSTRIAL"/>
    <n v="700"/>
    <s v="G3A     - Elec G-3 Large TOU-Fixed"/>
    <s v="G3A"/>
    <s v="ELEC G-3A"/>
    <n v="460"/>
    <s v="INDUSTRIAL GENERAL - 60 HERTZ"/>
    <n v="4"/>
    <n v="103166.29"/>
    <n v="590500"/>
    <x v="5"/>
  </r>
  <r>
    <x v="0"/>
    <s v="MASSACHUSETTS ELECTRIC"/>
    <x v="1"/>
    <x v="3"/>
    <s v="APRIL"/>
    <x v="4"/>
    <s v="INDUSTRIAL"/>
    <n v="701"/>
    <s v="G3A     - Elec G-3 Large TOU-Variable"/>
    <s v="G3A"/>
    <s v="ELEC G-3A"/>
    <n v="460"/>
    <s v="INDUSTRIAL GENERAL - 60 HERTZ"/>
    <n v="75"/>
    <n v="1127603.1200000001"/>
    <n v="6280024"/>
    <x v="5"/>
  </r>
  <r>
    <x v="0"/>
    <s v="MASSACHUSETTS ELECTRIC"/>
    <x v="1"/>
    <x v="3"/>
    <s v="APRIL"/>
    <x v="2"/>
    <s v="COMMERCIAL"/>
    <n v="950"/>
    <s v="G1A     - Elec G-1 T&amp;D Sm C&amp;I"/>
    <s v="G1A"/>
    <s v="ELEC G-1A"/>
    <n v="4532"/>
    <s v="DELIVERY ONLY - COMMERCIAL"/>
    <n v="60908"/>
    <n v="3397339.58"/>
    <n v="82235844"/>
    <x v="2"/>
  </r>
  <r>
    <x v="0"/>
    <s v="MASSACHUSETTS ELECTRIC"/>
    <x v="1"/>
    <x v="3"/>
    <s v="APRIL"/>
    <x v="8"/>
    <s v="N/A"/>
    <n v="5"/>
    <s v="G1A     - Elec G-1 Sm C&amp;I-Fixed"/>
    <s v="G1A"/>
    <s v="ELEC G-1A"/>
    <n v="1575"/>
    <s v="SALE FOR RESALE - NSTAR"/>
    <n v="5"/>
    <n v="2229.1799999999998"/>
    <n v="9940"/>
    <x v="2"/>
  </r>
  <r>
    <x v="1"/>
    <s v="NANTUCKET ELECTRIC"/>
    <x v="1"/>
    <x v="3"/>
    <s v="APRIL"/>
    <x v="0"/>
    <s v="RESIDENTIAL"/>
    <n v="10"/>
    <s v="G1F     - Elec G-1 Sm C&amp;I House Meter-Fixed"/>
    <s v="G1F"/>
    <s v="ELEC G-1F"/>
    <n v="200"/>
    <s v="RESIDENCE SERVICE - NO HEAT"/>
    <n v="3"/>
    <n v="572.79999999999995"/>
    <n v="2378"/>
    <x v="2"/>
  </r>
  <r>
    <x v="0"/>
    <s v="MASSACHUSETTS ELECTRIC"/>
    <x v="1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88.89"/>
    <n v="337"/>
    <x v="4"/>
  </r>
  <r>
    <x v="1"/>
    <s v="NANTUCKET ELECTRIC"/>
    <x v="1"/>
    <x v="3"/>
    <s v="APRIL"/>
    <x v="0"/>
    <s v="RESIDENTIAL"/>
    <n v="2"/>
    <s v="R1A     - Elec R-1 Residential-Variable"/>
    <s v="R1A"/>
    <s v="ELEC R-1A"/>
    <n v="200"/>
    <s v="RESIDENCE SERVICE - NO HEAT"/>
    <n v="1"/>
    <n v="844.99"/>
    <n v="3322"/>
    <x v="0"/>
  </r>
  <r>
    <x v="0"/>
    <s v="MASSACHUSETTS ELECTRIC"/>
    <x v="1"/>
    <x v="3"/>
    <s v="APRIL"/>
    <x v="0"/>
    <s v="RESIDENTIAL"/>
    <n v="301"/>
    <s v="R1A     - Elec R-1 Res-Smart Grid"/>
    <s v="R1A"/>
    <s v="ELEC R-1A"/>
    <n v="200"/>
    <s v="RESIDENCE SERVICE - NO HEAT"/>
    <n v="2"/>
    <n v="32.979999999999997"/>
    <n v="130"/>
    <x v="0"/>
  </r>
  <r>
    <x v="0"/>
    <s v="MASSACHUSETTS ELECTRIC"/>
    <x v="1"/>
    <x v="3"/>
    <s v="APRIL"/>
    <x v="8"/>
    <s v="N/A"/>
    <n v="13"/>
    <s v="G2A     - Elec G-2 Dem-Fixed"/>
    <s v="G2A"/>
    <s v="ELEC G-2A"/>
    <n v="1575"/>
    <s v="SALE FOR RESALE - NSTAR"/>
    <n v="1"/>
    <n v="981.69"/>
    <n v="4690"/>
    <x v="3"/>
  </r>
  <r>
    <x v="0"/>
    <s v="MASSACHUSETTS ELECTRIC"/>
    <x v="1"/>
    <x v="3"/>
    <s v="APRIL"/>
    <x v="2"/>
    <s v="COMMERCIAL"/>
    <n v="16"/>
    <s v="G2B     - Elec G-2 Dem Master Mtr Apts-Fixed"/>
    <s v="G2B"/>
    <s v="ELEC G-2B"/>
    <n v="300"/>
    <s v="COMMERCIAL-NO BUILDING HEAT"/>
    <n v="1"/>
    <n v="2152.1799999999998"/>
    <n v="10800"/>
    <x v="3"/>
  </r>
  <r>
    <x v="0"/>
    <s v="MASSACHUSETTS ELECTRIC"/>
    <x v="1"/>
    <x v="3"/>
    <s v="APRIL"/>
    <x v="2"/>
    <s v="COMMERCIAL"/>
    <n v="17"/>
    <s v="G2D     - Elec G-2 Dem Res Heat Ind Mtr Apt-Fix"/>
    <s v="G2D"/>
    <s v="ELEC G-2D"/>
    <n v="300"/>
    <s v="COMMERCIAL-NO BUILDING HEAT"/>
    <n v="2"/>
    <n v="2441.9699999999998"/>
    <n v="11720"/>
    <x v="3"/>
  </r>
  <r>
    <x v="0"/>
    <s v="MASSACHUSETTS ELECTRIC"/>
    <x v="1"/>
    <x v="3"/>
    <s v="APRIL"/>
    <x v="5"/>
    <s v="STRT-AND-HWY-LT"/>
    <n v="626"/>
    <s v="S6A     - Lighting S-6 Decorative-Variable"/>
    <s v="S6A"/>
    <s v="N/A"/>
    <n v="700"/>
    <s v="PUBLIC STREET &amp; HIWAY LIGHTING"/>
    <n v="4"/>
    <n v="2163.3200000000002"/>
    <n v="577"/>
    <x v="4"/>
  </r>
  <r>
    <x v="0"/>
    <s v="MASSACHUSETTS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461112"/>
    <n v="33441796.609999999"/>
    <n v="244277591"/>
    <x v="0"/>
  </r>
  <r>
    <x v="0"/>
    <s v="MASSACHUSETTS ELECTRIC"/>
    <x v="1"/>
    <x v="3"/>
    <s v="APRIL"/>
    <x v="2"/>
    <s v="COMMERCIAL"/>
    <n v="602"/>
    <s v="S4A     - Lighting S-1 (S4) Co Owned Non Muni-Fixed"/>
    <s v="S4A"/>
    <s v="LIGHTING S-4A"/>
    <n v="300"/>
    <s v="COMMERCIAL-NO BUILDING HEAT"/>
    <n v="914"/>
    <n v="103911.79"/>
    <n v="256118"/>
    <x v="4"/>
  </r>
  <r>
    <x v="0"/>
    <s v="MASSACHUSETTS ELECTRIC"/>
    <x v="1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21"/>
    <n v="30050"/>
    <n v="73268"/>
    <x v="4"/>
  </r>
  <r>
    <x v="0"/>
    <s v="MASSACHUSETTS ELECTRIC"/>
    <x v="1"/>
    <x v="3"/>
    <s v="APRIL"/>
    <x v="5"/>
    <s v="STRT-AND-HWY-LT"/>
    <n v="609"/>
    <s v="S5A     - Lighting S-5 Cust Owned-Variable"/>
    <s v="S5A"/>
    <s v="N/A"/>
    <n v="700"/>
    <s v="PUBLIC STREET &amp; HIWAY LIGHTING"/>
    <n v="14"/>
    <n v="7149.78"/>
    <n v="30570"/>
    <x v="4"/>
  </r>
  <r>
    <x v="0"/>
    <s v="MASSACHUSETTS ELECTRIC"/>
    <x v="1"/>
    <x v="3"/>
    <s v="APRIL"/>
    <x v="0"/>
    <s v="RESIDENTIAL"/>
    <n v="1"/>
    <s v="R1A     - Elec R-1 Residential-Fixed"/>
    <s v="R1A"/>
    <s v="ELEC R-1A"/>
    <n v="200"/>
    <s v="RESIDENCE SERVICE - NO HEAT"/>
    <n v="500596"/>
    <n v="70142828.640000001"/>
    <n v="252939055"/>
    <x v="0"/>
  </r>
  <r>
    <x v="1"/>
    <s v="NANTUCKET ELECTRIC"/>
    <x v="1"/>
    <x v="3"/>
    <s v="APRIL"/>
    <x v="2"/>
    <s v="COMMERCIAL"/>
    <n v="18"/>
    <s v="G2A     - Elec G-2 Dem-Variable"/>
    <s v="G2A"/>
    <s v="ELEC G-2A"/>
    <n v="300"/>
    <s v="COMMERCIAL-NO BUILDING HEAT"/>
    <n v="3"/>
    <n v="1383.6"/>
    <n v="6091"/>
    <x v="3"/>
  </r>
  <r>
    <x v="0"/>
    <s v="MASSACHUSETTS ELECTRIC"/>
    <x v="1"/>
    <x v="3"/>
    <s v="APRIL"/>
    <x v="2"/>
    <s v="COMMERCIAL"/>
    <n v="955"/>
    <s v="G2B     - Elec G-2 T&amp;D Dem Master Mtr Apts"/>
    <s v="G2A"/>
    <s v="ELEC G-2A"/>
    <n v="4532"/>
    <s v="DELIVERY ONLY - COMMERCIAL"/>
    <n v="361"/>
    <n v="633501"/>
    <n v="7877360"/>
    <x v="3"/>
  </r>
  <r>
    <x v="0"/>
    <s v="MASSACHUSETTS ELECTRIC"/>
    <x v="1"/>
    <x v="3"/>
    <s v="APRIL"/>
    <x v="2"/>
    <s v="COMMERCIAL"/>
    <n v="956"/>
    <s v="G2D     - Elec G-2 T&amp;D Dem Res Heat Ind Mtr Apt"/>
    <s v="G2A"/>
    <s v="ELEC G-2A"/>
    <n v="4532"/>
    <s v="DELIVERY ONLY - COMMERCIAL"/>
    <n v="223"/>
    <n v="340329.08"/>
    <n v="4204211"/>
    <x v="3"/>
  </r>
  <r>
    <x v="0"/>
    <s v="MASSACHUSETTS ELECTRIC"/>
    <x v="1"/>
    <x v="3"/>
    <s v="APRIL"/>
    <x v="2"/>
    <s v="COMMERCIAL"/>
    <n v="13"/>
    <s v="G2A     - Elec G-2 Dem-Fixed"/>
    <s v="G2A"/>
    <s v="ELEC G-2A"/>
    <n v="300"/>
    <s v="COMMERCIAL-NO BUILDING HEAT"/>
    <n v="102"/>
    <n v="238258.78"/>
    <n v="1161828"/>
    <x v="3"/>
  </r>
  <r>
    <x v="0"/>
    <s v="MASSACHUSETTS ELECTRIC"/>
    <x v="1"/>
    <x v="3"/>
    <s v="APRIL"/>
    <x v="3"/>
    <s v="N/A"/>
    <n v="951"/>
    <s v="G1C     - Elec G-1 T&amp;D Sm C&amp;I Unmtrd Fix kWh"/>
    <s v="G1C"/>
    <s v="ELEC G-1C"/>
    <n v="4579"/>
    <s v="DELIVERY ONLY - MBTA"/>
    <n v="7"/>
    <n v="328.03"/>
    <n v="2844"/>
    <x v="2"/>
  </r>
  <r>
    <x v="1"/>
    <s v="NANTUCKET ELECTRIC"/>
    <x v="1"/>
    <x v="3"/>
    <s v="APRIL"/>
    <x v="2"/>
    <s v="COMMERCIAL"/>
    <n v="950"/>
    <s v="G1A     - Elec G-1 T&amp;D Sm C&amp;I"/>
    <s v="G1A"/>
    <s v="ELEC G-1A"/>
    <n v="4532"/>
    <s v="DELIVERY ONLY - COMMERCIAL"/>
    <n v="1260"/>
    <n v="155112.85999999999"/>
    <n v="1371110"/>
    <x v="2"/>
  </r>
  <r>
    <x v="0"/>
    <s v="MASSACHUSETTS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19477"/>
    <n v="927432.32"/>
    <n v="9291034"/>
    <x v="2"/>
  </r>
  <r>
    <x v="0"/>
    <s v="MASSACHUSETTS ELECTRIC"/>
    <x v="1"/>
    <x v="3"/>
    <s v="APRIL"/>
    <x v="5"/>
    <s v="STRT-AND-HWY-LT"/>
    <n v="5"/>
    <s v="G1A     - Elec G-1 Sm C&amp;I-Fixed"/>
    <s v="G1A"/>
    <s v="ELEC G-1A"/>
    <n v="700"/>
    <s v="PUBLIC STREET &amp; HIWAY LIGHTING"/>
    <n v="6"/>
    <n v="509.51"/>
    <n v="2052"/>
    <x v="2"/>
  </r>
  <r>
    <x v="0"/>
    <s v="MASSACHUSETTS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746"/>
    <n v="29495.78"/>
    <n v="229123"/>
    <x v="2"/>
  </r>
  <r>
    <x v="0"/>
    <s v="MASSACHUSETTS ELECTRIC"/>
    <x v="1"/>
    <x v="3"/>
    <s v="APRIL"/>
    <x v="0"/>
    <s v="RESIDENTIAL"/>
    <n v="616"/>
    <s v="S4A     - Lighting S-1 (S4) T&amp;D Co Owned Non Muni"/>
    <s v="S4A"/>
    <s v="LIGHTING S-4A"/>
    <n v="4512"/>
    <s v="DELIVERY ONLY - RESIDENTIAL"/>
    <n v="617"/>
    <n v="22288.62"/>
    <n v="62907"/>
    <x v="4"/>
  </r>
  <r>
    <x v="0"/>
    <s v="MASSACHUSETTS ELECTRIC"/>
    <x v="1"/>
    <x v="3"/>
    <s v="APRIL"/>
    <x v="2"/>
    <s v="COMMERCIAL"/>
    <n v="19"/>
    <s v="G2B     - Elec G-2 Dem Master Mtr Apts-Variable"/>
    <s v="G2B"/>
    <s v="ELEC G-2B"/>
    <n v="300"/>
    <s v="COMMERCIAL-NO BUILDING HEAT"/>
    <n v="46"/>
    <n v="171507.41"/>
    <n v="908987"/>
    <x v="3"/>
  </r>
  <r>
    <x v="0"/>
    <s v="MASSACHUSETTS ELECTRIC"/>
    <x v="1"/>
    <x v="3"/>
    <s v="APRIL"/>
    <x v="1"/>
    <s v="STEAM-HEAT"/>
    <n v="5"/>
    <s v="G1A     - Elec G-1 Sm C&amp;I-Fixed"/>
    <s v="G1A"/>
    <s v="ELEC G-1A"/>
    <n v="207"/>
    <s v="RESIDENCE SERVICE - WITH HEAT"/>
    <n v="17"/>
    <n v="3451.21"/>
    <n v="14982"/>
    <x v="2"/>
  </r>
  <r>
    <x v="0"/>
    <s v="MASSACHUSETTS ELECTRIC"/>
    <x v="1"/>
    <x v="4"/>
    <s v="MAY"/>
    <x v="1"/>
    <s v="STEAM-HEAT"/>
    <n v="6"/>
    <s v="R2A     - Elec R-2 Residential Low Income-Fixed"/>
    <s v="R2A"/>
    <s v="ELEC R-2A"/>
    <n v="207"/>
    <s v="RESIDENCE SERVICE - WITH HEAT"/>
    <n v="5215"/>
    <n v="597941.38"/>
    <n v="3582960"/>
    <x v="1"/>
  </r>
  <r>
    <x v="0"/>
    <s v="MASSACHUSETTS ELECTRIC"/>
    <x v="1"/>
    <x v="4"/>
    <s v="MAY"/>
    <x v="4"/>
    <s v="INDUSTRIAL"/>
    <n v="602"/>
    <s v="S4A     - Lighting S-1 (S4) Co Owned Non Muni-Fixed"/>
    <s v="S4A"/>
    <s v="LIGHTING S-4A"/>
    <n v="460"/>
    <s v="INDUSTRIAL GENERAL - 60 HERTZ"/>
    <n v="27"/>
    <n v="3162.77"/>
    <n v="8252"/>
    <x v="4"/>
  </r>
  <r>
    <x v="1"/>
    <s v="NANTUCKET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1"/>
    <n v="5414.86"/>
    <n v="11546"/>
    <x v="4"/>
  </r>
  <r>
    <x v="0"/>
    <s v="MASSACHUSETTS ELECTRIC"/>
    <x v="1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629.29"/>
    <n v="1011"/>
    <x v="4"/>
  </r>
  <r>
    <x v="0"/>
    <s v="MASSACHUSETTS ELECTRIC"/>
    <x v="1"/>
    <x v="4"/>
    <s v="MAY"/>
    <x v="4"/>
    <s v="INDUSTRIAL"/>
    <n v="701"/>
    <s v="G3A     - Elec G-3 Large TOU-Variable"/>
    <s v="G3A"/>
    <s v="ELEC G-3A"/>
    <n v="460"/>
    <s v="INDUSTRIAL GENERAL - 60 HERTZ"/>
    <n v="80"/>
    <n v="1037491.71"/>
    <n v="6226831"/>
    <x v="5"/>
  </r>
  <r>
    <x v="0"/>
    <s v="MASSACHUSETTS ELECTRIC"/>
    <x v="1"/>
    <x v="4"/>
    <s v="MAY"/>
    <x v="6"/>
    <s v="N/A"/>
    <n v="600"/>
    <s v="S1A     - Lighting S-1 Co Owned-Fixed"/>
    <s v="S1A"/>
    <s v="LIGHTING S-1A"/>
    <n v="360"/>
    <s v="PRIVATE LIGHTING"/>
    <n v="9"/>
    <n v="3638.12"/>
    <n v="3746"/>
    <x v="4"/>
  </r>
  <r>
    <x v="0"/>
    <s v="MASSACHUSETTS ELECTRIC"/>
    <x v="1"/>
    <x v="4"/>
    <s v="MAY"/>
    <x v="2"/>
    <s v="COMMERCIAL"/>
    <n v="1"/>
    <s v="R1A     - Elec R-1 Residential-Fixed"/>
    <s v="R1A"/>
    <s v="ELEC R-1A"/>
    <n v="300"/>
    <s v="COMMERCIAL-NO BUILDING HEAT"/>
    <n v="1200"/>
    <n v="232708.8"/>
    <n v="900691"/>
    <x v="0"/>
  </r>
  <r>
    <x v="0"/>
    <s v="MASSACHUSETTS ELECTRIC"/>
    <x v="1"/>
    <x v="4"/>
    <s v="MAY"/>
    <x v="3"/>
    <s v="N/A"/>
    <n v="710"/>
    <s v="G3A     - Elec G-3 T&amp;D Large TOU"/>
    <s v="G3A"/>
    <s v="ELEC G-3A"/>
    <n v="4579"/>
    <s v="DELIVERY ONLY - MBTA"/>
    <n v="1"/>
    <n v="2994.97"/>
    <n v="49962"/>
    <x v="5"/>
  </r>
  <r>
    <x v="0"/>
    <s v="MASSACHUSETTS ELECTRIC"/>
    <x v="1"/>
    <x v="4"/>
    <s v="MAY"/>
    <x v="2"/>
    <s v="COMMERCIAL"/>
    <n v="954"/>
    <s v="G2A     - Elec G-2 T&amp;D Dem"/>
    <s v="G2A"/>
    <s v="ELEC G-2A"/>
    <n v="4532"/>
    <s v="DELIVERY ONLY - COMMERCIAL"/>
    <n v="8091"/>
    <n v="10423806.26"/>
    <n v="120186138"/>
    <x v="3"/>
  </r>
  <r>
    <x v="0"/>
    <s v="MASSACHUSETTS ELECTRIC"/>
    <x v="1"/>
    <x v="4"/>
    <s v="MAY"/>
    <x v="2"/>
    <s v="COMMERCIAL"/>
    <n v="10"/>
    <s v="G1F     - Elec G-1 Sm C&amp;I House Meter-Fixed"/>
    <s v="G1D"/>
    <s v="ELEC G-1D"/>
    <n v="300"/>
    <s v="COMMERCIAL-NO BUILDING HEAT"/>
    <n v="20247"/>
    <n v="1111499.26"/>
    <n v="6125617"/>
    <x v="2"/>
  </r>
  <r>
    <x v="1"/>
    <s v="NANTUCKET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6"/>
    <n v="188.95"/>
    <n v="1366"/>
    <x v="2"/>
  </r>
  <r>
    <x v="0"/>
    <s v="MASSACHUSETTS ELECTRIC"/>
    <x v="1"/>
    <x v="4"/>
    <s v="MAY"/>
    <x v="3"/>
    <s v="N/A"/>
    <n v="951"/>
    <s v="G1C     - Elec G-1 T&amp;D Sm C&amp;I Unmtrd Fix kWh"/>
    <s v="G1C"/>
    <s v="ELEC G-1C"/>
    <n v="4579"/>
    <s v="DELIVERY ONLY - MBTA"/>
    <n v="7"/>
    <n v="330.24"/>
    <n v="2844"/>
    <x v="2"/>
  </r>
  <r>
    <x v="1"/>
    <s v="NANTUCKET ELECTRIC"/>
    <x v="1"/>
    <x v="4"/>
    <s v="MAY"/>
    <x v="4"/>
    <s v="INDUSTRIAL"/>
    <n v="950"/>
    <s v="G1A     - Elec G-1 T&amp;D Sm C&amp;I"/>
    <s v="G1A"/>
    <s v="ELEC G-1A"/>
    <n v="4552"/>
    <s v="DELIVERY ONLY - INDUSTRIAL"/>
    <n v="2"/>
    <n v="213.09"/>
    <n v="1816"/>
    <x v="2"/>
  </r>
  <r>
    <x v="0"/>
    <s v="MASSACHUSETTS ELECTRIC"/>
    <x v="1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9.06"/>
    <n v="292"/>
    <x v="2"/>
  </r>
  <r>
    <x v="1"/>
    <s v="NANTUCKET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29"/>
    <n v="12"/>
    <x v="2"/>
  </r>
  <r>
    <x v="0"/>
    <s v="MASSACHUSETTS ELECTRIC"/>
    <x v="1"/>
    <x v="4"/>
    <s v="MAY"/>
    <x v="0"/>
    <s v="RESIDENTIAL"/>
    <n v="616"/>
    <s v="S4A     - Lighting S-1 (S4) T&amp;D Co Owned Non Muni"/>
    <s v="S4A"/>
    <s v="LIGHTING S-4A"/>
    <n v="4512"/>
    <s v="DELIVERY ONLY - RESIDENTIAL"/>
    <n v="619"/>
    <n v="20255.86"/>
    <n v="51630"/>
    <x v="4"/>
  </r>
  <r>
    <x v="0"/>
    <s v="MASSACHUSETTS ELECTRIC"/>
    <x v="1"/>
    <x v="4"/>
    <s v="MAY"/>
    <x v="0"/>
    <s v="RESIDENTIAL"/>
    <n v="11"/>
    <s v="G1A     - Elec G-1 Sm C&amp;I-Variable"/>
    <s v="G1A"/>
    <s v="ELEC G-1A"/>
    <n v="200"/>
    <s v="RESIDENCE SERVICE - NO HEAT"/>
    <n v="9"/>
    <n v="-21016.13"/>
    <n v="43838"/>
    <x v="2"/>
  </r>
  <r>
    <x v="0"/>
    <s v="MASSACHUSETTS ELECTRIC"/>
    <x v="1"/>
    <x v="4"/>
    <s v="MAY"/>
    <x v="4"/>
    <s v="INDUSTRIAL"/>
    <n v="616"/>
    <s v="S4A     - Lighting S-1 (S4) T&amp;D Co Owned Non Muni"/>
    <s v="S4A"/>
    <s v="LIGHTING S-4A"/>
    <n v="4552"/>
    <s v="DELIVERY ONLY - INDUSTRIAL"/>
    <n v="107"/>
    <n v="13765.42"/>
    <n v="45741"/>
    <x v="4"/>
  </r>
  <r>
    <x v="0"/>
    <s v="MASSACHUSETTS ELECTRIC"/>
    <x v="1"/>
    <x v="4"/>
    <s v="MAY"/>
    <x v="0"/>
    <s v="RESIDENTIAL"/>
    <n v="603"/>
    <s v="S4A     - Lighting S-1 (S4) Co Owned Non Muni-Variable"/>
    <s v="S4A"/>
    <s v="LIGHTING S-4A"/>
    <n v="200"/>
    <s v="RESIDENCE SERVICE - NO HEAT"/>
    <n v="727"/>
    <n v="18938.02"/>
    <n v="38761"/>
    <x v="4"/>
  </r>
  <r>
    <x v="0"/>
    <s v="MASSACHUSETTS ELECTRIC"/>
    <x v="1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02.93"/>
    <n v="299"/>
    <x v="2"/>
  </r>
  <r>
    <x v="0"/>
    <s v="MASSACHUSETTS ELECTRIC"/>
    <x v="1"/>
    <x v="4"/>
    <s v="MAY"/>
    <x v="2"/>
    <s v="COMMERCIAL"/>
    <n v="603"/>
    <s v="S4A     - Lighting S-1 (S4) Co Owned Non Muni-Variable"/>
    <s v="S4A"/>
    <s v="LIGHTING S-4A"/>
    <n v="300"/>
    <s v="COMMERCIAL-NO BUILDING HEAT"/>
    <n v="1811"/>
    <n v="146064.68"/>
    <n v="364519"/>
    <x v="4"/>
  </r>
  <r>
    <x v="0"/>
    <s v="MASSACHUSETTS ELECTRIC"/>
    <x v="1"/>
    <x v="4"/>
    <s v="MAY"/>
    <x v="5"/>
    <s v="STRT-AND-HWY-LT"/>
    <n v="617"/>
    <s v="S2A     - Lighting S-2 T&amp;D OH Customer Owned"/>
    <s v="S2A"/>
    <s v="LIGHTING S-2A"/>
    <n v="4562"/>
    <s v="DELIVERY ONLY - STREET LIGHT"/>
    <n v="7"/>
    <n v="11025.2"/>
    <n v="39345"/>
    <x v="4"/>
  </r>
  <r>
    <x v="0"/>
    <s v="MASSACHUSETTS ELECTRIC"/>
    <x v="1"/>
    <x v="4"/>
    <s v="MAY"/>
    <x v="5"/>
    <s v="STRT-AND-HWY-LT"/>
    <n v="601"/>
    <s v="S1A     - Lighting S-1 Co Owned-Variable"/>
    <s v="S1A"/>
    <s v="LIGHTING S-1A"/>
    <n v="700"/>
    <s v="PUBLIC STREET &amp; HIWAY LIGHTING"/>
    <n v="118"/>
    <n v="49095.23"/>
    <n v="69837"/>
    <x v="4"/>
  </r>
  <r>
    <x v="1"/>
    <s v="NANTUCKET ELECTRIC"/>
    <x v="1"/>
    <x v="4"/>
    <s v="MAY"/>
    <x v="0"/>
    <s v="RESIDENTIAL"/>
    <n v="2"/>
    <s v="R1A     - Elec R-1 Residential-Variable"/>
    <s v="R1A"/>
    <s v="ELEC R-1A"/>
    <n v="200"/>
    <s v="RESIDENCE SERVICE - NO HEAT"/>
    <n v="1"/>
    <n v="737.77"/>
    <n v="2994"/>
    <x v="0"/>
  </r>
  <r>
    <x v="1"/>
    <s v="NANTUCKET ELECTRIC"/>
    <x v="1"/>
    <x v="4"/>
    <s v="MAY"/>
    <x v="1"/>
    <s v="STEAM-HEAT"/>
    <n v="1"/>
    <s v="R1A     - Elec R-1 Residential-Fixed"/>
    <s v="R1A"/>
    <s v="ELEC R-1A"/>
    <n v="207"/>
    <s v="RESIDENCE SERVICE - WITH HEAT"/>
    <n v="14"/>
    <n v="2494.4299999999998"/>
    <n v="9268"/>
    <x v="0"/>
  </r>
  <r>
    <x v="0"/>
    <s v="MASSACHUSETTS ELECTRIC"/>
    <x v="1"/>
    <x v="4"/>
    <s v="MAY"/>
    <x v="2"/>
    <s v="COMMERCIAL"/>
    <n v="903"/>
    <s v="R1A     - Elec R-1 T&amp;D Residential"/>
    <s v="R1A"/>
    <s v="ELEC R-1A"/>
    <n v="4532"/>
    <s v="DELIVERY ONLY - COMMERCIAL"/>
    <n v="1177"/>
    <n v="241160.85"/>
    <n v="1887177"/>
    <x v="0"/>
  </r>
  <r>
    <x v="0"/>
    <s v="MASSACHUSETTS ELECTRIC"/>
    <x v="1"/>
    <x v="4"/>
    <s v="MAY"/>
    <x v="0"/>
    <s v="RESIDENTIAL"/>
    <n v="15"/>
    <s v="G1F     - Elec G-1 Sm C&amp;I House Meter-Variable"/>
    <s v="G1F"/>
    <s v="ELEC G-1F"/>
    <n v="200"/>
    <s v="RESIDENCE SERVICE - NO HEAT"/>
    <n v="1"/>
    <n v="17.57"/>
    <n v="38"/>
    <x v="2"/>
  </r>
  <r>
    <x v="1"/>
    <s v="NANTUCKET ELECTRIC"/>
    <x v="1"/>
    <x v="4"/>
    <s v="MAY"/>
    <x v="2"/>
    <s v="COMMERCIAL"/>
    <n v="10"/>
    <s v="G1F     - Elec G-1 Sm C&amp;I House Meter-Fixed"/>
    <s v="G1F"/>
    <s v="ELEC G-1F"/>
    <n v="300"/>
    <s v="COMMERCIAL-NO BUILDING HEAT"/>
    <n v="23"/>
    <n v="1315.7"/>
    <n v="4995"/>
    <x v="2"/>
  </r>
  <r>
    <x v="0"/>
    <s v="MASSACHUSETTS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774"/>
    <n v="28441.55"/>
    <n v="215813"/>
    <x v="2"/>
  </r>
  <r>
    <x v="0"/>
    <s v="MASSACHUSETTS ELECTRIC"/>
    <x v="1"/>
    <x v="4"/>
    <s v="MAY"/>
    <x v="8"/>
    <s v="N/A"/>
    <n v="18"/>
    <s v="G2A     - Elec G-2 Dem-Variable"/>
    <s v="G2A"/>
    <s v="ELEC G-2A"/>
    <n v="1575"/>
    <s v="SALE FOR RESALE - NSTAR"/>
    <n v="2"/>
    <n v="6541.46"/>
    <n v="36980"/>
    <x v="3"/>
  </r>
  <r>
    <x v="0"/>
    <s v="MASSACHUSETTS ELECTRIC"/>
    <x v="1"/>
    <x v="4"/>
    <s v="MAY"/>
    <x v="2"/>
    <s v="COMMERCIAL"/>
    <n v="17"/>
    <s v="G2D     - Elec G-2 Dem Res Heat Ind Mtr Apt-Fix"/>
    <s v="G2D"/>
    <s v="ELEC G-2D"/>
    <n v="300"/>
    <s v="COMMERCIAL-NO BUILDING HEAT"/>
    <n v="2"/>
    <n v="2354.4499999999998"/>
    <n v="11800"/>
    <x v="3"/>
  </r>
  <r>
    <x v="0"/>
    <s v="MASSACHUSETTS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312"/>
    <n v="-398559.56"/>
    <n v="466209"/>
    <x v="2"/>
  </r>
  <r>
    <x v="0"/>
    <s v="MASSACHUSETTS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1229"/>
    <n v="49776.66"/>
    <n v="415603"/>
    <x v="2"/>
  </r>
  <r>
    <x v="0"/>
    <s v="MASSACHUSETTS ELECTRIC"/>
    <x v="1"/>
    <x v="4"/>
    <s v="MAY"/>
    <x v="4"/>
    <s v="INDUSTRIAL"/>
    <n v="950"/>
    <s v="G1A     - Elec G-1 T&amp;D Sm C&amp;I"/>
    <s v="G1A"/>
    <s v="ELEC G-1A"/>
    <n v="4552"/>
    <s v="DELIVERY ONLY - INDUSTRIAL"/>
    <n v="1357"/>
    <n v="302958.36"/>
    <n v="2958776"/>
    <x v="2"/>
  </r>
  <r>
    <x v="0"/>
    <s v="MASSACHUSETTS ELECTRIC"/>
    <x v="1"/>
    <x v="4"/>
    <s v="MAY"/>
    <x v="5"/>
    <s v="STRT-AND-HWY-LT"/>
    <n v="950"/>
    <s v="G1A     - Elec G-1 T&amp;D Sm C&amp;I"/>
    <s v="G1A"/>
    <s v="ELEC G-1A"/>
    <n v="4562"/>
    <s v="DELIVERY ONLY - STREET LIGHT"/>
    <n v="30"/>
    <n v="869.42"/>
    <n v="5888"/>
    <x v="2"/>
  </r>
  <r>
    <x v="0"/>
    <s v="MASSACHUSETTS ELECTRIC"/>
    <x v="1"/>
    <x v="4"/>
    <s v="MAY"/>
    <x v="4"/>
    <s v="INDUSTRIAL"/>
    <n v="5"/>
    <s v="G1A     - Elec G-1 Sm C&amp;I-Fixed"/>
    <s v="G1A"/>
    <s v="ELEC G-1A"/>
    <n v="460"/>
    <s v="INDUSTRIAL GENERAL - 60 HERTZ"/>
    <n v="983"/>
    <n v="141423.21"/>
    <n v="1508235"/>
    <x v="2"/>
  </r>
  <r>
    <x v="1"/>
    <s v="NANTUCKET ELECTRIC"/>
    <x v="1"/>
    <x v="4"/>
    <s v="MAY"/>
    <x v="0"/>
    <s v="RESIDENTIAL"/>
    <n v="950"/>
    <s v="G1A     - Elec G-1 T&amp;D Sm C&amp;I"/>
    <s v="G1A"/>
    <s v="ELEC G-1A"/>
    <n v="4512"/>
    <s v="DELIVERY ONLY - RESIDENTIAL"/>
    <n v="32"/>
    <n v="1731.22"/>
    <n v="15721"/>
    <x v="2"/>
  </r>
  <r>
    <x v="0"/>
    <s v="MASSACHUSETTS ELECTRIC"/>
    <x v="1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79.84"/>
    <n v="276"/>
    <x v="4"/>
  </r>
  <r>
    <x v="0"/>
    <s v="MASSACHUSETTS ELECTRIC"/>
    <x v="1"/>
    <x v="4"/>
    <s v="MAY"/>
    <x v="0"/>
    <s v="RESIDENTIAL"/>
    <n v="5"/>
    <s v="G1A     - Elec G-1 Sm C&amp;I-Fixed"/>
    <s v="G1A"/>
    <s v="ELEC G-1A"/>
    <n v="200"/>
    <s v="RESIDENCE SERVICE - NO HEAT"/>
    <n v="1272"/>
    <n v="-87379.35"/>
    <n v="522522"/>
    <x v="2"/>
  </r>
  <r>
    <x v="0"/>
    <s v="MASSACHUSETTS ELECTRIC"/>
    <x v="1"/>
    <x v="4"/>
    <s v="MAY"/>
    <x v="2"/>
    <s v="COMMERCIAL"/>
    <n v="5"/>
    <s v="G1A     - Elec G-1 Sm C&amp;I-Fixed"/>
    <s v="G1A"/>
    <s v="ELEC G-1A"/>
    <n v="300"/>
    <s v="COMMERCIAL-NO BUILDING HEAT"/>
    <n v="42624"/>
    <n v="-2333526.94"/>
    <n v="37268622"/>
    <x v="2"/>
  </r>
  <r>
    <x v="0"/>
    <s v="MASSACHUSETTS ELECTRIC"/>
    <x v="1"/>
    <x v="4"/>
    <s v="MAY"/>
    <x v="5"/>
    <s v="STRT-AND-HWY-LT"/>
    <n v="627"/>
    <s v="S6A     - Lighting S-6 T&amp;D Decorative"/>
    <s v="S6A"/>
    <s v="N/A"/>
    <n v="4562"/>
    <s v="DELIVERY ONLY - STREET LIGHT"/>
    <n v="2"/>
    <n v="442.77"/>
    <n v="61"/>
    <x v="4"/>
  </r>
  <r>
    <x v="0"/>
    <s v="MASSACHUSETTS ELECTRIC"/>
    <x v="1"/>
    <x v="4"/>
    <s v="MAY"/>
    <x v="5"/>
    <s v="STRT-AND-HWY-LT"/>
    <n v="616"/>
    <s v="S4A     - Lighting S-1 (S4) T&amp;D Co Owned Non Muni"/>
    <s v="S4A"/>
    <s v="LIGHTING S-4A"/>
    <n v="4562"/>
    <s v="DELIVERY ONLY - STREET LIGHT"/>
    <n v="919"/>
    <n v="58379.94"/>
    <n v="182849"/>
    <x v="4"/>
  </r>
  <r>
    <x v="0"/>
    <s v="MASSACHUSETTS ELECTRIC"/>
    <x v="1"/>
    <x v="4"/>
    <s v="MAY"/>
    <x v="5"/>
    <s v="STRT-AND-HWY-LT"/>
    <n v="612"/>
    <s v="G1B     - Lighting G-1 Non Conforming-Fixed"/>
    <s v="G1B"/>
    <s v="LIGHTING G-1B"/>
    <n v="700"/>
    <s v="PUBLIC STREET &amp; HIWAY LIGHTING"/>
    <n v="2"/>
    <n v="53.6"/>
    <n v="197"/>
    <x v="2"/>
  </r>
  <r>
    <x v="1"/>
    <s v="NANTUCKET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8"/>
    <n v="179.75"/>
    <n v="1136"/>
    <x v="2"/>
  </r>
  <r>
    <x v="0"/>
    <s v="MASSACHUSETTS ELECTRIC"/>
    <x v="1"/>
    <x v="4"/>
    <s v="MAY"/>
    <x v="5"/>
    <s v="STRT-AND-HWY-LT"/>
    <n v="621"/>
    <s v="G1B     - Lighting G-1 T&amp;D Non Conforming"/>
    <s v="G1B"/>
    <s v="LIGHTING G-1B"/>
    <n v="4562"/>
    <s v="DELIVERY ONLY - STREET LIGHT"/>
    <n v="10"/>
    <n v="167.38"/>
    <n v="939"/>
    <x v="2"/>
  </r>
  <r>
    <x v="0"/>
    <s v="MASSACHUSETTS ELECTRIC"/>
    <x v="1"/>
    <x v="4"/>
    <s v="MAY"/>
    <x v="4"/>
    <s v="INDUSTRIAL"/>
    <n v="603"/>
    <s v="S4A     - Lighting S-1 (S4) Co Owned Non Muni-Variable"/>
    <s v="S4A"/>
    <s v="LIGHTING S-4A"/>
    <n v="460"/>
    <s v="INDUSTRIAL GENERAL - 60 HERTZ"/>
    <n v="50"/>
    <n v="6255.06"/>
    <n v="15986"/>
    <x v="4"/>
  </r>
  <r>
    <x v="0"/>
    <s v="MASSACHUSETTS ELECTRIC"/>
    <x v="1"/>
    <x v="4"/>
    <s v="MAY"/>
    <x v="6"/>
    <s v="N/A"/>
    <n v="623"/>
    <s v="S3B     - Lighting S-3 UG Div of Ownrshp Opt B-Var"/>
    <s v="S3B"/>
    <s v="LIGHTING S-3B"/>
    <n v="360"/>
    <s v="PRIVATE LIGHTING"/>
    <n v="3"/>
    <n v="40.42"/>
    <n v="114"/>
    <x v="4"/>
  </r>
  <r>
    <x v="0"/>
    <s v="MASSACHUSETTS ELECTRIC"/>
    <x v="1"/>
    <x v="4"/>
    <s v="MAY"/>
    <x v="4"/>
    <s v="INDUSTRIAL"/>
    <n v="700"/>
    <s v="G3A     - Elec G-3 Large TOU-Fixed"/>
    <s v="G3A"/>
    <s v="ELEC G-3A"/>
    <n v="460"/>
    <s v="INDUSTRIAL GENERAL - 60 HERTZ"/>
    <n v="4"/>
    <n v="102209.38"/>
    <n v="583700"/>
    <x v="5"/>
  </r>
  <r>
    <x v="0"/>
    <s v="MASSACHUSETTS ELECTRIC"/>
    <x v="1"/>
    <x v="4"/>
    <s v="MAY"/>
    <x v="0"/>
    <s v="RESIDENTIAL"/>
    <n v="2"/>
    <s v="R1A     - Elec R-1 Residential-Variable"/>
    <s v="R1A"/>
    <s v="ELEC R-1A"/>
    <n v="200"/>
    <s v="RESIDENCE SERVICE - NO HEAT"/>
    <n v="321"/>
    <n v="30704.1"/>
    <n v="119745"/>
    <x v="0"/>
  </r>
  <r>
    <x v="0"/>
    <s v="MASSACHUSETTS ELECTRIC"/>
    <x v="1"/>
    <x v="4"/>
    <s v="MAY"/>
    <x v="4"/>
    <s v="INDUSTRIAL"/>
    <n v="710"/>
    <s v="G3A     - Elec G-3 T&amp;D Large TOU"/>
    <s v="G3A"/>
    <s v="ELEC G-3A"/>
    <n v="4552"/>
    <s v="DELIVERY ONLY - INDUSTRIAL"/>
    <n v="662"/>
    <n v="10002431.67"/>
    <n v="159974193"/>
    <x v="5"/>
  </r>
  <r>
    <x v="1"/>
    <s v="NANTUCKET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27"/>
    <n v="3046.36"/>
    <n v="17788"/>
    <x v="1"/>
  </r>
  <r>
    <x v="1"/>
    <s v="NANTUCKET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10"/>
    <n v="375.03"/>
    <n v="2586"/>
    <x v="2"/>
  </r>
  <r>
    <x v="1"/>
    <s v="NANTUCKET ELECTRIC"/>
    <x v="1"/>
    <x v="4"/>
    <s v="MAY"/>
    <x v="0"/>
    <s v="RESIDENTIAL"/>
    <n v="10"/>
    <s v="G1F     - Elec G-1 Sm C&amp;I House Meter-Fixed"/>
    <s v="G1F"/>
    <s v="ELEC G-1F"/>
    <n v="200"/>
    <s v="RESIDENCE SERVICE - NO HEAT"/>
    <n v="5"/>
    <n v="566.79999999999995"/>
    <n v="2342"/>
    <x v="2"/>
  </r>
  <r>
    <x v="0"/>
    <s v="MASSACHUSETTS ELECTRIC"/>
    <x v="1"/>
    <x v="4"/>
    <s v="MAY"/>
    <x v="2"/>
    <s v="COMMERCIAL"/>
    <n v="13"/>
    <s v="G2A     - Elec G-2 Dem-Fixed"/>
    <s v="G2A"/>
    <s v="ELEC G-2A"/>
    <n v="300"/>
    <s v="COMMERCIAL-NO BUILDING HEAT"/>
    <n v="94"/>
    <n v="179356.91"/>
    <n v="919367"/>
    <x v="3"/>
  </r>
  <r>
    <x v="0"/>
    <s v="MASSACHUSETTS ELECTRIC"/>
    <x v="1"/>
    <x v="4"/>
    <s v="MAY"/>
    <x v="8"/>
    <s v="N/A"/>
    <n v="13"/>
    <s v="G2A     - Elec G-2 Dem-Fixed"/>
    <s v="G2A"/>
    <s v="ELEC G-2A"/>
    <n v="1575"/>
    <s v="SALE FOR RESALE - NSTAR"/>
    <n v="1"/>
    <n v="1033.31"/>
    <n v="5040"/>
    <x v="3"/>
  </r>
  <r>
    <x v="0"/>
    <s v="MASSACHUSETTS ELECTRIC"/>
    <x v="1"/>
    <x v="4"/>
    <s v="MAY"/>
    <x v="2"/>
    <s v="COMMERCIAL"/>
    <n v="8"/>
    <s v="G1C     - Elec G-1 Sm C&amp;I Unmtrd Fix kWh-Fixed"/>
    <s v="G1C"/>
    <s v="ELEC G-1C"/>
    <n v="300"/>
    <s v="COMMERCIAL-NO BUILDING HEAT"/>
    <n v="377"/>
    <n v="20990.84"/>
    <n v="91866"/>
    <x v="2"/>
  </r>
  <r>
    <x v="0"/>
    <s v="MASSACHUSETTS ELECTRIC"/>
    <x v="1"/>
    <x v="4"/>
    <s v="MAY"/>
    <x v="10"/>
    <s v="N/A"/>
    <n v="5"/>
    <s v="G1A     - Elec G-1 Sm C&amp;I-Fixed"/>
    <s v="G1A"/>
    <s v="ELEC G-1A"/>
    <n v="1577"/>
    <s v="SALE FOR RESALE - WESTRN MASS"/>
    <n v="2"/>
    <n v="1880.39"/>
    <n v="8486"/>
    <x v="2"/>
  </r>
  <r>
    <x v="0"/>
    <s v="MASSACHUSETTS ELECTRIC"/>
    <x v="1"/>
    <x v="4"/>
    <s v="MA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4"/>
    <s v="MAY"/>
    <x v="3"/>
    <s v="N/A"/>
    <n v="153"/>
    <s v="MBTA    - Elec MBTA Ind Neg"/>
    <s v="MBTA"/>
    <s v="MBTA"/>
    <n v="1579"/>
    <s v="SALE FOR RESALE - M.B.T.A."/>
    <n v="18"/>
    <n v="0"/>
    <n v="3452086"/>
    <x v="6"/>
  </r>
  <r>
    <x v="1"/>
    <s v="NANTUCKET ELECTRIC"/>
    <x v="1"/>
    <x v="4"/>
    <s v="MAY"/>
    <x v="2"/>
    <s v="COMMERCIAL"/>
    <n v="5"/>
    <s v="G1A     - Elec G-1 Sm C&amp;I-Fixed"/>
    <s v="G1A"/>
    <s v="ELEC G-1A"/>
    <n v="300"/>
    <s v="COMMERCIAL-NO BUILDING HEAT"/>
    <n v="167"/>
    <n v="20406.59"/>
    <n v="85669"/>
    <x v="2"/>
  </r>
  <r>
    <x v="0"/>
    <s v="MASSACHUSETTS ELECTRIC"/>
    <x v="1"/>
    <x v="4"/>
    <s v="MAY"/>
    <x v="5"/>
    <s v="STRT-AND-HWY-LT"/>
    <n v="619"/>
    <s v="S5A     - Lighting S-5 T&amp;D Cust Owned"/>
    <s v="S5A"/>
    <s v="N/A"/>
    <n v="4562"/>
    <s v="DELIVERY ONLY - STREET LIGHT"/>
    <n v="423"/>
    <n v="420791.24"/>
    <n v="3321753"/>
    <x v="4"/>
  </r>
  <r>
    <x v="0"/>
    <s v="MASSACHUSETTS ELECTRIC"/>
    <x v="1"/>
    <x v="4"/>
    <s v="MAY"/>
    <x v="5"/>
    <s v="STRT-AND-HWY-LT"/>
    <n v="625"/>
    <s v="S6A     - Lighting S-6 Decorative-Fixed"/>
    <s v="S6A"/>
    <s v="N/A"/>
    <n v="700"/>
    <s v="PUBLIC STREET &amp; HIWAY LIGHTING"/>
    <n v="1"/>
    <n v="17.23"/>
    <n v="16"/>
    <x v="4"/>
  </r>
  <r>
    <x v="0"/>
    <s v="MASSACHUSETTS ELECTRIC"/>
    <x v="1"/>
    <x v="4"/>
    <s v="MA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18"/>
    <n v="25827.33"/>
    <n v="63741"/>
    <x v="4"/>
  </r>
  <r>
    <x v="1"/>
    <s v="NANTUCKET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1163.6400000000001"/>
    <n v="4854"/>
    <x v="4"/>
  </r>
  <r>
    <x v="0"/>
    <s v="MASSACHUSETTS ELECTRIC"/>
    <x v="1"/>
    <x v="4"/>
    <s v="MAY"/>
    <x v="6"/>
    <s v="N/A"/>
    <n v="601"/>
    <s v="S1A     - Lighting S-1 Co Owned-Variable"/>
    <s v="S1A"/>
    <s v="LIGHTING S-1A"/>
    <n v="360"/>
    <s v="PRIVATE LIGHTING"/>
    <n v="46"/>
    <n v="1115.01"/>
    <n v="1632"/>
    <x v="4"/>
  </r>
  <r>
    <x v="0"/>
    <s v="MASSACHUSETTS ELECTRIC"/>
    <x v="1"/>
    <x v="4"/>
    <s v="MAY"/>
    <x v="0"/>
    <s v="RESIDENTIAL"/>
    <n v="7"/>
    <s v="R2A     - Elec R-2 Residential Low Income-Variable"/>
    <s v="R2A"/>
    <s v="ELEC R-2A"/>
    <n v="200"/>
    <s v="RESIDENCE SERVICE - NO HEAT"/>
    <n v="73"/>
    <n v="5806.29"/>
    <n v="35237"/>
    <x v="1"/>
  </r>
  <r>
    <x v="1"/>
    <s v="NANTUCKET ELECTRIC"/>
    <x v="1"/>
    <x v="4"/>
    <s v="MAY"/>
    <x v="2"/>
    <s v="COMMERCIAL"/>
    <n v="954"/>
    <s v="G2A     - Elec G-2 T&amp;D Dem"/>
    <s v="G2A"/>
    <s v="ELEC G-2A"/>
    <n v="4532"/>
    <s v="DELIVERY ONLY - COMMERCIAL"/>
    <n v="74"/>
    <n v="100753.91"/>
    <n v="1042124"/>
    <x v="3"/>
  </r>
  <r>
    <x v="0"/>
    <s v="MASSACHUSETTS ELECTRIC"/>
    <x v="1"/>
    <x v="4"/>
    <s v="MAY"/>
    <x v="2"/>
    <s v="COMMERCIAL"/>
    <n v="956"/>
    <s v="G2D     - Elec G-2 T&amp;D Dem Res Heat Ind Mtr Apt"/>
    <s v="G2A"/>
    <s v="ELEC G-2A"/>
    <n v="4532"/>
    <s v="DELIVERY ONLY - COMMERCIAL"/>
    <n v="229"/>
    <n v="315617.52"/>
    <n v="3753258"/>
    <x v="3"/>
  </r>
  <r>
    <x v="0"/>
    <s v="MASSACHUSETTS ELECTRIC"/>
    <x v="1"/>
    <x v="4"/>
    <s v="MAY"/>
    <x v="2"/>
    <s v="COMMERCIAL"/>
    <n v="18"/>
    <s v="G2A     - Elec G-2 Dem-Variable"/>
    <s v="G2A"/>
    <s v="ELEC G-2A"/>
    <n v="300"/>
    <s v="COMMERCIAL-NO BUILDING HEAT"/>
    <n v="2106"/>
    <n v="4200779.93"/>
    <n v="22857782"/>
    <x v="3"/>
  </r>
  <r>
    <x v="0"/>
    <s v="MASSACHUSETTS ELECTRIC"/>
    <x v="1"/>
    <x v="4"/>
    <s v="MAY"/>
    <x v="4"/>
    <s v="INDUSTRIAL"/>
    <n v="18"/>
    <s v="G2A     - Elec G-2 Dem-Variable"/>
    <s v="G2A"/>
    <s v="ELEC G-2A"/>
    <n v="460"/>
    <s v="INDUSTRIAL GENERAL - 60 HERTZ"/>
    <n v="183"/>
    <n v="546863.06999999995"/>
    <n v="2913937"/>
    <x v="3"/>
  </r>
  <r>
    <x v="0"/>
    <s v="MASSACHUSETTS ELECTRIC"/>
    <x v="1"/>
    <x v="4"/>
    <s v="MAY"/>
    <x v="2"/>
    <s v="COMMERCIAL"/>
    <n v="16"/>
    <s v="G2B     - Elec G-2 Dem Master Mtr Apts-Fixed"/>
    <s v="G2B"/>
    <s v="ELEC G-2B"/>
    <n v="300"/>
    <s v="COMMERCIAL-NO BUILDING HEAT"/>
    <n v="1"/>
    <n v="1991.28"/>
    <n v="11840"/>
    <x v="3"/>
  </r>
  <r>
    <x v="1"/>
    <s v="NANTUCKET ELECTRIC"/>
    <x v="1"/>
    <x v="4"/>
    <s v="MA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4"/>
    <s v="MAY"/>
    <x v="2"/>
    <s v="COMMERCIAL"/>
    <n v="20"/>
    <s v="G2D     - Elec G-2 Dem Res Heat Ind Mtr Apt-Var"/>
    <s v="G2D"/>
    <s v="ELEC G-2D"/>
    <n v="300"/>
    <s v="COMMERCIAL-NO BUILDING HEAT"/>
    <n v="73"/>
    <n v="139121.69"/>
    <n v="741794"/>
    <x v="3"/>
  </r>
  <r>
    <x v="0"/>
    <s v="MASSACHUSETTS ELECTRIC"/>
    <x v="1"/>
    <x v="4"/>
    <s v="MAY"/>
    <x v="10"/>
    <s v="N/A"/>
    <n v="950"/>
    <s v="G1A     - Elec G-1 T&amp;D Sm C&amp;I"/>
    <s v="G1A"/>
    <s v="ELEC G-1A"/>
    <n v="4577"/>
    <s v="N/A"/>
    <n v="1"/>
    <n v="251.63"/>
    <n v="2475"/>
    <x v="2"/>
  </r>
  <r>
    <x v="0"/>
    <s v="MASSACHUSETTS ELECTRIC"/>
    <x v="1"/>
    <x v="4"/>
    <s v="MAY"/>
    <x v="2"/>
    <s v="COMMERCIAL"/>
    <n v="12"/>
    <s v="G1C     - Elec G-1 Sm C&amp;I Unmtrd Fix kWh-Var"/>
    <s v="G1C"/>
    <s v="ELEC G-1C"/>
    <n v="300"/>
    <s v="COMMERCIAL-NO BUILDING HEAT"/>
    <n v="1"/>
    <n v="8.2799999999999994"/>
    <n v="4"/>
    <x v="2"/>
  </r>
  <r>
    <x v="1"/>
    <s v="NANTUCKET ELECTRIC"/>
    <x v="1"/>
    <x v="4"/>
    <s v="MAY"/>
    <x v="2"/>
    <s v="COMMERCIAL"/>
    <n v="950"/>
    <s v="G1A     - Elec G-1 T&amp;D Sm C&amp;I"/>
    <s v="G1A"/>
    <s v="ELEC G-1A"/>
    <n v="4532"/>
    <s v="DELIVERY ONLY - COMMERCIAL"/>
    <n v="1266"/>
    <n v="142333.12"/>
    <n v="1249599"/>
    <x v="2"/>
  </r>
  <r>
    <x v="1"/>
    <s v="NANTUCKET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49"/>
    <n v="2740.37"/>
    <n v="21170"/>
    <x v="2"/>
  </r>
  <r>
    <x v="1"/>
    <s v="NANTUCKET ELECTRIC"/>
    <x v="1"/>
    <x v="4"/>
    <s v="MAY"/>
    <x v="0"/>
    <s v="RESIDENTIAL"/>
    <n v="5"/>
    <s v="G1A     - Elec G-1 Sm C&amp;I-Fixed"/>
    <s v="G1A"/>
    <s v="ELEC G-1A"/>
    <n v="200"/>
    <s v="RESIDENCE SERVICE - NO HEAT"/>
    <n v="12"/>
    <n v="762.12"/>
    <n v="2990"/>
    <x v="2"/>
  </r>
  <r>
    <x v="0"/>
    <s v="MASSACHUSETTS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3383"/>
    <n v="258971.88"/>
    <n v="839610"/>
    <x v="4"/>
  </r>
  <r>
    <x v="1"/>
    <s v="NANTUCKET ELECTRIC"/>
    <x v="1"/>
    <x v="4"/>
    <s v="MAY"/>
    <x v="0"/>
    <s v="RESIDENTIAL"/>
    <n v="903"/>
    <s v="R1A     - Elec R-1 T&amp;D Residential"/>
    <s v="R1A"/>
    <s v="ELEC R-1A"/>
    <n v="4512"/>
    <s v="DELIVERY ONLY - RESIDENTIAL"/>
    <n v="10394"/>
    <n v="905022.02"/>
    <n v="6320216"/>
    <x v="0"/>
  </r>
  <r>
    <x v="0"/>
    <s v="MASSACHUSETTS ELECTRIC"/>
    <x v="1"/>
    <x v="4"/>
    <s v="MAY"/>
    <x v="1"/>
    <s v="STEAM-HEAT"/>
    <n v="903"/>
    <s v="R1A     - Elec R-1 T&amp;D Residential"/>
    <s v="R1A"/>
    <s v="ELEC R-1A"/>
    <n v="4513"/>
    <s v="DELIVERY ONLY - RESIDENT HEAT"/>
    <n v="33196"/>
    <n v="3108609.57"/>
    <n v="23093045"/>
    <x v="0"/>
  </r>
  <r>
    <x v="0"/>
    <s v="MASSACHUSETTS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537"/>
    <n v="338112.25"/>
    <n v="477968"/>
    <x v="4"/>
  </r>
  <r>
    <x v="0"/>
    <s v="MASSACHUSETTS ELECTRIC"/>
    <x v="1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2"/>
    <n v="15515.61"/>
    <n v="32725"/>
    <x v="4"/>
  </r>
  <r>
    <x v="1"/>
    <s v="NANTUCKET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5.58"/>
    <n v="99"/>
    <x v="4"/>
  </r>
  <r>
    <x v="0"/>
    <s v="MASSACHUSETTS ELECTRIC"/>
    <x v="1"/>
    <x v="4"/>
    <s v="MAY"/>
    <x v="2"/>
    <s v="COMMERCIAL"/>
    <n v="710"/>
    <s v="G3A     - Elec G-3 T&amp;D Large TOU"/>
    <s v="G3A"/>
    <s v="ELEC G-3A"/>
    <n v="4532"/>
    <s v="DELIVERY ONLY - COMMERCIAL"/>
    <n v="2042"/>
    <n v="17385177.32"/>
    <n v="270731164"/>
    <x v="5"/>
  </r>
  <r>
    <x v="0"/>
    <s v="MASSACHUSETTS ELECTRIC"/>
    <x v="1"/>
    <x v="4"/>
    <s v="MAY"/>
    <x v="5"/>
    <s v="STRT-AND-HWY-LT"/>
    <n v="600"/>
    <s v="S1A     - Lighting S-1 Co Owned-Fixed"/>
    <s v="S1A"/>
    <s v="LIGHTING S-1A"/>
    <n v="700"/>
    <s v="PUBLIC STREET &amp; HIWAY LIGHTING"/>
    <n v="73"/>
    <n v="39402.870000000003"/>
    <n v="43893"/>
    <x v="4"/>
  </r>
  <r>
    <x v="1"/>
    <s v="NANTUCKET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110"/>
    <n v="4084.61"/>
    <n v="75889"/>
    <x v="1"/>
  </r>
  <r>
    <x v="0"/>
    <s v="MASSACHUSETTS ELECTRIC"/>
    <x v="1"/>
    <x v="4"/>
    <s v="MAY"/>
    <x v="0"/>
    <s v="RESIDENTIAL"/>
    <n v="1"/>
    <s v="R1A     - Elec R-1 Residential-Fixed"/>
    <s v="R1A"/>
    <s v="ELEC R-1A"/>
    <n v="200"/>
    <s v="RESIDENCE SERVICE - NO HEAT"/>
    <n v="497234"/>
    <n v="58793914.770000003"/>
    <n v="224942269"/>
    <x v="0"/>
  </r>
  <r>
    <x v="0"/>
    <s v="MASSACHUSETTS ELECTRIC"/>
    <x v="1"/>
    <x v="4"/>
    <s v="MAY"/>
    <x v="1"/>
    <s v="STEAM-HEAT"/>
    <n v="2"/>
    <s v="R1A     - Elec R-1 Residential-Variable"/>
    <s v="R1A"/>
    <s v="ELEC R-1A"/>
    <n v="207"/>
    <s v="RESIDENCE SERVICE - WITH HEAT"/>
    <n v="24"/>
    <n v="4533.82"/>
    <n v="18034"/>
    <x v="0"/>
  </r>
  <r>
    <x v="1"/>
    <s v="NANTUCKET ELECTRIC"/>
    <x v="1"/>
    <x v="4"/>
    <s v="MAY"/>
    <x v="4"/>
    <s v="INDUSTRIAL"/>
    <n v="710"/>
    <s v="G3A     - Elec G-3 T&amp;D Large TOU"/>
    <s v="G3A"/>
    <s v="ELEC G-3A"/>
    <n v="4552"/>
    <s v="DELIVERY ONLY - INDUSTRIAL"/>
    <n v="1"/>
    <n v="-4893.7"/>
    <n v="0"/>
    <x v="5"/>
  </r>
  <r>
    <x v="1"/>
    <s v="NANTUCKET ELECTRIC"/>
    <x v="1"/>
    <x v="4"/>
    <s v="MAY"/>
    <x v="1"/>
    <s v="STEAM-HEAT"/>
    <n v="903"/>
    <s v="R1A     - Elec R-1 T&amp;D Residential"/>
    <s v="R1A"/>
    <s v="ELEC R-1A"/>
    <n v="4513"/>
    <s v="DELIVERY ONLY - RESIDENT HEAT"/>
    <n v="152"/>
    <n v="14071.06"/>
    <n v="98028"/>
    <x v="0"/>
  </r>
  <r>
    <x v="0"/>
    <s v="MASSACHUSETTS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54799"/>
    <n v="4364038.9400000004"/>
    <n v="25808836"/>
    <x v="1"/>
  </r>
  <r>
    <x v="0"/>
    <s v="MASSACHUSETTS ELECTRIC"/>
    <x v="1"/>
    <x v="4"/>
    <s v="MAY"/>
    <x v="4"/>
    <s v="INDUSTRIAL"/>
    <n v="13"/>
    <s v="G2A     - Elec G-2 Dem-Fixed"/>
    <s v="G2A"/>
    <s v="ELEC G-2A"/>
    <n v="460"/>
    <s v="INDUSTRIAL GENERAL - 60 HERTZ"/>
    <n v="7"/>
    <n v="17893.580000000002"/>
    <n v="91780"/>
    <x v="3"/>
  </r>
  <r>
    <x v="0"/>
    <s v="MASSACHUSETTS ELECTRIC"/>
    <x v="1"/>
    <x v="4"/>
    <s v="MAY"/>
    <x v="3"/>
    <s v="N/A"/>
    <n v="18"/>
    <s v="G2A     - Elec G-2 Dem-Variable"/>
    <s v="G2A"/>
    <s v="ELEC G-2A"/>
    <n v="1579"/>
    <s v="SALE FOR RESALE - M.B.T.A."/>
    <n v="1"/>
    <n v="11342.8"/>
    <n v="68600"/>
    <x v="3"/>
  </r>
  <r>
    <x v="0"/>
    <s v="MASSACHUSETTS ELECTRIC"/>
    <x v="1"/>
    <x v="4"/>
    <s v="MAY"/>
    <x v="2"/>
    <s v="COMMERCIAL"/>
    <n v="19"/>
    <s v="G2B     - Elec G-2 Dem Master Mtr Apts-Variable"/>
    <s v="G2B"/>
    <s v="ELEC G-2B"/>
    <n v="300"/>
    <s v="COMMERCIAL-NO BUILDING HEAT"/>
    <n v="48"/>
    <n v="126400.75"/>
    <n v="697233"/>
    <x v="3"/>
  </r>
  <r>
    <x v="0"/>
    <s v="MASSACHUSETTS ELECTRIC"/>
    <x v="1"/>
    <x v="4"/>
    <s v="MAY"/>
    <x v="2"/>
    <s v="COMMERCIAL"/>
    <n v="701"/>
    <s v="G3A     - Elec G-3 Large TOU-Variable"/>
    <s v="G3A"/>
    <s v="ELEC G-3A"/>
    <n v="300"/>
    <s v="COMMERCIAL-NO BUILDING HEAT"/>
    <n v="162"/>
    <n v="1151703.8899999999"/>
    <n v="7242494"/>
    <x v="5"/>
  </r>
  <r>
    <x v="1"/>
    <s v="NANTUCKET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2"/>
    <n v="161.11000000000001"/>
    <n v="675"/>
    <x v="2"/>
  </r>
  <r>
    <x v="0"/>
    <s v="MASSACHUSETTS ELECTRIC"/>
    <x v="1"/>
    <x v="4"/>
    <s v="MAY"/>
    <x v="4"/>
    <s v="INDUSTRIAL"/>
    <n v="11"/>
    <s v="G1A     - Elec G-1 Sm C&amp;I-Variable"/>
    <s v="G1A"/>
    <s v="ELEC G-1A"/>
    <n v="460"/>
    <s v="INDUSTRIAL GENERAL - 60 HERTZ"/>
    <n v="2"/>
    <n v="139.21"/>
    <n v="620"/>
    <x v="2"/>
  </r>
  <r>
    <x v="0"/>
    <s v="MASSACHUSETTS ELECTRIC"/>
    <x v="1"/>
    <x v="4"/>
    <s v="MAY"/>
    <x v="5"/>
    <s v="STRT-AND-HWY-LT"/>
    <n v="5"/>
    <s v="G1A     - Elec G-1 Sm C&amp;I-Fixed"/>
    <s v="G1A"/>
    <s v="ELEC G-1A"/>
    <n v="700"/>
    <s v="PUBLIC STREET &amp; HIWAY LIGHTING"/>
    <n v="6"/>
    <n v="315.49"/>
    <n v="1219"/>
    <x v="2"/>
  </r>
  <r>
    <x v="0"/>
    <s v="MASSACHUSETTS ELECTRIC"/>
    <x v="1"/>
    <x v="4"/>
    <s v="MAY"/>
    <x v="7"/>
    <s v="N/A"/>
    <n v="5"/>
    <s v="G1A     - Elec G-1 Sm C&amp;I-Fixed"/>
    <s v="G1A"/>
    <s v="ELEC G-1A"/>
    <n v="1572"/>
    <s v="SALE FOR RESALE - HINGHAM ELE"/>
    <n v="1"/>
    <n v="3218.67"/>
    <n v="14636"/>
    <x v="2"/>
  </r>
  <r>
    <x v="0"/>
    <s v="MASSACHUSETTS ELECTRIC"/>
    <x v="1"/>
    <x v="4"/>
    <s v="MAY"/>
    <x v="1"/>
    <s v="STEAM-HEAT"/>
    <n v="950"/>
    <s v="G1A     - Elec G-1 T&amp;D Sm C&amp;I"/>
    <s v="G1A"/>
    <s v="ELEC G-1A"/>
    <n v="4513"/>
    <s v="DELIVERY ONLY - RESIDENT HEAT"/>
    <n v="13"/>
    <n v="1852.88"/>
    <n v="17581"/>
    <x v="2"/>
  </r>
  <r>
    <x v="0"/>
    <s v="MASSACHUSETTS ELECTRIC"/>
    <x v="1"/>
    <x v="4"/>
    <s v="MAY"/>
    <x v="2"/>
    <s v="COMMERCIAL"/>
    <n v="950"/>
    <s v="G1A     - Elec G-1 T&amp;D Sm C&amp;I"/>
    <s v="G1A"/>
    <s v="ELEC G-1A"/>
    <n v="4532"/>
    <s v="DELIVERY ONLY - COMMERCIAL"/>
    <n v="60851"/>
    <n v="2365028.7400000002"/>
    <n v="71231586"/>
    <x v="2"/>
  </r>
  <r>
    <x v="0"/>
    <s v="MASSACHUSETTS ELECTRIC"/>
    <x v="1"/>
    <x v="4"/>
    <s v="MAY"/>
    <x v="2"/>
    <s v="COMMERCIAL"/>
    <n v="11"/>
    <s v="G1A     - Elec G-1 Sm C&amp;I-Variable"/>
    <s v="G1A"/>
    <s v="ELEC G-1A"/>
    <n v="300"/>
    <s v="COMMERCIAL-NO BUILDING HEAT"/>
    <n v="210"/>
    <n v="75082.179999999993"/>
    <n v="381680"/>
    <x v="2"/>
  </r>
  <r>
    <x v="0"/>
    <s v="MASSACHUSETTS ELECTRIC"/>
    <x v="1"/>
    <x v="4"/>
    <s v="MAY"/>
    <x v="0"/>
    <s v="RESIDENTIAL"/>
    <n v="903"/>
    <s v="R1A     - Elec R-1 T&amp;D Residential"/>
    <s v="R1A"/>
    <s v="ELEC R-1A"/>
    <n v="4512"/>
    <s v="DELIVERY ONLY - RESIDENTIAL"/>
    <n v="460927"/>
    <n v="29603714.140000001"/>
    <n v="215381842"/>
    <x v="0"/>
  </r>
  <r>
    <x v="0"/>
    <s v="MASSACHUSETTS ELECTRIC"/>
    <x v="1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60.17"/>
    <n v="107"/>
    <x v="4"/>
  </r>
  <r>
    <x v="0"/>
    <s v="MASSACHUSETTS ELECTRIC"/>
    <x v="1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11.03"/>
    <n v="2832"/>
    <x v="4"/>
  </r>
  <r>
    <x v="0"/>
    <s v="MASSACHUSETTS ELECTRIC"/>
    <x v="1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1"/>
    <n v="1244.1300000000001"/>
    <n v="4326"/>
    <x v="4"/>
  </r>
  <r>
    <x v="0"/>
    <s v="MASSACHUSETTS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3"/>
    <n v="2255.81"/>
    <n v="10594"/>
    <x v="4"/>
  </r>
  <r>
    <x v="0"/>
    <s v="MASSACHUSETTS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37.94"/>
    <n v="191"/>
    <x v="4"/>
  </r>
  <r>
    <x v="0"/>
    <s v="MASSACHUSETTS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64951"/>
    <n v="1287586.3799999999"/>
    <n v="29438932"/>
    <x v="1"/>
  </r>
  <r>
    <x v="0"/>
    <s v="MASSACHUSETTS ELECTRIC"/>
    <x v="1"/>
    <x v="4"/>
    <s v="MAY"/>
    <x v="1"/>
    <s v="STEAM-HEAT"/>
    <n v="1"/>
    <s v="R1A     - Elec R-1 Residential-Fixed"/>
    <s v="R1A"/>
    <s v="ELEC R-1A"/>
    <n v="207"/>
    <s v="RESIDENCE SERVICE - WITH HEAT"/>
    <n v="37144"/>
    <n v="5929600"/>
    <n v="22900268"/>
    <x v="0"/>
  </r>
  <r>
    <x v="1"/>
    <s v="NANTUCKET ELECTRIC"/>
    <x v="1"/>
    <x v="4"/>
    <s v="MAY"/>
    <x v="2"/>
    <s v="COMMERCIAL"/>
    <n v="710"/>
    <s v="G3A     - Elec G-3 T&amp;D Large TOU"/>
    <s v="G3A"/>
    <s v="ELEC G-3A"/>
    <n v="4532"/>
    <s v="DELIVERY ONLY - COMMERCIAL"/>
    <n v="10"/>
    <n v="283409.06"/>
    <n v="3122907"/>
    <x v="5"/>
  </r>
  <r>
    <x v="0"/>
    <s v="MASSACHUSETTS ELECTRIC"/>
    <x v="1"/>
    <x v="4"/>
    <s v="MAY"/>
    <x v="2"/>
    <s v="COMMERCIAL"/>
    <n v="2"/>
    <s v="R1A     - Elec R-1 Residential-Variable"/>
    <s v="R1A"/>
    <s v="ELEC R-1A"/>
    <n v="300"/>
    <s v="COMMERCIAL-NO BUILDING HEAT"/>
    <n v="2"/>
    <n v="120.15"/>
    <n v="434"/>
    <x v="0"/>
  </r>
  <r>
    <x v="0"/>
    <s v="MASSACHUSETTS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03"/>
    <n v="4830.76"/>
    <n v="19522"/>
    <x v="2"/>
  </r>
  <r>
    <x v="1"/>
    <s v="NANTUCKET ELECTRIC"/>
    <x v="1"/>
    <x v="4"/>
    <s v="MAY"/>
    <x v="2"/>
    <s v="COMMERCIAL"/>
    <n v="18"/>
    <s v="G2A     - Elec G-2 Dem-Variable"/>
    <s v="G2A"/>
    <s v="ELEC G-2A"/>
    <n v="300"/>
    <s v="COMMERCIAL-NO BUILDING HEAT"/>
    <n v="3"/>
    <n v="1142.5"/>
    <n v="4418"/>
    <x v="3"/>
  </r>
  <r>
    <x v="1"/>
    <s v="NANTUCKET ELECTRIC"/>
    <x v="1"/>
    <x v="4"/>
    <s v="MAY"/>
    <x v="4"/>
    <s v="INDUSTRIAL"/>
    <n v="18"/>
    <s v="G2A     - Elec G-2 Dem-Variable"/>
    <s v="G2A"/>
    <s v="ELEC G-2A"/>
    <n v="460"/>
    <s v="INDUSTRIAL GENERAL - 60 HERTZ"/>
    <n v="1"/>
    <n v="470.36"/>
    <n v="2040"/>
    <x v="3"/>
  </r>
  <r>
    <x v="0"/>
    <s v="MASSACHUSETTS ELECTRIC"/>
    <x v="1"/>
    <x v="4"/>
    <s v="MAY"/>
    <x v="2"/>
    <s v="COMMERCIAL"/>
    <n v="700"/>
    <s v="G3A     - Elec G-3 Large TOU-Fixed"/>
    <s v="G3A"/>
    <s v="ELEC G-3A"/>
    <n v="300"/>
    <s v="COMMERCIAL-NO BUILDING HEAT"/>
    <n v="4"/>
    <n v="28676.78"/>
    <n v="169800"/>
    <x v="5"/>
  </r>
  <r>
    <x v="0"/>
    <s v="MASSACHUSETTS ELECTRIC"/>
    <x v="1"/>
    <x v="4"/>
    <s v="MAY"/>
    <x v="3"/>
    <s v="N/A"/>
    <n v="954"/>
    <s v="G2A     - Elec G-2 T&amp;D Dem"/>
    <s v="G2A"/>
    <s v="ELEC G-2A"/>
    <n v="4579"/>
    <s v="DELIVERY ONLY - MBTA"/>
    <n v="5"/>
    <n v="4325.26"/>
    <n v="51220"/>
    <x v="3"/>
  </r>
  <r>
    <x v="0"/>
    <s v="MASSACHUSETTS ELECTRIC"/>
    <x v="1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7.08"/>
    <n v="300"/>
    <x v="2"/>
  </r>
  <r>
    <x v="0"/>
    <s v="MASSACHUSETTS ELECTRIC"/>
    <x v="1"/>
    <x v="4"/>
    <s v="MAY"/>
    <x v="8"/>
    <s v="N/A"/>
    <n v="5"/>
    <s v="G1A     - Elec G-1 Sm C&amp;I-Fixed"/>
    <s v="G1A"/>
    <s v="ELEC G-1A"/>
    <n v="1575"/>
    <s v="SALE FOR RESALE - NSTAR"/>
    <n v="5"/>
    <n v="1273.92"/>
    <n v="6440"/>
    <x v="2"/>
  </r>
  <r>
    <x v="1"/>
    <s v="NANTUCKET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98"/>
    <n v="15"/>
    <x v="4"/>
  </r>
  <r>
    <x v="0"/>
    <s v="MASSACHUSETTS ELECTRIC"/>
    <x v="1"/>
    <x v="4"/>
    <s v="MAY"/>
    <x v="2"/>
    <s v="COMMERCIAL"/>
    <n v="602"/>
    <s v="S4A     - Lighting S-1 (S4) Co Owned Non Muni-Fixed"/>
    <s v="S4A"/>
    <s v="LIGHTING S-4A"/>
    <n v="300"/>
    <s v="COMMERCIAL-NO BUILDING HEAT"/>
    <n v="905"/>
    <n v="85197.57"/>
    <n v="210785"/>
    <x v="4"/>
  </r>
  <r>
    <x v="0"/>
    <s v="MASSACHUSETTS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6"/>
    <n v="447.28"/>
    <n v="4124"/>
    <x v="2"/>
  </r>
  <r>
    <x v="0"/>
    <s v="MASSACHUSETTS ELECTRIC"/>
    <x v="1"/>
    <x v="4"/>
    <s v="MAY"/>
    <x v="8"/>
    <s v="N/A"/>
    <n v="701"/>
    <s v="G3A     - Elec G-3 Large TOU-Variable"/>
    <s v="G3A"/>
    <s v="ELEC G-3A"/>
    <n v="1575"/>
    <s v="SALE FOR RESALE - NSTAR"/>
    <n v="1"/>
    <n v="17751.150000000001"/>
    <n v="119700"/>
    <x v="5"/>
  </r>
  <r>
    <x v="0"/>
    <s v="MASSACHUSETTS ELECTRIC"/>
    <x v="1"/>
    <x v="4"/>
    <s v="MAY"/>
    <x v="1"/>
    <s v="STEAM-HEAT"/>
    <n v="7"/>
    <s v="R2A     - Elec R-2 Residential Low Income-Variable"/>
    <s v="R2A"/>
    <s v="ELEC R-2A"/>
    <n v="207"/>
    <s v="RESIDENCE SERVICE - WITH HEAT"/>
    <n v="8"/>
    <n v="850.56"/>
    <n v="5220"/>
    <x v="1"/>
  </r>
  <r>
    <x v="0"/>
    <s v="MASSACHUSETTS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930"/>
    <n v="142945.24"/>
    <n v="3443772"/>
    <x v="1"/>
  </r>
  <r>
    <x v="1"/>
    <s v="NANTUCKET ELECTRIC"/>
    <x v="1"/>
    <x v="4"/>
    <s v="MAY"/>
    <x v="2"/>
    <s v="COMMERCIAL"/>
    <n v="903"/>
    <s v="R1A     - Elec R-1 T&amp;D Residential"/>
    <s v="R1A"/>
    <s v="ELEC R-1A"/>
    <n v="4532"/>
    <s v="DELIVERY ONLY - COMMERCIAL"/>
    <n v="21"/>
    <n v="967.99"/>
    <n v="6252"/>
    <x v="0"/>
  </r>
  <r>
    <x v="1"/>
    <s v="NANTUCKET ELECTRIC"/>
    <x v="1"/>
    <x v="4"/>
    <s v="MAY"/>
    <x v="2"/>
    <s v="COMMERCIAL"/>
    <n v="1"/>
    <s v="R1A     - Elec R-1 Residential-Fixed"/>
    <s v="R1A"/>
    <s v="ELEC R-1A"/>
    <n v="300"/>
    <s v="COMMERCIAL-NO BUILDING HEAT"/>
    <n v="20"/>
    <n v="1195.3399999999999"/>
    <n v="4127"/>
    <x v="0"/>
  </r>
  <r>
    <x v="0"/>
    <s v="MASSACHUSETTS ELECTRIC"/>
    <x v="1"/>
    <x v="4"/>
    <s v="MAY"/>
    <x v="7"/>
    <s v="N/A"/>
    <n v="1"/>
    <s v="R1A     - Elec R-1 Residential-Fixed"/>
    <s v="R1A"/>
    <s v="ELEC R-1A"/>
    <n v="1572"/>
    <s v="SALE FOR RESALE - HINGHAM ELE"/>
    <n v="1"/>
    <n v="111.98"/>
    <n v="397"/>
    <x v="0"/>
  </r>
  <r>
    <x v="0"/>
    <s v="MASSACHUSETTS ELECTRIC"/>
    <x v="1"/>
    <x v="4"/>
    <s v="MAY"/>
    <x v="0"/>
    <s v="RESIDENTIAL"/>
    <n v="18"/>
    <s v="G2A     - Elec G-2 Dem-Variable"/>
    <s v="G2A"/>
    <s v="ELEC G-2A"/>
    <n v="200"/>
    <s v="RESIDENCE SERVICE - NO HEAT"/>
    <n v="1"/>
    <n v="241.24"/>
    <n v="1040"/>
    <x v="3"/>
  </r>
  <r>
    <x v="0"/>
    <s v="MASSACHUSETTS ELECTRIC"/>
    <x v="1"/>
    <x v="4"/>
    <s v="MAY"/>
    <x v="4"/>
    <s v="INDUSTRIAL"/>
    <n v="954"/>
    <s v="G2A     - Elec G-2 T&amp;D Dem"/>
    <s v="G2A"/>
    <s v="ELEC G-2A"/>
    <n v="4552"/>
    <s v="DELIVERY ONLY - INDUSTRIAL"/>
    <n v="527"/>
    <n v="1115724.44"/>
    <n v="12078502"/>
    <x v="3"/>
  </r>
  <r>
    <x v="0"/>
    <s v="MASSACHUSETTS ELECTRIC"/>
    <x v="1"/>
    <x v="4"/>
    <s v="MAY"/>
    <x v="8"/>
    <s v="N/A"/>
    <n v="950"/>
    <s v="G1A     - Elec G-1 T&amp;D Sm C&amp;I"/>
    <s v="G1A"/>
    <s v="ELEC G-1A"/>
    <n v="4575"/>
    <s v="N/A"/>
    <n v="2"/>
    <n v="702.69"/>
    <n v="6940"/>
    <x v="2"/>
  </r>
  <r>
    <x v="0"/>
    <s v="MASSACHUSETTS ELECTRIC"/>
    <x v="1"/>
    <x v="4"/>
    <s v="MAY"/>
    <x v="3"/>
    <s v="N/A"/>
    <n v="950"/>
    <s v="G1A     - Elec G-1 T&amp;D Sm C&amp;I"/>
    <s v="G1A"/>
    <s v="ELEC G-1A"/>
    <n v="4579"/>
    <s v="DELIVERY ONLY - MBTA"/>
    <n v="83"/>
    <n v="10535.66"/>
    <n v="99237"/>
    <x v="2"/>
  </r>
  <r>
    <x v="0"/>
    <s v="MASSACHUSETTS ELECTRIC"/>
    <x v="1"/>
    <x v="4"/>
    <s v="MAY"/>
    <x v="1"/>
    <s v="STEAM-HEAT"/>
    <n v="5"/>
    <s v="G1A     - Elec G-1 Sm C&amp;I-Fixed"/>
    <s v="G1A"/>
    <s v="ELEC G-1A"/>
    <n v="207"/>
    <s v="RESIDENCE SERVICE - WITH HEAT"/>
    <n v="15"/>
    <n v="1187.3900000000001"/>
    <n v="5385"/>
    <x v="2"/>
  </r>
  <r>
    <x v="0"/>
    <s v="MASSACHUSETTS ELECTRIC"/>
    <x v="1"/>
    <x v="4"/>
    <s v="MAY"/>
    <x v="1"/>
    <s v="STEAM-HEAT"/>
    <n v="603"/>
    <s v="S4A     - Lighting S-1 (S4) Co Owned Non Muni-Variable"/>
    <s v="S4A"/>
    <s v="LIGHTING S-4A"/>
    <n v="207"/>
    <s v="RESIDENCE SERVICE - WITH HEAT"/>
    <n v="27"/>
    <n v="456.23"/>
    <n v="979"/>
    <x v="4"/>
  </r>
  <r>
    <x v="0"/>
    <s v="MASSACHUSETTS ELECTRIC"/>
    <x v="1"/>
    <x v="4"/>
    <s v="MAY"/>
    <x v="6"/>
    <s v="N/A"/>
    <n v="615"/>
    <s v="S1A     - Lighting S-1 T&amp;D Co Owned"/>
    <s v="S1A"/>
    <s v="LIGHTING S-1A"/>
    <n v="4563"/>
    <s v="DELIVERY ONLY - PRIVATE LIGHT"/>
    <n v="39"/>
    <n v="4405.79"/>
    <n v="7659"/>
    <x v="4"/>
  </r>
  <r>
    <x v="1"/>
    <s v="NANTUCKET ELECTRIC"/>
    <x v="1"/>
    <x v="4"/>
    <s v="MAY"/>
    <x v="6"/>
    <s v="N/A"/>
    <n v="615"/>
    <s v="S1A     - Lighting S-1 T&amp;D Co Owned"/>
    <s v="S1A"/>
    <s v="LIGHTING S-1A"/>
    <n v="4563"/>
    <s v="DELIVERY ONLY - PRIVATE LIGHT"/>
    <n v="1"/>
    <n v="10.220000000000001"/>
    <n v="22"/>
    <x v="4"/>
  </r>
  <r>
    <x v="0"/>
    <s v="MASSACHUSETTS ELECTRIC"/>
    <x v="1"/>
    <x v="4"/>
    <s v="MAY"/>
    <x v="0"/>
    <s v="RESIDENTIAL"/>
    <n v="602"/>
    <s v="S4A     - Lighting S-1 (S4) Co Owned Non Muni-Fixed"/>
    <s v="S4A"/>
    <s v="LIGHTING S-4A"/>
    <n v="200"/>
    <s v="RESIDENCE SERVICE - NO HEAT"/>
    <n v="179"/>
    <n v="6239.61"/>
    <n v="12699"/>
    <x v="4"/>
  </r>
  <r>
    <x v="1"/>
    <s v="NANTUCKET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80.08"/>
    <n v="3226"/>
    <x v="1"/>
  </r>
  <r>
    <x v="1"/>
    <s v="NANTUCKET ELECTRIC"/>
    <x v="1"/>
    <x v="4"/>
    <s v="MAY"/>
    <x v="0"/>
    <s v="RESIDENTIAL"/>
    <n v="1"/>
    <s v="R1A     - Elec R-1 Residential-Fixed"/>
    <s v="R1A"/>
    <s v="ELEC R-1A"/>
    <n v="200"/>
    <s v="RESIDENCE SERVICE - NO HEAT"/>
    <n v="1356"/>
    <n v="201726.96"/>
    <n v="757888"/>
    <x v="0"/>
  </r>
  <r>
    <x v="0"/>
    <s v="MASSACHUSETTS ELECTRIC"/>
    <x v="1"/>
    <x v="4"/>
    <s v="MA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4"/>
    <s v="MAY"/>
    <x v="2"/>
    <s v="COMMERCIAL"/>
    <n v="955"/>
    <s v="G2B     - Elec G-2 T&amp;D Dem Master Mtr Apts"/>
    <s v="G2A"/>
    <s v="ELEC G-2A"/>
    <n v="4532"/>
    <s v="DELIVERY ONLY - COMMERCIAL"/>
    <n v="358"/>
    <n v="553400.19999999995"/>
    <n v="6242611"/>
    <x v="3"/>
  </r>
  <r>
    <x v="0"/>
    <s v="MASSACHUSETTS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445"/>
    <n v="24648.7"/>
    <n v="1221908"/>
    <x v="2"/>
  </r>
  <r>
    <x v="1"/>
    <s v="NANTUCKET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"/>
    <n v="16.829999999999998"/>
    <n v="34"/>
    <x v="2"/>
  </r>
  <r>
    <x v="0"/>
    <s v="MASSACHUSETTS ELECTRIC"/>
    <x v="1"/>
    <x v="4"/>
    <s v="MAY"/>
    <x v="10"/>
    <s v="N/A"/>
    <n v="18"/>
    <s v="G2A     - Elec G-2 Dem-Variable"/>
    <s v="G2A"/>
    <s v="ELEC G-2A"/>
    <n v="1577"/>
    <s v="SALE FOR RESALE - WESTRN MASS"/>
    <n v="1"/>
    <n v="1045.55"/>
    <n v="5600"/>
    <x v="3"/>
  </r>
  <r>
    <x v="0"/>
    <s v="MASSACHUSETTS ELECTRIC"/>
    <x v="1"/>
    <x v="4"/>
    <s v="MAY"/>
    <x v="0"/>
    <s v="RESIDENTIAL"/>
    <n v="10"/>
    <s v="G1F     - Elec G-1 Sm C&amp;I House Meter-Fixed"/>
    <s v="G1D"/>
    <s v="ELEC G-1D"/>
    <n v="200"/>
    <s v="RESIDENCE SERVICE - NO HEAT"/>
    <n v="1046"/>
    <n v="71342.5"/>
    <n v="302150"/>
    <x v="2"/>
  </r>
  <r>
    <x v="0"/>
    <s v="MASSACHUSETTS ELECTRIC"/>
    <x v="1"/>
    <x v="4"/>
    <s v="MAY"/>
    <x v="0"/>
    <s v="RESIDENTIAL"/>
    <n v="950"/>
    <s v="G1A     - Elec G-1 T&amp;D Sm C&amp;I"/>
    <s v="G1A"/>
    <s v="ELEC G-1A"/>
    <n v="4512"/>
    <s v="DELIVERY ONLY - RESIDENTIAL"/>
    <n v="806"/>
    <n v="41795.800000000003"/>
    <n v="349207"/>
    <x v="2"/>
  </r>
  <r>
    <x v="0"/>
    <s v="MASSACHUSETTS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19327"/>
    <n v="720871"/>
    <n v="7603281"/>
    <x v="2"/>
  </r>
  <r>
    <x v="0"/>
    <s v="MASSACHUSETTS ELECTRIC"/>
    <x v="1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627"/>
    <n v="42125.89"/>
    <n v="102164"/>
    <x v="4"/>
  </r>
  <r>
    <x v="0"/>
    <s v="MASSACHUSETTS ELECTRIC"/>
    <x v="1"/>
    <x v="4"/>
    <s v="MAY"/>
    <x v="5"/>
    <s v="STRT-AND-HWY-LT"/>
    <n v="608"/>
    <s v="S5A     - Lighting S-5 Cust Owned-Fixed"/>
    <s v="S5A"/>
    <s v="N/A"/>
    <n v="700"/>
    <s v="PUBLIC STREET &amp; HIWAY LIGHTING"/>
    <n v="56"/>
    <n v="26362.07"/>
    <n v="117421"/>
    <x v="4"/>
  </r>
  <r>
    <x v="0"/>
    <s v="MASSACHUSETTS ELECTRIC"/>
    <x v="1"/>
    <x v="4"/>
    <s v="MAY"/>
    <x v="5"/>
    <s v="STRT-AND-HWY-LT"/>
    <n v="609"/>
    <s v="S5A     - Lighting S-5 Cust Owned-Variable"/>
    <s v="S5A"/>
    <s v="N/A"/>
    <n v="700"/>
    <s v="PUBLIC STREET &amp; HIWAY LIGHTING"/>
    <n v="13"/>
    <n v="3891.85"/>
    <n v="17214"/>
    <x v="4"/>
  </r>
  <r>
    <x v="0"/>
    <s v="MASSACHUSETTS ELECTRIC"/>
    <x v="1"/>
    <x v="4"/>
    <s v="MAY"/>
    <x v="5"/>
    <s v="STRT-AND-HWY-LT"/>
    <n v="626"/>
    <s v="S6A     - Lighting S-6 Decorative-Variable"/>
    <s v="S6A"/>
    <s v="N/A"/>
    <n v="700"/>
    <s v="PUBLIC STREET &amp; HIWAY LIGHTING"/>
    <n v="4"/>
    <n v="1998.78"/>
    <n v="473"/>
    <x v="4"/>
  </r>
  <r>
    <x v="0"/>
    <s v="MASSACHUSETTS ELECTRIC"/>
    <x v="1"/>
    <x v="5"/>
    <s v="JUNE"/>
    <x v="2"/>
    <s v="COMMERCIAL"/>
    <n v="710"/>
    <s v="G3A     - Elec G-3 T&amp;D Large TOU"/>
    <s v="G3A"/>
    <s v="ELEC G-3A"/>
    <n v="4532"/>
    <s v="DELIVERY ONLY - COMMERCIAL"/>
    <n v="2053"/>
    <n v="19541071.260000002"/>
    <n v="298909931"/>
    <x v="5"/>
  </r>
  <r>
    <x v="1"/>
    <s v="NANTUCKET ELECTRIC"/>
    <x v="1"/>
    <x v="5"/>
    <s v="JUNE"/>
    <x v="2"/>
    <s v="COMMERCIAL"/>
    <n v="1"/>
    <s v="R1A     - Elec R-1 Residential-Fixed"/>
    <s v="R1A"/>
    <s v="ELEC R-1A"/>
    <n v="300"/>
    <s v="COMMERCIAL-NO BUILDING HEAT"/>
    <n v="22"/>
    <n v="1381.54"/>
    <n v="5226"/>
    <x v="0"/>
  </r>
  <r>
    <x v="0"/>
    <s v="MASSACHUSETTS ELECTRIC"/>
    <x v="1"/>
    <x v="5"/>
    <s v="JUNE"/>
    <x v="0"/>
    <s v="RESIDENTIAL"/>
    <n v="602"/>
    <s v="S4A     - Lighting S-1 (S4) Co Owned Non Muni-Fixed"/>
    <s v="S4A"/>
    <s v="LIGHTING S-4A"/>
    <n v="200"/>
    <s v="RESIDENCE SERVICE - NO HEAT"/>
    <n v="182"/>
    <n v="7245.1"/>
    <n v="14284"/>
    <x v="4"/>
  </r>
  <r>
    <x v="1"/>
    <s v="NANTUCKET ELECTRIC"/>
    <x v="1"/>
    <x v="5"/>
    <s v="JUNE"/>
    <x v="2"/>
    <s v="COMMERCIAL"/>
    <n v="710"/>
    <s v="G3A     - Elec G-3 T&amp;D Large TOU"/>
    <s v="G3A"/>
    <s v="ELEC G-3A"/>
    <n v="4532"/>
    <s v="DELIVERY ONLY - COMMERCIAL"/>
    <n v="9"/>
    <n v="75586.17"/>
    <n v="1025826"/>
    <x v="5"/>
  </r>
  <r>
    <x v="0"/>
    <s v="MASSACHUSETTS ELECTRIC"/>
    <x v="1"/>
    <x v="5"/>
    <s v="JUNE"/>
    <x v="1"/>
    <s v="STEAM-HEAT"/>
    <n v="7"/>
    <s v="R2A     - Elec R-2 Residential Low Income-Variable"/>
    <s v="R2A"/>
    <s v="ELEC R-2A"/>
    <n v="207"/>
    <s v="RESIDENCE SERVICE - WITH HEAT"/>
    <n v="8"/>
    <n v="729.4"/>
    <n v="4673"/>
    <x v="1"/>
  </r>
  <r>
    <x v="0"/>
    <s v="MASSACHUSETTS ELECTRIC"/>
    <x v="1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21"/>
    <n v="27912.36"/>
    <n v="66446"/>
    <x v="4"/>
  </r>
  <r>
    <x v="0"/>
    <s v="MASSACHUSETTS ELECTRIC"/>
    <x v="1"/>
    <x v="5"/>
    <s v="JUNE"/>
    <x v="4"/>
    <s v="INDUSTRIAL"/>
    <n v="616"/>
    <s v="S4A     - Lighting S-1 (S4) T&amp;D Co Owned Non Muni"/>
    <s v="S4A"/>
    <s v="LIGHTING S-4A"/>
    <n v="4552"/>
    <s v="DELIVERY ONLY - INDUSTRIAL"/>
    <n v="107"/>
    <n v="15564.38"/>
    <n v="48607"/>
    <x v="4"/>
  </r>
  <r>
    <x v="0"/>
    <s v="MASSACHUSETTS ELECTRIC"/>
    <x v="1"/>
    <x v="5"/>
    <s v="JUNE"/>
    <x v="2"/>
    <s v="COMMERCIAL"/>
    <n v="13"/>
    <s v="G2A     - Elec G-2 Dem-Fixed"/>
    <s v="G2A"/>
    <s v="ELEC G-2A"/>
    <n v="300"/>
    <s v="COMMERCIAL-NO BUILDING HEAT"/>
    <n v="89"/>
    <n v="166778.78"/>
    <n v="920610"/>
    <x v="3"/>
  </r>
  <r>
    <x v="0"/>
    <s v="MASSACHUSETTS ELECTRIC"/>
    <x v="1"/>
    <x v="5"/>
    <s v="JUNE"/>
    <x v="4"/>
    <s v="INDUSTRIAL"/>
    <n v="950"/>
    <s v="G1A     - Elec G-1 T&amp;D Sm C&amp;I"/>
    <s v="G1A"/>
    <s v="ELEC G-1A"/>
    <n v="4552"/>
    <s v="DELIVERY ONLY - INDUSTRIAL"/>
    <n v="1356"/>
    <n v="320078.17"/>
    <n v="3116751"/>
    <x v="2"/>
  </r>
  <r>
    <x v="0"/>
    <s v="MASSACHUSETTS ELECTRIC"/>
    <x v="1"/>
    <x v="5"/>
    <s v="JUNE"/>
    <x v="2"/>
    <s v="COMMERCIAL"/>
    <n v="12"/>
    <s v="G1C     - Elec G-1 Sm C&amp;I Unmtrd Fix kWh-Var"/>
    <s v="G1C"/>
    <s v="ELEC G-1C"/>
    <n v="300"/>
    <s v="COMMERCIAL-NO BUILDING HEAT"/>
    <n v="1"/>
    <n v="18.350000000000001"/>
    <n v="60"/>
    <x v="2"/>
  </r>
  <r>
    <x v="0"/>
    <s v="MASSACHUSETTS ELECTRIC"/>
    <x v="1"/>
    <x v="5"/>
    <s v="JUNE"/>
    <x v="0"/>
    <s v="RESIDENTIAL"/>
    <n v="10"/>
    <s v="G1F     - Elec G-1 Sm C&amp;I House Meter-Fixed"/>
    <s v="G1D"/>
    <s v="ELEC G-1D"/>
    <n v="200"/>
    <s v="RESIDENCE SERVICE - NO HEAT"/>
    <n v="1047"/>
    <n v="66598.05"/>
    <n v="313717"/>
    <x v="2"/>
  </r>
  <r>
    <x v="0"/>
    <s v="MASSACHUSETTS ELECTRIC"/>
    <x v="1"/>
    <x v="5"/>
    <s v="JUNE"/>
    <x v="2"/>
    <s v="COMMERCIAL"/>
    <n v="956"/>
    <s v="G2D     - Elec G-2 T&amp;D Dem Res Heat Ind Mtr Apt"/>
    <s v="G2A"/>
    <s v="ELEC G-2A"/>
    <n v="4532"/>
    <s v="DELIVERY ONLY - COMMERCIAL"/>
    <n v="224"/>
    <n v="323389.43"/>
    <n v="3703547"/>
    <x v="3"/>
  </r>
  <r>
    <x v="0"/>
    <s v="MASSACHUSETTS ELECTRIC"/>
    <x v="1"/>
    <x v="5"/>
    <s v="JUNE"/>
    <x v="4"/>
    <s v="INDUSTRIAL"/>
    <n v="954"/>
    <s v="G2A     - Elec G-2 T&amp;D Dem"/>
    <s v="G2A"/>
    <s v="ELEC G-2A"/>
    <n v="4552"/>
    <s v="DELIVERY ONLY - INDUSTRIAL"/>
    <n v="524"/>
    <n v="1078241.6200000001"/>
    <n v="10959569"/>
    <x v="3"/>
  </r>
  <r>
    <x v="0"/>
    <s v="MASSACHUSETTS ELECTRIC"/>
    <x v="1"/>
    <x v="5"/>
    <s v="JUNE"/>
    <x v="3"/>
    <s v="N/A"/>
    <n v="954"/>
    <s v="G2A     - Elec G-2 T&amp;D Dem"/>
    <s v="G2A"/>
    <s v="ELEC G-2A"/>
    <n v="4579"/>
    <s v="DELIVERY ONLY - MBTA"/>
    <n v="5"/>
    <n v="5172.84"/>
    <n v="48520"/>
    <x v="3"/>
  </r>
  <r>
    <x v="0"/>
    <s v="MASSACHUSETTS ELECTRIC"/>
    <x v="1"/>
    <x v="5"/>
    <s v="JUNE"/>
    <x v="2"/>
    <s v="COMMERCIAL"/>
    <n v="19"/>
    <s v="G2B     - Elec G-2 Dem Master Mtr Apts-Variable"/>
    <s v="G2B"/>
    <s v="ELEC G-2B"/>
    <n v="300"/>
    <s v="COMMERCIAL-NO BUILDING HEAT"/>
    <n v="47"/>
    <n v="109535.83"/>
    <n v="634618"/>
    <x v="3"/>
  </r>
  <r>
    <x v="0"/>
    <s v="MASSACHUSETTS ELECTRIC"/>
    <x v="1"/>
    <x v="5"/>
    <s v="JUNE"/>
    <x v="0"/>
    <s v="RESIDENTIAL"/>
    <n v="950"/>
    <s v="G1A     - Elec G-1 T&amp;D Sm C&amp;I"/>
    <s v="G1A"/>
    <s v="ELEC G-1A"/>
    <n v="4512"/>
    <s v="DELIVERY ONLY - RESIDENTIAL"/>
    <n v="815"/>
    <n v="43800.52"/>
    <n v="368046"/>
    <x v="2"/>
  </r>
  <r>
    <x v="1"/>
    <s v="NANTUCKET ELECTRIC"/>
    <x v="1"/>
    <x v="5"/>
    <s v="JUNE"/>
    <x v="2"/>
    <s v="COMMERCIAL"/>
    <n v="10"/>
    <s v="G1F     - Elec G-1 Sm C&amp;I House Meter-Fixed"/>
    <s v="G1F"/>
    <s v="ELEC G-1F"/>
    <n v="300"/>
    <s v="COMMERCIAL-NO BUILDING HEAT"/>
    <n v="31"/>
    <n v="1627.5"/>
    <n v="7104"/>
    <x v="2"/>
  </r>
  <r>
    <x v="0"/>
    <s v="MASSACHUSETTS ELECTRIC"/>
    <x v="1"/>
    <x v="5"/>
    <s v="JUNE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5"/>
    <s v="JUNE"/>
    <x v="1"/>
    <s v="STEAM-HEAT"/>
    <n v="1"/>
    <s v="R1A     - Elec R-1 Residential-Fixed"/>
    <s v="R1A"/>
    <s v="ELEC R-1A"/>
    <n v="207"/>
    <s v="RESIDENCE SERVICE - WITH HEAT"/>
    <n v="37352"/>
    <n v="4684194.34"/>
    <n v="19888212"/>
    <x v="0"/>
  </r>
  <r>
    <x v="1"/>
    <s v="NANTUCKET ELECTRIC"/>
    <x v="1"/>
    <x v="5"/>
    <s v="JUNE"/>
    <x v="1"/>
    <s v="STEAM-HEAT"/>
    <n v="1"/>
    <s v="R1A     - Elec R-1 Residential-Fixed"/>
    <s v="R1A"/>
    <s v="ELEC R-1A"/>
    <n v="207"/>
    <s v="RESIDENCE SERVICE - WITH HEAT"/>
    <n v="38"/>
    <n v="4677.54"/>
    <n v="18921"/>
    <x v="0"/>
  </r>
  <r>
    <x v="0"/>
    <s v="MASSACHUSETTS ELECTRIC"/>
    <x v="1"/>
    <x v="5"/>
    <s v="JUNE"/>
    <x v="1"/>
    <s v="STEAM-HEAT"/>
    <n v="603"/>
    <s v="S4A     - Lighting S-1 (S4) Co Owned Non Muni-Variable"/>
    <s v="S4A"/>
    <s v="LIGHTING S-4A"/>
    <n v="207"/>
    <s v="RESIDENCE SERVICE - WITH HEAT"/>
    <n v="27"/>
    <n v="510.53"/>
    <n v="1065"/>
    <x v="4"/>
  </r>
  <r>
    <x v="0"/>
    <s v="MASSACHUSETTS ELECTRIC"/>
    <x v="1"/>
    <x v="5"/>
    <s v="JUNE"/>
    <x v="5"/>
    <s v="STRT-AND-HWY-LT"/>
    <n v="601"/>
    <s v="S1A     - Lighting S-1 Co Owned-Variable"/>
    <s v="S1A"/>
    <s v="LIGHTING S-1A"/>
    <n v="700"/>
    <s v="PUBLIC STREET &amp; HIWAY LIGHTING"/>
    <n v="119"/>
    <n v="55853.14"/>
    <n v="75636"/>
    <x v="4"/>
  </r>
  <r>
    <x v="0"/>
    <s v="MASSACHUSETTS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521"/>
    <n v="585237.76000000001"/>
    <n v="1003082"/>
    <x v="4"/>
  </r>
  <r>
    <x v="0"/>
    <s v="MASSACHUSETTS ELECTRIC"/>
    <x v="1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2"/>
    <n v="17345.400000000001"/>
    <n v="35437"/>
    <x v="4"/>
  </r>
  <r>
    <x v="0"/>
    <s v="MASSACHUSETTS ELECTRIC"/>
    <x v="1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1"/>
    <n v="1342.03"/>
    <n v="4685"/>
    <x v="4"/>
  </r>
  <r>
    <x v="1"/>
    <s v="NANTUCKET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6"/>
    <n v="186.81"/>
    <n v="1366"/>
    <x v="2"/>
  </r>
  <r>
    <x v="0"/>
    <s v="MASSACHUSETTS ELECTRIC"/>
    <x v="1"/>
    <x v="5"/>
    <s v="JUNE"/>
    <x v="2"/>
    <s v="COMMERCIAL"/>
    <n v="10"/>
    <s v="G1F     - Elec G-1 Sm C&amp;I House Meter-Fixed"/>
    <s v="G1D"/>
    <s v="ELEC G-1D"/>
    <n v="300"/>
    <s v="COMMERCIAL-NO BUILDING HEAT"/>
    <n v="20292"/>
    <n v="755902.74"/>
    <n v="5365934"/>
    <x v="2"/>
  </r>
  <r>
    <x v="0"/>
    <s v="MASSACHUSETTS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444"/>
    <n v="-22752.92"/>
    <n v="1022820"/>
    <x v="2"/>
  </r>
  <r>
    <x v="1"/>
    <s v="NANTUCKET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10"/>
    <n v="401.07"/>
    <n v="2859"/>
    <x v="2"/>
  </r>
  <r>
    <x v="0"/>
    <s v="MASSACHUSETTS ELECTRIC"/>
    <x v="1"/>
    <x v="5"/>
    <s v="JUNE"/>
    <x v="5"/>
    <s v="STRT-AND-HWY-LT"/>
    <n v="612"/>
    <s v="G1B     - Lighting G-1 Non Conforming-Fixed"/>
    <s v="G1B"/>
    <s v="LIGHTING G-1B"/>
    <n v="700"/>
    <s v="PUBLIC STREET &amp; HIWAY LIGHTING"/>
    <n v="2"/>
    <n v="52.02"/>
    <n v="202"/>
    <x v="2"/>
  </r>
  <r>
    <x v="0"/>
    <s v="MASSACHUSETTS ELECTRIC"/>
    <x v="1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98.38"/>
    <n v="290"/>
    <x v="2"/>
  </r>
  <r>
    <x v="1"/>
    <s v="NANTUCKET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8"/>
    <n v="155.08000000000001"/>
    <n v="912"/>
    <x v="2"/>
  </r>
  <r>
    <x v="0"/>
    <s v="MASSACHUSETTS ELECTRIC"/>
    <x v="1"/>
    <x v="5"/>
    <s v="JUNE"/>
    <x v="5"/>
    <s v="STRT-AND-HWY-LT"/>
    <n v="621"/>
    <s v="G1B     - Lighting G-1 T&amp;D Non Conforming"/>
    <s v="G1B"/>
    <s v="LIGHTING G-1B"/>
    <n v="4562"/>
    <s v="DELIVERY ONLY - STREET LIGHT"/>
    <n v="10"/>
    <n v="163.65"/>
    <n v="895"/>
    <x v="2"/>
  </r>
  <r>
    <x v="0"/>
    <s v="MASSACHUSETTS ELECTRIC"/>
    <x v="1"/>
    <x v="5"/>
    <s v="JUNE"/>
    <x v="6"/>
    <s v="N/A"/>
    <n v="621"/>
    <s v="G1B     - Lighting G-1 T&amp;D Non Conforming"/>
    <s v="G1B"/>
    <s v="LIGHTING G-1B"/>
    <n v="4563"/>
    <s v="DELIVERY ONLY - PRIVATE LIGHT"/>
    <n v="1"/>
    <n v="7.73"/>
    <n v="6"/>
    <x v="2"/>
  </r>
  <r>
    <x v="0"/>
    <s v="MASSACHUSETTS ELECTRIC"/>
    <x v="1"/>
    <x v="5"/>
    <s v="JUNE"/>
    <x v="3"/>
    <s v="N/A"/>
    <n v="153"/>
    <s v="MBTA    - Elec MBTA Ind Neg"/>
    <s v="MBTA"/>
    <s v="MBTA"/>
    <n v="1579"/>
    <s v="SALE FOR RESALE - M.B.T.A."/>
    <n v="18"/>
    <n v="0"/>
    <n v="3358413"/>
    <x v="6"/>
  </r>
  <r>
    <x v="0"/>
    <s v="MASSACHUSETTS ELECTRIC"/>
    <x v="1"/>
    <x v="5"/>
    <s v="JUNE"/>
    <x v="1"/>
    <s v="STEAM-HEAT"/>
    <n v="5"/>
    <s v="G1A     - Elec G-1 Sm C&amp;I-Fixed"/>
    <s v="G1A"/>
    <s v="ELEC G-1A"/>
    <n v="207"/>
    <s v="RESIDENCE SERVICE - WITH HEAT"/>
    <n v="15"/>
    <n v="896.51"/>
    <n v="4097"/>
    <x v="2"/>
  </r>
  <r>
    <x v="0"/>
    <s v="MASSACHUSETTS ELECTRIC"/>
    <x v="1"/>
    <x v="5"/>
    <s v="JUNE"/>
    <x v="5"/>
    <s v="STRT-AND-HWY-LT"/>
    <n v="619"/>
    <s v="S5A     - Lighting S-5 T&amp;D Cust Owned"/>
    <s v="S5A"/>
    <s v="N/A"/>
    <n v="4562"/>
    <s v="DELIVERY ONLY - STREET LIGHT"/>
    <n v="439"/>
    <n v="367705.29"/>
    <n v="2806733"/>
    <x v="4"/>
  </r>
  <r>
    <x v="0"/>
    <s v="MASSACHUSETTS ELECTRIC"/>
    <x v="1"/>
    <x v="5"/>
    <s v="JUNE"/>
    <x v="5"/>
    <s v="STRT-AND-HWY-LT"/>
    <n v="627"/>
    <s v="S6A     - Lighting S-6 T&amp;D Decorative"/>
    <s v="S6A"/>
    <s v="N/A"/>
    <n v="4562"/>
    <s v="DELIVERY ONLY - STREET LIGHT"/>
    <n v="1"/>
    <n v="875.24"/>
    <n v="155"/>
    <x v="4"/>
  </r>
  <r>
    <x v="0"/>
    <s v="MASSACHUSETTS ELECTRIC"/>
    <x v="1"/>
    <x v="5"/>
    <s v="JUNE"/>
    <x v="0"/>
    <s v="RESIDENTIAL"/>
    <n v="1"/>
    <s v="R1A     - Elec R-1 Residential-Fixed"/>
    <s v="R1A"/>
    <s v="ELEC R-1A"/>
    <n v="200"/>
    <s v="RESIDENCE SERVICE - NO HEAT"/>
    <n v="503016"/>
    <n v="61275061.93"/>
    <n v="258696673"/>
    <x v="0"/>
  </r>
  <r>
    <x v="0"/>
    <s v="MASSACHUSETTS ELECTRIC"/>
    <x v="1"/>
    <x v="5"/>
    <s v="JUNE"/>
    <x v="0"/>
    <s v="RESIDENTIAL"/>
    <n v="903"/>
    <s v="R1A     - Elec R-1 T&amp;D Residential"/>
    <s v="R1A"/>
    <s v="ELEC R-1A"/>
    <n v="4512"/>
    <s v="DELIVERY ONLY - RESIDENTIAL"/>
    <n v="453173"/>
    <n v="33476580.27"/>
    <n v="245226083"/>
    <x v="0"/>
  </r>
  <r>
    <x v="0"/>
    <s v="MASSACHUSETTS ELECTRIC"/>
    <x v="1"/>
    <x v="5"/>
    <s v="JUNE"/>
    <x v="2"/>
    <s v="COMMERCIAL"/>
    <n v="903"/>
    <s v="R1A     - Elec R-1 T&amp;D Residential"/>
    <s v="R1A"/>
    <s v="ELEC R-1A"/>
    <n v="4532"/>
    <s v="DELIVERY ONLY - COMMERCIAL"/>
    <n v="1170"/>
    <n v="218944.55"/>
    <n v="1736788"/>
    <x v="0"/>
  </r>
  <r>
    <x v="0"/>
    <s v="MASSACHUSETTS ELECTRIC"/>
    <x v="1"/>
    <x v="5"/>
    <s v="JUNE"/>
    <x v="1"/>
    <s v="STEAM-HEAT"/>
    <n v="2"/>
    <s v="R1A     - Elec R-1 Residential-Variable"/>
    <s v="R1A"/>
    <s v="ELEC R-1A"/>
    <n v="207"/>
    <s v="RESIDENCE SERVICE - WITH HEAT"/>
    <n v="23"/>
    <n v="3543.56"/>
    <n v="15085"/>
    <x v="0"/>
  </r>
  <r>
    <x v="1"/>
    <s v="NANTUCKET ELECTRIC"/>
    <x v="1"/>
    <x v="5"/>
    <s v="JUNE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5"/>
    <s v="JUNE"/>
    <x v="2"/>
    <s v="COMMERCIAL"/>
    <n v="701"/>
    <s v="G3A     - Elec G-3 Large TOU-Variable"/>
    <s v="G3A"/>
    <s v="ELEC G-3A"/>
    <n v="300"/>
    <s v="COMMERCIAL-NO BUILDING HEAT"/>
    <n v="162"/>
    <n v="1252496.3500000001"/>
    <n v="8226395"/>
    <x v="5"/>
  </r>
  <r>
    <x v="0"/>
    <s v="MASSACHUSETTS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2"/>
    <n v="-483.58"/>
    <n v="-2322"/>
    <x v="4"/>
  </r>
  <r>
    <x v="1"/>
    <s v="NANTUCKET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1327.22"/>
    <n v="5256"/>
    <x v="4"/>
  </r>
  <r>
    <x v="1"/>
    <s v="NANTUCKET ELECTRIC"/>
    <x v="1"/>
    <x v="5"/>
    <s v="JUNE"/>
    <x v="0"/>
    <s v="RESIDENTIAL"/>
    <n v="2"/>
    <s v="R1A     - Elec R-1 Residential-Variable"/>
    <s v="R1A"/>
    <s v="ELEC R-1A"/>
    <n v="200"/>
    <s v="RESIDENCE SERVICE - NO HEAT"/>
    <n v="1"/>
    <n v="466.23"/>
    <n v="1982"/>
    <x v="0"/>
  </r>
  <r>
    <x v="0"/>
    <s v="MASSACHUSETTS ELECTRIC"/>
    <x v="1"/>
    <x v="5"/>
    <s v="JUNE"/>
    <x v="6"/>
    <s v="N/A"/>
    <n v="601"/>
    <s v="S1A     - Lighting S-1 Co Owned-Variable"/>
    <s v="S1A"/>
    <s v="LIGHTING S-1A"/>
    <n v="360"/>
    <s v="PRIVATE LIGHTING"/>
    <n v="45"/>
    <n v="1262.32"/>
    <n v="1773"/>
    <x v="4"/>
  </r>
  <r>
    <x v="0"/>
    <s v="MASSACHUSETTS ELECTRIC"/>
    <x v="1"/>
    <x v="5"/>
    <s v="JUNE"/>
    <x v="5"/>
    <s v="STRT-AND-HWY-LT"/>
    <n v="600"/>
    <s v="S1A     - Lighting S-1 Co Owned-Fixed"/>
    <s v="S1A"/>
    <s v="LIGHTING S-1A"/>
    <n v="700"/>
    <s v="PUBLIC STREET &amp; HIWAY LIGHTING"/>
    <n v="76"/>
    <n v="321820.59000000003"/>
    <n v="678860"/>
    <x v="4"/>
  </r>
  <r>
    <x v="1"/>
    <s v="NANTUCKET ELECTRIC"/>
    <x v="1"/>
    <x v="5"/>
    <s v="JUNE"/>
    <x v="2"/>
    <s v="COMMERCIAL"/>
    <n v="18"/>
    <s v="G2A     - Elec G-2 Dem-Variable"/>
    <s v="G2A"/>
    <s v="ELEC G-2A"/>
    <n v="300"/>
    <s v="COMMERCIAL-NO BUILDING HEAT"/>
    <n v="11"/>
    <n v="18148.900000000001"/>
    <n v="95427"/>
    <x v="3"/>
  </r>
  <r>
    <x v="1"/>
    <s v="NANTUCKET ELECTRIC"/>
    <x v="1"/>
    <x v="5"/>
    <s v="JUNE"/>
    <x v="4"/>
    <s v="INDUSTRIAL"/>
    <n v="18"/>
    <s v="G2A     - Elec G-2 Dem-Variable"/>
    <s v="G2A"/>
    <s v="ELEC G-2A"/>
    <n v="460"/>
    <s v="INDUSTRIAL GENERAL - 60 HERTZ"/>
    <n v="1"/>
    <n v="531.80999999999995"/>
    <n v="2240"/>
    <x v="3"/>
  </r>
  <r>
    <x v="0"/>
    <s v="MASSACHUSETTS ELECTRIC"/>
    <x v="1"/>
    <x v="5"/>
    <s v="JUNE"/>
    <x v="5"/>
    <s v="STRT-AND-HWY-LT"/>
    <n v="950"/>
    <s v="G1A     - Elec G-1 T&amp;D Sm C&amp;I"/>
    <s v="G1A"/>
    <s v="ELEC G-1A"/>
    <n v="4562"/>
    <s v="DELIVERY ONLY - STREET LIGHT"/>
    <n v="30"/>
    <n v="789.32"/>
    <n v="5020"/>
    <x v="2"/>
  </r>
  <r>
    <x v="0"/>
    <s v="MASSACHUSETTS ELECTRIC"/>
    <x v="1"/>
    <x v="5"/>
    <s v="JUNE"/>
    <x v="8"/>
    <s v="N/A"/>
    <n v="950"/>
    <s v="G1A     - Elec G-1 T&amp;D Sm C&amp;I"/>
    <s v="G1A"/>
    <s v="ELEC G-1A"/>
    <n v="4575"/>
    <s v="N/A"/>
    <n v="2"/>
    <n v="909.45"/>
    <n v="8980"/>
    <x v="2"/>
  </r>
  <r>
    <x v="0"/>
    <s v="MASSACHUSETTS ELECTRIC"/>
    <x v="1"/>
    <x v="5"/>
    <s v="JUNE"/>
    <x v="2"/>
    <s v="COMMERCIAL"/>
    <n v="8"/>
    <s v="G1C     - Elec G-1 Sm C&amp;I Unmtrd Fix kWh-Fixed"/>
    <s v="G1C"/>
    <s v="ELEC G-1C"/>
    <n v="300"/>
    <s v="COMMERCIAL-NO BUILDING HEAT"/>
    <n v="376"/>
    <n v="19936.75"/>
    <n v="93488"/>
    <x v="2"/>
  </r>
  <r>
    <x v="0"/>
    <s v="MASSACHUSETTS ELECTRIC"/>
    <x v="1"/>
    <x v="5"/>
    <s v="JUNE"/>
    <x v="2"/>
    <s v="COMMERCIAL"/>
    <n v="955"/>
    <s v="G2B     - Elec G-2 T&amp;D Dem Master Mtr Apts"/>
    <s v="G2A"/>
    <s v="ELEC G-2A"/>
    <n v="4532"/>
    <s v="DELIVERY ONLY - COMMERCIAL"/>
    <n v="358"/>
    <n v="478445.91"/>
    <n v="5763384"/>
    <x v="3"/>
  </r>
  <r>
    <x v="0"/>
    <s v="MASSACHUSETTS ELECTRIC"/>
    <x v="1"/>
    <x v="5"/>
    <s v="JUNE"/>
    <x v="2"/>
    <s v="COMMERCIAL"/>
    <n v="16"/>
    <s v="G2B     - Elec G-2 Dem Master Mtr Apts-Fixed"/>
    <s v="G2B"/>
    <s v="ELEC G-2B"/>
    <n v="300"/>
    <s v="COMMERCIAL-NO BUILDING HEAT"/>
    <n v="1"/>
    <n v="2129.83"/>
    <n v="11960"/>
    <x v="3"/>
  </r>
  <r>
    <x v="0"/>
    <s v="MASSACHUSETTS ELECTRIC"/>
    <x v="1"/>
    <x v="5"/>
    <s v="JUNE"/>
    <x v="8"/>
    <s v="N/A"/>
    <n v="5"/>
    <s v="G1A     - Elec G-1 Sm C&amp;I-Fixed"/>
    <s v="G1A"/>
    <s v="ELEC G-1A"/>
    <n v="1575"/>
    <s v="SALE FOR RESALE - NSTAR"/>
    <n v="5"/>
    <n v="1692.64"/>
    <n v="8960"/>
    <x v="2"/>
  </r>
  <r>
    <x v="1"/>
    <s v="NANTUCKET ELECTRIC"/>
    <x v="1"/>
    <x v="5"/>
    <s v="JUNE"/>
    <x v="2"/>
    <s v="COMMERCIAL"/>
    <n v="5"/>
    <s v="G1A     - Elec G-1 Sm C&amp;I-Fixed"/>
    <s v="G1A"/>
    <s v="ELEC G-1A"/>
    <n v="300"/>
    <s v="COMMERCIAL-NO BUILDING HEAT"/>
    <n v="315"/>
    <n v="49332.800000000003"/>
    <n v="252434"/>
    <x v="2"/>
  </r>
  <r>
    <x v="0"/>
    <s v="MASSACHUSETTS ELECTRIC"/>
    <x v="1"/>
    <x v="5"/>
    <s v="JUNE"/>
    <x v="2"/>
    <s v="COMMERCIAL"/>
    <n v="11"/>
    <s v="G1A     - Elec G-1 Sm C&amp;I-Variable"/>
    <s v="G1A"/>
    <s v="ELEC G-1A"/>
    <n v="300"/>
    <s v="COMMERCIAL-NO BUILDING HEAT"/>
    <n v="212"/>
    <n v="37211.730000000003"/>
    <n v="216176"/>
    <x v="2"/>
  </r>
  <r>
    <x v="0"/>
    <s v="MASSACHUSETTS ELECTRIC"/>
    <x v="1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66.510000000000005"/>
    <n v="243"/>
    <x v="2"/>
  </r>
  <r>
    <x v="0"/>
    <s v="MASSACHUSETTS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02"/>
    <n v="3976.81"/>
    <n v="15862"/>
    <x v="2"/>
  </r>
  <r>
    <x v="0"/>
    <s v="MASSACHUSETTS ELECTRIC"/>
    <x v="1"/>
    <x v="5"/>
    <s v="JUNE"/>
    <x v="5"/>
    <s v="STRT-AND-HWY-LT"/>
    <n v="626"/>
    <s v="S6A     - Lighting S-6 Decorative-Variable"/>
    <s v="S6A"/>
    <s v="N/A"/>
    <n v="700"/>
    <s v="PUBLIC STREET &amp; HIWAY LIGHTING"/>
    <n v="4"/>
    <n v="2341.77"/>
    <n v="510"/>
    <x v="4"/>
  </r>
  <r>
    <x v="0"/>
    <s v="MASSACHUSETTS ELECTRIC"/>
    <x v="1"/>
    <x v="5"/>
    <s v="JUNE"/>
    <x v="2"/>
    <s v="COMMERCIAL"/>
    <n v="17"/>
    <s v="G2D     - Elec G-2 Dem Res Heat Ind Mtr Apt-Fix"/>
    <s v="G2D"/>
    <s v="ELEC G-2D"/>
    <n v="300"/>
    <s v="COMMERCIAL-NO BUILDING HEAT"/>
    <n v="2"/>
    <n v="1702.28"/>
    <n v="9000"/>
    <x v="3"/>
  </r>
  <r>
    <x v="0"/>
    <s v="MASSACHUSETTS ELECTRIC"/>
    <x v="1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68.19"/>
    <n v="116"/>
    <x v="4"/>
  </r>
  <r>
    <x v="0"/>
    <s v="MASSACHUSETTS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869"/>
    <n v="114246.05"/>
    <n v="2750081"/>
    <x v="1"/>
  </r>
  <r>
    <x v="0"/>
    <s v="MASSACHUSETTS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3370"/>
    <n v="295566.28999999998"/>
    <n v="899474"/>
    <x v="4"/>
  </r>
  <r>
    <x v="1"/>
    <s v="NANTUCKET ELECTRIC"/>
    <x v="1"/>
    <x v="5"/>
    <s v="JUNE"/>
    <x v="0"/>
    <s v="RESIDENTIAL"/>
    <n v="903"/>
    <s v="R1A     - Elec R-1 T&amp;D Residential"/>
    <s v="R1A"/>
    <s v="ELEC R-1A"/>
    <n v="4512"/>
    <s v="DELIVERY ONLY - RESIDENTIAL"/>
    <n v="9123"/>
    <n v="870411.96"/>
    <n v="6072407"/>
    <x v="0"/>
  </r>
  <r>
    <x v="0"/>
    <s v="MASSACHUSETTS ELECTRIC"/>
    <x v="1"/>
    <x v="5"/>
    <s v="JUNE"/>
    <x v="4"/>
    <s v="INDUSTRIAL"/>
    <n v="13"/>
    <s v="G2A     - Elec G-2 Dem-Fixed"/>
    <s v="G2A"/>
    <s v="ELEC G-2A"/>
    <n v="460"/>
    <s v="INDUSTRIAL GENERAL - 60 HERTZ"/>
    <n v="7"/>
    <n v="15230.54"/>
    <n v="86120"/>
    <x v="3"/>
  </r>
  <r>
    <x v="0"/>
    <s v="MASSACHUSETTS ELECTRIC"/>
    <x v="1"/>
    <x v="5"/>
    <s v="JUNE"/>
    <x v="10"/>
    <s v="N/A"/>
    <n v="18"/>
    <s v="G2A     - Elec G-2 Dem-Variable"/>
    <s v="G2A"/>
    <s v="ELEC G-2A"/>
    <n v="1577"/>
    <s v="SALE FOR RESALE - WESTRN MASS"/>
    <n v="1"/>
    <n v="1912.95"/>
    <n v="9600"/>
    <x v="3"/>
  </r>
  <r>
    <x v="0"/>
    <s v="MASSACHUSETTS ELECTRIC"/>
    <x v="1"/>
    <x v="5"/>
    <s v="JUNE"/>
    <x v="3"/>
    <s v="N/A"/>
    <n v="18"/>
    <s v="G2A     - Elec G-2 Dem-Variable"/>
    <s v="G2A"/>
    <s v="ELEC G-2A"/>
    <n v="1579"/>
    <s v="SALE FOR RESALE - M.B.T.A."/>
    <n v="1"/>
    <n v="8894.01"/>
    <n v="57400"/>
    <x v="3"/>
  </r>
  <r>
    <x v="1"/>
    <s v="NANTUCKET ELECTRIC"/>
    <x v="1"/>
    <x v="5"/>
    <s v="JUNE"/>
    <x v="4"/>
    <s v="INDUSTRIAL"/>
    <n v="950"/>
    <s v="G1A     - Elec G-1 T&amp;D Sm C&amp;I"/>
    <s v="G1A"/>
    <s v="ELEC G-1A"/>
    <n v="4552"/>
    <s v="DELIVERY ONLY - INDUSTRIAL"/>
    <n v="2"/>
    <n v="76.349999999999994"/>
    <n v="538"/>
    <x v="2"/>
  </r>
  <r>
    <x v="1"/>
    <s v="NANTUCKET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44"/>
    <n v="2125.33"/>
    <n v="16026"/>
    <x v="2"/>
  </r>
  <r>
    <x v="0"/>
    <s v="MASSACHUSETTS ELECTRIC"/>
    <x v="1"/>
    <x v="5"/>
    <s v="JUNE"/>
    <x v="7"/>
    <s v="N/A"/>
    <n v="5"/>
    <s v="G1A     - Elec G-1 Sm C&amp;I-Fixed"/>
    <s v="G1A"/>
    <s v="ELEC G-1A"/>
    <n v="1572"/>
    <s v="SALE FOR RESALE - HINGHAM ELE"/>
    <n v="1"/>
    <n v="2269.5100000000002"/>
    <n v="12245"/>
    <x v="2"/>
  </r>
  <r>
    <x v="0"/>
    <s v="MASSACHUSETTS ELECTRIC"/>
    <x v="1"/>
    <x v="5"/>
    <s v="JUNE"/>
    <x v="10"/>
    <s v="N/A"/>
    <n v="5"/>
    <s v="G1A     - Elec G-1 Sm C&amp;I-Fixed"/>
    <s v="G1A"/>
    <s v="ELEC G-1A"/>
    <n v="1577"/>
    <s v="SALE FOR RESALE - WESTRN MASS"/>
    <n v="2"/>
    <n v="1318.9"/>
    <n v="7039"/>
    <x v="2"/>
  </r>
  <r>
    <x v="0"/>
    <s v="MASSACHUSETTS ELECTRIC"/>
    <x v="1"/>
    <x v="5"/>
    <s v="JUNE"/>
    <x v="2"/>
    <s v="COMMERCIAL"/>
    <n v="5"/>
    <s v="G1A     - Elec G-1 Sm C&amp;I-Fixed"/>
    <s v="G1A"/>
    <s v="ELEC G-1A"/>
    <n v="300"/>
    <s v="COMMERCIAL-NO BUILDING HEAT"/>
    <n v="42515"/>
    <n v="-2835047.62"/>
    <n v="39277631"/>
    <x v="2"/>
  </r>
  <r>
    <x v="1"/>
    <s v="NANTUCKET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"/>
    <n v="16.04"/>
    <n v="32"/>
    <x v="2"/>
  </r>
  <r>
    <x v="0"/>
    <s v="MASSACHUSETTS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780"/>
    <n v="29719.32"/>
    <n v="228335"/>
    <x v="2"/>
  </r>
  <r>
    <x v="1"/>
    <s v="NANTUCKET ELECTRIC"/>
    <x v="1"/>
    <x v="5"/>
    <s v="JUNE"/>
    <x v="0"/>
    <s v="RESIDENTIAL"/>
    <n v="5"/>
    <s v="G1A     - Elec G-1 Sm C&amp;I-Fixed"/>
    <s v="G1A"/>
    <s v="ELEC G-1A"/>
    <n v="200"/>
    <s v="RESIDENCE SERVICE - NO HEAT"/>
    <n v="13"/>
    <n v="1017.14"/>
    <n v="4692"/>
    <x v="2"/>
  </r>
  <r>
    <x v="0"/>
    <s v="MASSACHUSETTS ELECTRIC"/>
    <x v="1"/>
    <x v="5"/>
    <s v="JUNE"/>
    <x v="0"/>
    <s v="RESIDENTIAL"/>
    <n v="11"/>
    <s v="G1A     - Elec G-1 Sm C&amp;I-Variable"/>
    <s v="G1A"/>
    <s v="ELEC G-1A"/>
    <n v="200"/>
    <s v="RESIDENCE SERVICE - NO HEAT"/>
    <n v="10"/>
    <n v="-24744.29"/>
    <n v="36731"/>
    <x v="2"/>
  </r>
  <r>
    <x v="0"/>
    <s v="MASSACHUSETTS ELECTRIC"/>
    <x v="1"/>
    <x v="5"/>
    <s v="JUNE"/>
    <x v="5"/>
    <s v="STRT-AND-HWY-LT"/>
    <n v="625"/>
    <s v="S6A     - Lighting S-6 Decorative-Fixed"/>
    <s v="S6A"/>
    <s v="N/A"/>
    <n v="700"/>
    <s v="PUBLIC STREET &amp; HIWAY LIGHTING"/>
    <n v="1"/>
    <n v="19.829999999999998"/>
    <n v="17"/>
    <x v="4"/>
  </r>
  <r>
    <x v="0"/>
    <s v="MASSACHUSETTS ELECTRIC"/>
    <x v="1"/>
    <x v="5"/>
    <s v="JUNE"/>
    <x v="4"/>
    <s v="INDUSTRIAL"/>
    <n v="710"/>
    <s v="G3A     - Elec G-3 T&amp;D Large TOU"/>
    <s v="G3A"/>
    <s v="ELEC G-3A"/>
    <n v="4552"/>
    <s v="DELIVERY ONLY - INDUSTRIAL"/>
    <n v="658"/>
    <n v="10686033.67"/>
    <n v="168615776"/>
    <x v="5"/>
  </r>
  <r>
    <x v="1"/>
    <s v="NANTUCKET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138"/>
    <n v="12520.89"/>
    <n v="85940"/>
    <x v="0"/>
  </r>
  <r>
    <x v="0"/>
    <s v="MASSACHUSETTS ELECTRIC"/>
    <x v="1"/>
    <x v="5"/>
    <s v="JUNE"/>
    <x v="2"/>
    <s v="COMMERCIAL"/>
    <n v="603"/>
    <s v="S4A     - Lighting S-1 (S4) Co Owned Non Muni-Variable"/>
    <s v="S4A"/>
    <s v="LIGHTING S-4A"/>
    <n v="300"/>
    <s v="COMMERCIAL-NO BUILDING HEAT"/>
    <n v="1806"/>
    <n v="161925.4"/>
    <n v="395239"/>
    <x v="4"/>
  </r>
  <r>
    <x v="0"/>
    <s v="MASSACHUSETTS ELECTRIC"/>
    <x v="1"/>
    <x v="5"/>
    <s v="JUNE"/>
    <x v="2"/>
    <s v="COMMERCIAL"/>
    <n v="700"/>
    <s v="G3A     - Elec G-3 Large TOU-Fixed"/>
    <s v="G3A"/>
    <s v="ELEC G-3A"/>
    <n v="300"/>
    <s v="COMMERCIAL-NO BUILDING HEAT"/>
    <n v="4"/>
    <n v="34284.19"/>
    <n v="229720"/>
    <x v="5"/>
  </r>
  <r>
    <x v="0"/>
    <s v="MASSACHUSETTS ELECTRIC"/>
    <x v="1"/>
    <x v="5"/>
    <s v="JUNE"/>
    <x v="4"/>
    <s v="INDUSTRIAL"/>
    <n v="700"/>
    <s v="G3A     - Elec G-3 Large TOU-Fixed"/>
    <s v="G3A"/>
    <s v="ELEC G-3A"/>
    <n v="460"/>
    <s v="INDUSTRIAL GENERAL - 60 HERTZ"/>
    <n v="4"/>
    <n v="-11329.24"/>
    <n v="124350"/>
    <x v="5"/>
  </r>
  <r>
    <x v="0"/>
    <s v="MASSACHUSETTS ELECTRIC"/>
    <x v="1"/>
    <x v="5"/>
    <s v="JUNE"/>
    <x v="6"/>
    <s v="N/A"/>
    <n v="615"/>
    <s v="S1A     - Lighting S-1 T&amp;D Co Owned"/>
    <s v="S1A"/>
    <s v="LIGHTING S-1A"/>
    <n v="4563"/>
    <s v="DELIVERY ONLY - PRIVATE LIGHT"/>
    <n v="39"/>
    <n v="5125.74"/>
    <n v="8265"/>
    <x v="4"/>
  </r>
  <r>
    <x v="0"/>
    <s v="MASSACHUSETTS ELECTRIC"/>
    <x v="1"/>
    <x v="5"/>
    <s v="JUNE"/>
    <x v="5"/>
    <s v="STRT-AND-HWY-LT"/>
    <n v="617"/>
    <s v="S2A     - Lighting S-2 T&amp;D OH Customer Owned"/>
    <s v="S2A"/>
    <s v="LIGHTING S-2A"/>
    <n v="4562"/>
    <s v="DELIVERY ONLY - STREET LIGHT"/>
    <n v="7"/>
    <n v="-5926.13"/>
    <n v="-30923"/>
    <x v="4"/>
  </r>
  <r>
    <x v="0"/>
    <s v="MASSACHUSETTS ELECTRIC"/>
    <x v="1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715.73"/>
    <n v="1095"/>
    <x v="4"/>
  </r>
  <r>
    <x v="0"/>
    <s v="MASSACHUSETTS ELECTRIC"/>
    <x v="1"/>
    <x v="5"/>
    <s v="JUNE"/>
    <x v="6"/>
    <s v="N/A"/>
    <n v="623"/>
    <s v="S3B     - Lighting S-3 UG Div of Ownrshp Opt B-Var"/>
    <s v="S3B"/>
    <s v="LIGHTING S-3B"/>
    <n v="360"/>
    <s v="PRIVATE LIGHTING"/>
    <n v="2"/>
    <n v="35.9"/>
    <n v="100"/>
    <x v="4"/>
  </r>
  <r>
    <x v="0"/>
    <s v="MASSACHUSETTS ELECTRIC"/>
    <x v="1"/>
    <x v="5"/>
    <s v="JUNE"/>
    <x v="6"/>
    <s v="N/A"/>
    <n v="600"/>
    <s v="S1A     - Lighting S-1 Co Owned-Fixed"/>
    <s v="S1A"/>
    <s v="LIGHTING S-1A"/>
    <n v="360"/>
    <s v="PRIVATE LIGHTING"/>
    <n v="9"/>
    <n v="4191.42"/>
    <n v="4056"/>
    <x v="4"/>
  </r>
  <r>
    <x v="0"/>
    <s v="MASSACHUSETTS ELECTRIC"/>
    <x v="1"/>
    <x v="5"/>
    <s v="JUNE"/>
    <x v="1"/>
    <s v="STEAM-HEAT"/>
    <n v="6"/>
    <s v="R2A     - Elec R-2 Residential Low Income-Fixed"/>
    <s v="R2A"/>
    <s v="ELEC R-2A"/>
    <n v="207"/>
    <s v="RESIDENCE SERVICE - WITH HEAT"/>
    <n v="5201"/>
    <n v="441626.88"/>
    <n v="2931447"/>
    <x v="1"/>
  </r>
  <r>
    <x v="0"/>
    <s v="MASSACHUSETTS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65116"/>
    <n v="1331549.76"/>
    <n v="31056422"/>
    <x v="1"/>
  </r>
  <r>
    <x v="0"/>
    <s v="MASSACHUSETTS ELECTRIC"/>
    <x v="1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515.33"/>
    <n v="8935"/>
    <x v="4"/>
  </r>
  <r>
    <x v="1"/>
    <s v="NANTUCKET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41"/>
    <n v="3424.62"/>
    <n v="22238"/>
    <x v="1"/>
  </r>
  <r>
    <x v="0"/>
    <s v="MASSACHUSETTS ELECTRIC"/>
    <x v="1"/>
    <x v="5"/>
    <s v="JUNE"/>
    <x v="8"/>
    <s v="N/A"/>
    <n v="18"/>
    <s v="G2A     - Elec G-2 Dem-Variable"/>
    <s v="G2A"/>
    <s v="ELEC G-2A"/>
    <n v="1575"/>
    <s v="SALE FOR RESALE - NSTAR"/>
    <n v="2"/>
    <n v="8099.47"/>
    <n v="47210"/>
    <x v="3"/>
  </r>
  <r>
    <x v="0"/>
    <s v="MASSACHUSETTS ELECTRIC"/>
    <x v="1"/>
    <x v="5"/>
    <s v="JUNE"/>
    <x v="2"/>
    <s v="COMMERCIAL"/>
    <n v="950"/>
    <s v="G1A     - Elec G-1 T&amp;D Sm C&amp;I"/>
    <s v="G1A"/>
    <s v="ELEC G-1A"/>
    <n v="4532"/>
    <s v="DELIVERY ONLY - COMMERCIAL"/>
    <n v="60163"/>
    <n v="2331413.67"/>
    <n v="77873846"/>
    <x v="2"/>
  </r>
  <r>
    <x v="0"/>
    <s v="MASSACHUSETTS ELECTRIC"/>
    <x v="1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1.02"/>
    <n v="292"/>
    <x v="2"/>
  </r>
  <r>
    <x v="0"/>
    <s v="MASSACHUSETTS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1228"/>
    <n v="50136.51"/>
    <n v="416295"/>
    <x v="2"/>
  </r>
  <r>
    <x v="1"/>
    <s v="NANTUCKET ELECTRIC"/>
    <x v="1"/>
    <x v="5"/>
    <s v="JUNE"/>
    <x v="0"/>
    <s v="RESIDENTIAL"/>
    <n v="950"/>
    <s v="G1A     - Elec G-1 T&amp;D Sm C&amp;I"/>
    <s v="G1A"/>
    <s v="ELEC G-1A"/>
    <n v="4512"/>
    <s v="DELIVERY ONLY - RESIDENTIAL"/>
    <n v="29"/>
    <n v="1537.92"/>
    <n v="14671"/>
    <x v="2"/>
  </r>
  <r>
    <x v="0"/>
    <s v="MASSACHUSETTS ELECTRIC"/>
    <x v="1"/>
    <x v="5"/>
    <s v="JUNE"/>
    <x v="4"/>
    <s v="INDUSTRIAL"/>
    <n v="5"/>
    <s v="G1A     - Elec G-1 Sm C&amp;I-Fixed"/>
    <s v="G1A"/>
    <s v="ELEC G-1A"/>
    <n v="460"/>
    <s v="INDUSTRIAL GENERAL - 60 HERTZ"/>
    <n v="990"/>
    <n v="79989.259999999995"/>
    <n v="1295912"/>
    <x v="2"/>
  </r>
  <r>
    <x v="0"/>
    <s v="MASSACHUSETTS ELECTRIC"/>
    <x v="1"/>
    <x v="5"/>
    <s v="JUNE"/>
    <x v="4"/>
    <s v="INDUSTRIAL"/>
    <n v="11"/>
    <s v="G1A     - Elec G-1 Sm C&amp;I-Variable"/>
    <s v="G1A"/>
    <s v="ELEC G-1A"/>
    <n v="460"/>
    <s v="INDUSTRIAL GENERAL - 60 HERTZ"/>
    <n v="2"/>
    <n v="162.09"/>
    <n v="780"/>
    <x v="2"/>
  </r>
  <r>
    <x v="0"/>
    <s v="MASSACHUSETTS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311"/>
    <n v="-442166.86"/>
    <n v="271553"/>
    <x v="2"/>
  </r>
  <r>
    <x v="0"/>
    <s v="MASSACHUSETTS ELECTRIC"/>
    <x v="1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631"/>
    <n v="47864.71"/>
    <n v="111818"/>
    <x v="4"/>
  </r>
  <r>
    <x v="0"/>
    <s v="MASSACHUSETTS ELECTRIC"/>
    <x v="1"/>
    <x v="5"/>
    <s v="JUNE"/>
    <x v="5"/>
    <s v="STRT-AND-HWY-LT"/>
    <n v="609"/>
    <s v="S5A     - Lighting S-5 Cust Owned-Variable"/>
    <s v="S5A"/>
    <s v="N/A"/>
    <n v="700"/>
    <s v="PUBLIC STREET &amp; HIWAY LIGHTING"/>
    <n v="13"/>
    <n v="4020.96"/>
    <n v="18640"/>
    <x v="4"/>
  </r>
  <r>
    <x v="0"/>
    <s v="MASSACHUSETTS ELECTRIC"/>
    <x v="1"/>
    <x v="5"/>
    <s v="JUNE"/>
    <x v="8"/>
    <s v="N/A"/>
    <n v="701"/>
    <s v="G3A     - Elec G-3 Large TOU-Variable"/>
    <s v="G3A"/>
    <s v="ELEC G-3A"/>
    <n v="1575"/>
    <s v="SALE FOR RESALE - NSTAR"/>
    <n v="1"/>
    <n v="18048.66"/>
    <n v="132300"/>
    <x v="5"/>
  </r>
  <r>
    <x v="0"/>
    <s v="MASSACHUSETTS ELECTRIC"/>
    <x v="1"/>
    <x v="5"/>
    <s v="JUNE"/>
    <x v="7"/>
    <s v="N/A"/>
    <n v="1"/>
    <s v="R1A     - Elec R-1 Residential-Fixed"/>
    <s v="R1A"/>
    <s v="ELEC R-1A"/>
    <n v="1572"/>
    <s v="SALE FOR RESALE - HINGHAM ELE"/>
    <n v="1"/>
    <n v="88.24"/>
    <n v="356"/>
    <x v="0"/>
  </r>
  <r>
    <x v="0"/>
    <s v="MASSACHUSETTS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32740"/>
    <n v="2597758.34"/>
    <n v="19446000"/>
    <x v="0"/>
  </r>
  <r>
    <x v="1"/>
    <s v="NANTUCKET ELECTRIC"/>
    <x v="1"/>
    <x v="5"/>
    <s v="JUNE"/>
    <x v="0"/>
    <s v="RESIDENTIAL"/>
    <n v="1"/>
    <s v="R1A     - Elec R-1 Residential-Fixed"/>
    <s v="R1A"/>
    <s v="ELEC R-1A"/>
    <n v="200"/>
    <s v="RESIDENCE SERVICE - NO HEAT"/>
    <n v="2695"/>
    <n v="422598.1"/>
    <n v="1744424"/>
    <x v="0"/>
  </r>
  <r>
    <x v="0"/>
    <s v="MASSACHUSETTS ELECTRIC"/>
    <x v="1"/>
    <x v="5"/>
    <s v="JUNE"/>
    <x v="0"/>
    <s v="RESIDENTIAL"/>
    <n v="2"/>
    <s v="R1A     - Elec R-1 Residential-Variable"/>
    <s v="R1A"/>
    <s v="ELEC R-1A"/>
    <n v="200"/>
    <s v="RESIDENCE SERVICE - NO HEAT"/>
    <n v="325"/>
    <n v="33882.01"/>
    <n v="138145"/>
    <x v="0"/>
  </r>
  <r>
    <x v="1"/>
    <s v="NANTUCKET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3.68"/>
    <n v="2270"/>
    <x v="1"/>
  </r>
  <r>
    <x v="1"/>
    <s v="NANTUCKET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99"/>
    <n v="2662.63"/>
    <n v="58406"/>
    <x v="1"/>
  </r>
  <r>
    <x v="0"/>
    <s v="MASSACHUSETTS ELECTRIC"/>
    <x v="1"/>
    <x v="5"/>
    <s v="JUNE"/>
    <x v="5"/>
    <s v="STRT-AND-HWY-LT"/>
    <n v="616"/>
    <s v="S4A     - Lighting S-1 (S4) T&amp;D Co Owned Non Muni"/>
    <s v="S4A"/>
    <s v="LIGHTING S-4A"/>
    <n v="4562"/>
    <s v="DELIVERY ONLY - STREET LIGHT"/>
    <n v="913"/>
    <n v="68265.039999999994"/>
    <n v="199333"/>
    <x v="4"/>
  </r>
  <r>
    <x v="0"/>
    <s v="MASSACHUSETTS ELECTRIC"/>
    <x v="1"/>
    <x v="5"/>
    <s v="JUNE"/>
    <x v="0"/>
    <s v="RESIDENTIAL"/>
    <n v="7"/>
    <s v="R2A     - Elec R-2 Residential Low Income-Variable"/>
    <s v="R2A"/>
    <s v="ELEC R-2A"/>
    <n v="200"/>
    <s v="RESIDENCE SERVICE - NO HEAT"/>
    <n v="81"/>
    <n v="6816.62"/>
    <n v="43957"/>
    <x v="1"/>
  </r>
  <r>
    <x v="0"/>
    <s v="MASSACHUSETTS ELECTRIC"/>
    <x v="1"/>
    <x v="5"/>
    <s v="JUNE"/>
    <x v="2"/>
    <s v="COMMERCIAL"/>
    <n v="954"/>
    <s v="G2A     - Elec G-2 T&amp;D Dem"/>
    <s v="G2A"/>
    <s v="ELEC G-2A"/>
    <n v="4532"/>
    <s v="DELIVERY ONLY - COMMERCIAL"/>
    <n v="8014"/>
    <n v="11553686.060000001"/>
    <n v="130616514"/>
    <x v="3"/>
  </r>
  <r>
    <x v="0"/>
    <s v="MASSACHUSETTS ELECTRIC"/>
    <x v="1"/>
    <x v="5"/>
    <s v="JUNE"/>
    <x v="10"/>
    <s v="N/A"/>
    <n v="950"/>
    <s v="G1A     - Elec G-1 T&amp;D Sm C&amp;I"/>
    <s v="G1A"/>
    <s v="ELEC G-1A"/>
    <n v="4577"/>
    <s v="N/A"/>
    <n v="1"/>
    <n v="228.82"/>
    <n v="2210"/>
    <x v="2"/>
  </r>
  <r>
    <x v="0"/>
    <s v="MASSACHUSETTS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19484"/>
    <n v="724318.37"/>
    <n v="6817553"/>
    <x v="2"/>
  </r>
  <r>
    <x v="0"/>
    <s v="MASSACHUSETTS ELECTRIC"/>
    <x v="1"/>
    <x v="5"/>
    <s v="JUNE"/>
    <x v="1"/>
    <s v="STEAM-HEAT"/>
    <n v="950"/>
    <s v="G1A     - Elec G-1 T&amp;D Sm C&amp;I"/>
    <s v="G1A"/>
    <s v="ELEC G-1A"/>
    <n v="4513"/>
    <s v="DELIVERY ONLY - RESIDENT HEAT"/>
    <n v="13"/>
    <n v="1452.52"/>
    <n v="13364"/>
    <x v="2"/>
  </r>
  <r>
    <x v="1"/>
    <s v="NANTUCKET ELECTRIC"/>
    <x v="1"/>
    <x v="5"/>
    <s v="JUNE"/>
    <x v="4"/>
    <s v="INDUSTRIAL"/>
    <n v="710"/>
    <s v="G3A     - Elec G-3 T&amp;D Large TOU"/>
    <s v="G3A"/>
    <s v="ELEC G-3A"/>
    <n v="4552"/>
    <s v="DELIVERY ONLY - INDUSTRIAL"/>
    <n v="1"/>
    <n v="-2641.03"/>
    <n v="0"/>
    <x v="5"/>
  </r>
  <r>
    <x v="0"/>
    <s v="MASSACHUSETTS ELECTRIC"/>
    <x v="1"/>
    <x v="5"/>
    <s v="JUNE"/>
    <x v="2"/>
    <s v="COMMERCIAL"/>
    <n v="2"/>
    <s v="R1A     - Elec R-1 Residential-Variable"/>
    <s v="R1A"/>
    <s v="ELEC R-1A"/>
    <n v="300"/>
    <s v="COMMERCIAL-NO BUILDING HEAT"/>
    <n v="2"/>
    <n v="122.13"/>
    <n v="457"/>
    <x v="0"/>
  </r>
  <r>
    <x v="0"/>
    <s v="MASSACHUSETTS ELECTRIC"/>
    <x v="1"/>
    <x v="5"/>
    <s v="JUNE"/>
    <x v="2"/>
    <s v="COMMERCIAL"/>
    <n v="20"/>
    <s v="G2D     - Elec G-2 Dem Res Heat Ind Mtr Apt-Var"/>
    <s v="G2D"/>
    <s v="ELEC G-2D"/>
    <n v="300"/>
    <s v="COMMERCIAL-NO BUILDING HEAT"/>
    <n v="71"/>
    <n v="103324.84"/>
    <n v="576673"/>
    <x v="3"/>
  </r>
  <r>
    <x v="0"/>
    <s v="MASSACHUSETTS ELECTRIC"/>
    <x v="1"/>
    <x v="5"/>
    <s v="JUNE"/>
    <x v="0"/>
    <s v="RESIDENTIAL"/>
    <n v="603"/>
    <s v="S4A     - Lighting S-1 (S4) Co Owned Non Muni-Variable"/>
    <s v="S4A"/>
    <s v="LIGHTING S-4A"/>
    <n v="200"/>
    <s v="RESIDENCE SERVICE - NO HEAT"/>
    <n v="724"/>
    <n v="21204.51"/>
    <n v="41980"/>
    <x v="4"/>
  </r>
  <r>
    <x v="1"/>
    <s v="NANTUCKET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6276.75"/>
    <n v="12503"/>
    <x v="4"/>
  </r>
  <r>
    <x v="0"/>
    <s v="MASSACHUSETTS ELECTRIC"/>
    <x v="1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1639.85"/>
    <n v="3067"/>
    <x v="4"/>
  </r>
  <r>
    <x v="1"/>
    <s v="NANTUCKET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9.31"/>
    <n v="108"/>
    <x v="4"/>
  </r>
  <r>
    <x v="0"/>
    <s v="MASSACHUSETTS ELECTRIC"/>
    <x v="1"/>
    <x v="5"/>
    <s v="JUNE"/>
    <x v="4"/>
    <s v="INDUSTRIAL"/>
    <n v="603"/>
    <s v="S4A     - Lighting S-1 (S4) Co Owned Non Muni-Variable"/>
    <s v="S4A"/>
    <s v="LIGHTING S-4A"/>
    <n v="460"/>
    <s v="INDUSTRIAL GENERAL - 60 HERTZ"/>
    <n v="49"/>
    <n v="6855.13"/>
    <n v="17164"/>
    <x v="4"/>
  </r>
  <r>
    <x v="0"/>
    <s v="MASSACHUSETTS ELECTRIC"/>
    <x v="1"/>
    <x v="5"/>
    <s v="JUNE"/>
    <x v="0"/>
    <s v="RESIDENTIAL"/>
    <n v="18"/>
    <s v="G2A     - Elec G-2 Dem-Variable"/>
    <s v="G2A"/>
    <s v="ELEC G-2A"/>
    <n v="200"/>
    <s v="RESIDENCE SERVICE - NO HEAT"/>
    <n v="1"/>
    <n v="151.41"/>
    <n v="480"/>
    <x v="3"/>
  </r>
  <r>
    <x v="0"/>
    <s v="MASSACHUSETTS ELECTRIC"/>
    <x v="1"/>
    <x v="5"/>
    <s v="JUNE"/>
    <x v="2"/>
    <s v="COMMERCIAL"/>
    <n v="18"/>
    <s v="G2A     - Elec G-2 Dem-Variable"/>
    <s v="G2A"/>
    <s v="ELEC G-2A"/>
    <n v="300"/>
    <s v="COMMERCIAL-NO BUILDING HEAT"/>
    <n v="2079"/>
    <n v="4128583.91"/>
    <n v="23628811"/>
    <x v="3"/>
  </r>
  <r>
    <x v="1"/>
    <s v="NANTUCKET ELECTRIC"/>
    <x v="1"/>
    <x v="5"/>
    <s v="JUNE"/>
    <x v="2"/>
    <s v="COMMERCIAL"/>
    <n v="950"/>
    <s v="G1A     - Elec G-1 T&amp;D Sm C&amp;I"/>
    <s v="G1A"/>
    <s v="ELEC G-1A"/>
    <n v="4532"/>
    <s v="DELIVERY ONLY - COMMERCIAL"/>
    <n v="1123"/>
    <n v="128848.21"/>
    <n v="1139657"/>
    <x v="2"/>
  </r>
  <r>
    <x v="0"/>
    <s v="MASSACHUSETTS ELECTRIC"/>
    <x v="1"/>
    <x v="5"/>
    <s v="JUNE"/>
    <x v="3"/>
    <s v="N/A"/>
    <n v="951"/>
    <s v="G1C     - Elec G-1 T&amp;D Sm C&amp;I Unmtrd Fix kWh"/>
    <s v="G1C"/>
    <s v="ELEC G-1C"/>
    <n v="4579"/>
    <s v="DELIVERY ONLY - MBTA"/>
    <n v="7"/>
    <n v="332.12"/>
    <n v="2844"/>
    <x v="2"/>
  </r>
  <r>
    <x v="0"/>
    <s v="MASSACHUSETTS ELECTRIC"/>
    <x v="1"/>
    <x v="5"/>
    <s v="JUNE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2"/>
    <n v="142.22"/>
    <n v="648"/>
    <x v="2"/>
  </r>
  <r>
    <x v="1"/>
    <s v="NANTUCKET ELECTRIC"/>
    <x v="1"/>
    <x v="5"/>
    <s v="JUNE"/>
    <x v="0"/>
    <s v="RESIDENTIAL"/>
    <n v="10"/>
    <s v="G1F     - Elec G-1 Sm C&amp;I House Meter-Fixed"/>
    <s v="G1F"/>
    <s v="ELEC G-1F"/>
    <n v="200"/>
    <s v="RESIDENCE SERVICE - NO HEAT"/>
    <n v="5"/>
    <n v="287.74"/>
    <n v="1255"/>
    <x v="2"/>
  </r>
  <r>
    <x v="1"/>
    <s v="NANTUCKET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6"/>
    <n v="15"/>
    <x v="2"/>
  </r>
  <r>
    <x v="0"/>
    <s v="MASSACHUSETTS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6"/>
    <n v="409.63"/>
    <n v="3695"/>
    <x v="2"/>
  </r>
  <r>
    <x v="0"/>
    <s v="MASSACHUSETTS ELECTRIC"/>
    <x v="1"/>
    <x v="5"/>
    <s v="JUNE"/>
    <x v="0"/>
    <s v="RESIDENTIAL"/>
    <n v="616"/>
    <s v="S4A     - Lighting S-1 (S4) T&amp;D Co Owned Non Muni"/>
    <s v="S4A"/>
    <s v="LIGHTING S-4A"/>
    <n v="4512"/>
    <s v="DELIVERY ONLY - RESIDENTIAL"/>
    <n v="614"/>
    <n v="19903.64"/>
    <n v="55401"/>
    <x v="4"/>
  </r>
  <r>
    <x v="0"/>
    <s v="MASSACHUSETTS ELECTRIC"/>
    <x v="1"/>
    <x v="5"/>
    <s v="JUNE"/>
    <x v="0"/>
    <s v="RESIDENTIAL"/>
    <n v="5"/>
    <s v="G1A     - Elec G-1 Sm C&amp;I-Fixed"/>
    <s v="G1A"/>
    <s v="ELEC G-1A"/>
    <n v="200"/>
    <s v="RESIDENCE SERVICE - NO HEAT"/>
    <n v="1285"/>
    <n v="-117873.97"/>
    <n v="523021"/>
    <x v="2"/>
  </r>
  <r>
    <x v="0"/>
    <s v="MASSACHUSETTS ELECTRIC"/>
    <x v="1"/>
    <x v="5"/>
    <s v="JUNE"/>
    <x v="5"/>
    <s v="STRT-AND-HWY-LT"/>
    <n v="608"/>
    <s v="S5A     - Lighting S-5 Cust Owned-Fixed"/>
    <s v="S5A"/>
    <s v="N/A"/>
    <n v="700"/>
    <s v="PUBLIC STREET &amp; HIWAY LIGHTING"/>
    <n v="55"/>
    <n v="27312.36"/>
    <n v="126077"/>
    <x v="4"/>
  </r>
  <r>
    <x v="0"/>
    <s v="MASSACHUSETTS ELECTRIC"/>
    <x v="1"/>
    <x v="5"/>
    <s v="JUNE"/>
    <x v="3"/>
    <s v="N/A"/>
    <n v="710"/>
    <s v="G3A     - Elec G-3 T&amp;D Large TOU"/>
    <s v="G3A"/>
    <s v="ELEC G-3A"/>
    <n v="4579"/>
    <s v="DELIVERY ONLY - MBTA"/>
    <n v="1"/>
    <n v="5540.55"/>
    <n v="87886"/>
    <x v="5"/>
  </r>
  <r>
    <x v="0"/>
    <s v="MASSACHUSETTS ELECTRIC"/>
    <x v="1"/>
    <x v="5"/>
    <s v="JUNE"/>
    <x v="4"/>
    <s v="INDUSTRIAL"/>
    <n v="701"/>
    <s v="G3A     - Elec G-3 Large TOU-Variable"/>
    <s v="G3A"/>
    <s v="ELEC G-3A"/>
    <n v="460"/>
    <s v="INDUSTRIAL GENERAL - 60 HERTZ"/>
    <n v="76"/>
    <n v="963014.44"/>
    <n v="6210318"/>
    <x v="5"/>
  </r>
  <r>
    <x v="0"/>
    <s v="MASSACHUSETTS ELECTRIC"/>
    <x v="1"/>
    <x v="5"/>
    <s v="JUNE"/>
    <x v="2"/>
    <s v="COMMERCIAL"/>
    <n v="1"/>
    <s v="R1A     - Elec R-1 Residential-Fixed"/>
    <s v="R1A"/>
    <s v="ELEC R-1A"/>
    <n v="300"/>
    <s v="COMMERCIAL-NO BUILDING HEAT"/>
    <n v="1189"/>
    <n v="182240.95"/>
    <n v="786513"/>
    <x v="0"/>
  </r>
  <r>
    <x v="1"/>
    <s v="NANTUCKET ELECTRIC"/>
    <x v="1"/>
    <x v="5"/>
    <s v="JUNE"/>
    <x v="2"/>
    <s v="COMMERCIAL"/>
    <n v="903"/>
    <s v="R1A     - Elec R-1 T&amp;D Residential"/>
    <s v="R1A"/>
    <s v="ELEC R-1A"/>
    <n v="4532"/>
    <s v="DELIVERY ONLY - COMMERCIAL"/>
    <n v="21"/>
    <n v="1211.52"/>
    <n v="7969"/>
    <x v="0"/>
  </r>
  <r>
    <x v="0"/>
    <s v="MASSACHUSETTS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54554"/>
    <n v="4129715.21"/>
    <n v="27153353"/>
    <x v="1"/>
  </r>
  <r>
    <x v="1"/>
    <s v="NANTUCKET ELECTRIC"/>
    <x v="1"/>
    <x v="5"/>
    <s v="JUNE"/>
    <x v="2"/>
    <s v="COMMERCIAL"/>
    <n v="701"/>
    <s v="G3A     - Elec G-3 Large TOU-Variable"/>
    <s v="G3A"/>
    <s v="ELEC G-3A"/>
    <n v="300"/>
    <s v="COMMERCIAL-NO BUILDING HEAT"/>
    <n v="1"/>
    <n v="9334.5499999999993"/>
    <n v="61200"/>
    <x v="5"/>
  </r>
  <r>
    <x v="0"/>
    <s v="MASSACHUSETTS ELECTRIC"/>
    <x v="1"/>
    <x v="5"/>
    <s v="JUNE"/>
    <x v="2"/>
    <s v="COMMERCIAL"/>
    <n v="602"/>
    <s v="S4A     - Lighting S-1 (S4) Co Owned Non Muni-Fixed"/>
    <s v="S4A"/>
    <s v="LIGHTING S-4A"/>
    <n v="300"/>
    <s v="COMMERCIAL-NO BUILDING HEAT"/>
    <n v="907"/>
    <n v="94685.24"/>
    <n v="227285"/>
    <x v="4"/>
  </r>
  <r>
    <x v="1"/>
    <s v="NANTUCKET ELECTRIC"/>
    <x v="1"/>
    <x v="5"/>
    <s v="JUNE"/>
    <x v="6"/>
    <s v="N/A"/>
    <n v="615"/>
    <s v="S1A     - Lighting S-1 T&amp;D Co Owned"/>
    <s v="S1A"/>
    <s v="LIGHTING S-1A"/>
    <n v="4563"/>
    <s v="DELIVERY ONLY - PRIVATE LIGHT"/>
    <n v="1"/>
    <n v="11.86"/>
    <n v="24"/>
    <x v="4"/>
  </r>
  <r>
    <x v="0"/>
    <s v="MASSACHUSETTS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43.17"/>
    <n v="207"/>
    <x v="4"/>
  </r>
  <r>
    <x v="0"/>
    <s v="MASSACHUSETTS ELECTRIC"/>
    <x v="1"/>
    <x v="5"/>
    <s v="JUNE"/>
    <x v="0"/>
    <s v="RESIDENTIAL"/>
    <n v="301"/>
    <s v="R1A     - Elec R-1 Res-Smart Grid"/>
    <s v="R1A"/>
    <s v="ELEC R-1A"/>
    <n v="200"/>
    <s v="RESIDENCE SERVICE - NO HEAT"/>
    <n v="1"/>
    <n v="-40.130000000000003"/>
    <n v="-50"/>
    <x v="0"/>
  </r>
  <r>
    <x v="1"/>
    <s v="NANTUCKET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9.32"/>
    <n v="17"/>
    <x v="4"/>
  </r>
  <r>
    <x v="0"/>
    <s v="MASSACHUSETTS ELECTRIC"/>
    <x v="1"/>
    <x v="5"/>
    <s v="JUNE"/>
    <x v="4"/>
    <s v="INDUSTRIAL"/>
    <n v="18"/>
    <s v="G2A     - Elec G-2 Dem-Variable"/>
    <s v="G2A"/>
    <s v="ELEC G-2A"/>
    <n v="460"/>
    <s v="INDUSTRIAL GENERAL - 60 HERTZ"/>
    <n v="182"/>
    <n v="519264.48"/>
    <n v="2866266"/>
    <x v="3"/>
  </r>
  <r>
    <x v="0"/>
    <s v="MASSACHUSETTS ELECTRIC"/>
    <x v="1"/>
    <x v="5"/>
    <s v="JUNE"/>
    <x v="8"/>
    <s v="N/A"/>
    <n v="13"/>
    <s v="G2A     - Elec G-2 Dem-Fixed"/>
    <s v="G2A"/>
    <s v="ELEC G-2A"/>
    <n v="1575"/>
    <s v="SALE FOR RESALE - NSTAR"/>
    <n v="1"/>
    <n v="680.58"/>
    <n v="3500"/>
    <x v="3"/>
  </r>
  <r>
    <x v="0"/>
    <s v="MASSACHUSETTS ELECTRIC"/>
    <x v="1"/>
    <x v="5"/>
    <s v="JUNE"/>
    <x v="3"/>
    <s v="N/A"/>
    <n v="950"/>
    <s v="G1A     - Elec G-1 T&amp;D Sm C&amp;I"/>
    <s v="G1A"/>
    <s v="ELEC G-1A"/>
    <n v="4579"/>
    <s v="DELIVERY ONLY - MBTA"/>
    <n v="80"/>
    <n v="7080.62"/>
    <n v="63696"/>
    <x v="2"/>
  </r>
  <r>
    <x v="0"/>
    <s v="MASSACHUSETTS ELECTRIC"/>
    <x v="1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7.200000000000003"/>
    <n v="300"/>
    <x v="2"/>
  </r>
  <r>
    <x v="0"/>
    <s v="MASSACHUSETTS ELECTRIC"/>
    <x v="1"/>
    <x v="5"/>
    <s v="JUNE"/>
    <x v="5"/>
    <s v="STRT-AND-HWY-LT"/>
    <n v="5"/>
    <s v="G1A     - Elec G-1 Sm C&amp;I-Fixed"/>
    <s v="G1A"/>
    <s v="ELEC G-1A"/>
    <n v="700"/>
    <s v="PUBLIC STREET &amp; HIWAY LIGHTING"/>
    <n v="6"/>
    <n v="201.21"/>
    <n v="772"/>
    <x v="2"/>
  </r>
  <r>
    <x v="1"/>
    <s v="NANTUCKET ELECTRIC"/>
    <x v="1"/>
    <x v="5"/>
    <s v="JUNE"/>
    <x v="2"/>
    <s v="COMMERCIAL"/>
    <n v="954"/>
    <s v="G2A     - Elec G-2 T&amp;D Dem"/>
    <s v="G2A"/>
    <s v="ELEC G-2A"/>
    <n v="4532"/>
    <s v="DELIVERY ONLY - COMMERCIAL"/>
    <n v="64"/>
    <n v="89264.52"/>
    <n v="885576"/>
    <x v="3"/>
  </r>
  <r>
    <x v="0"/>
    <s v="MASSACHUSETTS ELECTRIC"/>
    <x v="1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91.87"/>
    <n v="300"/>
    <x v="4"/>
  </r>
  <r>
    <x v="0"/>
    <s v="MASSACHUSETTS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32158"/>
    <n v="3211216.68"/>
    <n v="23819106"/>
    <x v="0"/>
  </r>
  <r>
    <x v="0"/>
    <s v="MASSACHUSETTS ELECTRIC"/>
    <x v="1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1"/>
    <n v="1225.5"/>
    <n v="4267"/>
    <x v="4"/>
  </r>
  <r>
    <x v="0"/>
    <s v="MASSACHUSETTS ELECTRIC"/>
    <x v="1"/>
    <x v="6"/>
    <s v="JULY"/>
    <x v="5"/>
    <s v="STRT-AND-HWY-LT"/>
    <n v="601"/>
    <s v="S1A     - Lighting S-1 Co Owned-Variable"/>
    <s v="S1A"/>
    <s v="LIGHTING S-1A"/>
    <n v="700"/>
    <s v="PUBLIC STREET &amp; HIWAY LIGHTING"/>
    <n v="120"/>
    <n v="50846.82"/>
    <n v="68768"/>
    <x v="4"/>
  </r>
  <r>
    <x v="0"/>
    <s v="MASSACHUSETTS ELECTRIC"/>
    <x v="1"/>
    <x v="6"/>
    <s v="JULY"/>
    <x v="6"/>
    <s v="N/A"/>
    <n v="601"/>
    <s v="S1A     - Lighting S-1 Co Owned-Variable"/>
    <s v="S1A"/>
    <s v="LIGHTING S-1A"/>
    <n v="360"/>
    <s v="PRIVATE LIGHTING"/>
    <n v="45"/>
    <n v="1147.17"/>
    <n v="1599"/>
    <x v="4"/>
  </r>
  <r>
    <x v="0"/>
    <s v="MASSACHUSETTS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5387"/>
    <n v="550581.6"/>
    <n v="3666188"/>
    <x v="1"/>
  </r>
  <r>
    <x v="0"/>
    <s v="MASSACHUSETTS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65813"/>
    <n v="1836118.55"/>
    <n v="44000137"/>
    <x v="1"/>
  </r>
  <r>
    <x v="1"/>
    <s v="NANTUCKET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98"/>
    <n v="3001.4"/>
    <n v="65491"/>
    <x v="1"/>
  </r>
  <r>
    <x v="0"/>
    <s v="MASSACHUSETTS ELECTRIC"/>
    <x v="1"/>
    <x v="6"/>
    <s v="JULY"/>
    <x v="0"/>
    <s v="RESIDENTIAL"/>
    <n v="2"/>
    <s v="R1A     - Elec R-1 Residential-Variable"/>
    <s v="R1A"/>
    <s v="ELEC R-1A"/>
    <n v="200"/>
    <s v="RESIDENCE SERVICE - NO HEAT"/>
    <n v="329"/>
    <n v="47243.82"/>
    <n v="201812"/>
    <x v="0"/>
  </r>
  <r>
    <x v="0"/>
    <s v="MASSACHUSETTS ELECTRIC"/>
    <x v="1"/>
    <x v="6"/>
    <s v="JULY"/>
    <x v="2"/>
    <s v="COMMERCIAL"/>
    <n v="603"/>
    <s v="S4A     - Lighting S-1 (S4) Co Owned Non Muni-Variable"/>
    <s v="S4A"/>
    <s v="LIGHTING S-4A"/>
    <n v="300"/>
    <s v="COMMERCIAL-NO BUILDING HEAT"/>
    <n v="1800"/>
    <n v="146695.16"/>
    <n v="357540"/>
    <x v="4"/>
  </r>
  <r>
    <x v="0"/>
    <s v="MASSACHUSETTS ELECTRIC"/>
    <x v="1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22"/>
    <n v="25320.27"/>
    <n v="60277"/>
    <x v="4"/>
  </r>
  <r>
    <x v="0"/>
    <s v="MASSACHUSETTS ELECTRIC"/>
    <x v="1"/>
    <x v="6"/>
    <s v="JULY"/>
    <x v="4"/>
    <s v="INDUSTRIAL"/>
    <n v="18"/>
    <s v="G2A     - Elec G-2 Dem-Variable"/>
    <s v="G2A"/>
    <s v="ELEC G-2A"/>
    <n v="460"/>
    <s v="INDUSTRIAL GENERAL - 60 HERTZ"/>
    <n v="183"/>
    <n v="635701.17000000004"/>
    <n v="3707800"/>
    <x v="3"/>
  </r>
  <r>
    <x v="0"/>
    <s v="MASSACHUSETTS ELECTRIC"/>
    <x v="1"/>
    <x v="6"/>
    <s v="JULY"/>
    <x v="2"/>
    <s v="COMMERCIAL"/>
    <n v="955"/>
    <s v="G2B     - Elec G-2 T&amp;D Dem Master Mtr Apts"/>
    <s v="G2A"/>
    <s v="ELEC G-2A"/>
    <n v="4532"/>
    <s v="DELIVERY ONLY - COMMERCIAL"/>
    <n v="349"/>
    <n v="605922.23"/>
    <n v="7225419"/>
    <x v="3"/>
  </r>
  <r>
    <x v="0"/>
    <s v="MASSACHUSETTS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1226"/>
    <n v="50314.22"/>
    <n v="416753"/>
    <x v="2"/>
  </r>
  <r>
    <x v="1"/>
    <s v="NANTUCKET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6"/>
    <n v="186.87"/>
    <n v="1366"/>
    <x v="2"/>
  </r>
  <r>
    <x v="0"/>
    <s v="MASSACHUSETTS ELECTRIC"/>
    <x v="1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7.22"/>
    <n v="300"/>
    <x v="2"/>
  </r>
  <r>
    <x v="0"/>
    <s v="MASSACHUSETTS ELECTRIC"/>
    <x v="1"/>
    <x v="6"/>
    <s v="JULY"/>
    <x v="0"/>
    <s v="RESIDENTIAL"/>
    <n v="10"/>
    <s v="G1F     - Elec G-1 Sm C&amp;I House Meter-Fixed"/>
    <s v="G1D"/>
    <s v="ELEC G-1D"/>
    <n v="200"/>
    <s v="RESIDENCE SERVICE - NO HEAT"/>
    <n v="1061"/>
    <n v="83549.17"/>
    <n v="403645"/>
    <x v="2"/>
  </r>
  <r>
    <x v="1"/>
    <s v="NANTUCKET ELECTRIC"/>
    <x v="1"/>
    <x v="6"/>
    <s v="JUL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6"/>
    <s v="JULY"/>
    <x v="0"/>
    <s v="RESIDENTIAL"/>
    <n v="950"/>
    <s v="G1A     - Elec G-1 T&amp;D Sm C&amp;I"/>
    <s v="G1A"/>
    <s v="ELEC G-1A"/>
    <n v="4512"/>
    <s v="DELIVERY ONLY - RESIDENTIAL"/>
    <n v="805"/>
    <n v="56733.61"/>
    <n v="497334"/>
    <x v="2"/>
  </r>
  <r>
    <x v="0"/>
    <s v="MASSACHUSETTS ELECTRIC"/>
    <x v="1"/>
    <x v="6"/>
    <s v="JULY"/>
    <x v="0"/>
    <s v="RESIDENTIAL"/>
    <n v="15"/>
    <s v="G1F     - Elec G-1 Sm C&amp;I House Meter-Variable"/>
    <s v="G1F"/>
    <s v="ELEC G-1F"/>
    <n v="200"/>
    <s v="RESIDENCE SERVICE - NO HEAT"/>
    <n v="2"/>
    <n v="71.56"/>
    <n v="287"/>
    <x v="2"/>
  </r>
  <r>
    <x v="0"/>
    <s v="MASSACHUSETTS ELECTRIC"/>
    <x v="1"/>
    <x v="6"/>
    <s v="JULY"/>
    <x v="2"/>
    <s v="COMMERCIAL"/>
    <n v="11"/>
    <s v="G1A     - Elec G-1 Sm C&amp;I-Variable"/>
    <s v="G1A"/>
    <s v="ELEC G-1A"/>
    <n v="300"/>
    <s v="COMMERCIAL-NO BUILDING HEAT"/>
    <n v="212"/>
    <n v="62717.75"/>
    <n v="355437"/>
    <x v="2"/>
  </r>
  <r>
    <x v="0"/>
    <s v="MASSACHUSETTS ELECTRIC"/>
    <x v="1"/>
    <x v="6"/>
    <s v="JULY"/>
    <x v="5"/>
    <s v="STRT-AND-HWY-LT"/>
    <n v="608"/>
    <s v="S5A     - Lighting S-5 Cust Owned-Fixed"/>
    <s v="S5A"/>
    <s v="N/A"/>
    <n v="700"/>
    <s v="PUBLIC STREET &amp; HIWAY LIGHTING"/>
    <n v="56"/>
    <n v="28040.77"/>
    <n v="128494"/>
    <x v="4"/>
  </r>
  <r>
    <x v="0"/>
    <s v="MASSACHUSETTS ELECTRIC"/>
    <x v="1"/>
    <x v="6"/>
    <s v="JULY"/>
    <x v="2"/>
    <s v="COMMERCIAL"/>
    <n v="710"/>
    <s v="G3A     - Elec G-3 T&amp;D Large TOU"/>
    <s v="G3A"/>
    <s v="ELEC G-3A"/>
    <n v="4532"/>
    <s v="DELIVERY ONLY - COMMERCIAL"/>
    <n v="1945"/>
    <n v="21539337.27"/>
    <n v="337669858"/>
    <x v="5"/>
  </r>
  <r>
    <x v="0"/>
    <s v="MASSACHUSETTS ELECTRIC"/>
    <x v="1"/>
    <x v="6"/>
    <s v="JULY"/>
    <x v="5"/>
    <s v="STRT-AND-HWY-LT"/>
    <n v="612"/>
    <s v="G1B     - Lighting G-1 Non Conforming-Fixed"/>
    <s v="G1B"/>
    <s v="LIGHTING G-1B"/>
    <n v="700"/>
    <s v="PUBLIC STREET &amp; HIWAY LIGHTING"/>
    <n v="2"/>
    <n v="48.95"/>
    <n v="185"/>
    <x v="2"/>
  </r>
  <r>
    <x v="0"/>
    <s v="MASSACHUSETTS ELECTRIC"/>
    <x v="1"/>
    <x v="6"/>
    <s v="JULY"/>
    <x v="6"/>
    <s v="N/A"/>
    <n v="615"/>
    <s v="S1A     - Lighting S-1 T&amp;D Co Owned"/>
    <s v="S1A"/>
    <s v="LIGHTING S-1A"/>
    <n v="4563"/>
    <s v="DELIVERY ONLY - PRIVATE LIGHT"/>
    <n v="39"/>
    <n v="4660.93"/>
    <n v="7522"/>
    <x v="4"/>
  </r>
  <r>
    <x v="1"/>
    <s v="NANTUCKET ELECTRIC"/>
    <x v="1"/>
    <x v="6"/>
    <s v="JULY"/>
    <x v="6"/>
    <s v="N/A"/>
    <n v="615"/>
    <s v="S1A     - Lighting S-1 T&amp;D Co Owned"/>
    <s v="S1A"/>
    <s v="LIGHTING S-1A"/>
    <n v="4563"/>
    <s v="DELIVERY ONLY - PRIVATE LIGHT"/>
    <n v="1"/>
    <n v="10.7"/>
    <n v="21"/>
    <x v="4"/>
  </r>
  <r>
    <x v="0"/>
    <s v="MASSACHUSETTS ELECTRIC"/>
    <x v="1"/>
    <x v="6"/>
    <s v="JULY"/>
    <x v="5"/>
    <s v="STRT-AND-HWY-LT"/>
    <n v="600"/>
    <s v="S1A     - Lighting S-1 Co Owned-Fixed"/>
    <s v="S1A"/>
    <s v="LIGHTING S-1A"/>
    <n v="700"/>
    <s v="PUBLIC STREET &amp; HIWAY LIGHTING"/>
    <n v="75"/>
    <n v="58304.68"/>
    <n v="75147"/>
    <x v="4"/>
  </r>
  <r>
    <x v="0"/>
    <s v="MASSACHUSETTS ELECTRIC"/>
    <x v="1"/>
    <x v="6"/>
    <s v="JULY"/>
    <x v="1"/>
    <s v="STEAM-HEAT"/>
    <n v="1"/>
    <s v="R1A     - Elec R-1 Residential-Fixed"/>
    <s v="R1A"/>
    <s v="ELEC R-1A"/>
    <n v="207"/>
    <s v="RESIDENCE SERVICE - WITH HEAT"/>
    <n v="37741"/>
    <n v="5808818.0300000003"/>
    <n v="24642819"/>
    <x v="0"/>
  </r>
  <r>
    <x v="0"/>
    <s v="MASSACHUSETTS ELECTRIC"/>
    <x v="1"/>
    <x v="6"/>
    <s v="JULY"/>
    <x v="0"/>
    <s v="RESIDENTIAL"/>
    <n v="602"/>
    <s v="S4A     - Lighting S-1 (S4) Co Owned Non Muni-Fixed"/>
    <s v="S4A"/>
    <s v="LIGHTING S-4A"/>
    <n v="200"/>
    <s v="RESIDENCE SERVICE - NO HEAT"/>
    <n v="180"/>
    <n v="6469.57"/>
    <n v="12670"/>
    <x v="4"/>
  </r>
  <r>
    <x v="0"/>
    <s v="MASSACHUSETTS ELECTRIC"/>
    <x v="1"/>
    <x v="6"/>
    <s v="JULY"/>
    <x v="0"/>
    <s v="RESIDENTIAL"/>
    <n v="603"/>
    <s v="S4A     - Lighting S-1 (S4) Co Owned Non Muni-Variable"/>
    <s v="S4A"/>
    <s v="LIGHTING S-4A"/>
    <n v="200"/>
    <s v="RESIDENCE SERVICE - NO HEAT"/>
    <n v="724"/>
    <n v="19157.43"/>
    <n v="37941"/>
    <x v="4"/>
  </r>
  <r>
    <x v="1"/>
    <s v="NANTUCKET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8.4499999999999993"/>
    <n v="15"/>
    <x v="4"/>
  </r>
  <r>
    <x v="0"/>
    <s v="MASSACHUSETTS ELECTRIC"/>
    <x v="1"/>
    <x v="6"/>
    <s v="JULY"/>
    <x v="2"/>
    <s v="COMMERCIAL"/>
    <n v="701"/>
    <s v="G3A     - Elec G-3 Large TOU-Variable"/>
    <s v="G3A"/>
    <s v="ELEC G-3A"/>
    <n v="300"/>
    <s v="COMMERCIAL-NO BUILDING HEAT"/>
    <n v="156"/>
    <n v="1527346.28"/>
    <n v="10493932"/>
    <x v="5"/>
  </r>
  <r>
    <x v="0"/>
    <s v="MASSACHUSETTS ELECTRIC"/>
    <x v="1"/>
    <x v="6"/>
    <s v="JULY"/>
    <x v="2"/>
    <s v="COMMERCIAL"/>
    <n v="602"/>
    <s v="S4A     - Lighting S-1 (S4) Co Owned Non Muni-Fixed"/>
    <s v="S4A"/>
    <s v="LIGHTING S-4A"/>
    <n v="300"/>
    <s v="COMMERCIAL-NO BUILDING HEAT"/>
    <n v="911"/>
    <n v="87047.85"/>
    <n v="209372"/>
    <x v="4"/>
  </r>
  <r>
    <x v="1"/>
    <s v="NANTUCKET ELECTRIC"/>
    <x v="1"/>
    <x v="6"/>
    <s v="JULY"/>
    <x v="2"/>
    <s v="COMMERCIAL"/>
    <n v="1"/>
    <s v="R1A     - Elec R-1 Residential-Fixed"/>
    <s v="R1A"/>
    <s v="ELEC R-1A"/>
    <n v="300"/>
    <s v="COMMERCIAL-NO BUILDING HEAT"/>
    <n v="22"/>
    <n v="2153.21"/>
    <n v="8610"/>
    <x v="0"/>
  </r>
  <r>
    <x v="0"/>
    <s v="MASSACHUSETTS ELECTRIC"/>
    <x v="1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633"/>
    <n v="43657"/>
    <n v="101829"/>
    <x v="4"/>
  </r>
  <r>
    <x v="0"/>
    <s v="MASSACHUSETTS ELECTRIC"/>
    <x v="1"/>
    <x v="6"/>
    <s v="JULY"/>
    <x v="0"/>
    <s v="RESIDENTIAL"/>
    <n v="7"/>
    <s v="R2A     - Elec R-2 Residential Low Income-Variable"/>
    <s v="R2A"/>
    <s v="ELEC R-2A"/>
    <n v="200"/>
    <s v="RESIDENCE SERVICE - NO HEAT"/>
    <n v="88"/>
    <n v="9365.1299999999992"/>
    <n v="63165"/>
    <x v="1"/>
  </r>
  <r>
    <x v="0"/>
    <s v="MASSACHUSETTS ELECTRIC"/>
    <x v="1"/>
    <x v="6"/>
    <s v="JULY"/>
    <x v="2"/>
    <s v="COMMERCIAL"/>
    <n v="18"/>
    <s v="G2A     - Elec G-2 Dem-Variable"/>
    <s v="G2A"/>
    <s v="ELEC G-2A"/>
    <n v="300"/>
    <s v="COMMERCIAL-NO BUILDING HEAT"/>
    <n v="2020"/>
    <n v="5013511.53"/>
    <n v="29882180"/>
    <x v="3"/>
  </r>
  <r>
    <x v="1"/>
    <s v="NANTUCKET ELECTRIC"/>
    <x v="1"/>
    <x v="6"/>
    <s v="JULY"/>
    <x v="2"/>
    <s v="COMMERCIAL"/>
    <n v="954"/>
    <s v="G2A     - Elec G-2 T&amp;D Dem"/>
    <s v="G2A"/>
    <s v="ELEC G-2A"/>
    <n v="4532"/>
    <s v="DELIVERY ONLY - COMMERCIAL"/>
    <n v="63"/>
    <n v="118747.16"/>
    <n v="1243381"/>
    <x v="3"/>
  </r>
  <r>
    <x v="0"/>
    <s v="MASSACHUSETTS ELECTRIC"/>
    <x v="1"/>
    <x v="6"/>
    <s v="JULY"/>
    <x v="3"/>
    <s v="N/A"/>
    <n v="954"/>
    <s v="G2A     - Elec G-2 T&amp;D Dem"/>
    <s v="G2A"/>
    <s v="ELEC G-2A"/>
    <n v="4579"/>
    <s v="DELIVERY ONLY - MBTA"/>
    <n v="5"/>
    <n v="4092.62"/>
    <n v="53300"/>
    <x v="3"/>
  </r>
  <r>
    <x v="0"/>
    <s v="MASSACHUSETTS ELECTRIC"/>
    <x v="1"/>
    <x v="6"/>
    <s v="JULY"/>
    <x v="2"/>
    <s v="COMMERCIAL"/>
    <n v="17"/>
    <s v="G2D     - Elec G-2 Dem Res Heat Ind Mtr Apt-Fix"/>
    <s v="G2D"/>
    <s v="ELEC G-2D"/>
    <n v="300"/>
    <s v="COMMERCIAL-NO BUILDING HEAT"/>
    <n v="2"/>
    <n v="1679.62"/>
    <n v="9080"/>
    <x v="3"/>
  </r>
  <r>
    <x v="0"/>
    <s v="MASSACHUSETTS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19465"/>
    <n v="817213.51"/>
    <n v="7709864"/>
    <x v="2"/>
  </r>
  <r>
    <x v="1"/>
    <s v="NANTUCKET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44"/>
    <n v="2356.1"/>
    <n v="18208"/>
    <x v="2"/>
  </r>
  <r>
    <x v="0"/>
    <s v="MASSACHUSETTS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02"/>
    <n v="3941.01"/>
    <n v="16146"/>
    <x v="2"/>
  </r>
  <r>
    <x v="0"/>
    <s v="MASSACHUSETTS ELECTRIC"/>
    <x v="1"/>
    <x v="6"/>
    <s v="JULY"/>
    <x v="5"/>
    <s v="STRT-AND-HWY-LT"/>
    <n v="609"/>
    <s v="S5A     - Lighting S-5 Cust Owned-Variable"/>
    <s v="S5A"/>
    <s v="N/A"/>
    <n v="700"/>
    <s v="PUBLIC STREET &amp; HIWAY LIGHTING"/>
    <n v="13"/>
    <n v="3264.21"/>
    <n v="15088"/>
    <x v="4"/>
  </r>
  <r>
    <x v="0"/>
    <s v="MASSACHUSETTS ELECTRIC"/>
    <x v="1"/>
    <x v="6"/>
    <s v="JULY"/>
    <x v="5"/>
    <s v="STRT-AND-HWY-LT"/>
    <n v="619"/>
    <s v="S5A     - Lighting S-5 T&amp;D Cust Owned"/>
    <s v="S5A"/>
    <s v="N/A"/>
    <n v="4562"/>
    <s v="DELIVERY ONLY - STREET LIGHT"/>
    <n v="440"/>
    <n v="170016.56"/>
    <n v="1125534"/>
    <x v="4"/>
  </r>
  <r>
    <x v="0"/>
    <s v="MASSACHUSETTS ELECTRIC"/>
    <x v="1"/>
    <x v="6"/>
    <s v="JULY"/>
    <x v="5"/>
    <s v="STRT-AND-HWY-LT"/>
    <n v="627"/>
    <s v="S6A     - Lighting S-6 T&amp;D Decorative"/>
    <s v="S6A"/>
    <s v="N/A"/>
    <n v="4562"/>
    <s v="DELIVERY ONLY - STREET LIGHT"/>
    <n v="2"/>
    <n v="901.01"/>
    <n v="172"/>
    <x v="4"/>
  </r>
  <r>
    <x v="1"/>
    <s v="NANTUCKET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8"/>
    <n v="149.47"/>
    <n v="859"/>
    <x v="2"/>
  </r>
  <r>
    <x v="1"/>
    <s v="NANTUCKET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6.51"/>
    <n v="97"/>
    <x v="4"/>
  </r>
  <r>
    <x v="1"/>
    <s v="NANTUCKET ELECTRIC"/>
    <x v="1"/>
    <x v="6"/>
    <s v="JULY"/>
    <x v="4"/>
    <s v="INDUSTRIAL"/>
    <n v="710"/>
    <s v="G3A     - Elec G-3 T&amp;D Large TOU"/>
    <s v="G3A"/>
    <s v="ELEC G-3A"/>
    <n v="4552"/>
    <s v="DELIVERY ONLY - INDUSTRIAL"/>
    <n v="1"/>
    <n v="5542.19"/>
    <n v="69742"/>
    <x v="5"/>
  </r>
  <r>
    <x v="1"/>
    <s v="NANTUCKET ELECTRIC"/>
    <x v="1"/>
    <x v="6"/>
    <s v="JULY"/>
    <x v="0"/>
    <s v="RESIDENTIAL"/>
    <n v="1"/>
    <s v="R1A     - Elec R-1 Residential-Fixed"/>
    <s v="R1A"/>
    <s v="ELEC R-1A"/>
    <n v="200"/>
    <s v="RESIDENCE SERVICE - NO HEAT"/>
    <n v="2675"/>
    <n v="588668.64"/>
    <n v="2458592"/>
    <x v="0"/>
  </r>
  <r>
    <x v="1"/>
    <s v="NANTUCKET ELECTRIC"/>
    <x v="1"/>
    <x v="6"/>
    <s v="JULY"/>
    <x v="2"/>
    <s v="COMMERCIAL"/>
    <n v="701"/>
    <s v="G3A     - Elec G-3 Large TOU-Variable"/>
    <s v="G3A"/>
    <s v="ELEC G-3A"/>
    <n v="300"/>
    <s v="COMMERCIAL-NO BUILDING HEAT"/>
    <n v="1"/>
    <n v="8961.15"/>
    <n v="59520"/>
    <x v="5"/>
  </r>
  <r>
    <x v="0"/>
    <s v="MASSACHUSETTS ELECTRIC"/>
    <x v="1"/>
    <x v="6"/>
    <s v="JULY"/>
    <x v="4"/>
    <s v="INDUSTRIAL"/>
    <n v="700"/>
    <s v="G3A     - Elec G-3 Large TOU-Fixed"/>
    <s v="G3A"/>
    <s v="ELEC G-3A"/>
    <n v="460"/>
    <s v="INDUSTRIAL GENERAL - 60 HERTZ"/>
    <n v="3"/>
    <n v="93862.58"/>
    <n v="653800"/>
    <x v="5"/>
  </r>
  <r>
    <x v="1"/>
    <s v="NANTUCKET ELECTRIC"/>
    <x v="1"/>
    <x v="6"/>
    <s v="JULY"/>
    <x v="0"/>
    <s v="RESIDENTIAL"/>
    <n v="903"/>
    <s v="R1A     - Elec R-1 T&amp;D Residential"/>
    <s v="R1A"/>
    <s v="ELEC R-1A"/>
    <n v="4512"/>
    <s v="DELIVERY ONLY - RESIDENTIAL"/>
    <n v="9168"/>
    <n v="1288035"/>
    <n v="9179906"/>
    <x v="0"/>
  </r>
  <r>
    <x v="0"/>
    <s v="MASSACHUSETTS ELECTRIC"/>
    <x v="1"/>
    <x v="6"/>
    <s v="JULY"/>
    <x v="4"/>
    <s v="INDUSTRIAL"/>
    <n v="603"/>
    <s v="S4A     - Lighting S-1 (S4) Co Owned Non Muni-Variable"/>
    <s v="S4A"/>
    <s v="LIGHTING S-4A"/>
    <n v="460"/>
    <s v="INDUSTRIAL GENERAL - 60 HERTZ"/>
    <n v="49"/>
    <n v="6233.3"/>
    <n v="15570"/>
    <x v="4"/>
  </r>
  <r>
    <x v="1"/>
    <s v="NANTUCKET ELECTRIC"/>
    <x v="1"/>
    <x v="6"/>
    <s v="JULY"/>
    <x v="2"/>
    <s v="COMMERCIAL"/>
    <n v="903"/>
    <s v="R1A     - Elec R-1 T&amp;D Residential"/>
    <s v="R1A"/>
    <s v="ELEC R-1A"/>
    <n v="4532"/>
    <s v="DELIVERY ONLY - COMMERCIAL"/>
    <n v="21"/>
    <n v="1208.97"/>
    <n v="7981"/>
    <x v="0"/>
  </r>
  <r>
    <x v="0"/>
    <s v="MASSACHUSETTS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304"/>
    <n v="-397365.53"/>
    <n v="565960"/>
    <x v="2"/>
  </r>
  <r>
    <x v="0"/>
    <s v="MASSACHUSETTS ELECTRIC"/>
    <x v="1"/>
    <x v="6"/>
    <s v="JULY"/>
    <x v="2"/>
    <s v="COMMERCIAL"/>
    <n v="16"/>
    <s v="G2B     - Elec G-2 Dem Master Mtr Apts-Fixed"/>
    <s v="G2B"/>
    <s v="ELEC G-2B"/>
    <n v="300"/>
    <s v="COMMERCIAL-NO BUILDING HEAT"/>
    <n v="1"/>
    <n v="2544.7800000000002"/>
    <n v="14840"/>
    <x v="3"/>
  </r>
  <r>
    <x v="0"/>
    <s v="MASSACHUSETTS ELECTRIC"/>
    <x v="1"/>
    <x v="6"/>
    <s v="JULY"/>
    <x v="2"/>
    <s v="COMMERCIAL"/>
    <n v="12"/>
    <s v="G1C     - Elec G-1 Sm C&amp;I Unmtrd Fix kWh-Var"/>
    <s v="G1C"/>
    <s v="ELEC G-1C"/>
    <n v="300"/>
    <s v="COMMERCIAL-NO BUILDING HEAT"/>
    <n v="1"/>
    <n v="25.48"/>
    <n v="98"/>
    <x v="2"/>
  </r>
  <r>
    <x v="0"/>
    <s v="MASSACHUSETTS ELECTRIC"/>
    <x v="1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1.03"/>
    <n v="292"/>
    <x v="2"/>
  </r>
  <r>
    <x v="0"/>
    <s v="MASSACHUSETTS ELECTRIC"/>
    <x v="1"/>
    <x v="6"/>
    <s v="JULY"/>
    <x v="10"/>
    <s v="N/A"/>
    <n v="950"/>
    <s v="G1A     - Elec G-1 T&amp;D Sm C&amp;I"/>
    <s v="G1A"/>
    <s v="ELEC G-1A"/>
    <n v="4577"/>
    <s v="N/A"/>
    <n v="1"/>
    <n v="143.43"/>
    <n v="1347"/>
    <x v="2"/>
  </r>
  <r>
    <x v="0"/>
    <s v="MASSACHUSETTS ELECTRIC"/>
    <x v="1"/>
    <x v="6"/>
    <s v="JULY"/>
    <x v="5"/>
    <s v="STRT-AND-HWY-LT"/>
    <n v="5"/>
    <s v="G1A     - Elec G-1 Sm C&amp;I-Fixed"/>
    <s v="G1A"/>
    <s v="ELEC G-1A"/>
    <n v="700"/>
    <s v="PUBLIC STREET &amp; HIWAY LIGHTING"/>
    <n v="6"/>
    <n v="205.03"/>
    <n v="793"/>
    <x v="2"/>
  </r>
  <r>
    <x v="1"/>
    <s v="NANTUCKET ELECTRIC"/>
    <x v="1"/>
    <x v="6"/>
    <s v="JULY"/>
    <x v="2"/>
    <s v="COMMERCIAL"/>
    <n v="5"/>
    <s v="G1A     - Elec G-1 Sm C&amp;I-Fixed"/>
    <s v="G1A"/>
    <s v="ELEC G-1A"/>
    <n v="300"/>
    <s v="COMMERCIAL-NO BUILDING HEAT"/>
    <n v="316"/>
    <n v="68757.919999999998"/>
    <n v="353824"/>
    <x v="2"/>
  </r>
  <r>
    <x v="1"/>
    <s v="NANTUCKET ELECTRIC"/>
    <x v="1"/>
    <x v="6"/>
    <s v="JULY"/>
    <x v="2"/>
    <s v="COMMERCIAL"/>
    <n v="710"/>
    <s v="G3A     - Elec G-3 T&amp;D Large TOU"/>
    <s v="G3A"/>
    <s v="ELEC G-3A"/>
    <n v="4532"/>
    <s v="DELIVERY ONLY - COMMERCIAL"/>
    <n v="9"/>
    <n v="83058.34"/>
    <n v="1120291"/>
    <x v="5"/>
  </r>
  <r>
    <x v="0"/>
    <s v="MASSACHUSETTS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6"/>
    <n v="430.54"/>
    <n v="3906"/>
    <x v="2"/>
  </r>
  <r>
    <x v="0"/>
    <s v="MASSACHUSETTS ELECTRIC"/>
    <x v="1"/>
    <x v="6"/>
    <s v="JUL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6"/>
    <s v="JULY"/>
    <x v="2"/>
    <s v="COMMERCIAL"/>
    <n v="903"/>
    <s v="R1A     - Elec R-1 T&amp;D Residential"/>
    <s v="R1A"/>
    <s v="ELEC R-1A"/>
    <n v="4532"/>
    <s v="DELIVERY ONLY - COMMERCIAL"/>
    <n v="1165"/>
    <n v="292869.96000000002"/>
    <n v="2305357"/>
    <x v="0"/>
  </r>
  <r>
    <x v="0"/>
    <s v="MASSACHUSETTS ELECTRIC"/>
    <x v="1"/>
    <x v="6"/>
    <s v="JULY"/>
    <x v="6"/>
    <s v="N/A"/>
    <n v="600"/>
    <s v="S1A     - Lighting S-1 Co Owned-Fixed"/>
    <s v="S1A"/>
    <s v="LIGHTING S-1A"/>
    <n v="360"/>
    <s v="PRIVATE LIGHTING"/>
    <n v="9"/>
    <n v="3811.58"/>
    <n v="3693"/>
    <x v="4"/>
  </r>
  <r>
    <x v="0"/>
    <s v="MASSACHUSETTS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894"/>
    <n v="139485.25"/>
    <n v="3378067"/>
    <x v="1"/>
  </r>
  <r>
    <x v="1"/>
    <s v="NANTUCKET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1"/>
    <n v="43.27"/>
    <n v="265"/>
    <x v="1"/>
  </r>
  <r>
    <x v="0"/>
    <s v="MASSACHUSETTS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3364"/>
    <n v="267378.77"/>
    <n v="812966"/>
    <x v="4"/>
  </r>
  <r>
    <x v="0"/>
    <s v="MASSACHUSETTS ELECTRIC"/>
    <x v="1"/>
    <x v="6"/>
    <s v="JULY"/>
    <x v="1"/>
    <s v="STEAM-HEAT"/>
    <n v="603"/>
    <s v="S4A     - Lighting S-1 (S4) Co Owned Non Muni-Variable"/>
    <s v="S4A"/>
    <s v="LIGHTING S-4A"/>
    <n v="207"/>
    <s v="RESIDENCE SERVICE - WITH HEAT"/>
    <n v="27"/>
    <n v="464.4"/>
    <n v="964"/>
    <x v="4"/>
  </r>
  <r>
    <x v="0"/>
    <s v="MASSACHUSETTS ELECTRIC"/>
    <x v="1"/>
    <x v="6"/>
    <s v="JULY"/>
    <x v="2"/>
    <s v="COMMERCIAL"/>
    <n v="2"/>
    <s v="R1A     - Elec R-1 Residential-Variable"/>
    <s v="R1A"/>
    <s v="ELEC R-1A"/>
    <n v="300"/>
    <s v="COMMERCIAL-NO BUILDING HEAT"/>
    <n v="2"/>
    <n v="119.63"/>
    <n v="469"/>
    <x v="0"/>
  </r>
  <r>
    <x v="0"/>
    <s v="MASSACHUSETTS ELECTRIC"/>
    <x v="1"/>
    <x v="6"/>
    <s v="JULY"/>
    <x v="4"/>
    <s v="INDUSTRIAL"/>
    <n v="13"/>
    <s v="G2A     - Elec G-2 Dem-Fixed"/>
    <s v="G2A"/>
    <s v="ELEC G-2A"/>
    <n v="460"/>
    <s v="INDUSTRIAL GENERAL - 60 HERTZ"/>
    <n v="7"/>
    <n v="17668.509999999998"/>
    <n v="102020"/>
    <x v="3"/>
  </r>
  <r>
    <x v="1"/>
    <s v="NANTUCKET ELECTRIC"/>
    <x v="1"/>
    <x v="6"/>
    <s v="JULY"/>
    <x v="4"/>
    <s v="INDUSTRIAL"/>
    <n v="18"/>
    <s v="G2A     - Elec G-2 Dem-Variable"/>
    <s v="G2A"/>
    <s v="ELEC G-2A"/>
    <n v="460"/>
    <s v="INDUSTRIAL GENERAL - 60 HERTZ"/>
    <n v="1"/>
    <n v="538.01"/>
    <n v="2640"/>
    <x v="3"/>
  </r>
  <r>
    <x v="0"/>
    <s v="MASSACHUSETTS ELECTRIC"/>
    <x v="1"/>
    <x v="6"/>
    <s v="JULY"/>
    <x v="8"/>
    <s v="N/A"/>
    <n v="18"/>
    <s v="G2A     - Elec G-2 Dem-Variable"/>
    <s v="G2A"/>
    <s v="ELEC G-2A"/>
    <n v="1575"/>
    <s v="SALE FOR RESALE - NSTAR"/>
    <n v="2"/>
    <n v="9726.83"/>
    <n v="58140"/>
    <x v="3"/>
  </r>
  <r>
    <x v="0"/>
    <s v="MASSACHUSETTS ELECTRIC"/>
    <x v="1"/>
    <x v="6"/>
    <s v="JULY"/>
    <x v="10"/>
    <s v="N/A"/>
    <n v="18"/>
    <s v="G2A     - Elec G-2 Dem-Variable"/>
    <s v="G2A"/>
    <s v="ELEC G-2A"/>
    <n v="1577"/>
    <s v="SALE FOR RESALE - WESTRN MASS"/>
    <n v="1"/>
    <n v="3849.75"/>
    <n v="22800"/>
    <x v="3"/>
  </r>
  <r>
    <x v="1"/>
    <s v="NANTUCKET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2"/>
    <n v="124.38"/>
    <n v="554"/>
    <x v="2"/>
  </r>
  <r>
    <x v="0"/>
    <s v="MASSACHUSETTS ELECTRIC"/>
    <x v="1"/>
    <x v="6"/>
    <s v="JULY"/>
    <x v="2"/>
    <s v="COMMERCIAL"/>
    <n v="13"/>
    <s v="G2A     - Elec G-2 Dem-Fixed"/>
    <s v="G2A"/>
    <s v="ELEC G-2A"/>
    <n v="300"/>
    <s v="COMMERCIAL-NO BUILDING HEAT"/>
    <n v="86"/>
    <n v="183404.58"/>
    <n v="1050443"/>
    <x v="3"/>
  </r>
  <r>
    <x v="0"/>
    <s v="MASSACHUSETTS ELECTRIC"/>
    <x v="1"/>
    <x v="6"/>
    <s v="JULY"/>
    <x v="0"/>
    <s v="RESIDENTIAL"/>
    <n v="5"/>
    <s v="G1A     - Elec G-1 Sm C&amp;I-Fixed"/>
    <s v="G1A"/>
    <s v="ELEC G-1A"/>
    <n v="200"/>
    <s v="RESIDENCE SERVICE - NO HEAT"/>
    <n v="1272"/>
    <n v="-48338.73"/>
    <n v="745988"/>
    <x v="2"/>
  </r>
  <r>
    <x v="0"/>
    <s v="MASSACHUSETTS ELECTRIC"/>
    <x v="1"/>
    <x v="6"/>
    <s v="JULY"/>
    <x v="0"/>
    <s v="RESIDENTIAL"/>
    <n v="11"/>
    <s v="G1A     - Elec G-1 Sm C&amp;I-Variable"/>
    <s v="G1A"/>
    <s v="ELEC G-1A"/>
    <n v="200"/>
    <s v="RESIDENCE SERVICE - NO HEAT"/>
    <n v="9"/>
    <n v="-26084.57"/>
    <n v="43187"/>
    <x v="2"/>
  </r>
  <r>
    <x v="0"/>
    <s v="MASSACHUSETTS ELECTRIC"/>
    <x v="1"/>
    <x v="6"/>
    <s v="JULY"/>
    <x v="2"/>
    <s v="COMMERCIAL"/>
    <n v="5"/>
    <s v="G1A     - Elec G-1 Sm C&amp;I-Fixed"/>
    <s v="G1A"/>
    <s v="ELEC G-1A"/>
    <n v="300"/>
    <s v="COMMERCIAL-NO BUILDING HEAT"/>
    <n v="42857"/>
    <n v="-394524.95"/>
    <n v="53610635"/>
    <x v="2"/>
  </r>
  <r>
    <x v="1"/>
    <s v="NANTUCKET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5708.66"/>
    <n v="11386"/>
    <x v="4"/>
  </r>
  <r>
    <x v="0"/>
    <s v="MASSACHUSETTS ELECTRIC"/>
    <x v="1"/>
    <x v="6"/>
    <s v="JULY"/>
    <x v="6"/>
    <s v="N/A"/>
    <n v="623"/>
    <s v="S3B     - Lighting S-3 UG Div of Ownrshp Opt B-Var"/>
    <s v="S3B"/>
    <s v="LIGHTING S-3B"/>
    <n v="360"/>
    <s v="PRIVATE LIGHTING"/>
    <n v="2"/>
    <n v="32.94"/>
    <n v="92"/>
    <x v="4"/>
  </r>
  <r>
    <x v="0"/>
    <s v="MASSACHUSETTS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39.28"/>
    <n v="188"/>
    <x v="4"/>
  </r>
  <r>
    <x v="0"/>
    <s v="MASSACHUSETTS ELECTRIC"/>
    <x v="1"/>
    <x v="6"/>
    <s v="JULY"/>
    <x v="2"/>
    <s v="COMMERCIAL"/>
    <n v="20"/>
    <s v="G2D     - Elec G-2 Dem Res Heat Ind Mtr Apt-Var"/>
    <s v="G2D"/>
    <s v="ELEC G-2D"/>
    <n v="300"/>
    <s v="COMMERCIAL-NO BUILDING HEAT"/>
    <n v="69"/>
    <n v="125846.8"/>
    <n v="738010"/>
    <x v="3"/>
  </r>
  <r>
    <x v="0"/>
    <s v="MASSACHUSETTS ELECTRIC"/>
    <x v="1"/>
    <x v="6"/>
    <s v="JULY"/>
    <x v="2"/>
    <s v="COMMERCIAL"/>
    <n v="1"/>
    <s v="R1A     - Elec R-1 Residential-Fixed"/>
    <s v="R1A"/>
    <s v="ELEC R-1A"/>
    <n v="300"/>
    <s v="COMMERCIAL-NO BUILDING HEAT"/>
    <n v="1203"/>
    <n v="245564.9"/>
    <n v="1051540"/>
    <x v="0"/>
  </r>
  <r>
    <x v="0"/>
    <s v="MASSACHUSETTS ELECTRIC"/>
    <x v="1"/>
    <x v="6"/>
    <s v="JUL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6"/>
    <s v="JULY"/>
    <x v="1"/>
    <s v="STEAM-HEAT"/>
    <n v="1"/>
    <s v="R1A     - Elec R-1 Residential-Fixed"/>
    <s v="R1A"/>
    <s v="ELEC R-1A"/>
    <n v="207"/>
    <s v="RESIDENCE SERVICE - WITH HEAT"/>
    <n v="34"/>
    <n v="6262.01"/>
    <n v="25837"/>
    <x v="0"/>
  </r>
  <r>
    <x v="0"/>
    <s v="MASSACHUSETTS ELECTRIC"/>
    <x v="1"/>
    <x v="6"/>
    <s v="JULY"/>
    <x v="1"/>
    <s v="STEAM-HEAT"/>
    <n v="2"/>
    <s v="R1A     - Elec R-1 Residential-Variable"/>
    <s v="R1A"/>
    <s v="ELEC R-1A"/>
    <n v="207"/>
    <s v="RESIDENCE SERVICE - WITH HEAT"/>
    <n v="25"/>
    <n v="4583.46"/>
    <n v="19982"/>
    <x v="0"/>
  </r>
  <r>
    <x v="0"/>
    <s v="MASSACHUSETTS ELECTRIC"/>
    <x v="1"/>
    <x v="6"/>
    <s v="JULY"/>
    <x v="4"/>
    <s v="INDUSTRIAL"/>
    <n v="602"/>
    <s v="S4A     - Lighting S-1 (S4) Co Owned Non Muni-Fixed"/>
    <s v="S4A"/>
    <s v="LIGHTING S-4A"/>
    <n v="460"/>
    <s v="INDUSTRIAL GENERAL - 60 HERTZ"/>
    <n v="26"/>
    <n v="3093.17"/>
    <n v="7889"/>
    <x v="4"/>
  </r>
  <r>
    <x v="0"/>
    <s v="MASSACHUSETTS ELECTRIC"/>
    <x v="1"/>
    <x v="6"/>
    <s v="JULY"/>
    <x v="2"/>
    <s v="COMMERCIAL"/>
    <n v="956"/>
    <s v="G2D     - Elec G-2 T&amp;D Dem Res Heat Ind Mtr Apt"/>
    <s v="G2A"/>
    <s v="ELEC G-2A"/>
    <n v="4532"/>
    <s v="DELIVERY ONLY - COMMERCIAL"/>
    <n v="226"/>
    <n v="404101.68"/>
    <n v="4834331"/>
    <x v="3"/>
  </r>
  <r>
    <x v="1"/>
    <s v="NANTUCKET ELECTRIC"/>
    <x v="1"/>
    <x v="6"/>
    <s v="JULY"/>
    <x v="2"/>
    <s v="COMMERCIAL"/>
    <n v="950"/>
    <s v="G1A     - Elec G-1 T&amp;D Sm C&amp;I"/>
    <s v="G1A"/>
    <s v="ELEC G-1A"/>
    <n v="4532"/>
    <s v="DELIVERY ONLY - COMMERCIAL"/>
    <n v="1114"/>
    <n v="173404.9"/>
    <n v="1558221"/>
    <x v="2"/>
  </r>
  <r>
    <x v="0"/>
    <s v="MASSACHUSETTS ELECTRIC"/>
    <x v="1"/>
    <x v="6"/>
    <s v="JULY"/>
    <x v="4"/>
    <s v="INDUSTRIAL"/>
    <n v="950"/>
    <s v="G1A     - Elec G-1 T&amp;D Sm C&amp;I"/>
    <s v="G1A"/>
    <s v="ELEC G-1A"/>
    <n v="4552"/>
    <s v="DELIVERY ONLY - INDUSTRIAL"/>
    <n v="1324"/>
    <n v="379088.42"/>
    <n v="3699735"/>
    <x v="2"/>
  </r>
  <r>
    <x v="0"/>
    <s v="MASSACHUSETTS ELECTRIC"/>
    <x v="1"/>
    <x v="6"/>
    <s v="JULY"/>
    <x v="8"/>
    <s v="N/A"/>
    <n v="950"/>
    <s v="G1A     - Elec G-1 T&amp;D Sm C&amp;I"/>
    <s v="G1A"/>
    <s v="ELEC G-1A"/>
    <n v="4575"/>
    <s v="N/A"/>
    <n v="2"/>
    <n v="1187.3699999999999"/>
    <n v="11780"/>
    <x v="2"/>
  </r>
  <r>
    <x v="0"/>
    <s v="MASSACHUSETTS ELECTRIC"/>
    <x v="1"/>
    <x v="6"/>
    <s v="JULY"/>
    <x v="3"/>
    <s v="N/A"/>
    <n v="950"/>
    <s v="G1A     - Elec G-1 T&amp;D Sm C&amp;I"/>
    <s v="G1A"/>
    <s v="ELEC G-1A"/>
    <n v="4579"/>
    <s v="DELIVERY ONLY - MBTA"/>
    <n v="83"/>
    <n v="7411.23"/>
    <n v="66691"/>
    <x v="2"/>
  </r>
  <r>
    <x v="1"/>
    <s v="NANTUCKET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10"/>
    <n v="583.54999999999995"/>
    <n v="4590"/>
    <x v="2"/>
  </r>
  <r>
    <x v="0"/>
    <s v="MASSACHUSETTS ELECTRIC"/>
    <x v="1"/>
    <x v="6"/>
    <s v="JULY"/>
    <x v="4"/>
    <s v="INDUSTRIAL"/>
    <n v="11"/>
    <s v="G1A     - Elec G-1 Sm C&amp;I-Variable"/>
    <s v="G1A"/>
    <s v="ELEC G-1A"/>
    <n v="460"/>
    <s v="INDUSTRIAL GENERAL - 60 HERTZ"/>
    <n v="2"/>
    <n v="140.06"/>
    <n v="658"/>
    <x v="2"/>
  </r>
  <r>
    <x v="0"/>
    <s v="MASSACHUSETTS ELECTRIC"/>
    <x v="1"/>
    <x v="6"/>
    <s v="JULY"/>
    <x v="7"/>
    <s v="N/A"/>
    <n v="5"/>
    <s v="G1A     - Elec G-1 Sm C&amp;I-Fixed"/>
    <s v="G1A"/>
    <s v="ELEC G-1A"/>
    <n v="1572"/>
    <s v="SALE FOR RESALE - HINGHAM ELE"/>
    <n v="1"/>
    <n v="2063.12"/>
    <n v="11199"/>
    <x v="2"/>
  </r>
  <r>
    <x v="0"/>
    <s v="MASSACHUSETTS ELECTRIC"/>
    <x v="1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83.54"/>
    <n v="272"/>
    <x v="4"/>
  </r>
  <r>
    <x v="0"/>
    <s v="MASSACHUSETTS ELECTRIC"/>
    <x v="1"/>
    <x v="6"/>
    <s v="JULY"/>
    <x v="3"/>
    <s v="N/A"/>
    <n v="153"/>
    <s v="MBTA    - Elec MBTA Ind Neg"/>
    <s v="MBTA"/>
    <s v="MBTA"/>
    <n v="1579"/>
    <s v="SALE FOR RESALE - M.B.T.A."/>
    <n v="18"/>
    <n v="0"/>
    <n v="3554287"/>
    <x v="6"/>
  </r>
  <r>
    <x v="1"/>
    <s v="NANTUCKET ELECTRIC"/>
    <x v="1"/>
    <x v="6"/>
    <s v="JULY"/>
    <x v="0"/>
    <s v="RESIDENTIAL"/>
    <n v="5"/>
    <s v="G1A     - Elec G-1 Sm C&amp;I-Fixed"/>
    <s v="G1A"/>
    <s v="ELEC G-1A"/>
    <n v="200"/>
    <s v="RESIDENCE SERVICE - NO HEAT"/>
    <n v="13"/>
    <n v="1644.07"/>
    <n v="7996"/>
    <x v="2"/>
  </r>
  <r>
    <x v="0"/>
    <s v="MASSACHUSETTS ELECTRIC"/>
    <x v="1"/>
    <x v="6"/>
    <s v="JULY"/>
    <x v="5"/>
    <s v="STRT-AND-HWY-LT"/>
    <n v="625"/>
    <s v="S6A     - Lighting S-6 Decorative-Fixed"/>
    <s v="S6A"/>
    <s v="N/A"/>
    <n v="700"/>
    <s v="PUBLIC STREET &amp; HIWAY LIGHTING"/>
    <n v="1"/>
    <n v="18.12"/>
    <n v="16"/>
    <x v="4"/>
  </r>
  <r>
    <x v="0"/>
    <s v="MASSACHUSETTS ELECTRIC"/>
    <x v="1"/>
    <x v="6"/>
    <s v="JULY"/>
    <x v="5"/>
    <s v="STRT-AND-HWY-LT"/>
    <n v="613"/>
    <s v="G1B     - Lighting G-1 Non Conforming-Variable"/>
    <s v="G1B"/>
    <s v="LIGHTING G-1B"/>
    <n v="700"/>
    <s v="PUBLIC STREET &amp; HIWAY LIGHTING"/>
    <n v="6"/>
    <n v="95.67"/>
    <n v="278"/>
    <x v="2"/>
  </r>
  <r>
    <x v="0"/>
    <s v="MASSACHUSETTS ELECTRIC"/>
    <x v="1"/>
    <x v="6"/>
    <s v="JULY"/>
    <x v="5"/>
    <s v="STRT-AND-HWY-LT"/>
    <n v="621"/>
    <s v="G1B     - Lighting G-1 T&amp;D Non Conforming"/>
    <s v="G1B"/>
    <s v="LIGHTING G-1B"/>
    <n v="4562"/>
    <s v="DELIVERY ONLY - STREET LIGHT"/>
    <n v="10"/>
    <n v="165.7"/>
    <n v="915"/>
    <x v="2"/>
  </r>
  <r>
    <x v="1"/>
    <s v="NANTUCKET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138"/>
    <n v="15613.02"/>
    <n v="109024"/>
    <x v="0"/>
  </r>
  <r>
    <x v="0"/>
    <s v="MASSACHUSETTS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513"/>
    <n v="617961.03"/>
    <n v="1213547"/>
    <x v="4"/>
  </r>
  <r>
    <x v="0"/>
    <s v="MASSACHUSETTS ELECTRIC"/>
    <x v="1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651.30999999999995"/>
    <n v="997"/>
    <x v="4"/>
  </r>
  <r>
    <x v="1"/>
    <s v="NANTUCKET ELECTRIC"/>
    <x v="1"/>
    <x v="6"/>
    <s v="JULY"/>
    <x v="0"/>
    <s v="RESIDENTIAL"/>
    <n v="2"/>
    <s v="R1A     - Elec R-1 Residential-Variable"/>
    <s v="R1A"/>
    <s v="ELEC R-1A"/>
    <n v="200"/>
    <s v="RESIDENCE SERVICE - NO HEAT"/>
    <n v="1"/>
    <n v="554.58000000000004"/>
    <n v="2396"/>
    <x v="0"/>
  </r>
  <r>
    <x v="0"/>
    <s v="MASSACHUSETTS ELECTRIC"/>
    <x v="1"/>
    <x v="6"/>
    <s v="JULY"/>
    <x v="0"/>
    <s v="RESIDENTIAL"/>
    <n v="903"/>
    <s v="R1A     - Elec R-1 T&amp;D Residential"/>
    <s v="R1A"/>
    <s v="ELEC R-1A"/>
    <n v="4512"/>
    <s v="DELIVERY ONLY - RESIDENTIAL"/>
    <n v="449611"/>
    <n v="48309306.619999997"/>
    <n v="353820469"/>
    <x v="0"/>
  </r>
  <r>
    <x v="0"/>
    <s v="MASSACHUSETTS ELECTRIC"/>
    <x v="1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62.1"/>
    <n v="106"/>
    <x v="4"/>
  </r>
  <r>
    <x v="0"/>
    <s v="MASSACHUSETTS ELECTRIC"/>
    <x v="1"/>
    <x v="6"/>
    <s v="JULY"/>
    <x v="0"/>
    <s v="RESIDENTIAL"/>
    <n v="616"/>
    <s v="S4A     - Lighting S-1 (S4) T&amp;D Co Owned Non Muni"/>
    <s v="S4A"/>
    <s v="LIGHTING S-4A"/>
    <n v="4512"/>
    <s v="DELIVERY ONLY - RESIDENTIAL"/>
    <n v="612"/>
    <n v="21015.77"/>
    <n v="49905"/>
    <x v="4"/>
  </r>
  <r>
    <x v="0"/>
    <s v="MASSACHUSETTS ELECTRIC"/>
    <x v="1"/>
    <x v="6"/>
    <s v="JULY"/>
    <x v="0"/>
    <s v="RESIDENTIAL"/>
    <n v="18"/>
    <s v="G2A     - Elec G-2 Dem-Variable"/>
    <s v="G2A"/>
    <s v="ELEC G-2A"/>
    <n v="200"/>
    <s v="RESIDENCE SERVICE - NO HEAT"/>
    <n v="1"/>
    <n v="157"/>
    <n v="560"/>
    <x v="3"/>
  </r>
  <r>
    <x v="0"/>
    <s v="MASSACHUSETTS ELECTRIC"/>
    <x v="1"/>
    <x v="6"/>
    <s v="JULY"/>
    <x v="4"/>
    <s v="INDUSTRIAL"/>
    <n v="954"/>
    <s v="G2A     - Elec G-2 T&amp;D Dem"/>
    <s v="G2A"/>
    <s v="ELEC G-2A"/>
    <n v="4552"/>
    <s v="DELIVERY ONLY - INDUSTRIAL"/>
    <n v="503"/>
    <n v="1226700.8700000001"/>
    <n v="13168851"/>
    <x v="3"/>
  </r>
  <r>
    <x v="0"/>
    <s v="MASSACHUSETTS ELECTRIC"/>
    <x v="1"/>
    <x v="6"/>
    <s v="JULY"/>
    <x v="5"/>
    <s v="STRT-AND-HWY-LT"/>
    <n v="950"/>
    <s v="G1A     - Elec G-1 T&amp;D Sm C&amp;I"/>
    <s v="G1A"/>
    <s v="ELEC G-1A"/>
    <n v="4562"/>
    <s v="DELIVERY ONLY - STREET LIGHT"/>
    <n v="30"/>
    <n v="846.64"/>
    <n v="5597"/>
    <x v="2"/>
  </r>
  <r>
    <x v="1"/>
    <s v="NANTUCKET ELECTRIC"/>
    <x v="1"/>
    <x v="6"/>
    <s v="JULY"/>
    <x v="0"/>
    <s v="RESIDENTIAL"/>
    <n v="950"/>
    <s v="G1A     - Elec G-1 T&amp;D Sm C&amp;I"/>
    <s v="G1A"/>
    <s v="ELEC G-1A"/>
    <n v="4512"/>
    <s v="DELIVERY ONLY - RESIDENTIAL"/>
    <n v="27"/>
    <n v="1870.44"/>
    <n v="16696"/>
    <x v="2"/>
  </r>
  <r>
    <x v="1"/>
    <s v="NANTUCKET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"/>
    <n v="14.92"/>
    <n v="26"/>
    <x v="2"/>
  </r>
  <r>
    <x v="1"/>
    <s v="NANTUCKET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32.04"/>
    <n v="209"/>
    <x v="2"/>
  </r>
  <r>
    <x v="0"/>
    <s v="MASSACHUSETTS ELECTRIC"/>
    <x v="1"/>
    <x v="6"/>
    <s v="JULY"/>
    <x v="4"/>
    <s v="INDUSTRIAL"/>
    <n v="5"/>
    <s v="G1A     - Elec G-1 Sm C&amp;I-Fixed"/>
    <s v="G1A"/>
    <s v="ELEC G-1A"/>
    <n v="460"/>
    <s v="INDUSTRIAL GENERAL - 60 HERTZ"/>
    <n v="981"/>
    <n v="141560.43"/>
    <n v="1686530"/>
    <x v="2"/>
  </r>
  <r>
    <x v="0"/>
    <s v="MASSACHUSETTS ELECTRIC"/>
    <x v="1"/>
    <x v="6"/>
    <s v="JULY"/>
    <x v="1"/>
    <s v="STEAM-HEAT"/>
    <n v="5"/>
    <s v="G1A     - Elec G-1 Sm C&amp;I-Fixed"/>
    <s v="G1A"/>
    <s v="ELEC G-1A"/>
    <n v="207"/>
    <s v="RESIDENCE SERVICE - WITH HEAT"/>
    <n v="15"/>
    <n v="1382.75"/>
    <n v="6724"/>
    <x v="2"/>
  </r>
  <r>
    <x v="0"/>
    <s v="MASSACHUSETTS ELECTRIC"/>
    <x v="1"/>
    <x v="6"/>
    <s v="JULY"/>
    <x v="5"/>
    <s v="STRT-AND-HWY-LT"/>
    <n v="626"/>
    <s v="S6A     - Lighting S-6 Decorative-Variable"/>
    <s v="S6A"/>
    <s v="N/A"/>
    <n v="700"/>
    <s v="PUBLIC STREET &amp; HIWAY LIGHTING"/>
    <n v="4"/>
    <n v="2129.38"/>
    <n v="464"/>
    <x v="4"/>
  </r>
  <r>
    <x v="0"/>
    <s v="MASSACHUSETTS ELECTRIC"/>
    <x v="1"/>
    <x v="6"/>
    <s v="JULY"/>
    <x v="4"/>
    <s v="INDUSTRIAL"/>
    <n v="710"/>
    <s v="G3A     - Elec G-3 T&amp;D Large TOU"/>
    <s v="G3A"/>
    <s v="ELEC G-3A"/>
    <n v="4552"/>
    <s v="DELIVERY ONLY - INDUSTRIAL"/>
    <n v="643"/>
    <n v="11439431.619999999"/>
    <n v="184856033"/>
    <x v="5"/>
  </r>
  <r>
    <x v="0"/>
    <s v="MASSACHUSETTS ELECTRIC"/>
    <x v="1"/>
    <x v="6"/>
    <s v="JULY"/>
    <x v="5"/>
    <s v="STRT-AND-HWY-LT"/>
    <n v="617"/>
    <s v="S2A     - Lighting S-2 T&amp;D OH Customer Owned"/>
    <s v="S2A"/>
    <s v="LIGHTING S-2A"/>
    <n v="4562"/>
    <s v="DELIVERY ONLY - STREET LIGHT"/>
    <n v="6"/>
    <n v="7959.27"/>
    <n v="27136"/>
    <x v="4"/>
  </r>
  <r>
    <x v="0"/>
    <s v="MASSACHUSETTS ELECTRIC"/>
    <x v="1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6"/>
    <n v="1491.18"/>
    <n v="2792"/>
    <x v="4"/>
  </r>
  <r>
    <x v="1"/>
    <s v="NANTUCKET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1207.79"/>
    <n v="4788"/>
    <x v="4"/>
  </r>
  <r>
    <x v="0"/>
    <s v="MASSACHUSETTS ELECTRIC"/>
    <x v="1"/>
    <x v="6"/>
    <s v="JULY"/>
    <x v="2"/>
    <s v="COMMERCIAL"/>
    <n v="700"/>
    <s v="G3A     - Elec G-3 Large TOU-Fixed"/>
    <s v="G3A"/>
    <s v="ELEC G-3A"/>
    <n v="300"/>
    <s v="COMMERCIAL-NO BUILDING HEAT"/>
    <n v="4"/>
    <n v="43919.01"/>
    <n v="294160"/>
    <x v="5"/>
  </r>
  <r>
    <x v="0"/>
    <s v="MASSACHUSETTS ELECTRIC"/>
    <x v="1"/>
    <x v="6"/>
    <s v="JULY"/>
    <x v="7"/>
    <s v="N/A"/>
    <n v="1"/>
    <s v="R1A     - Elec R-1 Residential-Fixed"/>
    <s v="R1A"/>
    <s v="ELEC R-1A"/>
    <n v="1572"/>
    <s v="SALE FOR RESALE - HINGHAM ELE"/>
    <n v="1"/>
    <n v="96.68"/>
    <n v="393"/>
    <x v="0"/>
  </r>
  <r>
    <x v="0"/>
    <s v="MASSACHUSETTS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57086"/>
    <n v="5920213.9400000004"/>
    <n v="39357036"/>
    <x v="1"/>
  </r>
  <r>
    <x v="1"/>
    <s v="NANTUCKET ELECTRIC"/>
    <x v="1"/>
    <x v="6"/>
    <s v="JULY"/>
    <x v="2"/>
    <s v="COMMERCIAL"/>
    <n v="18"/>
    <s v="G2A     - Elec G-2 Dem-Variable"/>
    <s v="G2A"/>
    <s v="ELEC G-2A"/>
    <n v="300"/>
    <s v="COMMERCIAL-NO BUILDING HEAT"/>
    <n v="11"/>
    <n v="21217.62"/>
    <n v="114980"/>
    <x v="3"/>
  </r>
  <r>
    <x v="0"/>
    <s v="MASSACHUSETTS ELECTRIC"/>
    <x v="1"/>
    <x v="6"/>
    <s v="JULY"/>
    <x v="3"/>
    <s v="N/A"/>
    <n v="18"/>
    <s v="G2A     - Elec G-2 Dem-Variable"/>
    <s v="G2A"/>
    <s v="ELEC G-2A"/>
    <n v="1579"/>
    <s v="SALE FOR RESALE - M.B.T.A."/>
    <n v="1"/>
    <n v="7705.99"/>
    <n v="51800"/>
    <x v="3"/>
  </r>
  <r>
    <x v="0"/>
    <s v="MASSACHUSETTS ELECTRIC"/>
    <x v="1"/>
    <x v="6"/>
    <s v="JULY"/>
    <x v="3"/>
    <s v="N/A"/>
    <n v="951"/>
    <s v="G1C     - Elec G-1 T&amp;D Sm C&amp;I Unmtrd Fix kWh"/>
    <s v="G1C"/>
    <s v="ELEC G-1C"/>
    <n v="4579"/>
    <s v="DELIVERY ONLY - MBTA"/>
    <n v="7"/>
    <n v="332.26"/>
    <n v="2844"/>
    <x v="2"/>
  </r>
  <r>
    <x v="0"/>
    <s v="MASSACHUSETTS ELECTRIC"/>
    <x v="1"/>
    <x v="6"/>
    <s v="JULY"/>
    <x v="2"/>
    <s v="COMMERCIAL"/>
    <n v="19"/>
    <s v="G2B     - Elec G-2 Dem Master Mtr Apts-Variable"/>
    <s v="G2B"/>
    <s v="ELEC G-2B"/>
    <n v="300"/>
    <s v="COMMERCIAL-NO BUILDING HEAT"/>
    <n v="46"/>
    <n v="114692.19"/>
    <n v="699304"/>
    <x v="3"/>
  </r>
  <r>
    <x v="0"/>
    <s v="MASSACHUSETTS ELECTRIC"/>
    <x v="1"/>
    <x v="6"/>
    <s v="JULY"/>
    <x v="2"/>
    <s v="COMMERCIAL"/>
    <n v="8"/>
    <s v="G1C     - Elec G-1 Sm C&amp;I Unmtrd Fix kWh-Fixed"/>
    <s v="G1C"/>
    <s v="ELEC G-1C"/>
    <n v="300"/>
    <s v="COMMERCIAL-NO BUILDING HEAT"/>
    <n v="376"/>
    <n v="19582.05"/>
    <n v="91869"/>
    <x v="2"/>
  </r>
  <r>
    <x v="0"/>
    <s v="MASSACHUSETTS ELECTRIC"/>
    <x v="1"/>
    <x v="6"/>
    <s v="JULY"/>
    <x v="2"/>
    <s v="COMMERCIAL"/>
    <n v="950"/>
    <s v="G1A     - Elec G-1 T&amp;D Sm C&amp;I"/>
    <s v="G1A"/>
    <s v="ELEC G-1A"/>
    <n v="4532"/>
    <s v="DELIVERY ONLY - COMMERCIAL"/>
    <n v="60026"/>
    <n v="5054618.95"/>
    <n v="100135488"/>
    <x v="2"/>
  </r>
  <r>
    <x v="1"/>
    <s v="NANTUCKET ELECTRIC"/>
    <x v="1"/>
    <x v="6"/>
    <s v="JULY"/>
    <x v="4"/>
    <s v="INDUSTRIAL"/>
    <n v="950"/>
    <s v="G1A     - Elec G-1 T&amp;D Sm C&amp;I"/>
    <s v="G1A"/>
    <s v="ELEC G-1A"/>
    <n v="4552"/>
    <s v="DELIVERY ONLY - INDUSTRIAL"/>
    <n v="2"/>
    <n v="45.03"/>
    <n v="241"/>
    <x v="2"/>
  </r>
  <r>
    <x v="0"/>
    <s v="MASSACHUSETTS ELECTRIC"/>
    <x v="1"/>
    <x v="6"/>
    <s v="JULY"/>
    <x v="1"/>
    <s v="STEAM-HEAT"/>
    <n v="950"/>
    <s v="G1A     - Elec G-1 T&amp;D Sm C&amp;I"/>
    <s v="G1A"/>
    <s v="ELEC G-1A"/>
    <n v="4513"/>
    <s v="DELIVERY ONLY - RESIDENT HEAT"/>
    <n v="13"/>
    <n v="1454.41"/>
    <n v="13382"/>
    <x v="2"/>
  </r>
  <r>
    <x v="1"/>
    <s v="NANTUCKET ELECTRIC"/>
    <x v="1"/>
    <x v="6"/>
    <s v="JULY"/>
    <x v="0"/>
    <s v="RESIDENTIAL"/>
    <n v="10"/>
    <s v="G1F     - Elec G-1 Sm C&amp;I House Meter-Fixed"/>
    <s v="G1F"/>
    <s v="ELEC G-1F"/>
    <n v="200"/>
    <s v="RESIDENCE SERVICE - NO HEAT"/>
    <n v="5"/>
    <n v="315.8"/>
    <n v="1403"/>
    <x v="2"/>
  </r>
  <r>
    <x v="1"/>
    <s v="NANTUCKET ELECTRIC"/>
    <x v="1"/>
    <x v="6"/>
    <s v="JULY"/>
    <x v="2"/>
    <s v="COMMERCIAL"/>
    <n v="10"/>
    <s v="G1F     - Elec G-1 Sm C&amp;I House Meter-Fixed"/>
    <s v="G1F"/>
    <s v="ELEC G-1F"/>
    <n v="300"/>
    <s v="COMMERCIAL-NO BUILDING HEAT"/>
    <n v="32"/>
    <n v="1497.66"/>
    <n v="8437"/>
    <x v="2"/>
  </r>
  <r>
    <x v="0"/>
    <s v="MASSACHUSETTS ELECTRIC"/>
    <x v="1"/>
    <x v="6"/>
    <s v="JUL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6"/>
    <s v="JULY"/>
    <x v="5"/>
    <s v="STRT-AND-HWY-LT"/>
    <n v="616"/>
    <s v="S4A     - Lighting S-1 (S4) T&amp;D Co Owned Non Muni"/>
    <s v="S4A"/>
    <s v="LIGHTING S-4A"/>
    <n v="4562"/>
    <s v="DELIVERY ONLY - STREET LIGHT"/>
    <n v="916"/>
    <n v="62907.45"/>
    <n v="184354"/>
    <x v="4"/>
  </r>
  <r>
    <x v="0"/>
    <s v="MASSACHUSETTS ELECTRIC"/>
    <x v="1"/>
    <x v="6"/>
    <s v="JULY"/>
    <x v="4"/>
    <s v="INDUSTRIAL"/>
    <n v="701"/>
    <s v="G3A     - Elec G-3 Large TOU-Variable"/>
    <s v="G3A"/>
    <s v="ELEC G-3A"/>
    <n v="460"/>
    <s v="INDUSTRIAL GENERAL - 60 HERTZ"/>
    <n v="73"/>
    <n v="869925.23"/>
    <n v="5680019"/>
    <x v="5"/>
  </r>
  <r>
    <x v="0"/>
    <s v="MASSACHUSETTS ELECTRIC"/>
    <x v="1"/>
    <x v="6"/>
    <s v="JULY"/>
    <x v="8"/>
    <s v="N/A"/>
    <n v="701"/>
    <s v="G3A     - Elec G-3 Large TOU-Variable"/>
    <s v="G3A"/>
    <s v="ELEC G-3A"/>
    <n v="1575"/>
    <s v="SALE FOR RESALE - NSTAR"/>
    <n v="1"/>
    <n v="16965.490000000002"/>
    <n v="121100"/>
    <x v="5"/>
  </r>
  <r>
    <x v="0"/>
    <s v="MASSACHUSETTS ELECTRIC"/>
    <x v="1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2"/>
    <n v="15809.62"/>
    <n v="32273"/>
    <x v="4"/>
  </r>
  <r>
    <x v="0"/>
    <s v="MASSACHUSETTS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1"/>
    <n v="1701.04"/>
    <n v="7969"/>
    <x v="4"/>
  </r>
  <r>
    <x v="1"/>
    <s v="NANTUCKET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"/>
    <n v="140.44"/>
    <n v="2906"/>
    <x v="1"/>
  </r>
  <r>
    <x v="0"/>
    <s v="MASSACHUSETTS ELECTRIC"/>
    <x v="1"/>
    <x v="6"/>
    <s v="JULY"/>
    <x v="1"/>
    <s v="STEAM-HEAT"/>
    <n v="7"/>
    <s v="R2A     - Elec R-2 Residential Low Income-Variable"/>
    <s v="R2A"/>
    <s v="ELEC R-2A"/>
    <n v="207"/>
    <s v="RESIDENCE SERVICE - WITH HEAT"/>
    <n v="7"/>
    <n v="839.07"/>
    <n v="5684"/>
    <x v="1"/>
  </r>
  <r>
    <x v="0"/>
    <s v="MASSACHUSETTS ELECTRIC"/>
    <x v="1"/>
    <x v="6"/>
    <s v="JULY"/>
    <x v="4"/>
    <s v="INDUSTRIAL"/>
    <n v="616"/>
    <s v="S4A     - Lighting S-1 (S4) T&amp;D Co Owned Non Muni"/>
    <s v="S4A"/>
    <s v="LIGHTING S-4A"/>
    <n v="4552"/>
    <s v="DELIVERY ONLY - INDUSTRIAL"/>
    <n v="108"/>
    <n v="14493.74"/>
    <n v="45332"/>
    <x v="4"/>
  </r>
  <r>
    <x v="0"/>
    <s v="MASSACHUSETTS ELECTRIC"/>
    <x v="1"/>
    <x v="6"/>
    <s v="JULY"/>
    <x v="0"/>
    <s v="RESIDENTIAL"/>
    <n v="1"/>
    <s v="R1A     - Elec R-1 Residential-Fixed"/>
    <s v="R1A"/>
    <s v="ELEC R-1A"/>
    <n v="200"/>
    <s v="RESIDENCE SERVICE - NO HEAT"/>
    <n v="509395"/>
    <n v="88334136.439999998"/>
    <n v="374389199"/>
    <x v="0"/>
  </r>
  <r>
    <x v="1"/>
    <s v="NANTUCKET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41"/>
    <n v="3505.24"/>
    <n v="22820"/>
    <x v="1"/>
  </r>
  <r>
    <x v="0"/>
    <s v="MASSACHUSETTS ELECTRIC"/>
    <x v="1"/>
    <x v="6"/>
    <s v="JULY"/>
    <x v="8"/>
    <s v="N/A"/>
    <n v="13"/>
    <s v="G2A     - Elec G-2 Dem-Fixed"/>
    <s v="G2A"/>
    <s v="ELEC G-2A"/>
    <n v="1575"/>
    <s v="SALE FOR RESALE - NSTAR"/>
    <n v="1"/>
    <n v="598.12"/>
    <n v="3150"/>
    <x v="3"/>
  </r>
  <r>
    <x v="0"/>
    <s v="MASSACHUSETTS ELECTRIC"/>
    <x v="1"/>
    <x v="6"/>
    <s v="JULY"/>
    <x v="2"/>
    <s v="COMMERCIAL"/>
    <n v="954"/>
    <s v="G2A     - Elec G-2 T&amp;D Dem"/>
    <s v="G2A"/>
    <s v="ELEC G-2A"/>
    <n v="4532"/>
    <s v="DELIVERY ONLY - COMMERCIAL"/>
    <n v="7824"/>
    <n v="13698143.09"/>
    <n v="160324475"/>
    <x v="3"/>
  </r>
  <r>
    <x v="0"/>
    <s v="MASSACHUSETTS ELECTRIC"/>
    <x v="1"/>
    <x v="6"/>
    <s v="JULY"/>
    <x v="2"/>
    <s v="COMMERCIAL"/>
    <n v="10"/>
    <s v="G1F     - Elec G-1 Sm C&amp;I House Meter-Fixed"/>
    <s v="G1D"/>
    <s v="ELEC G-1D"/>
    <n v="300"/>
    <s v="COMMERCIAL-NO BUILDING HEAT"/>
    <n v="20495"/>
    <n v="933323.6"/>
    <n v="6124311"/>
    <x v="2"/>
  </r>
  <r>
    <x v="0"/>
    <s v="MASSACHUSETTS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449"/>
    <n v="17759"/>
    <n v="1183368"/>
    <x v="2"/>
  </r>
  <r>
    <x v="0"/>
    <s v="MASSACHUSETTS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788"/>
    <n v="36619.800000000003"/>
    <n v="294756"/>
    <x v="2"/>
  </r>
  <r>
    <x v="0"/>
    <s v="MASSACHUSETTS ELECTRIC"/>
    <x v="1"/>
    <x v="6"/>
    <s v="JULY"/>
    <x v="8"/>
    <s v="N/A"/>
    <n v="5"/>
    <s v="G1A     - Elec G-1 Sm C&amp;I-Fixed"/>
    <s v="G1A"/>
    <s v="ELEC G-1A"/>
    <n v="1575"/>
    <s v="SALE FOR RESALE - NSTAR"/>
    <n v="5"/>
    <n v="2425.0700000000002"/>
    <n v="12950"/>
    <x v="2"/>
  </r>
  <r>
    <x v="0"/>
    <s v="MASSACHUSETTS ELECTRIC"/>
    <x v="1"/>
    <x v="6"/>
    <s v="JULY"/>
    <x v="10"/>
    <s v="N/A"/>
    <n v="5"/>
    <s v="G1A     - Elec G-1 Sm C&amp;I-Fixed"/>
    <s v="G1A"/>
    <s v="ELEC G-1A"/>
    <n v="1577"/>
    <s v="SALE FOR RESALE - WESTRN MASS"/>
    <n v="2"/>
    <n v="1352.07"/>
    <n v="7266"/>
    <x v="2"/>
  </r>
  <r>
    <x v="0"/>
    <s v="MASSACHUSETTS ELECTRIC"/>
    <x v="1"/>
    <x v="7"/>
    <s v="AUGUST"/>
    <x v="5"/>
    <s v="STRT-AND-HWY-LT"/>
    <n v="609"/>
    <s v="S5A     - Lighting S-5 Cust Owned-Variable"/>
    <s v="S5A"/>
    <s v="N/A"/>
    <n v="700"/>
    <s v="PUBLIC STREET &amp; HIWAY LIGHTING"/>
    <n v="13"/>
    <n v="3706.04"/>
    <n v="17343"/>
    <x v="4"/>
  </r>
  <r>
    <x v="0"/>
    <s v="MASSACHUSETTS ELECTRIC"/>
    <x v="1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22"/>
    <n v="24735.84"/>
    <n v="62915"/>
    <x v="4"/>
  </r>
  <r>
    <x v="1"/>
    <s v="NANTUCKET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8.01"/>
    <n v="16"/>
    <x v="4"/>
  </r>
  <r>
    <x v="0"/>
    <s v="MASSACHUSETTS ELECTRIC"/>
    <x v="1"/>
    <x v="7"/>
    <s v="AUGUST"/>
    <x v="5"/>
    <s v="STRT-AND-HWY-LT"/>
    <n v="612"/>
    <s v="G1B     - Lighting G-1 Non Conforming-Fixed"/>
    <s v="G1B"/>
    <s v="LIGHTING G-1B"/>
    <n v="700"/>
    <s v="PUBLIC STREET &amp; HIWAY LIGHTING"/>
    <n v="2"/>
    <n v="49.87"/>
    <n v="194"/>
    <x v="2"/>
  </r>
  <r>
    <x v="1"/>
    <s v="NANTUCKET ELECTRIC"/>
    <x v="1"/>
    <x v="7"/>
    <s v="AUGUST"/>
    <x v="4"/>
    <s v="INDUSTRIAL"/>
    <n v="710"/>
    <s v="G3A     - Elec G-3 T&amp;D Large TOU"/>
    <s v="G3A"/>
    <s v="ELEC G-3A"/>
    <n v="4552"/>
    <s v="DELIVERY ONLY - INDUSTRIAL"/>
    <n v="1"/>
    <n v="5859.95"/>
    <n v="76039"/>
    <x v="5"/>
  </r>
  <r>
    <x v="0"/>
    <s v="MASSACHUSETTS ELECTRIC"/>
    <x v="1"/>
    <x v="7"/>
    <s v="AUGUST"/>
    <x v="8"/>
    <s v="N/A"/>
    <n v="13"/>
    <s v="G2A     - Elec G-2 Dem-Fixed"/>
    <s v="G2A"/>
    <s v="ELEC G-2A"/>
    <n v="1575"/>
    <s v="SALE FOR RESALE - NSTAR"/>
    <n v="1"/>
    <n v="729.36"/>
    <n v="4060"/>
    <x v="3"/>
  </r>
  <r>
    <x v="0"/>
    <s v="MASSACHUSETTS ELECTRIC"/>
    <x v="1"/>
    <x v="7"/>
    <s v="AUGUST"/>
    <x v="8"/>
    <s v="N/A"/>
    <n v="18"/>
    <s v="G2A     - Elec G-2 Dem-Variable"/>
    <s v="G2A"/>
    <s v="ELEC G-2A"/>
    <n v="1575"/>
    <s v="SALE FOR RESALE - NSTAR"/>
    <n v="2"/>
    <n v="9509.61"/>
    <n v="56320"/>
    <x v="3"/>
  </r>
  <r>
    <x v="0"/>
    <s v="MASSACHUSETTS ELECTRIC"/>
    <x v="1"/>
    <x v="7"/>
    <s v="AUGUST"/>
    <x v="2"/>
    <s v="COMMERCIAL"/>
    <n v="955"/>
    <s v="G2B     - Elec G-2 T&amp;D Dem Master Mtr Apts"/>
    <s v="G2A"/>
    <s v="ELEC G-2A"/>
    <n v="4532"/>
    <s v="DELIVERY ONLY - COMMERCIAL"/>
    <n v="361"/>
    <n v="648835.62"/>
    <n v="7863070"/>
    <x v="3"/>
  </r>
  <r>
    <x v="0"/>
    <s v="MASSACHUSETTS ELECTRIC"/>
    <x v="1"/>
    <x v="7"/>
    <s v="AUGUST"/>
    <x v="2"/>
    <s v="COMMERCIAL"/>
    <n v="956"/>
    <s v="G2D     - Elec G-2 T&amp;D Dem Res Heat Ind Mtr Apt"/>
    <s v="G2A"/>
    <s v="ELEC G-2A"/>
    <n v="4532"/>
    <s v="DELIVERY ONLY - COMMERCIAL"/>
    <n v="229"/>
    <n v="410112.13"/>
    <n v="4984295"/>
    <x v="3"/>
  </r>
  <r>
    <x v="0"/>
    <s v="MASSACHUSETTS ELECTRIC"/>
    <x v="1"/>
    <x v="7"/>
    <s v="AUGUST"/>
    <x v="2"/>
    <s v="COMMERCIAL"/>
    <n v="20"/>
    <s v="G2D     - Elec G-2 Dem Res Heat Ind Mtr Apt-Var"/>
    <s v="G2D"/>
    <s v="ELEC G-2D"/>
    <n v="300"/>
    <s v="COMMERCIAL-NO BUILDING HEAT"/>
    <n v="72"/>
    <n v="126231.8"/>
    <n v="734606"/>
    <x v="3"/>
  </r>
  <r>
    <x v="0"/>
    <s v="MASSACHUSETTS ELECTRIC"/>
    <x v="1"/>
    <x v="7"/>
    <s v="AUGUST"/>
    <x v="2"/>
    <s v="COMMERCIAL"/>
    <n v="700"/>
    <s v="G3A     - Elec G-3 Large TOU-Fixed"/>
    <s v="G3A"/>
    <s v="ELEC G-3A"/>
    <n v="300"/>
    <s v="COMMERCIAL-NO BUILDING HEAT"/>
    <n v="4"/>
    <n v="33449.64"/>
    <n v="244520"/>
    <x v="5"/>
  </r>
  <r>
    <x v="0"/>
    <s v="MASSACHUSETTS ELECTRIC"/>
    <x v="1"/>
    <x v="7"/>
    <s v="AUGUST"/>
    <x v="4"/>
    <s v="INDUSTRIAL"/>
    <n v="701"/>
    <s v="G3A     - Elec G-3 Large TOU-Variable"/>
    <s v="G3A"/>
    <s v="ELEC G-3A"/>
    <n v="460"/>
    <s v="INDUSTRIAL GENERAL - 60 HERTZ"/>
    <n v="76"/>
    <n v="1060139.4099999999"/>
    <n v="6873824"/>
    <x v="5"/>
  </r>
  <r>
    <x v="0"/>
    <s v="MASSACHUSETTS ELECTRIC"/>
    <x v="1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6.049999999999997"/>
    <n v="300"/>
    <x v="2"/>
  </r>
  <r>
    <x v="1"/>
    <s v="NANTUCKET ELECTRIC"/>
    <x v="1"/>
    <x v="7"/>
    <s v="AUGUST"/>
    <x v="4"/>
    <s v="INDUSTRIAL"/>
    <n v="950"/>
    <s v="G1A     - Elec G-1 T&amp;D Sm C&amp;I"/>
    <s v="G1A"/>
    <s v="ELEC G-1A"/>
    <n v="4552"/>
    <s v="DELIVERY ONLY - INDUSTRIAL"/>
    <n v="2"/>
    <n v="48.96"/>
    <n v="281"/>
    <x v="2"/>
  </r>
  <r>
    <x v="0"/>
    <s v="MASSACHUSETTS ELECTRIC"/>
    <x v="1"/>
    <x v="7"/>
    <s v="AUGUST"/>
    <x v="8"/>
    <s v="N/A"/>
    <n v="950"/>
    <s v="G1A     - Elec G-1 T&amp;D Sm C&amp;I"/>
    <s v="G1A"/>
    <s v="ELEC G-1A"/>
    <n v="4575"/>
    <s v="N/A"/>
    <n v="2"/>
    <n v="2016.31"/>
    <n v="20780"/>
    <x v="2"/>
  </r>
  <r>
    <x v="0"/>
    <s v="MASSACHUSETTS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19534"/>
    <n v="841416.77"/>
    <n v="7447441"/>
    <x v="2"/>
  </r>
  <r>
    <x v="0"/>
    <s v="MASSACHUSETTS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37.57"/>
    <n v="194"/>
    <x v="4"/>
  </r>
  <r>
    <x v="0"/>
    <s v="MASSACHUSETTS ELECTRIC"/>
    <x v="1"/>
    <x v="7"/>
    <s v="AUGUST"/>
    <x v="1"/>
    <s v="STEAM-HEAT"/>
    <n v="1"/>
    <s v="R1A     - Elec R-1 Residential-Fixed"/>
    <s v="R1A"/>
    <s v="ELEC R-1A"/>
    <n v="207"/>
    <s v="RESIDENCE SERVICE - WITH HEAT"/>
    <n v="37871"/>
    <n v="6338930.4699999997"/>
    <n v="27221976"/>
    <x v="0"/>
  </r>
  <r>
    <x v="0"/>
    <s v="MASSACHUSETTS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4941"/>
    <n v="145057.31"/>
    <n v="3677506"/>
    <x v="1"/>
  </r>
  <r>
    <x v="0"/>
    <s v="MASSACHUSETTS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75.02"/>
    <n v="4392"/>
    <x v="2"/>
  </r>
  <r>
    <x v="0"/>
    <s v="MASSACHUSETTS ELECTRIC"/>
    <x v="1"/>
    <x v="7"/>
    <s v="AUGUST"/>
    <x v="2"/>
    <s v="COMMERCIAL"/>
    <n v="13"/>
    <s v="G2A     - Elec G-2 Dem-Fixed"/>
    <s v="G2A"/>
    <s v="ELEC G-2A"/>
    <n v="300"/>
    <s v="COMMERCIAL-NO BUILDING HEAT"/>
    <n v="92"/>
    <n v="251647.82"/>
    <n v="1447212"/>
    <x v="3"/>
  </r>
  <r>
    <x v="0"/>
    <s v="MASSACHUSETTS ELECTRIC"/>
    <x v="1"/>
    <x v="7"/>
    <s v="AUGUST"/>
    <x v="2"/>
    <s v="COMMERCIAL"/>
    <n v="19"/>
    <s v="G2B     - Elec G-2 Dem Master Mtr Apts-Variable"/>
    <s v="G2B"/>
    <s v="ELEC G-2B"/>
    <n v="300"/>
    <s v="COMMERCIAL-NO BUILDING HEAT"/>
    <n v="45"/>
    <n v="117868.25"/>
    <n v="695543"/>
    <x v="3"/>
  </r>
  <r>
    <x v="0"/>
    <s v="MASSACHUSETTS ELECTRIC"/>
    <x v="1"/>
    <x v="7"/>
    <s v="AUGUST"/>
    <x v="3"/>
    <s v="N/A"/>
    <n v="950"/>
    <s v="G1A     - Elec G-1 T&amp;D Sm C&amp;I"/>
    <s v="G1A"/>
    <s v="ELEC G-1A"/>
    <n v="4579"/>
    <s v="DELIVERY ONLY - MBTA"/>
    <n v="84"/>
    <n v="7272.04"/>
    <n v="66256"/>
    <x v="2"/>
  </r>
  <r>
    <x v="1"/>
    <s v="NANTUCKET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29"/>
    <n v="3124.81"/>
    <n v="28449"/>
    <x v="2"/>
  </r>
  <r>
    <x v="1"/>
    <s v="NANTUCKET ELECTRIC"/>
    <x v="1"/>
    <x v="7"/>
    <s v="AUGUST"/>
    <x v="0"/>
    <s v="RESIDENTIAL"/>
    <n v="5"/>
    <s v="G1A     - Elec G-1 Sm C&amp;I-Fixed"/>
    <s v="G1A"/>
    <s v="ELEC G-1A"/>
    <n v="200"/>
    <s v="RESIDENCE SERVICE - NO HEAT"/>
    <n v="13"/>
    <n v="2082.75"/>
    <n v="10408"/>
    <x v="2"/>
  </r>
  <r>
    <x v="0"/>
    <s v="MASSACHUSETTS ELECTRIC"/>
    <x v="1"/>
    <x v="7"/>
    <s v="AUGUST"/>
    <x v="4"/>
    <s v="INDUSTRIAL"/>
    <n v="11"/>
    <s v="G1A     - Elec G-1 Sm C&amp;I-Variable"/>
    <s v="G1A"/>
    <s v="ELEC G-1A"/>
    <n v="460"/>
    <s v="INDUSTRIAL GENERAL - 60 HERTZ"/>
    <n v="2"/>
    <n v="-28.46"/>
    <n v="-259"/>
    <x v="2"/>
  </r>
  <r>
    <x v="0"/>
    <s v="MASSACHUSETTS ELECTRIC"/>
    <x v="1"/>
    <x v="7"/>
    <s v="AUGUST"/>
    <x v="5"/>
    <s v="STRT-AND-HWY-LT"/>
    <n v="5"/>
    <s v="G1A     - Elec G-1 Sm C&amp;I-Fixed"/>
    <s v="G1A"/>
    <s v="ELEC G-1A"/>
    <n v="700"/>
    <s v="PUBLIC STREET &amp; HIWAY LIGHTING"/>
    <n v="6"/>
    <n v="174.21"/>
    <n v="630"/>
    <x v="2"/>
  </r>
  <r>
    <x v="0"/>
    <s v="MASSACHUSETTS ELECTRIC"/>
    <x v="1"/>
    <x v="7"/>
    <s v="AUGUST"/>
    <x v="7"/>
    <s v="N/A"/>
    <n v="5"/>
    <s v="G1A     - Elec G-1 Sm C&amp;I-Fixed"/>
    <s v="G1A"/>
    <s v="ELEC G-1A"/>
    <n v="1572"/>
    <s v="SALE FOR RESALE - HINGHAM ELE"/>
    <n v="1"/>
    <n v="2901.21"/>
    <n v="15763"/>
    <x v="2"/>
  </r>
  <r>
    <x v="1"/>
    <s v="NANTUCKET ELECTRIC"/>
    <x v="1"/>
    <x v="7"/>
    <s v="AUGUST"/>
    <x v="2"/>
    <s v="COMMERCIAL"/>
    <n v="5"/>
    <s v="G1A     - Elec G-1 Sm C&amp;I-Fixed"/>
    <s v="G1A"/>
    <s v="ELEC G-1A"/>
    <n v="300"/>
    <s v="COMMERCIAL-NO BUILDING HEAT"/>
    <n v="321"/>
    <n v="94708.58"/>
    <n v="493424"/>
    <x v="2"/>
  </r>
  <r>
    <x v="0"/>
    <s v="MASSACHUSETTS ELECTRIC"/>
    <x v="1"/>
    <x v="7"/>
    <s v="AUGUST"/>
    <x v="5"/>
    <s v="STRT-AND-HWY-LT"/>
    <n v="626"/>
    <s v="S6A     - Lighting S-6 Decorative-Variable"/>
    <s v="S6A"/>
    <s v="N/A"/>
    <n v="700"/>
    <s v="PUBLIC STREET &amp; HIWAY LIGHTING"/>
    <n v="4"/>
    <n v="1993.68"/>
    <n v="478"/>
    <x v="4"/>
  </r>
  <r>
    <x v="1"/>
    <s v="NANTUCKET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383.29"/>
    <n v="11710"/>
    <x v="4"/>
  </r>
  <r>
    <x v="0"/>
    <s v="MASSACHUSETTS ELECTRIC"/>
    <x v="1"/>
    <x v="7"/>
    <s v="AUGUST"/>
    <x v="5"/>
    <s v="STRT-AND-HWY-LT"/>
    <n v="617"/>
    <s v="S2A     - Lighting S-2 T&amp;D OH Customer Owned"/>
    <s v="S2A"/>
    <s v="LIGHTING S-2A"/>
    <n v="4562"/>
    <s v="DELIVERY ONLY - STREET LIGHT"/>
    <n v="7"/>
    <n v="8035.53"/>
    <n v="30493"/>
    <x v="4"/>
  </r>
  <r>
    <x v="0"/>
    <s v="MASSACHUSETTS ELECTRIC"/>
    <x v="1"/>
    <x v="7"/>
    <s v="AUGUST"/>
    <x v="5"/>
    <s v="STRT-AND-HWY-LT"/>
    <n v="600"/>
    <s v="S1A     - Lighting S-1 Co Owned-Fixed"/>
    <s v="S1A"/>
    <s v="LIGHTING S-1A"/>
    <n v="700"/>
    <s v="PUBLIC STREET &amp; HIWAY LIGHTING"/>
    <n v="75"/>
    <n v="56706.11"/>
    <n v="79572"/>
    <x v="4"/>
  </r>
  <r>
    <x v="1"/>
    <s v="NANTUCKET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5.3"/>
    <n v="100"/>
    <x v="4"/>
  </r>
  <r>
    <x v="0"/>
    <s v="MASSACHUSETTS ELECTRIC"/>
    <x v="1"/>
    <x v="7"/>
    <s v="AUGUST"/>
    <x v="2"/>
    <s v="COMMERCIAL"/>
    <n v="1"/>
    <s v="R1A     - Elec R-1 Residential-Fixed"/>
    <s v="R1A"/>
    <s v="ELEC R-1A"/>
    <n v="300"/>
    <s v="COMMERCIAL-NO BUILDING HEAT"/>
    <n v="1208"/>
    <n v="268066.73"/>
    <n v="1167190"/>
    <x v="0"/>
  </r>
  <r>
    <x v="1"/>
    <s v="NANTUCKET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5"/>
    <n v="168.7"/>
    <n v="3717"/>
    <x v="1"/>
  </r>
  <r>
    <x v="0"/>
    <s v="MASSACHUSETTS ELECTRIC"/>
    <x v="1"/>
    <x v="7"/>
    <s v="AUGUST"/>
    <x v="4"/>
    <s v="INDUSTRIAL"/>
    <n v="710"/>
    <s v="G3A     - Elec G-3 T&amp;D Large TOU"/>
    <s v="G3A"/>
    <s v="ELEC G-3A"/>
    <n v="4552"/>
    <s v="DELIVERY ONLY - INDUSTRIAL"/>
    <n v="657"/>
    <n v="11950823.59"/>
    <n v="192598990"/>
    <x v="5"/>
  </r>
  <r>
    <x v="0"/>
    <s v="MASSACHUSETTS ELECTRIC"/>
    <x v="1"/>
    <x v="7"/>
    <s v="AUGUST"/>
    <x v="0"/>
    <s v="RESIDENTIAL"/>
    <n v="2"/>
    <s v="R1A     - Elec R-1 Residential-Variable"/>
    <s v="R1A"/>
    <s v="ELEC R-1A"/>
    <n v="200"/>
    <s v="RESIDENCE SERVICE - NO HEAT"/>
    <n v="338"/>
    <n v="57282.68"/>
    <n v="250197"/>
    <x v="0"/>
  </r>
  <r>
    <x v="1"/>
    <s v="NANTUCKET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43"/>
    <n v="4660.3999999999996"/>
    <n v="31095"/>
    <x v="1"/>
  </r>
  <r>
    <x v="0"/>
    <s v="MASSACHUSETTS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310"/>
    <n v="-369207.8"/>
    <n v="513702"/>
    <x v="2"/>
  </r>
  <r>
    <x v="0"/>
    <s v="MASSACHUSETTS ELECTRIC"/>
    <x v="1"/>
    <x v="7"/>
    <s v="AUGUST"/>
    <x v="0"/>
    <s v="RESIDENTIAL"/>
    <n v="18"/>
    <s v="G2A     - Elec G-2 Dem-Variable"/>
    <s v="G2A"/>
    <s v="ELEC G-2A"/>
    <n v="200"/>
    <s v="RESIDENCE SERVICE - NO HEAT"/>
    <n v="1"/>
    <n v="171.25"/>
    <n v="640"/>
    <x v="3"/>
  </r>
  <r>
    <x v="1"/>
    <s v="NANTUCKET ELECTRIC"/>
    <x v="1"/>
    <x v="7"/>
    <s v="AUGUST"/>
    <x v="2"/>
    <s v="COMMERCIAL"/>
    <n v="18"/>
    <s v="G2A     - Elec G-2 Dem-Variable"/>
    <s v="G2A"/>
    <s v="ELEC G-2A"/>
    <n v="300"/>
    <s v="COMMERCIAL-NO BUILDING HEAT"/>
    <n v="11"/>
    <n v="32772.959999999999"/>
    <n v="184565"/>
    <x v="3"/>
  </r>
  <r>
    <x v="1"/>
    <s v="NANTUCKET ELECTRIC"/>
    <x v="1"/>
    <x v="7"/>
    <s v="AUGUST"/>
    <x v="2"/>
    <s v="COMMERCIAL"/>
    <n v="701"/>
    <s v="G3A     - Elec G-3 Large TOU-Variable"/>
    <s v="G3A"/>
    <s v="ELEC G-3A"/>
    <n v="300"/>
    <s v="COMMERCIAL-NO BUILDING HEAT"/>
    <n v="1"/>
    <n v="9409.69"/>
    <n v="61080"/>
    <x v="5"/>
  </r>
  <r>
    <x v="1"/>
    <s v="NANTUCKET ELECTRIC"/>
    <x v="1"/>
    <x v="7"/>
    <s v="AUGUST"/>
    <x v="2"/>
    <s v="COMMERCIAL"/>
    <n v="10"/>
    <s v="G1F     - Elec G-1 Sm C&amp;I House Meter-Fixed"/>
    <s v="G1F"/>
    <s v="ELEC G-1F"/>
    <n v="300"/>
    <s v="COMMERCIAL-NO BUILDING HEAT"/>
    <n v="33"/>
    <n v="2300.69"/>
    <n v="10526"/>
    <x v="2"/>
  </r>
  <r>
    <x v="0"/>
    <s v="MASSACHUSETTS ELECTRIC"/>
    <x v="1"/>
    <x v="7"/>
    <s v="AUGUST"/>
    <x v="2"/>
    <s v="COMMERCIAL"/>
    <n v="5"/>
    <s v="G1A     - Elec G-1 Sm C&amp;I-Fixed"/>
    <s v="G1A"/>
    <s v="ELEC G-1A"/>
    <n v="300"/>
    <s v="COMMERCIAL-NO BUILDING HEAT"/>
    <n v="42880"/>
    <n v="1150190.8799999999"/>
    <n v="57819245"/>
    <x v="2"/>
  </r>
  <r>
    <x v="0"/>
    <s v="MASSACHUSETTS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32247"/>
    <n v="3452992.52"/>
    <n v="26098396"/>
    <x v="0"/>
  </r>
  <r>
    <x v="0"/>
    <s v="MASSACHUSETTS ELECTRIC"/>
    <x v="1"/>
    <x v="7"/>
    <s v="AUGUST"/>
    <x v="0"/>
    <s v="RESIDENTIAL"/>
    <n v="602"/>
    <s v="S4A     - Lighting S-1 (S4) Co Owned Non Muni-Fixed"/>
    <s v="S4A"/>
    <s v="LIGHTING S-4A"/>
    <n v="200"/>
    <s v="RESIDENCE SERVICE - NO HEAT"/>
    <n v="196"/>
    <n v="6457.04"/>
    <n v="13596"/>
    <x v="4"/>
  </r>
  <r>
    <x v="0"/>
    <s v="MASSACHUSETTS ELECTRIC"/>
    <x v="1"/>
    <x v="7"/>
    <s v="AUGUST"/>
    <x v="2"/>
    <s v="COMMERCIAL"/>
    <n v="603"/>
    <s v="S4A     - Lighting S-1 (S4) Co Owned Non Muni-Variable"/>
    <s v="S4A"/>
    <s v="LIGHTING S-4A"/>
    <n v="300"/>
    <s v="COMMERCIAL-NO BUILDING HEAT"/>
    <n v="1800"/>
    <n v="141029.68"/>
    <n v="365969"/>
    <x v="4"/>
  </r>
  <r>
    <x v="0"/>
    <s v="MASSACHUSETTS ELECTRIC"/>
    <x v="1"/>
    <x v="7"/>
    <s v="AUGUST"/>
    <x v="1"/>
    <s v="STEAM-HEAT"/>
    <n v="2"/>
    <s v="R1A     - Elec R-1 Residential-Variable"/>
    <s v="R1A"/>
    <s v="ELEC R-1A"/>
    <n v="207"/>
    <s v="RESIDENCE SERVICE - WITH HEAT"/>
    <n v="26"/>
    <n v="4978.92"/>
    <n v="21939"/>
    <x v="0"/>
  </r>
  <r>
    <x v="0"/>
    <s v="MASSACHUSETTS ELECTRIC"/>
    <x v="1"/>
    <x v="7"/>
    <s v="AUGUST"/>
    <x v="1"/>
    <s v="STEAM-HEAT"/>
    <n v="6"/>
    <s v="R2A     - Elec R-2 Residential Low Income-Fixed"/>
    <s v="R2A"/>
    <s v="ELEC R-2A"/>
    <n v="207"/>
    <s v="RESIDENCE SERVICE - WITH HEAT"/>
    <n v="5609"/>
    <n v="605247.48"/>
    <n v="4092182"/>
    <x v="1"/>
  </r>
  <r>
    <x v="0"/>
    <s v="MASSACHUSETTS ELECTRIC"/>
    <x v="1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909"/>
    <n v="58712.94"/>
    <n v="186440"/>
    <x v="4"/>
  </r>
  <r>
    <x v="1"/>
    <s v="NANTUCKET ELECTRIC"/>
    <x v="1"/>
    <x v="7"/>
    <s v="AUGUST"/>
    <x v="0"/>
    <s v="RESIDENTIAL"/>
    <n v="2"/>
    <s v="R1A     - Elec R-1 Residential-Variable"/>
    <s v="R1A"/>
    <s v="ELEC R-1A"/>
    <n v="200"/>
    <s v="RESIDENCE SERVICE - NO HEAT"/>
    <n v="1"/>
    <n v="533.54999999999995"/>
    <n v="2373"/>
    <x v="0"/>
  </r>
  <r>
    <x v="0"/>
    <s v="MASSACHUSETTS ELECTRIC"/>
    <x v="1"/>
    <x v="7"/>
    <s v="AUGUST"/>
    <x v="0"/>
    <s v="RESIDENTIAL"/>
    <n v="301"/>
    <s v="R1A     - Elec R-1 Res-Smart Grid"/>
    <s v="R1A"/>
    <s v="ELEC R-1A"/>
    <n v="200"/>
    <s v="RESIDENCE SERVICE - NO HEAT"/>
    <n v="1"/>
    <n v="-60.47"/>
    <n v="-247"/>
    <x v="0"/>
  </r>
  <r>
    <x v="0"/>
    <s v="MASSACHUSETTS ELECTRIC"/>
    <x v="1"/>
    <x v="7"/>
    <s v="AUGUST"/>
    <x v="2"/>
    <s v="COMMERCIAL"/>
    <n v="903"/>
    <s v="R1A     - Elec R-1 T&amp;D Residential"/>
    <s v="R1A"/>
    <s v="ELEC R-1A"/>
    <n v="4532"/>
    <s v="DELIVERY ONLY - COMMERCIAL"/>
    <n v="1180"/>
    <n v="350325.75"/>
    <n v="2758552"/>
    <x v="0"/>
  </r>
  <r>
    <x v="0"/>
    <s v="MASSACHUSETTS ELECTRIC"/>
    <x v="1"/>
    <x v="7"/>
    <s v="AUGUST"/>
    <x v="0"/>
    <s v="RESIDENTIAL"/>
    <n v="7"/>
    <s v="R2A     - Elec R-2 Residential Low Income-Variable"/>
    <s v="R2A"/>
    <s v="ELEC R-2A"/>
    <n v="200"/>
    <s v="RESIDENCE SERVICE - NO HEAT"/>
    <n v="89"/>
    <n v="9821.51"/>
    <n v="67727"/>
    <x v="1"/>
  </r>
  <r>
    <x v="1"/>
    <s v="NANTUCKET ELECTRIC"/>
    <x v="1"/>
    <x v="7"/>
    <s v="AUGUST"/>
    <x v="4"/>
    <s v="INDUSTRIAL"/>
    <n v="18"/>
    <s v="G2A     - Elec G-2 Dem-Variable"/>
    <s v="G2A"/>
    <s v="ELEC G-2A"/>
    <n v="460"/>
    <s v="INDUSTRIAL GENERAL - 60 HERTZ"/>
    <n v="1"/>
    <n v="612.70000000000005"/>
    <n v="3040"/>
    <x v="3"/>
  </r>
  <r>
    <x v="0"/>
    <s v="MASSACHUSETTS ELECTRIC"/>
    <x v="1"/>
    <x v="7"/>
    <s v="AUGUST"/>
    <x v="10"/>
    <s v="N/A"/>
    <n v="18"/>
    <s v="G2A     - Elec G-2 Dem-Variable"/>
    <s v="G2A"/>
    <s v="ELEC G-2A"/>
    <n v="1577"/>
    <s v="SALE FOR RESALE - WESTRN MASS"/>
    <n v="1"/>
    <n v="7459.66"/>
    <n v="43200"/>
    <x v="3"/>
  </r>
  <r>
    <x v="0"/>
    <s v="MASSACHUSETTS ELECTRIC"/>
    <x v="1"/>
    <x v="7"/>
    <s v="AUGUST"/>
    <x v="4"/>
    <s v="INDUSTRIAL"/>
    <n v="954"/>
    <s v="G2A     - Elec G-2 T&amp;D Dem"/>
    <s v="G2A"/>
    <s v="ELEC G-2A"/>
    <n v="4552"/>
    <s v="DELIVERY ONLY - INDUSTRIAL"/>
    <n v="527"/>
    <n v="1337829.32"/>
    <n v="14360734"/>
    <x v="3"/>
  </r>
  <r>
    <x v="1"/>
    <s v="NANTUCKET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2"/>
    <n v="180.74"/>
    <n v="865"/>
    <x v="2"/>
  </r>
  <r>
    <x v="1"/>
    <s v="NANTUCKET ELECTRIC"/>
    <x v="1"/>
    <x v="7"/>
    <s v="AUGUST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7"/>
    <s v="AUGUST"/>
    <x v="2"/>
    <s v="COMMERCIAL"/>
    <n v="17"/>
    <s v="G2D     - Elec G-2 Dem Res Heat Ind Mtr Apt-Fix"/>
    <s v="G2D"/>
    <s v="ELEC G-2D"/>
    <n v="300"/>
    <s v="COMMERCIAL-NO BUILDING HEAT"/>
    <n v="2"/>
    <n v="1343.83"/>
    <n v="7640"/>
    <x v="3"/>
  </r>
  <r>
    <x v="0"/>
    <s v="MASSACHUSETTS ELECTRIC"/>
    <x v="1"/>
    <x v="7"/>
    <s v="AUGUST"/>
    <x v="2"/>
    <s v="COMMERCIAL"/>
    <n v="12"/>
    <s v="G1C     - Elec G-1 Sm C&amp;I Unmtrd Fix kWh-Var"/>
    <s v="G1C"/>
    <s v="ELEC G-1C"/>
    <n v="300"/>
    <s v="COMMERCIAL-NO BUILDING HEAT"/>
    <n v="1"/>
    <n v="21.24"/>
    <n v="77"/>
    <x v="2"/>
  </r>
  <r>
    <x v="0"/>
    <s v="MASSACHUSETTS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1213"/>
    <n v="49447.93"/>
    <n v="418727"/>
    <x v="2"/>
  </r>
  <r>
    <x v="1"/>
    <s v="NANTUCKET ELECTRIC"/>
    <x v="1"/>
    <x v="7"/>
    <s v="AUGUST"/>
    <x v="2"/>
    <s v="COMMERCIAL"/>
    <n v="950"/>
    <s v="G1A     - Elec G-1 T&amp;D Sm C&amp;I"/>
    <s v="G1A"/>
    <s v="ELEC G-1A"/>
    <n v="4532"/>
    <s v="DELIVERY ONLY - COMMERCIAL"/>
    <n v="1114"/>
    <n v="236996"/>
    <n v="2185879"/>
    <x v="2"/>
  </r>
  <r>
    <x v="0"/>
    <s v="MASSACHUSETTS ELECTRIC"/>
    <x v="1"/>
    <x v="7"/>
    <s v="AUGUST"/>
    <x v="10"/>
    <s v="N/A"/>
    <n v="950"/>
    <s v="G1A     - Elec G-1 T&amp;D Sm C&amp;I"/>
    <s v="G1A"/>
    <s v="ELEC G-1A"/>
    <n v="4577"/>
    <s v="N/A"/>
    <n v="1"/>
    <n v="170.8"/>
    <n v="1622"/>
    <x v="2"/>
  </r>
  <r>
    <x v="0"/>
    <s v="MASSACHUSETTS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799"/>
    <n v="58623"/>
    <n v="529648"/>
    <x v="2"/>
  </r>
  <r>
    <x v="1"/>
    <s v="NANTUCKET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10"/>
    <n v="744.18"/>
    <n v="6176"/>
    <x v="2"/>
  </r>
  <r>
    <x v="1"/>
    <s v="NANTUCKET ELECTRIC"/>
    <x v="1"/>
    <x v="7"/>
    <s v="AUGUST"/>
    <x v="0"/>
    <s v="RESIDENTIAL"/>
    <n v="10"/>
    <s v="G1F     - Elec G-1 Sm C&amp;I House Meter-Fixed"/>
    <s v="G1F"/>
    <s v="ELEC G-1F"/>
    <n v="200"/>
    <s v="RESIDENCE SERVICE - NO HEAT"/>
    <n v="5"/>
    <n v="610.62"/>
    <n v="2979"/>
    <x v="2"/>
  </r>
  <r>
    <x v="0"/>
    <s v="MASSACHUSETTS ELECTRIC"/>
    <x v="1"/>
    <x v="7"/>
    <s v="AUGUST"/>
    <x v="3"/>
    <s v="N/A"/>
    <n v="153"/>
    <s v="MBTA    - Elec MBTA Ind Neg"/>
    <s v="MBTA"/>
    <s v="MBTA"/>
    <n v="1579"/>
    <s v="SALE FOR RESALE - M.B.T.A."/>
    <n v="17"/>
    <n v="0"/>
    <n v="3802417"/>
    <x v="6"/>
  </r>
  <r>
    <x v="0"/>
    <s v="MASSACHUSETTS ELECTRIC"/>
    <x v="1"/>
    <x v="7"/>
    <s v="AUGUST"/>
    <x v="0"/>
    <s v="RESIDENTIAL"/>
    <n v="11"/>
    <s v="G1A     - Elec G-1 Sm C&amp;I-Variable"/>
    <s v="G1A"/>
    <s v="ELEC G-1A"/>
    <n v="200"/>
    <s v="RESIDENCE SERVICE - NO HEAT"/>
    <n v="10"/>
    <n v="-17931.43"/>
    <n v="56914"/>
    <x v="2"/>
  </r>
  <r>
    <x v="0"/>
    <s v="MASSACHUSETTS ELECTRIC"/>
    <x v="1"/>
    <x v="7"/>
    <s v="AUGUST"/>
    <x v="10"/>
    <s v="N/A"/>
    <n v="5"/>
    <s v="G1A     - Elec G-1 Sm C&amp;I-Fixed"/>
    <s v="G1A"/>
    <s v="ELEC G-1A"/>
    <n v="1577"/>
    <s v="SALE FOR RESALE - WESTRN MASS"/>
    <n v="2"/>
    <n v="1819.48"/>
    <n v="9811"/>
    <x v="2"/>
  </r>
  <r>
    <x v="0"/>
    <s v="MASSACHUSETTS ELECTRIC"/>
    <x v="1"/>
    <x v="7"/>
    <s v="AUGUST"/>
    <x v="2"/>
    <s v="COMMERCIAL"/>
    <n v="11"/>
    <s v="G1A     - Elec G-1 Sm C&amp;I-Variable"/>
    <s v="G1A"/>
    <s v="ELEC G-1A"/>
    <n v="300"/>
    <s v="COMMERCIAL-NO BUILDING HEAT"/>
    <n v="217"/>
    <n v="59884.1"/>
    <n v="335933"/>
    <x v="2"/>
  </r>
  <r>
    <x v="0"/>
    <s v="MASSACHUSETTS ELECTRIC"/>
    <x v="1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636"/>
    <n v="42363.42"/>
    <n v="105190"/>
    <x v="4"/>
  </r>
  <r>
    <x v="0"/>
    <s v="MASSACHUSETTS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516"/>
    <n v="478936.03"/>
    <n v="887527"/>
    <x v="4"/>
  </r>
  <r>
    <x v="1"/>
    <s v="NANTUCKET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1"/>
    <n v="10.15"/>
    <n v="22"/>
    <x v="4"/>
  </r>
  <r>
    <x v="0"/>
    <s v="MASSACHUSETTS ELECTRIC"/>
    <x v="1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2"/>
    <n v="15180.02"/>
    <n v="33189"/>
    <x v="4"/>
  </r>
  <r>
    <x v="0"/>
    <s v="MASSACHUSETTS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2"/>
    <n v="1701.66"/>
    <n v="8670"/>
    <x v="4"/>
  </r>
  <r>
    <x v="0"/>
    <s v="MASSACHUSETTS ELECTRIC"/>
    <x v="1"/>
    <x v="7"/>
    <s v="AUGUST"/>
    <x v="5"/>
    <s v="STRT-AND-HWY-LT"/>
    <n v="601"/>
    <s v="S1A     - Lighting S-1 Co Owned-Variable"/>
    <s v="S1A"/>
    <s v="LIGHTING S-1A"/>
    <n v="700"/>
    <s v="PUBLIC STREET &amp; HIWAY LIGHTING"/>
    <n v="118"/>
    <n v="48476.78"/>
    <n v="70982"/>
    <x v="4"/>
  </r>
  <r>
    <x v="0"/>
    <s v="MASSACHUSETTS ELECTRIC"/>
    <x v="1"/>
    <x v="7"/>
    <s v="AUGUST"/>
    <x v="0"/>
    <s v="RESIDENTIAL"/>
    <n v="603"/>
    <s v="S4A     - Lighting S-1 (S4) Co Owned Non Muni-Variable"/>
    <s v="S4A"/>
    <s v="LIGHTING S-4A"/>
    <n v="200"/>
    <s v="RESIDENCE SERVICE - NO HEAT"/>
    <n v="721"/>
    <n v="18307.18"/>
    <n v="39008"/>
    <x v="4"/>
  </r>
  <r>
    <x v="0"/>
    <s v="MASSACHUSETTS ELECTRIC"/>
    <x v="1"/>
    <x v="7"/>
    <s v="AUGUST"/>
    <x v="4"/>
    <s v="INDUSTRIAL"/>
    <n v="603"/>
    <s v="S4A     - Lighting S-1 (S4) Co Owned Non Muni-Variable"/>
    <s v="S4A"/>
    <s v="LIGHTING S-4A"/>
    <n v="460"/>
    <s v="INDUSTRIAL GENERAL - 60 HERTZ"/>
    <n v="49"/>
    <n v="6024.03"/>
    <n v="16022"/>
    <x v="4"/>
  </r>
  <r>
    <x v="0"/>
    <s v="MASSACHUSETTS ELECTRIC"/>
    <x v="1"/>
    <x v="7"/>
    <s v="AUGUST"/>
    <x v="1"/>
    <s v="STEAM-HEAT"/>
    <n v="603"/>
    <s v="S4A     - Lighting S-1 (S4) Co Owned Non Muni-Variable"/>
    <s v="S4A"/>
    <s v="LIGHTING S-4A"/>
    <n v="207"/>
    <s v="RESIDENCE SERVICE - WITH HEAT"/>
    <n v="27"/>
    <n v="447.25"/>
    <n v="1000"/>
    <x v="4"/>
  </r>
  <r>
    <x v="0"/>
    <s v="MASSACHUSETTS ELECTRIC"/>
    <x v="1"/>
    <x v="7"/>
    <s v="AUGUST"/>
    <x v="5"/>
    <s v="STRT-AND-HWY-LT"/>
    <n v="621"/>
    <s v="G1B     - Lighting G-1 T&amp;D Non Conforming"/>
    <s v="G1B"/>
    <s v="LIGHTING G-1B"/>
    <n v="4562"/>
    <s v="DELIVERY ONLY - STREET LIGHT"/>
    <n v="10"/>
    <n v="157.9"/>
    <n v="860"/>
    <x v="2"/>
  </r>
  <r>
    <x v="1"/>
    <s v="NANTUCKET ELECTRIC"/>
    <x v="1"/>
    <x v="7"/>
    <s v="AUGUST"/>
    <x v="2"/>
    <s v="COMMERCIAL"/>
    <n v="710"/>
    <s v="G3A     - Elec G-3 T&amp;D Large TOU"/>
    <s v="G3A"/>
    <s v="ELEC G-3A"/>
    <n v="4532"/>
    <s v="DELIVERY ONLY - COMMERCIAL"/>
    <n v="9"/>
    <n v="83306.42"/>
    <n v="1124044"/>
    <x v="5"/>
  </r>
  <r>
    <x v="0"/>
    <s v="MASSACHUSETTS ELECTRIC"/>
    <x v="1"/>
    <x v="7"/>
    <s v="AUGUST"/>
    <x v="3"/>
    <s v="N/A"/>
    <n v="710"/>
    <s v="G3A     - Elec G-3 T&amp;D Large TOU"/>
    <s v="G3A"/>
    <s v="ELEC G-3A"/>
    <n v="4579"/>
    <s v="DELIVERY ONLY - MBTA"/>
    <n v="1"/>
    <n v="2700.73"/>
    <n v="41615"/>
    <x v="5"/>
  </r>
  <r>
    <x v="1"/>
    <s v="NANTUCKET ELECTRIC"/>
    <x v="1"/>
    <x v="7"/>
    <s v="AUGUST"/>
    <x v="2"/>
    <s v="COMMERCIAL"/>
    <n v="1"/>
    <s v="R1A     - Elec R-1 Residential-Fixed"/>
    <s v="R1A"/>
    <s v="ELEC R-1A"/>
    <n v="300"/>
    <s v="COMMERCIAL-NO BUILDING HEAT"/>
    <n v="21"/>
    <n v="2981.29"/>
    <n v="12335"/>
    <x v="0"/>
  </r>
  <r>
    <x v="0"/>
    <s v="MASSACHUSETTS ELECTRIC"/>
    <x v="1"/>
    <x v="7"/>
    <s v="AUGUST"/>
    <x v="2"/>
    <s v="COMMERCIAL"/>
    <n v="2"/>
    <s v="R1A     - Elec R-1 Residential-Variable"/>
    <s v="R1A"/>
    <s v="ELEC R-1A"/>
    <n v="300"/>
    <s v="COMMERCIAL-NO BUILDING HEAT"/>
    <n v="2"/>
    <n v="41.25"/>
    <n v="123"/>
    <x v="0"/>
  </r>
  <r>
    <x v="0"/>
    <s v="MASSACHUSETTS ELECTRIC"/>
    <x v="1"/>
    <x v="7"/>
    <s v="AUGUST"/>
    <x v="6"/>
    <s v="N/A"/>
    <n v="601"/>
    <s v="S1A     - Lighting S-1 Co Owned-Variable"/>
    <s v="S1A"/>
    <s v="LIGHTING S-1A"/>
    <n v="360"/>
    <s v="PRIVATE LIGHTING"/>
    <n v="45"/>
    <n v="1086.26"/>
    <n v="1640"/>
    <x v="4"/>
  </r>
  <r>
    <x v="1"/>
    <s v="NANTUCKET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135"/>
    <n v="21058.85"/>
    <n v="152826"/>
    <x v="0"/>
  </r>
  <r>
    <x v="0"/>
    <s v="MASSACHUSETTS ELECTRIC"/>
    <x v="1"/>
    <x v="7"/>
    <s v="AUGUST"/>
    <x v="8"/>
    <s v="N/A"/>
    <n v="701"/>
    <s v="G3A     - Elec G-3 Large TOU-Variable"/>
    <s v="G3A"/>
    <s v="ELEC G-3A"/>
    <n v="1575"/>
    <s v="SALE FOR RESALE - NSTAR"/>
    <n v="1"/>
    <n v="14526.81"/>
    <n v="102200"/>
    <x v="5"/>
  </r>
  <r>
    <x v="0"/>
    <s v="MASSACHUSETTS ELECTRIC"/>
    <x v="1"/>
    <x v="7"/>
    <s v="AUGUST"/>
    <x v="2"/>
    <s v="COMMERCIAL"/>
    <n v="8"/>
    <s v="G1C     - Elec G-1 Sm C&amp;I Unmtrd Fix kWh-Fixed"/>
    <s v="G1C"/>
    <s v="ELEC G-1C"/>
    <n v="300"/>
    <s v="COMMERCIAL-NO BUILDING HEAT"/>
    <n v="376"/>
    <n v="19438.59"/>
    <n v="92654"/>
    <x v="2"/>
  </r>
  <r>
    <x v="0"/>
    <s v="MASSACHUSETTS ELECTRIC"/>
    <x v="1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7"/>
    <n v="292"/>
    <x v="2"/>
  </r>
  <r>
    <x v="0"/>
    <s v="MASSACHUSETTS ELECTRIC"/>
    <x v="1"/>
    <x v="7"/>
    <s v="AUGUST"/>
    <x v="3"/>
    <s v="N/A"/>
    <n v="951"/>
    <s v="G1C     - Elec G-1 T&amp;D Sm C&amp;I Unmtrd Fix kWh"/>
    <s v="G1C"/>
    <s v="ELEC G-1C"/>
    <n v="4579"/>
    <s v="DELIVERY ONLY - MBTA"/>
    <n v="7"/>
    <n v="323.91000000000003"/>
    <n v="2844"/>
    <x v="2"/>
  </r>
  <r>
    <x v="0"/>
    <s v="MASSACHUSETTS ELECTRIC"/>
    <x v="1"/>
    <x v="7"/>
    <s v="AUGUST"/>
    <x v="5"/>
    <s v="STRT-AND-HWY-LT"/>
    <n v="608"/>
    <s v="S5A     - Lighting S-5 Cust Owned-Fixed"/>
    <s v="S5A"/>
    <s v="N/A"/>
    <n v="700"/>
    <s v="PUBLIC STREET &amp; HIWAY LIGHTING"/>
    <n v="58"/>
    <n v="29459.94"/>
    <n v="137431"/>
    <x v="4"/>
  </r>
  <r>
    <x v="0"/>
    <s v="MASSACHUSETTS ELECTRIC"/>
    <x v="1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04"/>
    <n v="16"/>
    <x v="4"/>
  </r>
  <r>
    <x v="0"/>
    <s v="MASSACHUSETTS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39"/>
    <n v="4385.3599999999997"/>
    <n v="7739"/>
    <x v="4"/>
  </r>
  <r>
    <x v="0"/>
    <s v="MASSACHUSETTS ELECTRIC"/>
    <x v="1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0.54999999999995"/>
    <n v="1025"/>
    <x v="4"/>
  </r>
  <r>
    <x v="0"/>
    <s v="MASSACHUSETTS ELECTRIC"/>
    <x v="1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1"/>
    <n v="1199.8699999999999"/>
    <n v="4388"/>
    <x v="4"/>
  </r>
  <r>
    <x v="0"/>
    <s v="MASSACHUSETTS ELECTRIC"/>
    <x v="1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29"/>
    <n v="109"/>
    <x v="4"/>
  </r>
  <r>
    <x v="0"/>
    <s v="MASSACHUSETTS ELECTRIC"/>
    <x v="1"/>
    <x v="7"/>
    <s v="AUGUST"/>
    <x v="6"/>
    <s v="N/A"/>
    <n v="621"/>
    <s v="G1B     - Lighting G-1 T&amp;D Non Conforming"/>
    <s v="G1B"/>
    <s v="LIGHTING G-1B"/>
    <n v="4563"/>
    <s v="DELIVERY ONLY - PRIVATE LIGHT"/>
    <n v="1"/>
    <n v="7.79"/>
    <n v="7"/>
    <x v="2"/>
  </r>
  <r>
    <x v="0"/>
    <s v="MASSACHUSETTS ELECTRIC"/>
    <x v="1"/>
    <x v="7"/>
    <s v="AUGUST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60573"/>
    <n v="6825305.4199999999"/>
    <n v="46130934"/>
    <x v="1"/>
  </r>
  <r>
    <x v="1"/>
    <s v="NANTUCKET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9022"/>
    <n v="1723212.65"/>
    <n v="12697657"/>
    <x v="0"/>
  </r>
  <r>
    <x v="0"/>
    <s v="MASSACHUSETTS ELECTRIC"/>
    <x v="1"/>
    <x v="7"/>
    <s v="AUGUST"/>
    <x v="4"/>
    <s v="INDUSTRIAL"/>
    <n v="13"/>
    <s v="G2A     - Elec G-2 Dem-Fixed"/>
    <s v="G2A"/>
    <s v="ELEC G-2A"/>
    <n v="460"/>
    <s v="INDUSTRIAL GENERAL - 60 HERTZ"/>
    <n v="6"/>
    <n v="14816.7"/>
    <n v="90640"/>
    <x v="3"/>
  </r>
  <r>
    <x v="0"/>
    <s v="MASSACHUSETTS ELECTRIC"/>
    <x v="1"/>
    <x v="7"/>
    <s v="AUGUST"/>
    <x v="3"/>
    <s v="N/A"/>
    <n v="18"/>
    <s v="G2A     - Elec G-2 Dem-Variable"/>
    <s v="G2A"/>
    <s v="ELEC G-2A"/>
    <n v="1579"/>
    <s v="SALE FOR RESALE - M.B.T.A."/>
    <n v="1"/>
    <n v="7985.65"/>
    <n v="52800"/>
    <x v="3"/>
  </r>
  <r>
    <x v="1"/>
    <s v="NANTUCKET ELECTRIC"/>
    <x v="1"/>
    <x v="7"/>
    <s v="AUGUST"/>
    <x v="2"/>
    <s v="COMMERCIAL"/>
    <n v="954"/>
    <s v="G2A     - Elec G-2 T&amp;D Dem"/>
    <s v="G2A"/>
    <s v="ELEC G-2A"/>
    <n v="4532"/>
    <s v="DELIVERY ONLY - COMMERCIAL"/>
    <n v="65"/>
    <n v="156620.17000000001"/>
    <n v="1694588"/>
    <x v="3"/>
  </r>
  <r>
    <x v="0"/>
    <s v="MASSACHUSETTS ELECTRIC"/>
    <x v="1"/>
    <x v="7"/>
    <s v="AUGUST"/>
    <x v="2"/>
    <s v="COMMERCIAL"/>
    <n v="10"/>
    <s v="G1F     - Elec G-1 Sm C&amp;I House Meter-Fixed"/>
    <s v="G1D"/>
    <s v="ELEC G-1D"/>
    <n v="300"/>
    <s v="COMMERCIAL-NO BUILDING HEAT"/>
    <n v="20527"/>
    <n v="947044.13"/>
    <n v="5946077"/>
    <x v="2"/>
  </r>
  <r>
    <x v="0"/>
    <s v="MASSACHUSETTS ELECTRIC"/>
    <x v="1"/>
    <x v="7"/>
    <s v="AUGUST"/>
    <x v="2"/>
    <s v="COMMERCIAL"/>
    <n v="701"/>
    <s v="G3A     - Elec G-3 Large TOU-Variable"/>
    <s v="G3A"/>
    <s v="ELEC G-3A"/>
    <n v="300"/>
    <s v="COMMERCIAL-NO BUILDING HEAT"/>
    <n v="170"/>
    <n v="1751681.96"/>
    <n v="11041349"/>
    <x v="5"/>
  </r>
  <r>
    <x v="0"/>
    <s v="MASSACHUSETTS ELECTRIC"/>
    <x v="1"/>
    <x v="7"/>
    <s v="AUGUST"/>
    <x v="4"/>
    <s v="INDUSTRIAL"/>
    <n v="950"/>
    <s v="G1A     - Elec G-1 T&amp;D Sm C&amp;I"/>
    <s v="G1A"/>
    <s v="ELEC G-1A"/>
    <n v="4552"/>
    <s v="DELIVERY ONLY - INDUSTRIAL"/>
    <n v="1343"/>
    <n v="410745.76"/>
    <n v="4113322"/>
    <x v="2"/>
  </r>
  <r>
    <x v="1"/>
    <s v="NANTUCKET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43"/>
    <n v="2853.02"/>
    <n v="23259"/>
    <x v="2"/>
  </r>
  <r>
    <x v="0"/>
    <s v="MASSACHUSETTS ELECTRIC"/>
    <x v="1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59.44"/>
    <n v="214"/>
    <x v="2"/>
  </r>
  <r>
    <x v="0"/>
    <s v="MASSACHUSETTS ELECTRIC"/>
    <x v="1"/>
    <x v="7"/>
    <s v="AUGUST"/>
    <x v="8"/>
    <s v="N/A"/>
    <n v="5"/>
    <s v="G1A     - Elec G-1 Sm C&amp;I-Fixed"/>
    <s v="G1A"/>
    <s v="ELEC G-1A"/>
    <n v="1575"/>
    <s v="SALE FOR RESALE - NSTAR"/>
    <n v="5"/>
    <n v="2444.4299999999998"/>
    <n v="13370"/>
    <x v="2"/>
  </r>
  <r>
    <x v="0"/>
    <s v="MASSACHUSETTS ELECTRIC"/>
    <x v="1"/>
    <x v="7"/>
    <s v="AUGUST"/>
    <x v="0"/>
    <s v="RESIDENTIAL"/>
    <n v="616"/>
    <s v="S4A     - Lighting S-1 (S4) T&amp;D Co Owned Non Muni"/>
    <s v="S4A"/>
    <s v="LIGHTING S-4A"/>
    <n v="4512"/>
    <s v="DELIVERY ONLY - RESIDENTIAL"/>
    <n v="591"/>
    <n v="19498.12"/>
    <n v="50380"/>
    <x v="4"/>
  </r>
  <r>
    <x v="0"/>
    <s v="MASSACHUSETTS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3346"/>
    <n v="254265.51"/>
    <n v="841231"/>
    <x v="4"/>
  </r>
  <r>
    <x v="0"/>
    <s v="MASSACHUSETTS ELECTRIC"/>
    <x v="1"/>
    <x v="7"/>
    <s v="AUGUST"/>
    <x v="2"/>
    <s v="COMMERCIAL"/>
    <n v="710"/>
    <s v="G3A     - Elec G-3 T&amp;D Large TOU"/>
    <s v="G3A"/>
    <s v="ELEC G-3A"/>
    <n v="4532"/>
    <s v="DELIVERY ONLY - COMMERCIAL"/>
    <n v="2043"/>
    <n v="22055155.890000001"/>
    <n v="344171932"/>
    <x v="5"/>
  </r>
  <r>
    <x v="0"/>
    <s v="MASSACHUSETTS ELECTRIC"/>
    <x v="1"/>
    <x v="7"/>
    <s v="AUGUST"/>
    <x v="6"/>
    <s v="N/A"/>
    <n v="623"/>
    <s v="S3B     - Lighting S-3 UG Div of Ownrshp Opt B-Var"/>
    <s v="S3B"/>
    <s v="LIGHTING S-3B"/>
    <n v="360"/>
    <s v="PRIVATE LIGHTING"/>
    <n v="2"/>
    <n v="31.84"/>
    <n v="94"/>
    <x v="4"/>
  </r>
  <r>
    <x v="0"/>
    <s v="MASSACHUSETTS ELECTRIC"/>
    <x v="1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2607.34"/>
    <n v="7096"/>
    <x v="4"/>
  </r>
  <r>
    <x v="1"/>
    <s v="NANTUCKET ELECTRIC"/>
    <x v="1"/>
    <x v="7"/>
    <s v="AUGUST"/>
    <x v="1"/>
    <s v="STEAM-HEAT"/>
    <n v="1"/>
    <s v="R1A     - Elec R-1 Residential-Fixed"/>
    <s v="R1A"/>
    <s v="ELEC R-1A"/>
    <n v="207"/>
    <s v="RESIDENCE SERVICE - WITH HEAT"/>
    <n v="35"/>
    <n v="9005.18"/>
    <n v="37989"/>
    <x v="0"/>
  </r>
  <r>
    <x v="0"/>
    <s v="MASSACHUSETTS ELECTRIC"/>
    <x v="1"/>
    <x v="7"/>
    <s v="AUGUST"/>
    <x v="1"/>
    <s v="STEAM-HEAT"/>
    <n v="7"/>
    <s v="R2A     - Elec R-2 Residential Low Income-Variable"/>
    <s v="R2A"/>
    <s v="ELEC R-2A"/>
    <n v="207"/>
    <s v="RESIDENCE SERVICE - WITH HEAT"/>
    <n v="6"/>
    <n v="946.84"/>
    <n v="6600"/>
    <x v="1"/>
  </r>
  <r>
    <x v="0"/>
    <s v="MASSACHUSETTS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67227"/>
    <n v="1974323.1"/>
    <n v="49774045"/>
    <x v="1"/>
  </r>
  <r>
    <x v="1"/>
    <s v="NANTUCKET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102"/>
    <n v="3628.93"/>
    <n v="85728"/>
    <x v="1"/>
  </r>
  <r>
    <x v="0"/>
    <s v="MASSACHUSETTS ELECTRIC"/>
    <x v="1"/>
    <x v="7"/>
    <s v="AUGUST"/>
    <x v="5"/>
    <s v="STRT-AND-HWY-LT"/>
    <n v="613"/>
    <s v="G1B     - Lighting G-1 Non Conforming-Variable"/>
    <s v="G1B"/>
    <s v="LIGHTING G-1B"/>
    <n v="700"/>
    <s v="PUBLIC STREET &amp; HIWAY LIGHTING"/>
    <n v="6"/>
    <n v="96.95"/>
    <n v="288"/>
    <x v="2"/>
  </r>
  <r>
    <x v="1"/>
    <s v="NANTUCKET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8"/>
    <n v="158.96"/>
    <n v="953"/>
    <x v="2"/>
  </r>
  <r>
    <x v="0"/>
    <s v="MASSACHUSETTS ELECTRIC"/>
    <x v="1"/>
    <x v="7"/>
    <s v="AUGUST"/>
    <x v="6"/>
    <s v="N/A"/>
    <n v="600"/>
    <s v="S1A     - Lighting S-1 Co Owned-Fixed"/>
    <s v="S1A"/>
    <s v="LIGHTING S-1A"/>
    <n v="360"/>
    <s v="PRIVATE LIGHTING"/>
    <n v="9"/>
    <n v="3604.59"/>
    <n v="3799"/>
    <x v="4"/>
  </r>
  <r>
    <x v="1"/>
    <s v="NANTUCKET ELECTRIC"/>
    <x v="1"/>
    <x v="7"/>
    <s v="AUGUST"/>
    <x v="2"/>
    <s v="COMMERCIAL"/>
    <n v="903"/>
    <s v="R1A     - Elec R-1 T&amp;D Residential"/>
    <s v="R1A"/>
    <s v="ELEC R-1A"/>
    <n v="4532"/>
    <s v="DELIVERY ONLY - COMMERCIAL"/>
    <n v="20"/>
    <n v="1629.56"/>
    <n v="11321"/>
    <x v="0"/>
  </r>
  <r>
    <x v="0"/>
    <s v="MASSACHUSETTS ELECTRIC"/>
    <x v="1"/>
    <x v="7"/>
    <s v="AUGUST"/>
    <x v="2"/>
    <s v="COMMERCIAL"/>
    <n v="954"/>
    <s v="G2A     - Elec G-2 T&amp;D Dem"/>
    <s v="G2A"/>
    <s v="ELEC G-2A"/>
    <n v="4532"/>
    <s v="DELIVERY ONLY - COMMERCIAL"/>
    <n v="8071"/>
    <n v="14701587.1"/>
    <n v="173857717"/>
    <x v="3"/>
  </r>
  <r>
    <x v="0"/>
    <s v="MASSACHUSETTS ELECTRIC"/>
    <x v="1"/>
    <x v="7"/>
    <s v="AUGUST"/>
    <x v="0"/>
    <s v="RESIDENTIAL"/>
    <n v="10"/>
    <s v="G1F     - Elec G-1 Sm C&amp;I House Meter-Fixed"/>
    <s v="G1D"/>
    <s v="ELEC G-1D"/>
    <n v="200"/>
    <s v="RESIDENCE SERVICE - NO HEAT"/>
    <n v="1075"/>
    <n v="99022.34"/>
    <n v="494314"/>
    <x v="2"/>
  </r>
  <r>
    <x v="0"/>
    <s v="MASSACHUSETTS ELECTRIC"/>
    <x v="1"/>
    <x v="7"/>
    <s v="AUGUST"/>
    <x v="2"/>
    <s v="COMMERCIAL"/>
    <n v="16"/>
    <s v="G2B     - Elec G-2 Dem Master Mtr Apts-Fixed"/>
    <s v="G2B"/>
    <s v="ELEC G-2B"/>
    <n v="300"/>
    <s v="COMMERCIAL-NO BUILDING HEAT"/>
    <n v="1"/>
    <n v="1713.12"/>
    <n v="8440"/>
    <x v="3"/>
  </r>
  <r>
    <x v="0"/>
    <s v="MASSACHUSETTS ELECTRIC"/>
    <x v="1"/>
    <x v="7"/>
    <s v="AUGUST"/>
    <x v="2"/>
    <s v="COMMERCIAL"/>
    <n v="950"/>
    <s v="G1A     - Elec G-1 T&amp;D Sm C&amp;I"/>
    <s v="G1A"/>
    <s v="ELEC G-1A"/>
    <n v="4532"/>
    <s v="DELIVERY ONLY - COMMERCIAL"/>
    <n v="60413"/>
    <n v="6377883.3200000003"/>
    <n v="106878429"/>
    <x v="2"/>
  </r>
  <r>
    <x v="0"/>
    <s v="MASSACHUSETTS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02"/>
    <n v="3875.57"/>
    <n v="15725"/>
    <x v="2"/>
  </r>
  <r>
    <x v="1"/>
    <s v="NANTUCKET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6.27"/>
    <n v="21"/>
    <x v="2"/>
  </r>
  <r>
    <x v="0"/>
    <s v="MASSACHUSETTS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781"/>
    <n v="36212.31"/>
    <n v="299925"/>
    <x v="2"/>
  </r>
  <r>
    <x v="0"/>
    <s v="MASSACHUSETTS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449"/>
    <n v="23962.880000000001"/>
    <n v="1224721"/>
    <x v="2"/>
  </r>
  <r>
    <x v="0"/>
    <s v="MASSACHUSETTS ELECTRIC"/>
    <x v="1"/>
    <x v="7"/>
    <s v="AUGUST"/>
    <x v="5"/>
    <s v="STRT-AND-HWY-LT"/>
    <n v="627"/>
    <s v="S6A     - Lighting S-6 T&amp;D Decorative"/>
    <s v="S6A"/>
    <s v="N/A"/>
    <n v="4562"/>
    <s v="DELIVERY ONLY - STREET LIGHT"/>
    <n v="1"/>
    <n v="743.29"/>
    <n v="145"/>
    <x v="4"/>
  </r>
  <r>
    <x v="0"/>
    <s v="MASSACHUSETTS ELECTRIC"/>
    <x v="1"/>
    <x v="7"/>
    <s v="AUGUST"/>
    <x v="0"/>
    <s v="RESIDENTIAL"/>
    <n v="5"/>
    <s v="G1A     - Elec G-1 Sm C&amp;I-Fixed"/>
    <s v="G1A"/>
    <s v="ELEC G-1A"/>
    <n v="200"/>
    <s v="RESIDENCE SERVICE - NO HEAT"/>
    <n v="1297"/>
    <n v="-26196.13"/>
    <n v="771627"/>
    <x v="2"/>
  </r>
  <r>
    <x v="0"/>
    <s v="MASSACHUSETTS ELECTRIC"/>
    <x v="1"/>
    <x v="7"/>
    <s v="AUGUST"/>
    <x v="1"/>
    <s v="STEAM-HEAT"/>
    <n v="5"/>
    <s v="G1A     - Elec G-1 Sm C&amp;I-Fixed"/>
    <s v="G1A"/>
    <s v="ELEC G-1A"/>
    <n v="207"/>
    <s v="RESIDENCE SERVICE - WITH HEAT"/>
    <n v="15"/>
    <n v="2129.81"/>
    <n v="10944"/>
    <x v="2"/>
  </r>
  <r>
    <x v="0"/>
    <s v="MASSACHUSETTS ELECTRIC"/>
    <x v="1"/>
    <x v="7"/>
    <s v="AUGUST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9.349999999999994"/>
    <n v="281"/>
    <x v="4"/>
  </r>
  <r>
    <x v="0"/>
    <s v="MASSACHUSETTS ELECTRIC"/>
    <x v="1"/>
    <x v="7"/>
    <s v="AUGUST"/>
    <x v="5"/>
    <s v="STRT-AND-HWY-LT"/>
    <n v="619"/>
    <s v="S5A     - Lighting S-5 T&amp;D Cust Owned"/>
    <s v="S5A"/>
    <s v="N/A"/>
    <n v="4562"/>
    <s v="DELIVERY ONLY - STREET LIGHT"/>
    <n v="441"/>
    <n v="410057.73"/>
    <n v="3306582"/>
    <x v="4"/>
  </r>
  <r>
    <x v="0"/>
    <s v="MASSACHUSETTS ELECTRIC"/>
    <x v="1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6"/>
    <n v="1404.83"/>
    <n v="2871"/>
    <x v="4"/>
  </r>
  <r>
    <x v="1"/>
    <s v="NANTUCKET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150.19"/>
    <n v="4921"/>
    <x v="4"/>
  </r>
  <r>
    <x v="0"/>
    <s v="MASSACHUSETTS ELECTRIC"/>
    <x v="1"/>
    <x v="7"/>
    <s v="AUGUST"/>
    <x v="2"/>
    <s v="COMMERCIAL"/>
    <n v="602"/>
    <s v="S4A     - Lighting S-1 (S4) Co Owned Non Muni-Fixed"/>
    <s v="S4A"/>
    <s v="LIGHTING S-4A"/>
    <n v="300"/>
    <s v="COMMERCIAL-NO BUILDING HEAT"/>
    <n v="913"/>
    <n v="83200.17"/>
    <n v="213348"/>
    <x v="4"/>
  </r>
  <r>
    <x v="0"/>
    <s v="MASSACHUSETTS ELECTRIC"/>
    <x v="1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3661.2"/>
    <n v="46303"/>
    <x v="4"/>
  </r>
  <r>
    <x v="0"/>
    <s v="MASSACHUSETTS ELECTRIC"/>
    <x v="1"/>
    <x v="7"/>
    <s v="AUGUST"/>
    <x v="0"/>
    <s v="RESIDENTIAL"/>
    <n v="1"/>
    <s v="R1A     - Elec R-1 Residential-Fixed"/>
    <s v="R1A"/>
    <s v="ELEC R-1A"/>
    <n v="200"/>
    <s v="RESIDENCE SERVICE - NO HEAT"/>
    <n v="511588"/>
    <n v="99248993.730000004"/>
    <n v="426361864"/>
    <x v="0"/>
  </r>
  <r>
    <x v="1"/>
    <s v="NANTUCKET ELECTRIC"/>
    <x v="1"/>
    <x v="7"/>
    <s v="AUGUST"/>
    <x v="0"/>
    <s v="RESIDENTIAL"/>
    <n v="1"/>
    <s v="R1A     - Elec R-1 Residential-Fixed"/>
    <s v="R1A"/>
    <s v="ELEC R-1A"/>
    <n v="200"/>
    <s v="RESIDENCE SERVICE - NO HEAT"/>
    <n v="2831"/>
    <n v="890238.86"/>
    <n v="3790149"/>
    <x v="0"/>
  </r>
  <r>
    <x v="0"/>
    <s v="MASSACHUSETTS ELECTRIC"/>
    <x v="1"/>
    <x v="7"/>
    <s v="AUGUST"/>
    <x v="7"/>
    <s v="N/A"/>
    <n v="1"/>
    <s v="R1A     - Elec R-1 Residential-Fixed"/>
    <s v="R1A"/>
    <s v="ELEC R-1A"/>
    <n v="1572"/>
    <s v="SALE FOR RESALE - HINGHAM ELE"/>
    <n v="1"/>
    <n v="88.72"/>
    <n v="358"/>
    <x v="0"/>
  </r>
  <r>
    <x v="0"/>
    <s v="MASSACHUSETTS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451691"/>
    <n v="52837356.18"/>
    <n v="396568756"/>
    <x v="0"/>
  </r>
  <r>
    <x v="0"/>
    <s v="MASSACHUSETTS ELECTRIC"/>
    <x v="1"/>
    <x v="7"/>
    <s v="AUGUST"/>
    <x v="4"/>
    <s v="INDUSTRIAL"/>
    <n v="18"/>
    <s v="G2A     - Elec G-2 Dem-Variable"/>
    <s v="G2A"/>
    <s v="ELEC G-2A"/>
    <n v="460"/>
    <s v="INDUSTRIAL GENERAL - 60 HERTZ"/>
    <n v="184"/>
    <n v="687257.44"/>
    <n v="3860405"/>
    <x v="3"/>
  </r>
  <r>
    <x v="0"/>
    <s v="MASSACHUSETTS ELECTRIC"/>
    <x v="1"/>
    <x v="7"/>
    <s v="AUGUST"/>
    <x v="2"/>
    <s v="COMMERCIAL"/>
    <n v="18"/>
    <s v="G2A     - Elec G-2 Dem-Variable"/>
    <s v="G2A"/>
    <s v="ELEC G-2A"/>
    <n v="300"/>
    <s v="COMMERCIAL-NO BUILDING HEAT"/>
    <n v="2084"/>
    <n v="19187422.010000002"/>
    <n v="134445425"/>
    <x v="3"/>
  </r>
  <r>
    <x v="0"/>
    <s v="MASSACHUSETTS ELECTRIC"/>
    <x v="1"/>
    <x v="7"/>
    <s v="AUGUST"/>
    <x v="3"/>
    <s v="N/A"/>
    <n v="954"/>
    <s v="G2A     - Elec G-2 T&amp;D Dem"/>
    <s v="G2A"/>
    <s v="ELEC G-2A"/>
    <n v="4579"/>
    <s v="DELIVERY ONLY - MBTA"/>
    <n v="5"/>
    <n v="3687.2"/>
    <n v="43880"/>
    <x v="3"/>
  </r>
  <r>
    <x v="0"/>
    <s v="MASSACHUSETTS ELECTRIC"/>
    <x v="1"/>
    <x v="7"/>
    <s v="AUGUST"/>
    <x v="4"/>
    <s v="INDUSTRIAL"/>
    <n v="700"/>
    <s v="G3A     - Elec G-3 Large TOU-Fixed"/>
    <s v="G3A"/>
    <s v="ELEC G-3A"/>
    <n v="460"/>
    <s v="INDUSTRIAL GENERAL - 60 HERTZ"/>
    <n v="3"/>
    <n v="38553.230000000003"/>
    <n v="256650"/>
    <x v="5"/>
  </r>
  <r>
    <x v="1"/>
    <s v="NANTUCKET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6"/>
    <n v="182.98"/>
    <n v="1366"/>
    <x v="2"/>
  </r>
  <r>
    <x v="0"/>
    <s v="MASSACHUSETTS ELECTRIC"/>
    <x v="1"/>
    <x v="7"/>
    <s v="AUGUST"/>
    <x v="5"/>
    <s v="STRT-AND-HWY-LT"/>
    <n v="950"/>
    <s v="G1A     - Elec G-1 T&amp;D Sm C&amp;I"/>
    <s v="G1A"/>
    <s v="ELEC G-1A"/>
    <n v="4562"/>
    <s v="DELIVERY ONLY - STREET LIGHT"/>
    <n v="30"/>
    <n v="780.22"/>
    <n v="5009"/>
    <x v="2"/>
  </r>
  <r>
    <x v="0"/>
    <s v="MASSACHUSETTS ELECTRIC"/>
    <x v="1"/>
    <x v="7"/>
    <s v="AUGUST"/>
    <x v="1"/>
    <s v="STEAM-HEAT"/>
    <n v="950"/>
    <s v="G1A     - Elec G-1 T&amp;D Sm C&amp;I"/>
    <s v="G1A"/>
    <s v="ELEC G-1A"/>
    <n v="4513"/>
    <s v="DELIVERY ONLY - RESIDENT HEAT"/>
    <n v="13"/>
    <n v="1365.24"/>
    <n v="12622"/>
    <x v="2"/>
  </r>
  <r>
    <x v="1"/>
    <s v="NANTUCKET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27.38"/>
    <n v="171"/>
    <x v="2"/>
  </r>
  <r>
    <x v="0"/>
    <s v="MASSACHUSETTS ELECTRIC"/>
    <x v="1"/>
    <x v="7"/>
    <s v="AUGUST"/>
    <x v="4"/>
    <s v="INDUSTRIAL"/>
    <n v="5"/>
    <s v="G1A     - Elec G-1 Sm C&amp;I-Fixed"/>
    <s v="G1A"/>
    <s v="ELEC G-1A"/>
    <n v="460"/>
    <s v="INDUSTRIAL GENERAL - 60 HERTZ"/>
    <n v="1005"/>
    <n v="193168.23"/>
    <n v="1820151"/>
    <x v="2"/>
  </r>
  <r>
    <x v="0"/>
    <s v="MASSACHUSETTS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772"/>
    <n v="29152.51"/>
    <n v="236539"/>
    <x v="2"/>
  </r>
  <r>
    <x v="1"/>
    <s v="NANTUCKET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10"/>
    <n v="611.51"/>
    <n v="5133"/>
    <x v="2"/>
  </r>
  <r>
    <x v="1"/>
    <s v="NANTUCKET ELECTRIC"/>
    <x v="1"/>
    <x v="8"/>
    <s v="SEPTEMBER"/>
    <x v="0"/>
    <s v="RESIDENTIAL"/>
    <n v="10"/>
    <s v="G1F     - Elec G-1 Sm C&amp;I House Meter-Fixed"/>
    <s v="G1F"/>
    <s v="ELEC G-1F"/>
    <n v="200"/>
    <s v="RESIDENCE SERVICE - NO HEAT"/>
    <n v="5"/>
    <n v="685.58"/>
    <n v="3458"/>
    <x v="2"/>
  </r>
  <r>
    <x v="0"/>
    <s v="MASSACHUSETTS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1213"/>
    <n v="47827.26"/>
    <n v="416367"/>
    <x v="2"/>
  </r>
  <r>
    <x v="0"/>
    <s v="MASSACHUSETTS ELECTRIC"/>
    <x v="1"/>
    <x v="8"/>
    <s v="SEPTEMBER"/>
    <x v="8"/>
    <s v="N/A"/>
    <n v="950"/>
    <s v="G1A     - Elec G-1 T&amp;D Sm C&amp;I"/>
    <s v="G1A"/>
    <s v="ELEC G-1A"/>
    <n v="4575"/>
    <s v="N/A"/>
    <n v="2"/>
    <n v="972.28"/>
    <n v="10200"/>
    <x v="2"/>
  </r>
  <r>
    <x v="0"/>
    <s v="MASSACHUSETTS ELECTRIC"/>
    <x v="1"/>
    <x v="8"/>
    <s v="SEPTEMBER"/>
    <x v="2"/>
    <s v="COMMERCIAL"/>
    <n v="19"/>
    <s v="G2B     - Elec G-2 Dem Master Mtr Apts-Variable"/>
    <s v="G2B"/>
    <s v="ELEC G-2B"/>
    <n v="300"/>
    <s v="COMMERCIAL-NO BUILDING HEAT"/>
    <n v="45"/>
    <n v="111746.57"/>
    <n v="662918"/>
    <x v="3"/>
  </r>
  <r>
    <x v="1"/>
    <s v="NANTUCKET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29"/>
    <n v="2416.19"/>
    <n v="16224"/>
    <x v="1"/>
  </r>
  <r>
    <x v="1"/>
    <s v="NANTUCKET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9771"/>
    <n v="1508734.56"/>
    <n v="11401753"/>
    <x v="0"/>
  </r>
  <r>
    <x v="0"/>
    <s v="MASSACHUSETTS ELECTRIC"/>
    <x v="1"/>
    <x v="8"/>
    <s v="SEPTEMBER"/>
    <x v="0"/>
    <s v="RESIDENTIAL"/>
    <n v="602"/>
    <s v="S4A     - Lighting S-1 (S4) Co Owned Non Muni-Fixed"/>
    <s v="S4A"/>
    <s v="LIGHTING S-4A"/>
    <n v="200"/>
    <s v="RESIDENCE SERVICE - NO HEAT"/>
    <n v="195"/>
    <n v="7774.71"/>
    <n v="17879"/>
    <x v="4"/>
  </r>
  <r>
    <x v="0"/>
    <s v="MASSACHUSETTS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43"/>
    <n v="5151.42"/>
    <n v="10228"/>
    <x v="4"/>
  </r>
  <r>
    <x v="0"/>
    <s v="MASSACHUSETTS ELECTRIC"/>
    <x v="1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1"/>
    <n v="1479.4"/>
    <n v="5729"/>
    <x v="4"/>
  </r>
  <r>
    <x v="0"/>
    <s v="MASSACHUSETTS ELECTRIC"/>
    <x v="1"/>
    <x v="8"/>
    <s v="SEPTEMBER"/>
    <x v="5"/>
    <s v="STRT-AND-HWY-LT"/>
    <n v="612"/>
    <s v="G1B     - Lighting G-1 Non Conforming-Fixed"/>
    <s v="G1B"/>
    <s v="LIGHTING G-1B"/>
    <n v="700"/>
    <s v="PUBLIC STREET &amp; HIWAY LIGHTING"/>
    <n v="2"/>
    <n v="57.98"/>
    <n v="242"/>
    <x v="2"/>
  </r>
  <r>
    <x v="0"/>
    <s v="MASSACHUSETTS ELECTRIC"/>
    <x v="1"/>
    <x v="8"/>
    <s v="SEPTEMBER"/>
    <x v="3"/>
    <s v="N/A"/>
    <n v="153"/>
    <s v="MBTA    - Elec MBTA Ind Neg"/>
    <s v="MBTA"/>
    <s v="MBTA"/>
    <n v="1579"/>
    <s v="SALE FOR RESALE - M.B.T.A."/>
    <n v="17"/>
    <n v="0"/>
    <n v="3189417"/>
    <x v="6"/>
  </r>
  <r>
    <x v="1"/>
    <s v="NANTUCKET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29"/>
    <n v="2106.4899999999998"/>
    <n v="20407"/>
    <x v="2"/>
  </r>
  <r>
    <x v="0"/>
    <s v="MASSACHUSETTS ELECTRIC"/>
    <x v="1"/>
    <x v="8"/>
    <s v="SEPTEMBER"/>
    <x v="1"/>
    <s v="STEAM-HEAT"/>
    <n v="950"/>
    <s v="G1A     - Elec G-1 T&amp;D Sm C&amp;I"/>
    <s v="G1A"/>
    <s v="ELEC G-1A"/>
    <n v="4513"/>
    <s v="DELIVERY ONLY - RESIDENT HEAT"/>
    <n v="13"/>
    <n v="1103.45"/>
    <n v="10442"/>
    <x v="2"/>
  </r>
  <r>
    <x v="1"/>
    <s v="NANTUCKET ELECTRIC"/>
    <x v="1"/>
    <x v="8"/>
    <s v="SEPTEMBER"/>
    <x v="2"/>
    <s v="COMMERCIAL"/>
    <n v="10"/>
    <s v="G1F     - Elec G-1 Sm C&amp;I House Meter-Fixed"/>
    <s v="G1F"/>
    <s v="ELEC G-1F"/>
    <n v="300"/>
    <s v="COMMERCIAL-NO BUILDING HEAT"/>
    <n v="29"/>
    <n v="2198.9499999999998"/>
    <n v="10082"/>
    <x v="2"/>
  </r>
  <r>
    <x v="0"/>
    <s v="MASSACHUSETTS ELECTRIC"/>
    <x v="1"/>
    <x v="8"/>
    <s v="SEPTEMBER"/>
    <x v="4"/>
    <s v="INDUSTRIAL"/>
    <n v="13"/>
    <s v="G2A     - Elec G-2 Dem-Fixed"/>
    <s v="G2A"/>
    <s v="ELEC G-2A"/>
    <n v="460"/>
    <s v="INDUSTRIAL GENERAL - 60 HERTZ"/>
    <n v="7"/>
    <n v="22562.29"/>
    <n v="131460"/>
    <x v="3"/>
  </r>
  <r>
    <x v="0"/>
    <s v="MASSACHUSETTS ELECTRIC"/>
    <x v="1"/>
    <x v="8"/>
    <s v="SEPTEMBER"/>
    <x v="4"/>
    <s v="INDUSTRIAL"/>
    <n v="18"/>
    <s v="G2A     - Elec G-2 Dem-Variable"/>
    <s v="G2A"/>
    <s v="ELEC G-2A"/>
    <n v="460"/>
    <s v="INDUSTRIAL GENERAL - 60 HERTZ"/>
    <n v="181"/>
    <n v="610221.54"/>
    <n v="3502309"/>
    <x v="3"/>
  </r>
  <r>
    <x v="0"/>
    <s v="MASSACHUSETTS ELECTRIC"/>
    <x v="1"/>
    <x v="8"/>
    <s v="SEPTEMBER"/>
    <x v="4"/>
    <s v="INDUSTRIAL"/>
    <n v="701"/>
    <s v="G3A     - Elec G-3 Large TOU-Variable"/>
    <s v="G3A"/>
    <s v="ELEC G-3A"/>
    <n v="460"/>
    <s v="INDUSTRIAL GENERAL - 60 HERTZ"/>
    <n v="72"/>
    <n v="718047.92"/>
    <n v="4469521"/>
    <x v="5"/>
  </r>
  <r>
    <x v="0"/>
    <s v="MASSACHUSETTS ELECTRIC"/>
    <x v="1"/>
    <x v="8"/>
    <s v="SEPTEMBER"/>
    <x v="2"/>
    <s v="COMMERCIAL"/>
    <n v="700"/>
    <s v="G3A     - Elec G-3 Large TOU-Fixed"/>
    <s v="G3A"/>
    <s v="ELEC G-3A"/>
    <n v="300"/>
    <s v="COMMERCIAL-NO BUILDING HEAT"/>
    <n v="4"/>
    <n v="65373.11"/>
    <n v="416600"/>
    <x v="5"/>
  </r>
  <r>
    <x v="1"/>
    <s v="NANTUCKET ELECTRIC"/>
    <x v="1"/>
    <x v="8"/>
    <s v="SEPTEMBER"/>
    <x v="4"/>
    <s v="INDUSTRIAL"/>
    <n v="18"/>
    <s v="G2A     - Elec G-2 Dem-Variable"/>
    <s v="G2A"/>
    <s v="ELEC G-2A"/>
    <n v="460"/>
    <s v="INDUSTRIAL GENERAL - 60 HERTZ"/>
    <n v="1"/>
    <n v="558.13"/>
    <n v="2720"/>
    <x v="3"/>
  </r>
  <r>
    <x v="1"/>
    <s v="NANTUCKET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9"/>
    <n v="85530.73"/>
    <n v="1224317"/>
    <x v="5"/>
  </r>
  <r>
    <x v="0"/>
    <s v="MASSACHUSETTS ELECTRIC"/>
    <x v="1"/>
    <x v="8"/>
    <s v="SEPTEMBER"/>
    <x v="0"/>
    <s v="RESIDENTIAL"/>
    <n v="7"/>
    <s v="R2A     - Elec R-2 Residential Low Income-Variable"/>
    <s v="R2A"/>
    <s v="ELEC R-2A"/>
    <n v="200"/>
    <s v="RESIDENCE SERVICE - NO HEAT"/>
    <n v="95"/>
    <n v="8405.08"/>
    <n v="57830"/>
    <x v="1"/>
  </r>
  <r>
    <x v="1"/>
    <s v="NANTUCKET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147"/>
    <n v="18375.669999999998"/>
    <n v="136548"/>
    <x v="0"/>
  </r>
  <r>
    <x v="0"/>
    <s v="MASSACHUSETTS ELECTRIC"/>
    <x v="1"/>
    <x v="8"/>
    <s v="SEPTEMBER"/>
    <x v="1"/>
    <s v="STEAM-HEAT"/>
    <n v="7"/>
    <s v="R2A     - Elec R-2 Residential Low Income-Variable"/>
    <s v="R2A"/>
    <s v="ELEC R-2A"/>
    <n v="207"/>
    <s v="RESIDENCE SERVICE - WITH HEAT"/>
    <n v="6"/>
    <n v="681.47"/>
    <n v="4749"/>
    <x v="1"/>
  </r>
  <r>
    <x v="0"/>
    <s v="MASSACHUSETTS ELECTRIC"/>
    <x v="1"/>
    <x v="8"/>
    <s v="SEPTEMBER"/>
    <x v="2"/>
    <s v="COMMERCIAL"/>
    <n v="602"/>
    <s v="S4A     - Lighting S-1 (S4) Co Owned Non Muni-Fixed"/>
    <s v="S4A"/>
    <s v="LIGHTING S-4A"/>
    <n v="300"/>
    <s v="COMMERCIAL-NO BUILDING HEAT"/>
    <n v="914"/>
    <n v="101562.82"/>
    <n v="280823"/>
    <x v="4"/>
  </r>
  <r>
    <x v="0"/>
    <s v="MASSACHUSETTS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509"/>
    <n v="553378.85"/>
    <n v="1062300"/>
    <x v="4"/>
  </r>
  <r>
    <x v="0"/>
    <s v="MASSACHUSETTS ELECTRIC"/>
    <x v="1"/>
    <x v="8"/>
    <s v="SEPTEMBER"/>
    <x v="6"/>
    <s v="N/A"/>
    <n v="623"/>
    <s v="S3B     - Lighting S-3 UG Div of Ownrshp Opt B-Var"/>
    <s v="S3B"/>
    <s v="LIGHTING S-3B"/>
    <n v="360"/>
    <s v="PRIVATE LIGHTING"/>
    <n v="2"/>
    <n v="38.54"/>
    <n v="122"/>
    <x v="4"/>
  </r>
  <r>
    <x v="0"/>
    <s v="MASSACHUSETTS ELECTRIC"/>
    <x v="1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9.91"/>
    <n v="21"/>
    <x v="4"/>
  </r>
  <r>
    <x v="0"/>
    <s v="MASSACHUSETTS ELECTRIC"/>
    <x v="1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6"/>
    <n v="106.61"/>
    <n v="348"/>
    <x v="2"/>
  </r>
  <r>
    <x v="0"/>
    <s v="MASSACHUSETTS ELECTRIC"/>
    <x v="1"/>
    <x v="8"/>
    <s v="SEPTEMBER"/>
    <x v="4"/>
    <s v="INDUSTRIAL"/>
    <n v="5"/>
    <s v="G1A     - Elec G-1 Sm C&amp;I-Fixed"/>
    <s v="G1A"/>
    <s v="ELEC G-1A"/>
    <n v="460"/>
    <s v="INDUSTRIAL GENERAL - 60 HERTZ"/>
    <n v="994"/>
    <n v="159280.21"/>
    <n v="1665646"/>
    <x v="2"/>
  </r>
  <r>
    <x v="0"/>
    <s v="MASSACHUSETTS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306"/>
    <n v="-173479.12"/>
    <n v="447220"/>
    <x v="2"/>
  </r>
  <r>
    <x v="0"/>
    <s v="MASSACHUSETTS ELECTRIC"/>
    <x v="1"/>
    <x v="8"/>
    <s v="SEPTEMBER"/>
    <x v="10"/>
    <s v="N/A"/>
    <n v="950"/>
    <s v="G1A     - Elec G-1 T&amp;D Sm C&amp;I"/>
    <s v="G1A"/>
    <s v="ELEC G-1A"/>
    <n v="4577"/>
    <s v="N/A"/>
    <n v="1"/>
    <n v="149.18"/>
    <n v="1485"/>
    <x v="2"/>
  </r>
  <r>
    <x v="1"/>
    <s v="NANTUCKET ELECTRIC"/>
    <x v="1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8"/>
    <s v="SEPTEMBER"/>
    <x v="2"/>
    <s v="COMMERCIAL"/>
    <n v="20"/>
    <s v="G2D     - Elec G-2 Dem Res Heat Ind Mtr Apt-Var"/>
    <s v="G2D"/>
    <s v="ELEC G-2D"/>
    <n v="300"/>
    <s v="COMMERCIAL-NO BUILDING HEAT"/>
    <n v="68"/>
    <n v="102232.64"/>
    <n v="588102"/>
    <x v="3"/>
  </r>
  <r>
    <x v="0"/>
    <s v="MASSACHUSETTS ELECTRIC"/>
    <x v="1"/>
    <x v="8"/>
    <s v="SEPTEMBER"/>
    <x v="2"/>
    <s v="COMMERCIAL"/>
    <n v="954"/>
    <s v="G2A     - Elec G-2 T&amp;D Dem"/>
    <s v="G2A"/>
    <s v="ELEC G-2A"/>
    <n v="4532"/>
    <s v="DELIVERY ONLY - COMMERCIAL"/>
    <n v="7896"/>
    <n v="12961147.640000001"/>
    <n v="155760958"/>
    <x v="3"/>
  </r>
  <r>
    <x v="1"/>
    <s v="NANTUCKET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1"/>
    <n v="5510.75"/>
    <n v="71618"/>
    <x v="5"/>
  </r>
  <r>
    <x v="1"/>
    <s v="NANTUCKET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24"/>
    <n v="5853.54"/>
    <n v="25191"/>
    <x v="0"/>
  </r>
  <r>
    <x v="1"/>
    <s v="NANTUCKET ELECTRIC"/>
    <x v="1"/>
    <x v="8"/>
    <s v="SEPTEMBER"/>
    <x v="0"/>
    <s v="RESIDENTIAL"/>
    <n v="1"/>
    <s v="R1A     - Elec R-1 Residential-Fixed"/>
    <s v="R1A"/>
    <s v="ELEC R-1A"/>
    <n v="200"/>
    <s v="RESIDENCE SERVICE - NO HEAT"/>
    <n v="2114"/>
    <n v="545797.94999999995"/>
    <n v="2351458"/>
    <x v="0"/>
  </r>
  <r>
    <x v="0"/>
    <s v="MASSACHUSETTS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60080"/>
    <n v="5218955.43"/>
    <n v="35539539"/>
    <x v="1"/>
  </r>
  <r>
    <x v="0"/>
    <s v="MASSACHUSETTS ELECTRIC"/>
    <x v="1"/>
    <x v="8"/>
    <s v="SEPTEMBER"/>
    <x v="5"/>
    <s v="STRT-AND-HWY-LT"/>
    <n v="600"/>
    <s v="S1A     - Lighting S-1 Co Owned-Fixed"/>
    <s v="S1A"/>
    <s v="LIGHTING S-1A"/>
    <n v="700"/>
    <s v="PUBLIC STREET &amp; HIWAY LIGHTING"/>
    <n v="71"/>
    <n v="65530.47"/>
    <n v="101470"/>
    <x v="4"/>
  </r>
  <r>
    <x v="0"/>
    <s v="MASSACHUSETTS ELECTRIC"/>
    <x v="1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635"/>
    <n v="51070.14"/>
    <n v="136932"/>
    <x v="4"/>
  </r>
  <r>
    <x v="1"/>
    <s v="NANTUCKET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6300.25"/>
    <n v="15290"/>
    <x v="4"/>
  </r>
  <r>
    <x v="1"/>
    <s v="NANTUCKET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1"/>
    <n v="11.9"/>
    <n v="29"/>
    <x v="4"/>
  </r>
  <r>
    <x v="1"/>
    <s v="NANTUCKET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30.21"/>
    <n v="131"/>
    <x v="4"/>
  </r>
  <r>
    <x v="0"/>
    <s v="MASSACHUSETTS ELECTRIC"/>
    <x v="1"/>
    <x v="8"/>
    <s v="SEPTEMBER"/>
    <x v="5"/>
    <s v="STRT-AND-HWY-LT"/>
    <n v="619"/>
    <s v="S5A     - Lighting S-5 T&amp;D Cust Owned"/>
    <s v="S5A"/>
    <s v="N/A"/>
    <n v="4562"/>
    <s v="DELIVERY ONLY - STREET LIGHT"/>
    <n v="443"/>
    <n v="399260.97"/>
    <n v="3127405"/>
    <x v="4"/>
  </r>
  <r>
    <x v="0"/>
    <s v="MASSACHUSETTS ELECTRIC"/>
    <x v="1"/>
    <x v="8"/>
    <s v="SEPTEMBER"/>
    <x v="5"/>
    <s v="STRT-AND-HWY-LT"/>
    <n v="626"/>
    <s v="S6A     - Lighting S-6 Decorative-Variable"/>
    <s v="S6A"/>
    <s v="N/A"/>
    <n v="700"/>
    <s v="PUBLIC STREET &amp; HIWAY LIGHTING"/>
    <n v="4"/>
    <n v="2290.44"/>
    <n v="625"/>
    <x v="4"/>
  </r>
  <r>
    <x v="0"/>
    <s v="MASSACHUSETTS ELECTRIC"/>
    <x v="1"/>
    <x v="8"/>
    <s v="SEPTEMBER"/>
    <x v="5"/>
    <s v="STRT-AND-HWY-LT"/>
    <n v="608"/>
    <s v="S5A     - Lighting S-5 Cust Owned-Fixed"/>
    <s v="S5A"/>
    <s v="N/A"/>
    <n v="700"/>
    <s v="PUBLIC STREET &amp; HIWAY LIGHTING"/>
    <n v="58"/>
    <n v="33576.82"/>
    <n v="158447"/>
    <x v="4"/>
  </r>
  <r>
    <x v="0"/>
    <s v="MASSACHUSETTS ELECTRIC"/>
    <x v="1"/>
    <x v="8"/>
    <s v="SEPTEMBER"/>
    <x v="2"/>
    <s v="COMMERCIAL"/>
    <n v="5"/>
    <s v="G1A     - Elec G-1 Sm C&amp;I-Fixed"/>
    <s v="G1A"/>
    <s v="ELEC G-1A"/>
    <n v="300"/>
    <s v="COMMERCIAL-NO BUILDING HEAT"/>
    <n v="42510"/>
    <n v="302229.76000000001"/>
    <n v="51083853"/>
    <x v="2"/>
  </r>
  <r>
    <x v="0"/>
    <s v="MASSACHUSETTS ELECTRIC"/>
    <x v="1"/>
    <x v="8"/>
    <s v="SEPTEMBER"/>
    <x v="0"/>
    <s v="RESIDENTIAL"/>
    <n v="11"/>
    <s v="G1A     - Elec G-1 Sm C&amp;I-Variable"/>
    <s v="G1A"/>
    <s v="ELEC G-1A"/>
    <n v="200"/>
    <s v="RESIDENCE SERVICE - NO HEAT"/>
    <n v="9"/>
    <n v="-22151.72"/>
    <n v="46846"/>
    <x v="2"/>
  </r>
  <r>
    <x v="1"/>
    <s v="NANTUCKET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2"/>
    <n v="65.14"/>
    <n v="249"/>
    <x v="2"/>
  </r>
  <r>
    <x v="0"/>
    <s v="MASSACHUSETTS ELECTRIC"/>
    <x v="1"/>
    <x v="8"/>
    <s v="SEPTEMBER"/>
    <x v="3"/>
    <s v="N/A"/>
    <n v="951"/>
    <s v="G1C     - Elec G-1 T&amp;D Sm C&amp;I Unmtrd Fix kWh"/>
    <s v="G1C"/>
    <s v="ELEC G-1C"/>
    <n v="4579"/>
    <s v="DELIVERY ONLY - MBTA"/>
    <n v="7"/>
    <n v="315.98"/>
    <n v="2844"/>
    <x v="2"/>
  </r>
  <r>
    <x v="0"/>
    <s v="MASSACHUSETTS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1319"/>
    <n v="359182.65"/>
    <n v="3710997"/>
    <x v="2"/>
  </r>
  <r>
    <x v="0"/>
    <s v="MASSACHUSETTS ELECTRIC"/>
    <x v="1"/>
    <x v="8"/>
    <s v="SEPTEMBER"/>
    <x v="3"/>
    <s v="N/A"/>
    <n v="950"/>
    <s v="G1A     - Elec G-1 T&amp;D Sm C&amp;I"/>
    <s v="G1A"/>
    <s v="ELEC G-1A"/>
    <n v="4579"/>
    <s v="DELIVERY ONLY - MBTA"/>
    <n v="83"/>
    <n v="6476.82"/>
    <n v="60887"/>
    <x v="2"/>
  </r>
  <r>
    <x v="0"/>
    <s v="MASSACHUSETTS ELECTRIC"/>
    <x v="1"/>
    <x v="8"/>
    <s v="SEPTEMBER"/>
    <x v="2"/>
    <s v="COMMERCIAL"/>
    <n v="13"/>
    <s v="G2A     - Elec G-2 Dem-Fixed"/>
    <s v="G2A"/>
    <s v="ELEC G-2A"/>
    <n v="300"/>
    <s v="COMMERCIAL-NO BUILDING HEAT"/>
    <n v="90"/>
    <n v="210619.22"/>
    <n v="1214907"/>
    <x v="3"/>
  </r>
  <r>
    <x v="0"/>
    <s v="MASSACHUSETTS ELECTRIC"/>
    <x v="1"/>
    <x v="8"/>
    <s v="SEPTEMBER"/>
    <x v="0"/>
    <s v="RESIDENTIAL"/>
    <n v="18"/>
    <s v="G2A     - Elec G-2 Dem-Variable"/>
    <s v="G2A"/>
    <s v="ELEC G-2A"/>
    <n v="200"/>
    <s v="RESIDENCE SERVICE - NO HEAT"/>
    <n v="1"/>
    <n v="158.38999999999999"/>
    <n v="560"/>
    <x v="3"/>
  </r>
  <r>
    <x v="0"/>
    <s v="MASSACHUSETTS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72"/>
    <n v="2319749.9300000002"/>
    <n v="15066433"/>
    <x v="5"/>
  </r>
  <r>
    <x v="0"/>
    <s v="MASSACHUSETTS ELECTRIC"/>
    <x v="1"/>
    <x v="8"/>
    <s v="SEPTEMBER"/>
    <x v="3"/>
    <s v="N/A"/>
    <n v="954"/>
    <s v="G2A     - Elec G-2 T&amp;D Dem"/>
    <s v="G2A"/>
    <s v="ELEC G-2A"/>
    <n v="4579"/>
    <s v="DELIVERY ONLY - MBTA"/>
    <n v="5"/>
    <n v="3283.99"/>
    <n v="46020"/>
    <x v="3"/>
  </r>
  <r>
    <x v="0"/>
    <s v="MASSACHUSETTS ELECTRIC"/>
    <x v="1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202.6600000000001"/>
    <n v="6720"/>
    <x v="3"/>
  </r>
  <r>
    <x v="0"/>
    <s v="MASSACHUSETTS ELECTRIC"/>
    <x v="1"/>
    <x v="8"/>
    <s v="SEPTEMBER"/>
    <x v="8"/>
    <s v="N/A"/>
    <n v="18"/>
    <s v="G2A     - Elec G-2 Dem-Variable"/>
    <s v="G2A"/>
    <s v="ELEC G-2A"/>
    <n v="1575"/>
    <s v="SALE FOR RESALE - NSTAR"/>
    <n v="2"/>
    <n v="10615.74"/>
    <n v="66350"/>
    <x v="3"/>
  </r>
  <r>
    <x v="0"/>
    <s v="MASSACHUSETTS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643"/>
    <n v="11139439.15"/>
    <n v="184171665"/>
    <x v="5"/>
  </r>
  <r>
    <x v="0"/>
    <s v="MASSACHUSETTS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37685"/>
    <n v="5079250.8600000003"/>
    <n v="22026465"/>
    <x v="0"/>
  </r>
  <r>
    <x v="1"/>
    <s v="NANTUCKET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9"/>
    <n v="1398.73"/>
    <n v="9948"/>
    <x v="0"/>
  </r>
  <r>
    <x v="0"/>
    <s v="MASSACHUSETTS ELECTRIC"/>
    <x v="1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93.96"/>
    <n v="365"/>
    <x v="4"/>
  </r>
  <r>
    <x v="0"/>
    <s v="MASSACHUSETTS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3346"/>
    <n v="299482.51"/>
    <n v="1093322"/>
    <x v="4"/>
  </r>
  <r>
    <x v="1"/>
    <s v="NANTUCKET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9.27"/>
    <n v="20"/>
    <x v="4"/>
  </r>
  <r>
    <x v="0"/>
    <s v="MASSACHUSETTS ELECTRIC"/>
    <x v="1"/>
    <x v="8"/>
    <s v="SEPTEMBER"/>
    <x v="4"/>
    <s v="INDUSTRIAL"/>
    <n v="616"/>
    <s v="S4A     - Lighting S-1 (S4) T&amp;D Co Owned Non Muni"/>
    <s v="S4A"/>
    <s v="LIGHTING S-4A"/>
    <n v="4552"/>
    <s v="DELIVERY ONLY - INDUSTRIAL"/>
    <n v="106"/>
    <n v="16019.27"/>
    <n v="59881"/>
    <x v="4"/>
  </r>
  <r>
    <x v="0"/>
    <s v="MASSACHUSETTS ELECTRIC"/>
    <x v="1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2"/>
    <n v="18166.490000000002"/>
    <n v="43334"/>
    <x v="4"/>
  </r>
  <r>
    <x v="0"/>
    <s v="MASSACHUSETTS ELECTRIC"/>
    <x v="1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6"/>
    <n v="1641.17"/>
    <n v="3749"/>
    <x v="4"/>
  </r>
  <r>
    <x v="0"/>
    <s v="MASSACHUSETTS ELECTRIC"/>
    <x v="1"/>
    <x v="8"/>
    <s v="SEPTEMBER"/>
    <x v="6"/>
    <s v="N/A"/>
    <n v="621"/>
    <s v="G1B     - Lighting G-1 T&amp;D Non Conforming"/>
    <s v="G1B"/>
    <s v="LIGHTING G-1B"/>
    <n v="4563"/>
    <s v="DELIVERY ONLY - PRIVATE LIGHT"/>
    <n v="1"/>
    <n v="7.88"/>
    <n v="8"/>
    <x v="2"/>
  </r>
  <r>
    <x v="0"/>
    <s v="MASSACHUSETTS ELECTRIC"/>
    <x v="1"/>
    <x v="8"/>
    <s v="SEPTEMBER"/>
    <x v="4"/>
    <s v="INDUSTRIAL"/>
    <n v="11"/>
    <s v="G1A     - Elec G-1 Sm C&amp;I-Variable"/>
    <s v="G1A"/>
    <s v="ELEC G-1A"/>
    <n v="460"/>
    <s v="INDUSTRIAL GENERAL - 60 HERTZ"/>
    <n v="2"/>
    <n v="96.69"/>
    <n v="436"/>
    <x v="2"/>
  </r>
  <r>
    <x v="0"/>
    <s v="MASSACHUSETTS ELECTRIC"/>
    <x v="1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61.25"/>
    <n v="572"/>
    <x v="2"/>
  </r>
  <r>
    <x v="0"/>
    <s v="MASSACHUSETTS ELECTRIC"/>
    <x v="1"/>
    <x v="8"/>
    <s v="SEPT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1"/>
    <n v="7.67"/>
    <n v="0"/>
    <x v="2"/>
  </r>
  <r>
    <x v="0"/>
    <s v="MASSACHUSETTS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449"/>
    <n v="-599.04"/>
    <n v="1055022"/>
    <x v="2"/>
  </r>
  <r>
    <x v="1"/>
    <s v="NANTUCKET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48"/>
    <n v="2843.26"/>
    <n v="23689"/>
    <x v="2"/>
  </r>
  <r>
    <x v="0"/>
    <s v="MASSACHUSETTS ELECTRIC"/>
    <x v="1"/>
    <x v="8"/>
    <s v="SEPTEMBER"/>
    <x v="8"/>
    <s v="N/A"/>
    <n v="701"/>
    <s v="G3A     - Elec G-3 Large TOU-Variable"/>
    <s v="G3A"/>
    <s v="ELEC G-3A"/>
    <n v="1575"/>
    <s v="SALE FOR RESALE - NSTAR"/>
    <n v="1"/>
    <n v="15554.99"/>
    <n v="111300"/>
    <x v="5"/>
  </r>
  <r>
    <x v="0"/>
    <s v="MASSACHUSETTS ELECTRIC"/>
    <x v="1"/>
    <x v="8"/>
    <s v="SEPTEMBER"/>
    <x v="3"/>
    <s v="N/A"/>
    <n v="18"/>
    <s v="G2A     - Elec G-2 Dem-Variable"/>
    <s v="G2A"/>
    <s v="ELEC G-2A"/>
    <n v="1579"/>
    <s v="SALE FOR RESALE - M.B.T.A."/>
    <n v="1"/>
    <n v="6963.78"/>
    <n v="46000"/>
    <x v="3"/>
  </r>
  <r>
    <x v="0"/>
    <s v="MASSACHUSETTS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442290"/>
    <n v="37092242.210000001"/>
    <n v="282062424"/>
    <x v="0"/>
  </r>
  <r>
    <x v="0"/>
    <s v="MASSACHUSETTS ELECTRIC"/>
    <x v="1"/>
    <x v="8"/>
    <s v="SEPTEMBER"/>
    <x v="2"/>
    <s v="COMMERCIAL"/>
    <n v="1"/>
    <s v="R1A     - Elec R-1 Residential-Fixed"/>
    <s v="R1A"/>
    <s v="ELEC R-1A"/>
    <n v="300"/>
    <s v="COMMERCIAL-NO BUILDING HEAT"/>
    <n v="1213"/>
    <n v="247084.73"/>
    <n v="1089480"/>
    <x v="0"/>
  </r>
  <r>
    <x v="0"/>
    <s v="MASSACHUSETTS ELECTRIC"/>
    <x v="1"/>
    <x v="8"/>
    <s v="SEPT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8"/>
    <s v="SEPTEMBER"/>
    <x v="1"/>
    <s v="STEAM-HEAT"/>
    <n v="2"/>
    <s v="R1A     - Elec R-1 Residential-Variable"/>
    <s v="R1A"/>
    <s v="ELEC R-1A"/>
    <n v="207"/>
    <s v="RESIDENCE SERVICE - WITH HEAT"/>
    <n v="26"/>
    <n v="3863.29"/>
    <n v="17081"/>
    <x v="0"/>
  </r>
  <r>
    <x v="0"/>
    <s v="MASSACHUSETTS ELECTRIC"/>
    <x v="1"/>
    <x v="8"/>
    <s v="SEPTEMBER"/>
    <x v="6"/>
    <s v="N/A"/>
    <n v="601"/>
    <s v="S1A     - Lighting S-1 Co Owned-Variable"/>
    <s v="S1A"/>
    <s v="LIGHTING S-1A"/>
    <n v="360"/>
    <s v="PRIVATE LIGHTING"/>
    <n v="40"/>
    <n v="1217.3699999999999"/>
    <n v="1970"/>
    <x v="4"/>
  </r>
  <r>
    <x v="0"/>
    <s v="MASSACHUSETTS ELECTRIC"/>
    <x v="1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7"/>
    <n v="533.08000000000004"/>
    <n v="1289"/>
    <x v="4"/>
  </r>
  <r>
    <x v="0"/>
    <s v="MASSACHUSETTS ELECTRIC"/>
    <x v="1"/>
    <x v="8"/>
    <s v="SEPTEMBER"/>
    <x v="2"/>
    <s v="COMMERCIAL"/>
    <n v="603"/>
    <s v="S4A     - Lighting S-1 (S4) Co Owned Non Muni-Variable"/>
    <s v="S4A"/>
    <s v="LIGHTING S-4A"/>
    <n v="300"/>
    <s v="COMMERCIAL-NO BUILDING HEAT"/>
    <n v="1794"/>
    <n v="169595.56"/>
    <n v="476402"/>
    <x v="4"/>
  </r>
  <r>
    <x v="0"/>
    <s v="MASSACHUSETTS ELECTRIC"/>
    <x v="1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49"/>
    <n v="7278.87"/>
    <n v="20918"/>
    <x v="4"/>
  </r>
  <r>
    <x v="0"/>
    <s v="MASSACHUSETTS ELECTRIC"/>
    <x v="1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911"/>
    <n v="69470.98"/>
    <n v="243313"/>
    <x v="4"/>
  </r>
  <r>
    <x v="0"/>
    <s v="MASSACHUSETTS ELECTRIC"/>
    <x v="1"/>
    <x v="8"/>
    <s v="SEPTEMBER"/>
    <x v="5"/>
    <s v="STRT-AND-HWY-LT"/>
    <n v="627"/>
    <s v="S6A     - Lighting S-6 T&amp;D Decorative"/>
    <s v="S6A"/>
    <s v="N/A"/>
    <n v="4562"/>
    <s v="DELIVERY ONLY - STREET LIGHT"/>
    <n v="1"/>
    <n v="851.36"/>
    <n v="190"/>
    <x v="4"/>
  </r>
  <r>
    <x v="1"/>
    <s v="NANTUCKET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"/>
    <n v="14408.53"/>
    <n v="94080"/>
    <x v="5"/>
  </r>
  <r>
    <x v="0"/>
    <s v="MASSACHUSETTS ELECTRIC"/>
    <x v="1"/>
    <x v="8"/>
    <s v="SEPTEMBER"/>
    <x v="2"/>
    <s v="COMMERCIAL"/>
    <n v="16"/>
    <s v="G2B     - Elec G-2 Dem Master Mtr Apts-Fixed"/>
    <s v="G2B"/>
    <s v="ELEC G-2B"/>
    <n v="300"/>
    <s v="COMMERCIAL-NO BUILDING HEAT"/>
    <n v="1"/>
    <n v="2829.94"/>
    <n v="17000"/>
    <x v="3"/>
  </r>
  <r>
    <x v="0"/>
    <s v="MASSACHUSETTS ELECTRIC"/>
    <x v="1"/>
    <x v="8"/>
    <s v="SEPTEMBER"/>
    <x v="4"/>
    <s v="INDUSTRIAL"/>
    <n v="954"/>
    <s v="G2A     - Elec G-2 T&amp;D Dem"/>
    <s v="G2A"/>
    <s v="ELEC G-2A"/>
    <n v="4552"/>
    <s v="DELIVERY ONLY - INDUSTRIAL"/>
    <n v="511"/>
    <n v="1150953.05"/>
    <n v="12426792"/>
    <x v="3"/>
  </r>
  <r>
    <x v="0"/>
    <s v="MASSACHUSETTS ELECTRIC"/>
    <x v="1"/>
    <x v="8"/>
    <s v="SEPTEMBER"/>
    <x v="8"/>
    <s v="N/A"/>
    <n v="13"/>
    <s v="G2A     - Elec G-2 Dem-Fixed"/>
    <s v="G2A"/>
    <s v="ELEC G-2A"/>
    <n v="1575"/>
    <s v="SALE FOR RESALE - NSTAR"/>
    <n v="1"/>
    <n v="673.01"/>
    <n v="3640"/>
    <x v="3"/>
  </r>
  <r>
    <x v="0"/>
    <s v="MASSACHUSETTS ELECTRIC"/>
    <x v="1"/>
    <x v="8"/>
    <s v="SEPTEMBER"/>
    <x v="0"/>
    <s v="RESIDENTIAL"/>
    <n v="1"/>
    <s v="R1A     - Elec R-1 Residential-Fixed"/>
    <s v="R1A"/>
    <s v="ELEC R-1A"/>
    <n v="200"/>
    <s v="RESIDENCE SERVICE - NO HEAT"/>
    <n v="511763"/>
    <n v="74097549.519999996"/>
    <n v="321249544"/>
    <x v="0"/>
  </r>
  <r>
    <x v="1"/>
    <s v="NANTUCKET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114"/>
    <n v="3362.84"/>
    <n v="81322"/>
    <x v="1"/>
  </r>
  <r>
    <x v="0"/>
    <s v="MASSACHUSETTS ELECTRIC"/>
    <x v="1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70.38"/>
    <n v="141"/>
    <x v="4"/>
  </r>
  <r>
    <x v="0"/>
    <s v="MASSACHUSETTS ELECTRIC"/>
    <x v="1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22"/>
    <n v="29907.13"/>
    <n v="82102"/>
    <x v="4"/>
  </r>
  <r>
    <x v="0"/>
    <s v="MASSACHUSETTS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1"/>
    <n v="1958.45"/>
    <n v="10699"/>
    <x v="4"/>
  </r>
  <r>
    <x v="1"/>
    <s v="NANTUCKET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376.81"/>
    <n v="6427"/>
    <x v="4"/>
  </r>
  <r>
    <x v="0"/>
    <s v="MASSACHUSETTS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45.2"/>
    <n v="252"/>
    <x v="4"/>
  </r>
  <r>
    <x v="0"/>
    <s v="MASSACHUSETTS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504.4"/>
    <n v="4936"/>
    <x v="2"/>
  </r>
  <r>
    <x v="1"/>
    <s v="NANTUCKET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55.51"/>
    <n v="969"/>
    <x v="2"/>
  </r>
  <r>
    <x v="0"/>
    <s v="MASSACHUSETTS ELECTRIC"/>
    <x v="1"/>
    <x v="8"/>
    <s v="SEPTEMBER"/>
    <x v="5"/>
    <s v="STRT-AND-HWY-LT"/>
    <n v="621"/>
    <s v="G1B     - Lighting G-1 T&amp;D Non Conforming"/>
    <s v="G1B"/>
    <s v="LIGHTING G-1B"/>
    <n v="4562"/>
    <s v="DELIVERY ONLY - STREET LIGHT"/>
    <n v="10"/>
    <n v="175.31"/>
    <n v="1074"/>
    <x v="2"/>
  </r>
  <r>
    <x v="1"/>
    <s v="NANTUCKET ELECTRIC"/>
    <x v="1"/>
    <x v="8"/>
    <s v="SEPTEMBER"/>
    <x v="0"/>
    <s v="RESIDENTIAL"/>
    <n v="5"/>
    <s v="G1A     - Elec G-1 Sm C&amp;I-Fixed"/>
    <s v="G1A"/>
    <s v="ELEC G-1A"/>
    <n v="200"/>
    <s v="RESIDENCE SERVICE - NO HEAT"/>
    <n v="13"/>
    <n v="2240.7399999999998"/>
    <n v="11487"/>
    <x v="2"/>
  </r>
  <r>
    <x v="0"/>
    <s v="MASSACHUSETTS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789"/>
    <n v="46500.21"/>
    <n v="419268"/>
    <x v="2"/>
  </r>
  <r>
    <x v="0"/>
    <s v="MASSACHUSETTS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211"/>
    <n v="46728.31"/>
    <n v="271473"/>
    <x v="2"/>
  </r>
  <r>
    <x v="1"/>
    <s v="NANTUCKET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23.48"/>
    <n v="135"/>
    <x v="2"/>
  </r>
  <r>
    <x v="0"/>
    <s v="MASSACHUSETTS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19334"/>
    <n v="786170.89"/>
    <n v="7112692"/>
    <x v="2"/>
  </r>
  <r>
    <x v="0"/>
    <s v="MASSACHUSETTS ELECTRIC"/>
    <x v="1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56.85"/>
    <n v="207"/>
    <x v="2"/>
  </r>
  <r>
    <x v="0"/>
    <s v="MASSACHUSETTS ELECTRIC"/>
    <x v="1"/>
    <x v="8"/>
    <s v="SEPTEMBER"/>
    <x v="2"/>
    <s v="COMMERCIAL"/>
    <n v="15"/>
    <s v="G1F     - Elec G-1 Sm C&amp;I House Meter-Variable"/>
    <s v="G1F"/>
    <s v="ELEC G-1F"/>
    <n v="300"/>
    <s v="COMMERCIAL-NO BUILDING HEAT"/>
    <n v="101"/>
    <n v="-1930.15"/>
    <n v="15266"/>
    <x v="2"/>
  </r>
  <r>
    <x v="0"/>
    <s v="MASSACHUSETTS ELECTRIC"/>
    <x v="1"/>
    <x v="8"/>
    <s v="SEPTEMBER"/>
    <x v="2"/>
    <s v="COMMERCIAL"/>
    <n v="10"/>
    <s v="G1F     - Elec G-1 Sm C&amp;I House Meter-Fixed"/>
    <s v="G1D"/>
    <s v="ELEC G-1D"/>
    <n v="300"/>
    <s v="COMMERCIAL-NO BUILDING HEAT"/>
    <n v="20531"/>
    <n v="901298.91"/>
    <n v="5684780"/>
    <x v="2"/>
  </r>
  <r>
    <x v="0"/>
    <s v="MASSACHUSETTS ELECTRIC"/>
    <x v="1"/>
    <x v="8"/>
    <s v="SEPTEMBER"/>
    <x v="0"/>
    <s v="RESIDENTIAL"/>
    <n v="10"/>
    <s v="G1F     - Elec G-1 Sm C&amp;I House Meter-Fixed"/>
    <s v="G1D"/>
    <s v="ELEC G-1D"/>
    <n v="200"/>
    <s v="RESIDENCE SERVICE - NO HEAT"/>
    <n v="1077"/>
    <n v="77428.91"/>
    <n v="381610"/>
    <x v="2"/>
  </r>
  <r>
    <x v="1"/>
    <s v="NANTUCKET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2"/>
    <n v="42.38"/>
    <n v="228"/>
    <x v="2"/>
  </r>
  <r>
    <x v="0"/>
    <s v="MASSACHUSETTS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59749"/>
    <n v="4610600.0599999996"/>
    <n v="93717526"/>
    <x v="2"/>
  </r>
  <r>
    <x v="0"/>
    <s v="MASSACHUSETTS ELECTRIC"/>
    <x v="1"/>
    <x v="8"/>
    <s v="SEPTEMBER"/>
    <x v="2"/>
    <s v="COMMERCIAL"/>
    <n v="18"/>
    <s v="G2A     - Elec G-2 Dem-Variable"/>
    <s v="G2A"/>
    <s v="ELEC G-2A"/>
    <n v="300"/>
    <s v="COMMERCIAL-NO BUILDING HEAT"/>
    <n v="2030"/>
    <n v="-7507981.1799999997"/>
    <n v="-64569311"/>
    <x v="3"/>
  </r>
  <r>
    <x v="1"/>
    <s v="NANTUCKET ELECTRIC"/>
    <x v="1"/>
    <x v="8"/>
    <s v="SEPTEMBER"/>
    <x v="2"/>
    <s v="COMMERCIAL"/>
    <n v="18"/>
    <s v="G2A     - Elec G-2 Dem-Variable"/>
    <s v="G2A"/>
    <s v="ELEC G-2A"/>
    <n v="300"/>
    <s v="COMMERCIAL-NO BUILDING HEAT"/>
    <n v="5"/>
    <n v="14230.65"/>
    <n v="80023"/>
    <x v="3"/>
  </r>
  <r>
    <x v="0"/>
    <s v="MASSACHUSETTS ELECTRIC"/>
    <x v="1"/>
    <x v="8"/>
    <s v="SEPTEMBER"/>
    <x v="4"/>
    <s v="INDUSTRIAL"/>
    <n v="700"/>
    <s v="G3A     - Elec G-3 Large TOU-Fixed"/>
    <s v="G3A"/>
    <s v="ELEC G-3A"/>
    <n v="460"/>
    <s v="INDUSTRIAL GENERAL - 60 HERTZ"/>
    <n v="3"/>
    <n v="122269.57"/>
    <n v="898950"/>
    <x v="5"/>
  </r>
  <r>
    <x v="0"/>
    <s v="MASSACHUSETTS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1990"/>
    <n v="20720273.219999999"/>
    <n v="328038755"/>
    <x v="5"/>
  </r>
  <r>
    <x v="1"/>
    <s v="NANTUCKET ELECTRIC"/>
    <x v="1"/>
    <x v="8"/>
    <s v="SEPTEMBER"/>
    <x v="2"/>
    <s v="COMMERCIAL"/>
    <n v="954"/>
    <s v="G2A     - Elec G-2 T&amp;D Dem"/>
    <s v="G2A"/>
    <s v="ELEC G-2A"/>
    <n v="4532"/>
    <s v="DELIVERY ONLY - COMMERCIAL"/>
    <n v="71"/>
    <n v="151436.91"/>
    <n v="1697345"/>
    <x v="3"/>
  </r>
  <r>
    <x v="0"/>
    <s v="MASSACHUSETTS ELECTRIC"/>
    <x v="1"/>
    <x v="8"/>
    <s v="SEPTEMBER"/>
    <x v="3"/>
    <s v="N/A"/>
    <n v="710"/>
    <s v="G3A     - Elec G-3 T&amp;D Large TOU"/>
    <s v="G3A"/>
    <s v="ELEC G-3A"/>
    <n v="4579"/>
    <s v="DELIVERY ONLY - MBTA"/>
    <n v="1"/>
    <n v="4465.3999999999996"/>
    <n v="68690"/>
    <x v="5"/>
  </r>
  <r>
    <x v="1"/>
    <s v="NANTUCKET ELECTRIC"/>
    <x v="1"/>
    <x v="8"/>
    <s v="SEPTEMBER"/>
    <x v="2"/>
    <s v="COMMERCIAL"/>
    <n v="1"/>
    <s v="R1A     - Elec R-1 Residential-Fixed"/>
    <s v="R1A"/>
    <s v="ELEC R-1A"/>
    <n v="300"/>
    <s v="COMMERCIAL-NO BUILDING HEAT"/>
    <n v="23"/>
    <n v="1860.64"/>
    <n v="7605"/>
    <x v="0"/>
  </r>
  <r>
    <x v="0"/>
    <s v="MASSACHUSETTS ELECTRIC"/>
    <x v="1"/>
    <x v="8"/>
    <s v="SEPTEMBER"/>
    <x v="2"/>
    <s v="COMMERCIAL"/>
    <n v="2"/>
    <s v="R1A     - Elec R-1 Residential-Variable"/>
    <s v="R1A"/>
    <s v="ELEC R-1A"/>
    <n v="300"/>
    <s v="COMMERCIAL-NO BUILDING HEAT"/>
    <n v="2"/>
    <n v="18.11"/>
    <n v="19"/>
    <x v="0"/>
  </r>
  <r>
    <x v="1"/>
    <s v="NANTUCKET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1"/>
    <n v="445.97"/>
    <n v="1945"/>
    <x v="0"/>
  </r>
  <r>
    <x v="0"/>
    <s v="MASSACHUSETTS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173"/>
    <n v="258800.11"/>
    <n v="2110051"/>
    <x v="0"/>
  </r>
  <r>
    <x v="0"/>
    <s v="MASSACHUSETTS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31660"/>
    <n v="2611383.75"/>
    <n v="20099160"/>
    <x v="0"/>
  </r>
  <r>
    <x v="0"/>
    <s v="MASSACHUSETTS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66027"/>
    <n v="1450914.8"/>
    <n v="37594418"/>
    <x v="1"/>
  </r>
  <r>
    <x v="0"/>
    <s v="MASSACHUSETTS ELECTRIC"/>
    <x v="1"/>
    <x v="8"/>
    <s v="SEPTEMBER"/>
    <x v="5"/>
    <s v="STRT-AND-HWY-LT"/>
    <n v="601"/>
    <s v="S1A     - Lighting S-1 Co Owned-Variable"/>
    <s v="S1A"/>
    <s v="LIGHTING S-1A"/>
    <n v="700"/>
    <s v="PUBLIC STREET &amp; HIWAY LIGHTING"/>
    <n v="117"/>
    <n v="57078.13"/>
    <n v="92343"/>
    <x v="4"/>
  </r>
  <r>
    <x v="0"/>
    <s v="MASSACHUSETTS ELECTRIC"/>
    <x v="1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09"/>
    <n v="21563.919999999998"/>
    <n v="49971"/>
    <x v="4"/>
  </r>
  <r>
    <x v="0"/>
    <s v="MASSACHUSETTS ELECTRIC"/>
    <x v="1"/>
    <x v="8"/>
    <s v="SEPTEMBER"/>
    <x v="4"/>
    <s v="INDUSTRIAL"/>
    <n v="602"/>
    <s v="S4A     - Lighting S-1 (S4) Co Owned Non Muni-Fixed"/>
    <s v="S4A"/>
    <s v="LIGHTING S-4A"/>
    <n v="460"/>
    <s v="INDUSTRIAL GENERAL - 60 HERTZ"/>
    <n v="27"/>
    <n v="3119.22"/>
    <n v="9135"/>
    <x v="4"/>
  </r>
  <r>
    <x v="0"/>
    <s v="MASSACHUSETTS ELECTRIC"/>
    <x v="1"/>
    <x v="8"/>
    <s v="SEPTEMBER"/>
    <x v="5"/>
    <s v="STRT-AND-HWY-LT"/>
    <n v="617"/>
    <s v="S2A     - Lighting S-2 T&amp;D OH Customer Owned"/>
    <s v="S2A"/>
    <s v="LIGHTING S-2A"/>
    <n v="4562"/>
    <s v="DELIVERY ONLY - STREET LIGHT"/>
    <n v="6"/>
    <n v="8980.17"/>
    <n v="36436"/>
    <x v="4"/>
  </r>
  <r>
    <x v="0"/>
    <s v="MASSACHUSETTS ELECTRIC"/>
    <x v="1"/>
    <x v="8"/>
    <s v="SEPTEMBER"/>
    <x v="0"/>
    <s v="RESIDENTIAL"/>
    <n v="5"/>
    <s v="G1A     - Elec G-1 Sm C&amp;I-Fixed"/>
    <s v="G1A"/>
    <s v="ELEC G-1A"/>
    <n v="200"/>
    <s v="RESIDENCE SERVICE - NO HEAT"/>
    <n v="1286"/>
    <n v="-49470.06"/>
    <n v="735564"/>
    <x v="2"/>
  </r>
  <r>
    <x v="0"/>
    <s v="MASSACHUSETTS ELECTRIC"/>
    <x v="1"/>
    <x v="8"/>
    <s v="SEPTEMBER"/>
    <x v="1"/>
    <s v="STEAM-HEAT"/>
    <n v="5"/>
    <s v="G1A     - Elec G-1 Sm C&amp;I-Fixed"/>
    <s v="G1A"/>
    <s v="ELEC G-1A"/>
    <n v="207"/>
    <s v="RESIDENCE SERVICE - WITH HEAT"/>
    <n v="15"/>
    <n v="1087.1600000000001"/>
    <n v="5383"/>
    <x v="2"/>
  </r>
  <r>
    <x v="0"/>
    <s v="MASSACHUSETTS ELECTRIC"/>
    <x v="1"/>
    <x v="8"/>
    <s v="SEPTEMBER"/>
    <x v="7"/>
    <s v="N/A"/>
    <n v="5"/>
    <s v="G1A     - Elec G-1 Sm C&amp;I-Fixed"/>
    <s v="G1A"/>
    <s v="ELEC G-1A"/>
    <n v="1572"/>
    <s v="SALE FOR RESALE - HINGHAM ELE"/>
    <n v="1"/>
    <n v="3491.37"/>
    <n v="19557"/>
    <x v="2"/>
  </r>
  <r>
    <x v="0"/>
    <s v="MASSACHUSETTS ELECTRIC"/>
    <x v="1"/>
    <x v="8"/>
    <s v="SEPTEMBER"/>
    <x v="10"/>
    <s v="N/A"/>
    <n v="5"/>
    <s v="G1A     - Elec G-1 Sm C&amp;I-Fixed"/>
    <s v="G1A"/>
    <s v="ELEC G-1A"/>
    <n v="1577"/>
    <s v="SALE FOR RESALE - WESTRN MASS"/>
    <n v="2"/>
    <n v="1472.07"/>
    <n v="8157"/>
    <x v="2"/>
  </r>
  <r>
    <x v="1"/>
    <s v="NANTUCKET ELECTRIC"/>
    <x v="1"/>
    <x v="8"/>
    <s v="SEPTEMBER"/>
    <x v="2"/>
    <s v="COMMERCIAL"/>
    <n v="5"/>
    <s v="G1A     - Elec G-1 Sm C&amp;I-Fixed"/>
    <s v="G1A"/>
    <s v="ELEC G-1A"/>
    <n v="300"/>
    <s v="COMMERCIAL-NO BUILDING HEAT"/>
    <n v="262"/>
    <n v="64943.5"/>
    <n v="340611"/>
    <x v="2"/>
  </r>
  <r>
    <x v="1"/>
    <s v="NANTUCKET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6"/>
    <n v="179.04"/>
    <n v="1366"/>
    <x v="2"/>
  </r>
  <r>
    <x v="0"/>
    <s v="MASSACHUSETTS ELECTRIC"/>
    <x v="1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5.49"/>
    <n v="300"/>
    <x v="2"/>
  </r>
  <r>
    <x v="0"/>
    <s v="MASSACHUSETTS ELECTRIC"/>
    <x v="1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41.72"/>
    <n v="4816"/>
    <x v="2"/>
  </r>
  <r>
    <x v="0"/>
    <s v="MASSACHUSETTS ELECTRIC"/>
    <x v="1"/>
    <x v="8"/>
    <s v="SEPTEMBER"/>
    <x v="2"/>
    <s v="COMMERCIAL"/>
    <n v="8"/>
    <s v="G1C     - Elec G-1 Sm C&amp;I Unmtrd Fix kWh-Fixed"/>
    <s v="G1C"/>
    <s v="ELEC G-1C"/>
    <n v="300"/>
    <s v="COMMERCIAL-NO BUILDING HEAT"/>
    <n v="376"/>
    <n v="19388.25"/>
    <n v="93744"/>
    <x v="2"/>
  </r>
  <r>
    <x v="0"/>
    <s v="MASSACHUSETTS ELECTRIC"/>
    <x v="1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59.36"/>
    <n v="292"/>
    <x v="2"/>
  </r>
  <r>
    <x v="1"/>
    <s v="NANTUCKET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1177"/>
    <n v="222728.32000000001"/>
    <n v="2146538"/>
    <x v="2"/>
  </r>
  <r>
    <x v="0"/>
    <s v="MASSACHUSETTS ELECTRIC"/>
    <x v="1"/>
    <x v="8"/>
    <s v="SEPTEMBER"/>
    <x v="2"/>
    <s v="COMMERCIAL"/>
    <n v="956"/>
    <s v="G2D     - Elec G-2 T&amp;D Dem Res Heat Ind Mtr Apt"/>
    <s v="G2A"/>
    <s v="ELEC G-2A"/>
    <n v="4532"/>
    <s v="DELIVERY ONLY - COMMERCIAL"/>
    <n v="221"/>
    <n v="313565.17"/>
    <n v="3665533"/>
    <x v="3"/>
  </r>
  <r>
    <x v="0"/>
    <s v="MASSACHUSETTS ELECTRIC"/>
    <x v="1"/>
    <x v="8"/>
    <s v="SEPTEMBER"/>
    <x v="2"/>
    <s v="COMMERCIAL"/>
    <n v="955"/>
    <s v="G2B     - Elec G-2 T&amp;D Dem Master Mtr Apts"/>
    <s v="G2A"/>
    <s v="ELEC G-2A"/>
    <n v="4532"/>
    <s v="DELIVERY ONLY - COMMERCIAL"/>
    <n v="350"/>
    <n v="547292.44999999995"/>
    <n v="6658008"/>
    <x v="3"/>
  </r>
  <r>
    <x v="0"/>
    <s v="MASSACHUSETTS ELECTRIC"/>
    <x v="1"/>
    <x v="8"/>
    <s v="SEPTEMBER"/>
    <x v="7"/>
    <s v="N/A"/>
    <n v="1"/>
    <s v="R1A     - Elec R-1 Residential-Fixed"/>
    <s v="R1A"/>
    <s v="ELEC R-1A"/>
    <n v="1572"/>
    <s v="SALE FOR RESALE - HINGHAM ELE"/>
    <n v="1"/>
    <n v="88.59"/>
    <n v="369"/>
    <x v="0"/>
  </r>
  <r>
    <x v="0"/>
    <s v="MASSACHUSETTS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334"/>
    <n v="44181.79"/>
    <n v="193309"/>
    <x v="0"/>
  </r>
  <r>
    <x v="0"/>
    <s v="MASSACHUSETTS ELECTRIC"/>
    <x v="1"/>
    <x v="8"/>
    <s v="SEPTEMBER"/>
    <x v="1"/>
    <s v="STEAM-HEAT"/>
    <n v="6"/>
    <s v="R2A     - Elec R-2 Residential Low Income-Fixed"/>
    <s v="R2A"/>
    <s v="ELEC R-2A"/>
    <n v="207"/>
    <s v="RESIDENCE SERVICE - WITH HEAT"/>
    <n v="5537"/>
    <n v="488959.65"/>
    <n v="3335968"/>
    <x v="1"/>
  </r>
  <r>
    <x v="0"/>
    <s v="MASSACHUSETTS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4816"/>
    <n v="110401.36"/>
    <n v="2906248"/>
    <x v="1"/>
  </r>
  <r>
    <x v="1"/>
    <s v="NANTUCKET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5"/>
    <n v="122.83"/>
    <n v="2683"/>
    <x v="1"/>
  </r>
  <r>
    <x v="0"/>
    <s v="MASSACHUSETTS ELECTRIC"/>
    <x v="1"/>
    <x v="8"/>
    <s v="SEPTEMBER"/>
    <x v="6"/>
    <s v="N/A"/>
    <n v="600"/>
    <s v="S1A     - Lighting S-1 Co Owned-Fixed"/>
    <s v="S1A"/>
    <s v="LIGHTING S-1A"/>
    <n v="360"/>
    <s v="PRIVATE LIGHTING"/>
    <n v="9"/>
    <n v="4218.7700000000004"/>
    <n v="4961"/>
    <x v="4"/>
  </r>
  <r>
    <x v="0"/>
    <s v="MASSACHUSETTS ELECTRIC"/>
    <x v="1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3"/>
    <n v="22768.74"/>
    <n v="66127"/>
    <x v="4"/>
  </r>
  <r>
    <x v="0"/>
    <s v="MASSACHUSETTS ELECTRIC"/>
    <x v="1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735.89"/>
    <n v="1338"/>
    <x v="4"/>
  </r>
  <r>
    <x v="0"/>
    <s v="MASSACHUSETTS ELECTRIC"/>
    <x v="1"/>
    <x v="8"/>
    <s v="SEPTEMBER"/>
    <x v="5"/>
    <s v="STRT-AND-HWY-LT"/>
    <n v="609"/>
    <s v="S5A     - Lighting S-5 Cust Owned-Variable"/>
    <s v="S5A"/>
    <s v="N/A"/>
    <n v="700"/>
    <s v="PUBLIC STREET &amp; HIWAY LIGHTING"/>
    <n v="13"/>
    <n v="4744.83"/>
    <n v="22478"/>
    <x v="4"/>
  </r>
  <r>
    <x v="0"/>
    <s v="MASSACHUSETTS ELECTRIC"/>
    <x v="1"/>
    <x v="8"/>
    <s v="SEPTEMBER"/>
    <x v="8"/>
    <s v="N/A"/>
    <n v="5"/>
    <s v="G1A     - Elec G-1 Sm C&amp;I-Fixed"/>
    <s v="G1A"/>
    <s v="ELEC G-1A"/>
    <n v="1575"/>
    <s v="SALE FOR RESALE - NSTAR"/>
    <n v="5"/>
    <n v="1629.19"/>
    <n v="8890"/>
    <x v="2"/>
  </r>
  <r>
    <x v="0"/>
    <s v="MASSACHUSETTS ELECTRIC"/>
    <x v="1"/>
    <x v="9"/>
    <s v="OCTOBER"/>
    <x v="3"/>
    <s v="N/A"/>
    <n v="950"/>
    <s v="G1A     - Elec G-1 T&amp;D Sm C&amp;I"/>
    <s v="G1A"/>
    <s v="ELEC G-1A"/>
    <n v="4579"/>
    <s v="DELIVERY ONLY - MBTA"/>
    <n v="83"/>
    <n v="6225.72"/>
    <n v="58007"/>
    <x v="2"/>
  </r>
  <r>
    <x v="0"/>
    <s v="MASSACHUSETTS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786"/>
    <n v="38765.51"/>
    <n v="336613"/>
    <x v="2"/>
  </r>
  <r>
    <x v="0"/>
    <s v="MASSACHUSETTS ELECTRIC"/>
    <x v="1"/>
    <x v="9"/>
    <s v="OCTOBER"/>
    <x v="1"/>
    <s v="STEAM-HEAT"/>
    <n v="950"/>
    <s v="G1A     - Elec G-1 T&amp;D Sm C&amp;I"/>
    <s v="G1A"/>
    <s v="ELEC G-1A"/>
    <n v="4513"/>
    <s v="DELIVERY ONLY - RESIDENT HEAT"/>
    <n v="13"/>
    <n v="1247.76"/>
    <n v="12007"/>
    <x v="2"/>
  </r>
  <r>
    <x v="1"/>
    <s v="NANTUCKET ELECTRIC"/>
    <x v="1"/>
    <x v="9"/>
    <s v="OCTOBER"/>
    <x v="2"/>
    <s v="COMMERCIAL"/>
    <n v="1"/>
    <s v="R1A     - Elec R-1 Residential-Fixed"/>
    <s v="R1A"/>
    <s v="ELEC R-1A"/>
    <n v="300"/>
    <s v="COMMERCIAL-NO BUILDING HEAT"/>
    <n v="19"/>
    <n v="1459.02"/>
    <n v="5862"/>
    <x v="0"/>
  </r>
  <r>
    <x v="1"/>
    <s v="NANTUCKET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30"/>
    <n v="2243.14"/>
    <n v="15013"/>
    <x v="1"/>
  </r>
  <r>
    <x v="0"/>
    <s v="MASSACHUSETTS ELECTRIC"/>
    <x v="1"/>
    <x v="9"/>
    <s v="OCTOBER"/>
    <x v="5"/>
    <s v="STRT-AND-HWY-LT"/>
    <n v="621"/>
    <s v="G1B     - Lighting G-1 T&amp;D Non Conforming"/>
    <s v="G1B"/>
    <s v="LIGHTING G-1B"/>
    <n v="4562"/>
    <s v="DELIVERY ONLY - STREET LIGHT"/>
    <n v="10"/>
    <n v="182.39"/>
    <n v="1153"/>
    <x v="2"/>
  </r>
  <r>
    <x v="0"/>
    <s v="MASSACHUSETTS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747"/>
    <n v="100085.87"/>
    <n v="2538804"/>
    <x v="1"/>
  </r>
  <r>
    <x v="0"/>
    <s v="MASSACHUSETTS ELECTRIC"/>
    <x v="1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717.63"/>
    <n v="1430"/>
    <x v="4"/>
  </r>
  <r>
    <x v="0"/>
    <s v="MASSACHUSETTS ELECTRIC"/>
    <x v="1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632"/>
    <n v="49625.61"/>
    <n v="146694"/>
    <x v="4"/>
  </r>
  <r>
    <x v="0"/>
    <s v="MASSACHUSETTS ELECTRIC"/>
    <x v="1"/>
    <x v="9"/>
    <s v="OCTOBER"/>
    <x v="5"/>
    <s v="STRT-AND-HWY-LT"/>
    <n v="625"/>
    <s v="S6A     - Lighting S-6 Decorative-Fixed"/>
    <s v="S6A"/>
    <s v="N/A"/>
    <n v="700"/>
    <s v="PUBLIC STREET &amp; HIWAY LIGHTING"/>
    <n v="1"/>
    <n v="19.53"/>
    <n v="23"/>
    <x v="4"/>
  </r>
  <r>
    <x v="0"/>
    <s v="MASSACHUSETTS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320"/>
    <n v="-220537.25"/>
    <n v="317805"/>
    <x v="2"/>
  </r>
  <r>
    <x v="1"/>
    <s v="NANTUCKET ELECTRIC"/>
    <x v="1"/>
    <x v="9"/>
    <s v="OCTOBER"/>
    <x v="4"/>
    <s v="INDUSTRIAL"/>
    <n v="950"/>
    <s v="G1A     - Elec G-1 T&amp;D Sm C&amp;I"/>
    <s v="G1A"/>
    <s v="ELEC G-1A"/>
    <n v="4552"/>
    <s v="DELIVERY ONLY - INDUSTRIAL"/>
    <n v="2"/>
    <n v="39.96"/>
    <n v="204"/>
    <x v="2"/>
  </r>
  <r>
    <x v="0"/>
    <s v="MASSACHUSETTS ELECTRIC"/>
    <x v="1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19360"/>
    <n v="576049.49"/>
    <n v="6674414"/>
    <x v="2"/>
  </r>
  <r>
    <x v="0"/>
    <s v="MASSACHUSETTS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768"/>
    <n v="26067.439999999999"/>
    <n v="202182"/>
    <x v="2"/>
  </r>
  <r>
    <x v="1"/>
    <s v="NANTUCKET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10"/>
    <n v="514.17999999999995"/>
    <n v="4083"/>
    <x v="2"/>
  </r>
  <r>
    <x v="0"/>
    <s v="MASSACHUSETTS ELECTRIC"/>
    <x v="1"/>
    <x v="9"/>
    <s v="OCTOBER"/>
    <x v="4"/>
    <s v="INDUSTRIAL"/>
    <n v="18"/>
    <s v="G2A     - Elec G-2 Dem-Variable"/>
    <s v="G2A"/>
    <s v="ELEC G-2A"/>
    <n v="460"/>
    <s v="INDUSTRIAL GENERAL - 60 HERTZ"/>
    <n v="186"/>
    <n v="543417.86"/>
    <n v="3053938"/>
    <x v="3"/>
  </r>
  <r>
    <x v="0"/>
    <s v="MASSACHUSETTS ELECTRIC"/>
    <x v="1"/>
    <x v="9"/>
    <s v="OCTOBER"/>
    <x v="2"/>
    <s v="COMMERCIAL"/>
    <n v="18"/>
    <s v="G2A     - Elec G-2 Dem-Variable"/>
    <s v="G2A"/>
    <s v="ELEC G-2A"/>
    <n v="300"/>
    <s v="COMMERCIAL-NO BUILDING HEAT"/>
    <n v="1999"/>
    <n v="3379849.65"/>
    <n v="18323921"/>
    <x v="3"/>
  </r>
  <r>
    <x v="0"/>
    <s v="MASSACHUSETTS ELECTRIC"/>
    <x v="1"/>
    <x v="9"/>
    <s v="OCTOBER"/>
    <x v="4"/>
    <s v="INDUSTRIAL"/>
    <n v="13"/>
    <s v="G2A     - Elec G-2 Dem-Fixed"/>
    <s v="G2A"/>
    <s v="ELEC G-2A"/>
    <n v="460"/>
    <s v="INDUSTRIAL GENERAL - 60 HERTZ"/>
    <n v="5"/>
    <n v="11932.51"/>
    <n v="61280"/>
    <x v="3"/>
  </r>
  <r>
    <x v="0"/>
    <s v="MASSACHUSETTS ELECTRIC"/>
    <x v="1"/>
    <x v="9"/>
    <s v="OCTOBER"/>
    <x v="3"/>
    <s v="N/A"/>
    <n v="954"/>
    <s v="G2A     - Elec G-2 T&amp;D Dem"/>
    <s v="G2A"/>
    <s v="ELEC G-2A"/>
    <n v="4579"/>
    <s v="DELIVERY ONLY - MBTA"/>
    <n v="5"/>
    <n v="3557.76"/>
    <n v="45620"/>
    <x v="3"/>
  </r>
  <r>
    <x v="1"/>
    <s v="NANTUCKET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"/>
    <n v="9676.5"/>
    <n v="61200"/>
    <x v="5"/>
  </r>
  <r>
    <x v="1"/>
    <s v="NANTUCKET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9991"/>
    <n v="1087254.93"/>
    <n v="8086474"/>
    <x v="0"/>
  </r>
  <r>
    <x v="0"/>
    <s v="MASSACHUSETTS ELECTRIC"/>
    <x v="1"/>
    <x v="9"/>
    <s v="OCTOBER"/>
    <x v="1"/>
    <s v="STEAM-HEAT"/>
    <n v="2"/>
    <s v="R1A     - Elec R-1 Residential-Variable"/>
    <s v="R1A"/>
    <s v="ELEC R-1A"/>
    <n v="207"/>
    <s v="RESIDENCE SERVICE - WITH HEAT"/>
    <n v="26"/>
    <n v="3681.31"/>
    <n v="15797"/>
    <x v="0"/>
  </r>
  <r>
    <x v="0"/>
    <s v="MASSACHUSETTS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59287"/>
    <n v="4023514.67"/>
    <n v="27063300"/>
    <x v="1"/>
  </r>
  <r>
    <x v="1"/>
    <s v="NANTUCKET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70.21"/>
    <n v="1116"/>
    <x v="2"/>
  </r>
  <r>
    <x v="1"/>
    <s v="NANTUCKET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81.55"/>
    <n v="1711"/>
    <x v="1"/>
  </r>
  <r>
    <x v="0"/>
    <s v="MASSACHUSETTS ELECTRIC"/>
    <x v="1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6"/>
    <n v="1570.69"/>
    <n v="4005"/>
    <x v="4"/>
  </r>
  <r>
    <x v="0"/>
    <s v="MASSACHUSETTS ELECTRIC"/>
    <x v="1"/>
    <x v="9"/>
    <s v="OCTOBER"/>
    <x v="2"/>
    <s v="COMMERCIAL"/>
    <n v="950"/>
    <s v="G1A     - Elec G-1 T&amp;D Sm C&amp;I"/>
    <s v="G1A"/>
    <s v="ELEC G-1A"/>
    <n v="4532"/>
    <s v="DELIVERY ONLY - COMMERCIAL"/>
    <n v="59883"/>
    <n v="4236245.09"/>
    <n v="80404669"/>
    <x v="2"/>
  </r>
  <r>
    <x v="1"/>
    <s v="NANTUCKET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29"/>
    <n v="1929.48"/>
    <n v="18516"/>
    <x v="2"/>
  </r>
  <r>
    <x v="1"/>
    <s v="NANTUCKET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"/>
    <n v="-587.6"/>
    <n v="78"/>
    <x v="2"/>
  </r>
  <r>
    <x v="0"/>
    <s v="MASSACHUSETTS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456"/>
    <n v="28588.37"/>
    <n v="1053605"/>
    <x v="2"/>
  </r>
  <r>
    <x v="1"/>
    <s v="NANTUCKET ELECTRIC"/>
    <x v="1"/>
    <x v="9"/>
    <s v="OCTOBER"/>
    <x v="2"/>
    <s v="COMMERCIAL"/>
    <n v="954"/>
    <s v="G2A     - Elec G-2 T&amp;D Dem"/>
    <s v="G2A"/>
    <s v="ELEC G-2A"/>
    <n v="4532"/>
    <s v="DELIVERY ONLY - COMMERCIAL"/>
    <n v="74"/>
    <n v="136118.63"/>
    <n v="1523726"/>
    <x v="3"/>
  </r>
  <r>
    <x v="0"/>
    <s v="MASSACHUSETTS ELECTRIC"/>
    <x v="1"/>
    <x v="9"/>
    <s v="OCTOBER"/>
    <x v="8"/>
    <s v="N/A"/>
    <n v="18"/>
    <s v="G2A     - Elec G-2 Dem-Variable"/>
    <s v="G2A"/>
    <s v="ELEC G-2A"/>
    <n v="1575"/>
    <s v="SALE FOR RESALE - NSTAR"/>
    <n v="1"/>
    <n v="4825.2299999999996"/>
    <n v="30450"/>
    <x v="3"/>
  </r>
  <r>
    <x v="0"/>
    <s v="MASSACHUSETTS ELECTRIC"/>
    <x v="1"/>
    <x v="9"/>
    <s v="OCTOBER"/>
    <x v="2"/>
    <s v="COMMERCIAL"/>
    <n v="17"/>
    <s v="G2D     - Elec G-2 Dem Res Heat Ind Mtr Apt-Fix"/>
    <s v="G2D"/>
    <s v="ELEC G-2D"/>
    <n v="300"/>
    <s v="COMMERCIAL-NO BUILDING HEAT"/>
    <n v="3"/>
    <n v="1669.3"/>
    <n v="9320"/>
    <x v="3"/>
  </r>
  <r>
    <x v="0"/>
    <s v="MASSACHUSETTS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73"/>
    <n v="1538477.51"/>
    <n v="10114106"/>
    <x v="5"/>
  </r>
  <r>
    <x v="0"/>
    <s v="MASSACHUSETTS ELECTRIC"/>
    <x v="1"/>
    <x v="9"/>
    <s v="OCTOBER"/>
    <x v="8"/>
    <s v="N/A"/>
    <n v="701"/>
    <s v="G3A     - Elec G-3 Large TOU-Variable"/>
    <s v="G3A"/>
    <s v="ELEC G-3A"/>
    <n v="1575"/>
    <s v="SALE FOR RESALE - NSTAR"/>
    <n v="1"/>
    <n v="12690.93"/>
    <n v="88200"/>
    <x v="5"/>
  </r>
  <r>
    <x v="1"/>
    <s v="NANTUCKET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1"/>
    <n v="654.73"/>
    <n v="2864"/>
    <x v="0"/>
  </r>
  <r>
    <x v="0"/>
    <s v="MASSACHUSETTS ELECTRIC"/>
    <x v="1"/>
    <x v="9"/>
    <s v="OCTOBER"/>
    <x v="1"/>
    <s v="STEAM-HEAT"/>
    <n v="1"/>
    <s v="R1A     - Elec R-1 Residential-Fixed"/>
    <s v="R1A"/>
    <s v="ELEC R-1A"/>
    <n v="207"/>
    <s v="RESIDENCE SERVICE - WITH HEAT"/>
    <n v="37661"/>
    <n v="4262257.91"/>
    <n v="18352104"/>
    <x v="0"/>
  </r>
  <r>
    <x v="0"/>
    <s v="MASSACHUSETTS ELECTRIC"/>
    <x v="1"/>
    <x v="9"/>
    <s v="OCTOBER"/>
    <x v="2"/>
    <s v="COMMERCIAL"/>
    <n v="2"/>
    <s v="R1A     - Elec R-1 Residential-Variable"/>
    <s v="R1A"/>
    <s v="ELEC R-1A"/>
    <n v="300"/>
    <s v="COMMERCIAL-NO BUILDING HEAT"/>
    <n v="2"/>
    <n v="18.920000000000002"/>
    <n v="22"/>
    <x v="0"/>
  </r>
  <r>
    <x v="0"/>
    <s v="MASSACHUSETTS ELECTRIC"/>
    <x v="1"/>
    <x v="9"/>
    <s v="OCTOBER"/>
    <x v="1"/>
    <s v="STEAM-HEAT"/>
    <n v="6"/>
    <s v="R2A     - Elec R-2 Residential Low Income-Fixed"/>
    <s v="R2A"/>
    <s v="ELEC R-2A"/>
    <n v="207"/>
    <s v="RESIDENCE SERVICE - WITH HEAT"/>
    <n v="5471"/>
    <n v="410113.43"/>
    <n v="2780728"/>
    <x v="1"/>
  </r>
  <r>
    <x v="0"/>
    <s v="MASSACHUSETTS ELECTRIC"/>
    <x v="1"/>
    <x v="9"/>
    <s v="OCTOBER"/>
    <x v="6"/>
    <s v="N/A"/>
    <n v="600"/>
    <s v="S1A     - Lighting S-1 Co Owned-Fixed"/>
    <s v="S1A"/>
    <s v="LIGHTING S-1A"/>
    <n v="360"/>
    <s v="PRIVATE LIGHTING"/>
    <n v="9"/>
    <n v="4114.45"/>
    <n v="5298"/>
    <x v="4"/>
  </r>
  <r>
    <x v="0"/>
    <s v="MASSACHUSETTS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508"/>
    <n v="530355.80000000005"/>
    <n v="1118144"/>
    <x v="4"/>
  </r>
  <r>
    <x v="0"/>
    <s v="MASSACHUSETTS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43"/>
    <n v="4943.43"/>
    <n v="10931"/>
    <x v="4"/>
  </r>
  <r>
    <x v="0"/>
    <s v="MASSACHUSETTS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16.63"/>
    <n v="5069"/>
    <x v="2"/>
  </r>
  <r>
    <x v="1"/>
    <s v="NANTUCKET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1"/>
    <n v="11.37"/>
    <n v="31"/>
    <x v="4"/>
  </r>
  <r>
    <x v="0"/>
    <s v="MASSACHUSETTS ELECTRIC"/>
    <x v="1"/>
    <x v="9"/>
    <s v="OCTOBER"/>
    <x v="0"/>
    <s v="RESIDENTIAL"/>
    <n v="602"/>
    <s v="S4A     - Lighting S-1 (S4) Co Owned Non Muni-Fixed"/>
    <s v="S4A"/>
    <s v="LIGHTING S-4A"/>
    <n v="200"/>
    <s v="RESIDENCE SERVICE - NO HEAT"/>
    <n v="195"/>
    <n v="7625.19"/>
    <n v="19273"/>
    <x v="4"/>
  </r>
  <r>
    <x v="0"/>
    <s v="MASSACHUSETTS ELECTRIC"/>
    <x v="1"/>
    <x v="9"/>
    <s v="OCTOBER"/>
    <x v="0"/>
    <s v="RESIDENTIAL"/>
    <n v="603"/>
    <s v="S4A     - Lighting S-1 (S4) Co Owned Non Muni-Variable"/>
    <s v="S4A"/>
    <s v="LIGHTING S-4A"/>
    <n v="200"/>
    <s v="RESIDENCE SERVICE - NO HEAT"/>
    <n v="697"/>
    <n v="20472.14"/>
    <n v="52082"/>
    <x v="4"/>
  </r>
  <r>
    <x v="0"/>
    <s v="MASSACHUSETTS ELECTRIC"/>
    <x v="1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21"/>
    <n v="29132.5"/>
    <n v="87635"/>
    <x v="4"/>
  </r>
  <r>
    <x v="0"/>
    <s v="MASSACHUSETTS ELECTRIC"/>
    <x v="1"/>
    <x v="9"/>
    <s v="OCTOBER"/>
    <x v="3"/>
    <s v="N/A"/>
    <n v="153"/>
    <s v="MBTA    - Elec MBTA Ind Neg"/>
    <s v="MBTA"/>
    <s v="MBTA"/>
    <n v="1579"/>
    <s v="SALE FOR RESALE - M.B.T.A."/>
    <n v="18"/>
    <n v="0"/>
    <n v="4384421"/>
    <x v="6"/>
  </r>
  <r>
    <x v="0"/>
    <s v="MASSACHUSETTS ELECTRIC"/>
    <x v="1"/>
    <x v="9"/>
    <s v="OCTOBER"/>
    <x v="4"/>
    <s v="INDUSTRIAL"/>
    <n v="616"/>
    <s v="S4A     - Lighting S-1 (S4) T&amp;D Co Owned Non Muni"/>
    <s v="S4A"/>
    <s v="LIGHTING S-4A"/>
    <n v="4552"/>
    <s v="DELIVERY ONLY - INDUSTRIAL"/>
    <n v="105"/>
    <n v="15127.46"/>
    <n v="63877"/>
    <x v="4"/>
  </r>
  <r>
    <x v="0"/>
    <s v="MASSACHUSETTS ELECTRIC"/>
    <x v="1"/>
    <x v="9"/>
    <s v="OCTOBER"/>
    <x v="5"/>
    <s v="STRT-AND-HWY-LT"/>
    <n v="608"/>
    <s v="S5A     - Lighting S-5 Cust Owned-Fixed"/>
    <s v="S5A"/>
    <s v="N/A"/>
    <n v="700"/>
    <s v="PUBLIC STREET &amp; HIWAY LIGHTING"/>
    <n v="53"/>
    <n v="33192.5"/>
    <n v="167107"/>
    <x v="4"/>
  </r>
  <r>
    <x v="1"/>
    <s v="NANTUCKET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6"/>
    <n v="178.69"/>
    <n v="1366"/>
    <x v="2"/>
  </r>
  <r>
    <x v="0"/>
    <s v="MASSACHUSETTS ELECTRIC"/>
    <x v="1"/>
    <x v="9"/>
    <s v="OCTOBER"/>
    <x v="3"/>
    <s v="N/A"/>
    <n v="951"/>
    <s v="G1C     - Elec G-1 T&amp;D Sm C&amp;I Unmtrd Fix kWh"/>
    <s v="G1C"/>
    <s v="ELEC G-1C"/>
    <n v="4579"/>
    <s v="DELIVERY ONLY - MBTA"/>
    <n v="7"/>
    <n v="315.22000000000003"/>
    <n v="2844"/>
    <x v="2"/>
  </r>
  <r>
    <x v="0"/>
    <s v="MASSACHUSETTS ELECTRIC"/>
    <x v="1"/>
    <x v="9"/>
    <s v="OCTOBER"/>
    <x v="4"/>
    <s v="INDUSTRIAL"/>
    <n v="950"/>
    <s v="G1A     - Elec G-1 T&amp;D Sm C&amp;I"/>
    <s v="G1A"/>
    <s v="ELEC G-1A"/>
    <n v="4552"/>
    <s v="DELIVERY ONLY - INDUSTRIAL"/>
    <n v="1322"/>
    <n v="311541.21000000002"/>
    <n v="3202908"/>
    <x v="2"/>
  </r>
  <r>
    <x v="0"/>
    <s v="MASSACHUSETTS ELECTRIC"/>
    <x v="1"/>
    <x v="9"/>
    <s v="OCTOBER"/>
    <x v="8"/>
    <s v="N/A"/>
    <n v="5"/>
    <s v="G1A     - Elec G-1 Sm C&amp;I-Fixed"/>
    <s v="G1A"/>
    <s v="ELEC G-1A"/>
    <n v="1575"/>
    <s v="SALE FOR RESALE - NSTAR"/>
    <n v="5"/>
    <n v="1464.79"/>
    <n v="7980"/>
    <x v="2"/>
  </r>
  <r>
    <x v="0"/>
    <s v="MASSACHUSETTS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12"/>
    <n v="51825.51"/>
    <n v="296027"/>
    <x v="2"/>
  </r>
  <r>
    <x v="1"/>
    <s v="NANTUCKET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19.84"/>
    <n v="99"/>
    <x v="2"/>
  </r>
  <r>
    <x v="1"/>
    <s v="NANTUCKET ELECTRIC"/>
    <x v="1"/>
    <x v="9"/>
    <s v="OCTOBER"/>
    <x v="4"/>
    <s v="INDUSTRIAL"/>
    <n v="18"/>
    <s v="G2A     - Elec G-2 Dem-Variable"/>
    <s v="G2A"/>
    <s v="ELEC G-2A"/>
    <n v="460"/>
    <s v="INDUSTRIAL GENERAL - 60 HERTZ"/>
    <n v="1"/>
    <n v="447.46"/>
    <n v="2280"/>
    <x v="3"/>
  </r>
  <r>
    <x v="0"/>
    <s v="MASSACHUSETTS ELECTRIC"/>
    <x v="1"/>
    <x v="9"/>
    <s v="OCTOBER"/>
    <x v="2"/>
    <s v="COMMERCIAL"/>
    <n v="13"/>
    <s v="G2A     - Elec G-2 Dem-Fixed"/>
    <s v="G2A"/>
    <s v="ELEC G-2A"/>
    <n v="300"/>
    <s v="COMMERCIAL-NO BUILDING HEAT"/>
    <n v="86"/>
    <n v="162080.85999999999"/>
    <n v="922347"/>
    <x v="3"/>
  </r>
  <r>
    <x v="0"/>
    <s v="MASSACHUSETTS ELECTRIC"/>
    <x v="1"/>
    <x v="9"/>
    <s v="OCTOBER"/>
    <x v="4"/>
    <s v="INDUSTRIAL"/>
    <n v="954"/>
    <s v="G2A     - Elec G-2 T&amp;D Dem"/>
    <s v="G2A"/>
    <s v="ELEC G-2A"/>
    <n v="4552"/>
    <s v="DELIVERY ONLY - INDUSTRIAL"/>
    <n v="511"/>
    <n v="1070562.76"/>
    <n v="11515059"/>
    <x v="3"/>
  </r>
  <r>
    <x v="0"/>
    <s v="MASSACHUSETTS ELECTRIC"/>
    <x v="1"/>
    <x v="9"/>
    <s v="OCTOBER"/>
    <x v="4"/>
    <s v="INDUSTRIAL"/>
    <n v="701"/>
    <s v="G3A     - Elec G-3 Large TOU-Variable"/>
    <s v="G3A"/>
    <s v="ELEC G-3A"/>
    <n v="460"/>
    <s v="INDUSTRIAL GENERAL - 60 HERTZ"/>
    <n v="81"/>
    <n v="1083212.3799999999"/>
    <n v="6968162"/>
    <x v="5"/>
  </r>
  <r>
    <x v="0"/>
    <s v="MASSACHUSETTS ELECTRIC"/>
    <x v="1"/>
    <x v="9"/>
    <s v="OCTOBER"/>
    <x v="0"/>
    <s v="RESIDENTIAL"/>
    <n v="1"/>
    <s v="R1A     - Elec R-1 Residential-Fixed"/>
    <s v="R1A"/>
    <s v="ELEC R-1A"/>
    <n v="200"/>
    <s v="RESIDENCE SERVICE - NO HEAT"/>
    <n v="508317"/>
    <n v="56516497.789999999"/>
    <n v="242336590"/>
    <x v="0"/>
  </r>
  <r>
    <x v="1"/>
    <s v="NANTUCKET ELECTRIC"/>
    <x v="1"/>
    <x v="9"/>
    <s v="OCTOBER"/>
    <x v="4"/>
    <s v="INDUSTRIAL"/>
    <n v="710"/>
    <s v="G3A     - Elec G-3 T&amp;D Large TOU"/>
    <s v="G3A"/>
    <s v="ELEC G-3A"/>
    <n v="4552"/>
    <s v="DELIVERY ONLY - INDUSTRIAL"/>
    <n v="1"/>
    <n v="4414.63"/>
    <n v="56495"/>
    <x v="5"/>
  </r>
  <r>
    <x v="0"/>
    <s v="MASSACHUSETTS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31471"/>
    <n v="2303063.14"/>
    <n v="17519734"/>
    <x v="0"/>
  </r>
  <r>
    <x v="0"/>
    <s v="MASSACHUSETTS ELECTRIC"/>
    <x v="1"/>
    <x v="9"/>
    <s v="OCTO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9"/>
    <s v="OCTOBER"/>
    <x v="1"/>
    <s v="STEAM-HEAT"/>
    <n v="1"/>
    <s v="R1A     - Elec R-1 Residential-Fixed"/>
    <s v="R1A"/>
    <s v="ELEC R-1A"/>
    <n v="207"/>
    <s v="RESIDENCE SERVICE - WITH HEAT"/>
    <n v="14"/>
    <n v="1593.72"/>
    <n v="6586"/>
    <x v="0"/>
  </r>
  <r>
    <x v="1"/>
    <s v="NANTUCKET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20"/>
    <n v="1292.3399999999999"/>
    <n v="9112"/>
    <x v="0"/>
  </r>
  <r>
    <x v="0"/>
    <s v="MASSACHUSETTS ELECTRIC"/>
    <x v="1"/>
    <x v="9"/>
    <s v="OCTOBER"/>
    <x v="5"/>
    <s v="STRT-AND-HWY-LT"/>
    <n v="612"/>
    <s v="G1B     - Lighting G-1 Non Conforming-Fixed"/>
    <s v="G1B"/>
    <s v="LIGHTING G-1B"/>
    <n v="700"/>
    <s v="PUBLIC STREET &amp; HIWAY LIGHTING"/>
    <n v="2"/>
    <n v="61.43"/>
    <n v="262"/>
    <x v="2"/>
  </r>
  <r>
    <x v="0"/>
    <s v="MASSACHUSETTS ELECTRIC"/>
    <x v="1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2"/>
    <n v="17639.39"/>
    <n v="46268"/>
    <x v="4"/>
  </r>
  <r>
    <x v="1"/>
    <s v="NANTUCKET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8.48"/>
    <n v="141"/>
    <x v="4"/>
  </r>
  <r>
    <x v="0"/>
    <s v="MASSACHUSETTS ELECTRIC"/>
    <x v="1"/>
    <x v="9"/>
    <s v="OCTOBER"/>
    <x v="1"/>
    <s v="STEAM-HEAT"/>
    <n v="603"/>
    <s v="S4A     - Lighting S-1 (S4) Co Owned Non Muni-Variable"/>
    <s v="S4A"/>
    <s v="LIGHTING S-4A"/>
    <n v="207"/>
    <s v="RESIDENCE SERVICE - WITH HEAT"/>
    <n v="27"/>
    <n v="520.74"/>
    <n v="1395"/>
    <x v="4"/>
  </r>
  <r>
    <x v="0"/>
    <s v="MASSACHUSETTS ELECTRIC"/>
    <x v="1"/>
    <x v="9"/>
    <s v="OCTOBER"/>
    <x v="0"/>
    <s v="RESIDENTIAL"/>
    <n v="11"/>
    <s v="G1A     - Elec G-1 Sm C&amp;I-Variable"/>
    <s v="G1A"/>
    <s v="ELEC G-1A"/>
    <n v="200"/>
    <s v="RESIDENCE SERVICE - NO HEAT"/>
    <n v="10"/>
    <n v="-18083.560000000001"/>
    <n v="41335"/>
    <x v="2"/>
  </r>
  <r>
    <x v="1"/>
    <s v="NANTUCKET ELECTRIC"/>
    <x v="1"/>
    <x v="9"/>
    <s v="OCTOBER"/>
    <x v="2"/>
    <s v="COMMERCIAL"/>
    <n v="5"/>
    <s v="G1A     - Elec G-1 Sm C&amp;I-Fixed"/>
    <s v="G1A"/>
    <s v="ELEC G-1A"/>
    <n v="300"/>
    <s v="COMMERCIAL-NO BUILDING HEAT"/>
    <n v="211"/>
    <n v="-4499.46"/>
    <n v="-20286"/>
    <x v="2"/>
  </r>
  <r>
    <x v="0"/>
    <s v="MASSACHUSETTS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1228"/>
    <n v="40613.949999999997"/>
    <n v="376814"/>
    <x v="2"/>
  </r>
  <r>
    <x v="0"/>
    <s v="MASSACHUSETTS ELECTRIC"/>
    <x v="1"/>
    <x v="9"/>
    <s v="OCTOBER"/>
    <x v="4"/>
    <s v="INDUSTRIAL"/>
    <n v="11"/>
    <s v="G1A     - Elec G-1 Sm C&amp;I-Variable"/>
    <s v="G1A"/>
    <s v="ELEC G-1A"/>
    <n v="460"/>
    <s v="INDUSTRIAL GENERAL - 60 HERTZ"/>
    <n v="2"/>
    <n v="98.8"/>
    <n v="452"/>
    <x v="2"/>
  </r>
  <r>
    <x v="0"/>
    <s v="MASSACHUSETTS ELECTRIC"/>
    <x v="1"/>
    <x v="9"/>
    <s v="OCTOBER"/>
    <x v="10"/>
    <s v="N/A"/>
    <n v="5"/>
    <s v="G1A     - Elec G-1 Sm C&amp;I-Fixed"/>
    <s v="G1A"/>
    <s v="ELEC G-1A"/>
    <n v="1577"/>
    <s v="SALE FOR RESALE - WESTRN MASS"/>
    <n v="2"/>
    <n v="1360.98"/>
    <n v="7549"/>
    <x v="2"/>
  </r>
  <r>
    <x v="1"/>
    <s v="NANTUCKET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47"/>
    <n v="2420.9299999999998"/>
    <n v="19646"/>
    <x v="2"/>
  </r>
  <r>
    <x v="0"/>
    <s v="MASSACHUSETTS ELECTRIC"/>
    <x v="1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39"/>
    <n v="240"/>
    <x v="2"/>
  </r>
  <r>
    <x v="0"/>
    <s v="MASSACHUSETTS ELECTRIC"/>
    <x v="1"/>
    <x v="9"/>
    <s v="OCTOBER"/>
    <x v="2"/>
    <s v="COMMERCIAL"/>
    <n v="954"/>
    <s v="G2A     - Elec G-2 T&amp;D Dem"/>
    <s v="G2A"/>
    <s v="ELEC G-2A"/>
    <n v="4532"/>
    <s v="DELIVERY ONLY - COMMERCIAL"/>
    <n v="7849"/>
    <n v="11780514.91"/>
    <n v="139556807"/>
    <x v="3"/>
  </r>
  <r>
    <x v="0"/>
    <s v="MASSACHUSETTS ELECTRIC"/>
    <x v="1"/>
    <x v="9"/>
    <s v="OCTOBER"/>
    <x v="2"/>
    <s v="COMMERCIAL"/>
    <n v="955"/>
    <s v="G2B     - Elec G-2 T&amp;D Dem Master Mtr Apts"/>
    <s v="G2A"/>
    <s v="ELEC G-2A"/>
    <n v="4532"/>
    <s v="DELIVERY ONLY - COMMERCIAL"/>
    <n v="354"/>
    <n v="501436.1"/>
    <n v="6132346"/>
    <x v="3"/>
  </r>
  <r>
    <x v="0"/>
    <s v="MASSACHUSETTS ELECTRIC"/>
    <x v="1"/>
    <x v="9"/>
    <s v="OCTOBER"/>
    <x v="2"/>
    <s v="COMMERCIAL"/>
    <n v="956"/>
    <s v="G2D     - Elec G-2 T&amp;D Dem Res Heat Ind Mtr Apt"/>
    <s v="G2A"/>
    <s v="ELEC G-2A"/>
    <n v="4532"/>
    <s v="DELIVERY ONLY - COMMERCIAL"/>
    <n v="214"/>
    <n v="256976.48"/>
    <n v="3021173"/>
    <x v="3"/>
  </r>
  <r>
    <x v="0"/>
    <s v="MASSACHUSETTS ELECTRIC"/>
    <x v="1"/>
    <x v="9"/>
    <s v="OCTOBER"/>
    <x v="8"/>
    <s v="N/A"/>
    <n v="13"/>
    <s v="G2A     - Elec G-2 Dem-Fixed"/>
    <s v="G2A"/>
    <s v="ELEC G-2A"/>
    <n v="1575"/>
    <s v="SALE FOR RESALE - NSTAR"/>
    <n v="1"/>
    <n v="628.48"/>
    <n v="3360"/>
    <x v="3"/>
  </r>
  <r>
    <x v="0"/>
    <s v="MASSACHUSETTS ELECTRIC"/>
    <x v="1"/>
    <x v="9"/>
    <s v="OCTOBER"/>
    <x v="10"/>
    <s v="N/A"/>
    <n v="18"/>
    <s v="G2A     - Elec G-2 Dem-Variable"/>
    <s v="G2A"/>
    <s v="ELEC G-2A"/>
    <n v="1577"/>
    <s v="SALE FOR RESALE - WESTRN MASS"/>
    <n v="1"/>
    <n v="2527.2399999999998"/>
    <n v="13400"/>
    <x v="3"/>
  </r>
  <r>
    <x v="0"/>
    <s v="MASSACHUSETTS ELECTRIC"/>
    <x v="1"/>
    <x v="9"/>
    <s v="OCTOBER"/>
    <x v="3"/>
    <s v="N/A"/>
    <n v="18"/>
    <s v="G2A     - Elec G-2 Dem-Variable"/>
    <s v="G2A"/>
    <s v="ELEC G-2A"/>
    <n v="1579"/>
    <s v="SALE FOR RESALE - M.B.T.A."/>
    <n v="1"/>
    <n v="7294.89"/>
    <n v="48200"/>
    <x v="3"/>
  </r>
  <r>
    <x v="1"/>
    <s v="NANTUCKET ELECTRIC"/>
    <x v="1"/>
    <x v="9"/>
    <s v="OCTOBER"/>
    <x v="2"/>
    <s v="COMMERCIAL"/>
    <n v="955"/>
    <s v="G2B     - Elec G-2 T&amp;D Dem Master Mtr Apts"/>
    <s v="G2B"/>
    <s v="ELEC G-2B"/>
    <n v="4532"/>
    <s v="DELIVERY ONLY - COMMERCIAL"/>
    <n v="1"/>
    <n v="83.29"/>
    <n v="0"/>
    <x v="3"/>
  </r>
  <r>
    <x v="0"/>
    <s v="MASSACHUSETTS ELECTRIC"/>
    <x v="1"/>
    <x v="9"/>
    <s v="OCTOBER"/>
    <x v="2"/>
    <s v="COMMERCIAL"/>
    <n v="700"/>
    <s v="G3A     - Elec G-3 Large TOU-Fixed"/>
    <s v="G3A"/>
    <s v="ELEC G-3A"/>
    <n v="300"/>
    <s v="COMMERCIAL-NO BUILDING HEAT"/>
    <n v="4"/>
    <n v="54299.92"/>
    <n v="373440"/>
    <x v="5"/>
  </r>
  <r>
    <x v="0"/>
    <s v="MASSACHUSETTS ELECTRIC"/>
    <x v="1"/>
    <x v="9"/>
    <s v="OCTOBER"/>
    <x v="2"/>
    <s v="COMMERCIAL"/>
    <n v="710"/>
    <s v="G3A     - Elec G-3 T&amp;D Large TOU"/>
    <s v="G3A"/>
    <s v="ELEC G-3A"/>
    <n v="4532"/>
    <s v="DELIVERY ONLY - COMMERCIAL"/>
    <n v="2004"/>
    <n v="19181250.789999999"/>
    <n v="301226750"/>
    <x v="5"/>
  </r>
  <r>
    <x v="0"/>
    <s v="MASSACHUSETTS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341"/>
    <n v="35470.120000000003"/>
    <n v="151371"/>
    <x v="0"/>
  </r>
  <r>
    <x v="0"/>
    <s v="MASSACHUSETTS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441529"/>
    <n v="29283057.640000001"/>
    <n v="219089579"/>
    <x v="0"/>
  </r>
  <r>
    <x v="0"/>
    <s v="MASSACHUSETTS ELECTRIC"/>
    <x v="1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666.88"/>
    <n v="4514"/>
    <x v="1"/>
  </r>
  <r>
    <x v="1"/>
    <s v="NANTUCKET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114"/>
    <n v="2992.38"/>
    <n v="72164"/>
    <x v="1"/>
  </r>
  <r>
    <x v="0"/>
    <s v="MASSACHUSETTS ELECTRIC"/>
    <x v="1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431.99"/>
    <n v="6117"/>
    <x v="4"/>
  </r>
  <r>
    <x v="0"/>
    <s v="MASSACHUSETTS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3331"/>
    <n v="279428.57"/>
    <n v="1156277"/>
    <x v="4"/>
  </r>
  <r>
    <x v="0"/>
    <s v="MASSACHUSETTS ELECTRIC"/>
    <x v="1"/>
    <x v="9"/>
    <s v="OCTOBER"/>
    <x v="5"/>
    <s v="STRT-AND-HWY-LT"/>
    <n v="609"/>
    <s v="S5A     - Lighting S-5 Cust Owned-Variable"/>
    <s v="S5A"/>
    <s v="N/A"/>
    <n v="700"/>
    <s v="PUBLIC STREET &amp; HIWAY LIGHTING"/>
    <n v="11"/>
    <n v="4548.2299999999996"/>
    <n v="23156"/>
    <x v="4"/>
  </r>
  <r>
    <x v="0"/>
    <s v="MASSACHUSETTS ELECTRIC"/>
    <x v="1"/>
    <x v="9"/>
    <s v="OCTOBER"/>
    <x v="5"/>
    <s v="STRT-AND-HWY-LT"/>
    <n v="626"/>
    <s v="S6A     - Lighting S-6 Decorative-Variable"/>
    <s v="S6A"/>
    <s v="N/A"/>
    <n v="700"/>
    <s v="PUBLIC STREET &amp; HIWAY LIGHTING"/>
    <n v="4"/>
    <n v="2234.12"/>
    <n v="669"/>
    <x v="4"/>
  </r>
  <r>
    <x v="0"/>
    <s v="MASSACHUSETTS ELECTRIC"/>
    <x v="1"/>
    <x v="9"/>
    <s v="OCTOBER"/>
    <x v="5"/>
    <s v="STRT-AND-HWY-LT"/>
    <n v="627"/>
    <s v="S6A     - Lighting S-6 T&amp;D Decorative"/>
    <s v="S6A"/>
    <s v="N/A"/>
    <n v="4562"/>
    <s v="DELIVERY ONLY - STREET LIGHT"/>
    <n v="1"/>
    <n v="829.26"/>
    <n v="203"/>
    <x v="4"/>
  </r>
  <r>
    <x v="0"/>
    <s v="MASSACHUSETTS ELECTRIC"/>
    <x v="1"/>
    <x v="9"/>
    <s v="OCTOBER"/>
    <x v="8"/>
    <s v="N/A"/>
    <n v="950"/>
    <s v="G1A     - Elec G-1 T&amp;D Sm C&amp;I"/>
    <s v="G1A"/>
    <s v="ELEC G-1A"/>
    <n v="4575"/>
    <s v="N/A"/>
    <n v="2"/>
    <n v="794.69"/>
    <n v="8320"/>
    <x v="2"/>
  </r>
  <r>
    <x v="1"/>
    <s v="NANTUCKET ELECTRIC"/>
    <x v="1"/>
    <x v="9"/>
    <s v="OCTOBER"/>
    <x v="2"/>
    <s v="COMMERCIAL"/>
    <n v="950"/>
    <s v="G1A     - Elec G-1 T&amp;D Sm C&amp;I"/>
    <s v="G1A"/>
    <s v="ELEC G-1A"/>
    <n v="4532"/>
    <s v="DELIVERY ONLY - COMMERCIAL"/>
    <n v="1230"/>
    <n v="188829.6"/>
    <n v="1800506"/>
    <x v="2"/>
  </r>
  <r>
    <x v="0"/>
    <s v="MASSACHUSETTS ELECTRIC"/>
    <x v="1"/>
    <x v="9"/>
    <s v="OCTOBER"/>
    <x v="5"/>
    <s v="STRT-AND-HWY-LT"/>
    <n v="5"/>
    <s v="G1A     - Elec G-1 Sm C&amp;I-Fixed"/>
    <s v="G1A"/>
    <s v="ELEC G-1A"/>
    <n v="700"/>
    <s v="PUBLIC STREET &amp; HIWAY LIGHTING"/>
    <n v="6"/>
    <n v="191.42"/>
    <n v="742"/>
    <x v="2"/>
  </r>
  <r>
    <x v="1"/>
    <s v="NANTUCKET ELECTRIC"/>
    <x v="1"/>
    <x v="9"/>
    <s v="OCTOBER"/>
    <x v="2"/>
    <s v="COMMERCIAL"/>
    <n v="10"/>
    <s v="G1F     - Elec G-1 Sm C&amp;I House Meter-Fixed"/>
    <s v="G1F"/>
    <s v="ELEC G-1F"/>
    <n v="300"/>
    <s v="COMMERCIAL-NO BUILDING HEAT"/>
    <n v="30"/>
    <n v="1781.22"/>
    <n v="8063"/>
    <x v="2"/>
  </r>
  <r>
    <x v="0"/>
    <s v="MASSACHUSETTS ELECTRIC"/>
    <x v="1"/>
    <x v="9"/>
    <s v="OCTOBER"/>
    <x v="2"/>
    <s v="COMMERCIAL"/>
    <n v="15"/>
    <s v="G1F     - Elec G-1 Sm C&amp;I House Meter-Variable"/>
    <s v="G1F"/>
    <s v="ELEC G-1F"/>
    <n v="300"/>
    <s v="COMMERCIAL-NO BUILDING HEAT"/>
    <n v="103"/>
    <n v="1856.44"/>
    <n v="14775"/>
    <x v="2"/>
  </r>
  <r>
    <x v="0"/>
    <s v="MASSACHUSETTS ELECTRIC"/>
    <x v="1"/>
    <x v="9"/>
    <s v="OCTOBER"/>
    <x v="2"/>
    <s v="COMMERCIAL"/>
    <n v="10"/>
    <s v="G1F     - Elec G-1 Sm C&amp;I House Meter-Fixed"/>
    <s v="G1D"/>
    <s v="ELEC G-1D"/>
    <n v="300"/>
    <s v="COMMERCIAL-NO BUILDING HEAT"/>
    <n v="20388"/>
    <n v="786712.92"/>
    <n v="5193674"/>
    <x v="2"/>
  </r>
  <r>
    <x v="0"/>
    <s v="MASSACHUSETTS ELECTRIC"/>
    <x v="1"/>
    <x v="9"/>
    <s v="OCTOBER"/>
    <x v="2"/>
    <s v="COMMERCIAL"/>
    <n v="19"/>
    <s v="G2B     - Elec G-2 Dem Master Mtr Apts-Variable"/>
    <s v="G2B"/>
    <s v="ELEC G-2B"/>
    <n v="300"/>
    <s v="COMMERCIAL-NO BUILDING HEAT"/>
    <n v="42"/>
    <n v="83979.94"/>
    <n v="493744"/>
    <x v="3"/>
  </r>
  <r>
    <x v="0"/>
    <s v="MASSACHUSETTS ELECTRIC"/>
    <x v="1"/>
    <x v="9"/>
    <s v="OCTOBER"/>
    <x v="2"/>
    <s v="COMMERCIAL"/>
    <n v="20"/>
    <s v="G2D     - Elec G-2 Dem Res Heat Ind Mtr Apt-Var"/>
    <s v="G2D"/>
    <s v="ELEC G-2D"/>
    <n v="300"/>
    <s v="COMMERCIAL-NO BUILDING HEAT"/>
    <n v="71"/>
    <n v="97560.62"/>
    <n v="543252"/>
    <x v="3"/>
  </r>
  <r>
    <x v="0"/>
    <s v="MASSACHUSETTS ELECTRIC"/>
    <x v="1"/>
    <x v="9"/>
    <s v="OCTOBER"/>
    <x v="4"/>
    <s v="INDUSTRIAL"/>
    <n v="710"/>
    <s v="G3A     - Elec G-3 T&amp;D Large TOU"/>
    <s v="G3A"/>
    <s v="ELEC G-3A"/>
    <n v="4552"/>
    <s v="DELIVERY ONLY - INDUSTRIAL"/>
    <n v="654"/>
    <n v="10332907.300000001"/>
    <n v="168755661"/>
    <x v="5"/>
  </r>
  <r>
    <x v="0"/>
    <s v="MASSACHUSETTS ELECTRIC"/>
    <x v="1"/>
    <x v="9"/>
    <s v="OCTOBER"/>
    <x v="4"/>
    <s v="INDUSTRIAL"/>
    <n v="700"/>
    <s v="G3A     - Elec G-3 Large TOU-Fixed"/>
    <s v="G3A"/>
    <s v="ELEC G-3A"/>
    <n v="460"/>
    <s v="INDUSTRIAL GENERAL - 60 HERTZ"/>
    <n v="3"/>
    <n v="77485.67"/>
    <n v="543850"/>
    <x v="5"/>
  </r>
  <r>
    <x v="0"/>
    <s v="MASSACHUSETTS ELECTRIC"/>
    <x v="1"/>
    <x v="9"/>
    <s v="OCTOBER"/>
    <x v="5"/>
    <s v="STRT-AND-HWY-LT"/>
    <n v="601"/>
    <s v="S1A     - Lighting S-1 Co Owned-Variable"/>
    <s v="S1A"/>
    <s v="LIGHTING S-1A"/>
    <n v="700"/>
    <s v="PUBLIC STREET &amp; HIWAY LIGHTING"/>
    <n v="118"/>
    <n v="96151.02"/>
    <n v="145700"/>
    <x v="4"/>
  </r>
  <r>
    <x v="1"/>
    <s v="NANTUCKET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6005.89"/>
    <n v="16291"/>
    <x v="4"/>
  </r>
  <r>
    <x v="0"/>
    <s v="MASSACHUSETTS ELECTRIC"/>
    <x v="1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7"/>
    <n v="129.46"/>
    <n v="451"/>
    <x v="2"/>
  </r>
  <r>
    <x v="0"/>
    <s v="MASSACHUSETTS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64567"/>
    <n v="1184993.52"/>
    <n v="28841282"/>
    <x v="1"/>
  </r>
  <r>
    <x v="0"/>
    <s v="MASSACHUSETTS ELECTRIC"/>
    <x v="1"/>
    <x v="9"/>
    <s v="OCTOBER"/>
    <x v="6"/>
    <s v="N/A"/>
    <n v="623"/>
    <s v="S3B     - Lighting S-3 UG Div of Ownrshp Opt B-Var"/>
    <s v="S3B"/>
    <s v="LIGHTING S-3B"/>
    <n v="360"/>
    <s v="PRIVATE LIGHTING"/>
    <n v="2"/>
    <n v="37.700000000000003"/>
    <n v="132"/>
    <x v="4"/>
  </r>
  <r>
    <x v="0"/>
    <s v="MASSACHUSETTS ELECTRIC"/>
    <x v="1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88.81"/>
    <n v="391"/>
    <x v="4"/>
  </r>
  <r>
    <x v="1"/>
    <s v="NANTUCKET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8.9600000000000009"/>
    <n v="22"/>
    <x v="4"/>
  </r>
  <r>
    <x v="0"/>
    <s v="MASSACHUSETTS ELECTRIC"/>
    <x v="1"/>
    <x v="9"/>
    <s v="OCTOBER"/>
    <x v="10"/>
    <s v="N/A"/>
    <n v="950"/>
    <s v="G1A     - Elec G-1 T&amp;D Sm C&amp;I"/>
    <s v="G1A"/>
    <s v="ELEC G-1A"/>
    <n v="4577"/>
    <s v="N/A"/>
    <n v="1"/>
    <n v="129.12"/>
    <n v="1276"/>
    <x v="2"/>
  </r>
  <r>
    <x v="0"/>
    <s v="MASSACHUSETTS ELECTRIC"/>
    <x v="1"/>
    <x v="9"/>
    <s v="OCTOBER"/>
    <x v="2"/>
    <s v="COMMERCIAL"/>
    <n v="8"/>
    <s v="G1C     - Elec G-1 Sm C&amp;I Unmtrd Fix kWh-Fixed"/>
    <s v="G1C"/>
    <s v="ELEC G-1C"/>
    <n v="300"/>
    <s v="COMMERCIAL-NO BUILDING HEAT"/>
    <n v="376"/>
    <n v="19289.990000000002"/>
    <n v="93323"/>
    <x v="2"/>
  </r>
  <r>
    <x v="0"/>
    <s v="MASSACHUSETTS ELECTRIC"/>
    <x v="1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59.33"/>
    <n v="292"/>
    <x v="2"/>
  </r>
  <r>
    <x v="0"/>
    <s v="MASSACHUSETTS ELECTRIC"/>
    <x v="1"/>
    <x v="9"/>
    <s v="OCTOBER"/>
    <x v="4"/>
    <s v="INDUSTRIAL"/>
    <n v="5"/>
    <s v="G1A     - Elec G-1 Sm C&amp;I-Fixed"/>
    <s v="G1A"/>
    <s v="ELEC G-1A"/>
    <n v="460"/>
    <s v="INDUSTRIAL GENERAL - 60 HERTZ"/>
    <n v="1003"/>
    <n v="152494.19"/>
    <n v="1529761"/>
    <x v="2"/>
  </r>
  <r>
    <x v="0"/>
    <s v="MASSACHUSETTS ELECTRIC"/>
    <x v="1"/>
    <x v="9"/>
    <s v="OCTO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1"/>
    <s v="NANTUCKET ELECTRIC"/>
    <x v="1"/>
    <x v="9"/>
    <s v="OCTOBER"/>
    <x v="2"/>
    <s v="COMMERCIAL"/>
    <n v="710"/>
    <s v="G3A     - Elec G-3 T&amp;D Large TOU"/>
    <s v="G3A"/>
    <s v="ELEC G-3A"/>
    <n v="4532"/>
    <s v="DELIVERY ONLY - COMMERCIAL"/>
    <n v="9"/>
    <n v="73128.56"/>
    <n v="981143"/>
    <x v="5"/>
  </r>
  <r>
    <x v="1"/>
    <s v="NANTUCKET ELECTRIC"/>
    <x v="1"/>
    <x v="9"/>
    <s v="OCTOBER"/>
    <x v="0"/>
    <s v="RESIDENTIAL"/>
    <n v="1"/>
    <s v="R1A     - Elec R-1 Residential-Fixed"/>
    <s v="R1A"/>
    <s v="ELEC R-1A"/>
    <n v="200"/>
    <s v="RESIDENCE SERVICE - NO HEAT"/>
    <n v="1865"/>
    <n v="330242.18"/>
    <n v="1407969"/>
    <x v="0"/>
  </r>
  <r>
    <x v="0"/>
    <s v="MASSACHUSETTS ELECTRIC"/>
    <x v="1"/>
    <x v="9"/>
    <s v="OCTOBER"/>
    <x v="7"/>
    <s v="N/A"/>
    <n v="1"/>
    <s v="R1A     - Elec R-1 Residential-Fixed"/>
    <s v="R1A"/>
    <s v="ELEC R-1A"/>
    <n v="1572"/>
    <s v="SALE FOR RESALE - HINGHAM ELE"/>
    <n v="1"/>
    <n v="87.71"/>
    <n v="365"/>
    <x v="0"/>
  </r>
  <r>
    <x v="0"/>
    <s v="MASSACHUSETTS ELECTRIC"/>
    <x v="1"/>
    <x v="9"/>
    <s v="OCTOBER"/>
    <x v="6"/>
    <s v="N/A"/>
    <n v="601"/>
    <s v="S1A     - Lighting S-1 Co Owned-Variable"/>
    <s v="S1A"/>
    <s v="LIGHTING S-1A"/>
    <n v="360"/>
    <s v="PRIVATE LIGHTING"/>
    <n v="39"/>
    <n v="1177.17"/>
    <n v="2101"/>
    <x v="4"/>
  </r>
  <r>
    <x v="0"/>
    <s v="MASSACHUSETTS ELECTRIC"/>
    <x v="1"/>
    <x v="9"/>
    <s v="OCTOBER"/>
    <x v="5"/>
    <s v="STRT-AND-HWY-LT"/>
    <n v="600"/>
    <s v="S1A     - Lighting S-1 Co Owned-Fixed"/>
    <s v="S1A"/>
    <s v="LIGHTING S-1A"/>
    <n v="700"/>
    <s v="PUBLIC STREET &amp; HIWAY LIGHTING"/>
    <n v="71"/>
    <n v="63895.28"/>
    <n v="108344"/>
    <x v="4"/>
  </r>
  <r>
    <x v="0"/>
    <s v="MASSACHUSETTS ELECTRIC"/>
    <x v="1"/>
    <x v="9"/>
    <s v="OCTOBER"/>
    <x v="5"/>
    <s v="STRT-AND-HWY-LT"/>
    <n v="617"/>
    <s v="S2A     - Lighting S-2 T&amp;D OH Customer Owned"/>
    <s v="S2A"/>
    <s v="LIGHTING S-2A"/>
    <n v="4562"/>
    <s v="DELIVERY ONLY - STREET LIGHT"/>
    <n v="6"/>
    <n v="8461.52"/>
    <n v="38906"/>
    <x v="4"/>
  </r>
  <r>
    <x v="1"/>
    <s v="NANTUCKET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291.3599999999999"/>
    <n v="6863"/>
    <x v="4"/>
  </r>
  <r>
    <x v="0"/>
    <s v="MASSACHUSETTS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42.1"/>
    <n v="270"/>
    <x v="4"/>
  </r>
  <r>
    <x v="0"/>
    <s v="MASSACHUSETTS ELECTRIC"/>
    <x v="1"/>
    <x v="9"/>
    <s v="OCTOBER"/>
    <x v="0"/>
    <s v="RESIDENTIAL"/>
    <n v="616"/>
    <s v="S4A     - Lighting S-1 (S4) T&amp;D Co Owned Non Muni"/>
    <s v="S4A"/>
    <s v="LIGHTING S-4A"/>
    <n v="4512"/>
    <s v="DELIVERY ONLY - RESIDENTIAL"/>
    <n v="600"/>
    <n v="21956.73"/>
    <n v="70708"/>
    <x v="4"/>
  </r>
  <r>
    <x v="0"/>
    <s v="MASSACHUSETTS ELECTRIC"/>
    <x v="1"/>
    <x v="9"/>
    <s v="OCTOBER"/>
    <x v="4"/>
    <s v="INDUSTRIAL"/>
    <n v="602"/>
    <s v="S4A     - Lighting S-1 (S4) Co Owned Non Muni-Fixed"/>
    <s v="S4A"/>
    <s v="LIGHTING S-4A"/>
    <n v="460"/>
    <s v="INDUSTRIAL GENERAL - 60 HERTZ"/>
    <n v="27"/>
    <n v="3037.89"/>
    <n v="9747"/>
    <x v="4"/>
  </r>
  <r>
    <x v="0"/>
    <s v="MASSACHUSETTS ELECTRIC"/>
    <x v="1"/>
    <x v="9"/>
    <s v="OCTOBER"/>
    <x v="4"/>
    <s v="INDUSTRIAL"/>
    <n v="603"/>
    <s v="S4A     - Lighting S-1 (S4) Co Owned Non Muni-Variable"/>
    <s v="S4A"/>
    <s v="LIGHTING S-4A"/>
    <n v="460"/>
    <s v="INDUSTRIAL GENERAL - 60 HERTZ"/>
    <n v="49"/>
    <n v="7046.81"/>
    <n v="22287"/>
    <x v="4"/>
  </r>
  <r>
    <x v="0"/>
    <s v="MASSACHUSETTS ELECTRIC"/>
    <x v="1"/>
    <x v="9"/>
    <s v="OCTOBER"/>
    <x v="2"/>
    <s v="COMMERCIAL"/>
    <n v="603"/>
    <s v="S4A     - Lighting S-1 (S4) Co Owned Non Muni-Variable"/>
    <s v="S4A"/>
    <s v="LIGHTING S-4A"/>
    <n v="300"/>
    <s v="COMMERCIAL-NO BUILDING HEAT"/>
    <n v="1786"/>
    <n v="163713.04999999999"/>
    <n v="508161"/>
    <x v="4"/>
  </r>
  <r>
    <x v="1"/>
    <s v="NANTUCKET ELECTRIC"/>
    <x v="1"/>
    <x v="9"/>
    <s v="OCTOBER"/>
    <x v="0"/>
    <s v="RESIDENTIAL"/>
    <n v="5"/>
    <s v="G1A     - Elec G-1 Sm C&amp;I-Fixed"/>
    <s v="G1A"/>
    <s v="ELEC G-1A"/>
    <n v="200"/>
    <s v="RESIDENCE SERVICE - NO HEAT"/>
    <n v="12"/>
    <n v="1524.96"/>
    <n v="7651"/>
    <x v="2"/>
  </r>
  <r>
    <x v="0"/>
    <s v="MASSACHUSETTS ELECTRIC"/>
    <x v="1"/>
    <x v="9"/>
    <s v="OCTOBER"/>
    <x v="2"/>
    <s v="COMMERCIAL"/>
    <n v="5"/>
    <s v="G1A     - Elec G-1 Sm C&amp;I-Fixed"/>
    <s v="G1A"/>
    <s v="ELEC G-1A"/>
    <n v="300"/>
    <s v="COMMERCIAL-NO BUILDING HEAT"/>
    <n v="42456"/>
    <n v="-357474.97"/>
    <n v="43331323"/>
    <x v="2"/>
  </r>
  <r>
    <x v="0"/>
    <s v="MASSACHUSETTS ELECTRIC"/>
    <x v="1"/>
    <x v="9"/>
    <s v="OCTOBER"/>
    <x v="0"/>
    <s v="RESIDENTIAL"/>
    <n v="10"/>
    <s v="G1F     - Elec G-1 Sm C&amp;I House Meter-Fixed"/>
    <s v="G1D"/>
    <s v="ELEC G-1D"/>
    <n v="200"/>
    <s v="RESIDENCE SERVICE - NO HEAT"/>
    <n v="1080"/>
    <n v="64182.25"/>
    <n v="307247"/>
    <x v="2"/>
  </r>
  <r>
    <x v="0"/>
    <s v="MASSACHUSETTS ELECTRIC"/>
    <x v="1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5.409999999999997"/>
    <n v="300"/>
    <x v="2"/>
  </r>
  <r>
    <x v="0"/>
    <s v="MASSACHUSETTS ELECTRIC"/>
    <x v="1"/>
    <x v="9"/>
    <s v="OCTOBER"/>
    <x v="5"/>
    <s v="STRT-AND-HWY-LT"/>
    <n v="950"/>
    <s v="G1A     - Elec G-1 T&amp;D Sm C&amp;I"/>
    <s v="G1A"/>
    <s v="ELEC G-1A"/>
    <n v="4562"/>
    <s v="DELIVERY ONLY - STREET LIGHT"/>
    <n v="30"/>
    <n v="749.96"/>
    <n v="4908"/>
    <x v="2"/>
  </r>
  <r>
    <x v="0"/>
    <s v="MASSACHUSETTS ELECTRIC"/>
    <x v="1"/>
    <x v="9"/>
    <s v="OCTOBER"/>
    <x v="7"/>
    <s v="N/A"/>
    <n v="5"/>
    <s v="G1A     - Elec G-1 Sm C&amp;I-Fixed"/>
    <s v="G1A"/>
    <s v="ELEC G-1A"/>
    <n v="1572"/>
    <s v="SALE FOR RESALE - HINGHAM ELE"/>
    <n v="1"/>
    <n v="2444.5300000000002"/>
    <n v="13705"/>
    <x v="2"/>
  </r>
  <r>
    <x v="1"/>
    <s v="NANTUCKET ELECTRIC"/>
    <x v="1"/>
    <x v="9"/>
    <s v="OCTOBER"/>
    <x v="0"/>
    <s v="RESIDENTIAL"/>
    <n v="10"/>
    <s v="G1F     - Elec G-1 Sm C&amp;I House Meter-Fixed"/>
    <s v="G1F"/>
    <s v="ELEC G-1F"/>
    <n v="200"/>
    <s v="RESIDENCE SERVICE - NO HEAT"/>
    <n v="5"/>
    <n v="478.74"/>
    <n v="2335"/>
    <x v="2"/>
  </r>
  <r>
    <x v="1"/>
    <s v="NANTUCKET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2"/>
    <n v="11.05"/>
    <n v="67"/>
    <x v="2"/>
  </r>
  <r>
    <x v="1"/>
    <s v="NANTUCKET ELECTRIC"/>
    <x v="1"/>
    <x v="9"/>
    <s v="OCTOBER"/>
    <x v="2"/>
    <s v="COMMERCIAL"/>
    <n v="18"/>
    <s v="G2A     - Elec G-2 Dem-Variable"/>
    <s v="G2A"/>
    <s v="ELEC G-2A"/>
    <n v="300"/>
    <s v="COMMERCIAL-NO BUILDING HEAT"/>
    <n v="4"/>
    <n v="3016.27"/>
    <n v="15103"/>
    <x v="3"/>
  </r>
  <r>
    <x v="0"/>
    <s v="MASSACHUSETTS ELECTRIC"/>
    <x v="1"/>
    <x v="9"/>
    <s v="OCTOBER"/>
    <x v="0"/>
    <s v="RESIDENTIAL"/>
    <n v="18"/>
    <s v="G2A     - Elec G-2 Dem-Variable"/>
    <s v="G2A"/>
    <s v="ELEC G-2A"/>
    <n v="200"/>
    <s v="RESIDENCE SERVICE - NO HEAT"/>
    <n v="1"/>
    <n v="158.24"/>
    <n v="560"/>
    <x v="3"/>
  </r>
  <r>
    <x v="0"/>
    <s v="MASSACHUSETTS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1169"/>
    <n v="238293.43"/>
    <n v="1945600"/>
    <x v="0"/>
  </r>
  <r>
    <x v="1"/>
    <s v="NANTUCKET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151"/>
    <n v="13877.35"/>
    <n v="101149"/>
    <x v="0"/>
  </r>
  <r>
    <x v="0"/>
    <s v="MASSACHUSETTS ELECTRIC"/>
    <x v="1"/>
    <x v="9"/>
    <s v="OCTOBER"/>
    <x v="2"/>
    <s v="COMMERCIAL"/>
    <n v="1"/>
    <s v="R1A     - Elec R-1 Residential-Fixed"/>
    <s v="R1A"/>
    <s v="ELEC R-1A"/>
    <n v="300"/>
    <s v="COMMERCIAL-NO BUILDING HEAT"/>
    <n v="1217"/>
    <n v="205745.13"/>
    <n v="900286"/>
    <x v="0"/>
  </r>
  <r>
    <x v="0"/>
    <s v="MASSACHUSETTS ELECTRIC"/>
    <x v="1"/>
    <x v="9"/>
    <s v="OCTOBER"/>
    <x v="0"/>
    <s v="RESIDENTIAL"/>
    <n v="7"/>
    <s v="R2A     - Elec R-2 Residential Low Income-Variable"/>
    <s v="R2A"/>
    <s v="ELEC R-2A"/>
    <n v="200"/>
    <s v="RESIDENCE SERVICE - NO HEAT"/>
    <n v="98"/>
    <n v="6924.6"/>
    <n v="45943"/>
    <x v="1"/>
  </r>
  <r>
    <x v="0"/>
    <s v="MASSACHUSETTS ELECTRIC"/>
    <x v="1"/>
    <x v="9"/>
    <s v="OCTOBER"/>
    <x v="6"/>
    <s v="N/A"/>
    <n v="621"/>
    <s v="G1B     - Lighting G-1 T&amp;D Non Conforming"/>
    <s v="G1B"/>
    <s v="LIGHTING G-1B"/>
    <n v="4563"/>
    <s v="DELIVERY ONLY - PRIVATE LIGHT"/>
    <n v="1"/>
    <n v="7.97"/>
    <n v="9"/>
    <x v="2"/>
  </r>
  <r>
    <x v="0"/>
    <s v="MASSACHUSETTS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1"/>
    <n v="1822.98"/>
    <n v="11429"/>
    <x v="4"/>
  </r>
  <r>
    <x v="0"/>
    <s v="MASSACHUSETTS ELECTRIC"/>
    <x v="1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68.84"/>
    <n v="152"/>
    <x v="4"/>
  </r>
  <r>
    <x v="0"/>
    <s v="MASSACHUSETTS ELECTRIC"/>
    <x v="1"/>
    <x v="9"/>
    <s v="OCTOBER"/>
    <x v="2"/>
    <s v="COMMERCIAL"/>
    <n v="602"/>
    <s v="S4A     - Lighting S-1 (S4) Co Owned Non Muni-Fixed"/>
    <s v="S4A"/>
    <s v="LIGHTING S-4A"/>
    <n v="300"/>
    <s v="COMMERCIAL-NO BUILDING HEAT"/>
    <n v="925"/>
    <n v="99015.63"/>
    <n v="300490"/>
    <x v="4"/>
  </r>
  <r>
    <x v="0"/>
    <s v="MASSACHUSETTS ELECTRIC"/>
    <x v="1"/>
    <x v="9"/>
    <s v="OCTOBER"/>
    <x v="0"/>
    <s v="RESIDENTIAL"/>
    <n v="5"/>
    <s v="G1A     - Elec G-1 Sm C&amp;I-Fixed"/>
    <s v="G1A"/>
    <s v="ELEC G-1A"/>
    <n v="200"/>
    <s v="RESIDENCE SERVICE - NO HEAT"/>
    <n v="1306"/>
    <n v="-46419.98"/>
    <n v="657434"/>
    <x v="2"/>
  </r>
  <r>
    <x v="0"/>
    <s v="MASSACHUSETTS ELECTRIC"/>
    <x v="1"/>
    <x v="9"/>
    <s v="OCTOBER"/>
    <x v="1"/>
    <s v="STEAM-HEAT"/>
    <n v="5"/>
    <s v="G1A     - Elec G-1 Sm C&amp;I-Fixed"/>
    <s v="G1A"/>
    <s v="ELEC G-1A"/>
    <n v="207"/>
    <s v="RESIDENCE SERVICE - WITH HEAT"/>
    <n v="16"/>
    <n v="1472.63"/>
    <n v="7363"/>
    <x v="2"/>
  </r>
  <r>
    <x v="0"/>
    <s v="MASSACHUSETTS ELECTRIC"/>
    <x v="1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906"/>
    <n v="65501.440000000002"/>
    <n v="258515"/>
    <x v="4"/>
  </r>
  <r>
    <x v="0"/>
    <s v="MASSACHUSETTS ELECTRIC"/>
    <x v="1"/>
    <x v="9"/>
    <s v="OCTOBER"/>
    <x v="5"/>
    <s v="STRT-AND-HWY-LT"/>
    <n v="619"/>
    <s v="S5A     - Lighting S-5 T&amp;D Cust Owned"/>
    <s v="S5A"/>
    <s v="N/A"/>
    <n v="4562"/>
    <s v="DELIVERY ONLY - STREET LIGHT"/>
    <n v="415"/>
    <n v="313901.38"/>
    <n v="2750030"/>
    <x v="4"/>
  </r>
  <r>
    <x v="0"/>
    <s v="MASSACHUSETTS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1904"/>
    <n v="18123768.039999999"/>
    <n v="294272886"/>
    <x v="5"/>
  </r>
  <r>
    <x v="0"/>
    <s v="MASSACHUSETTS ELECTRIC"/>
    <x v="1"/>
    <x v="10"/>
    <s v="NOVEMBER"/>
    <x v="4"/>
    <s v="INDUSTRIAL"/>
    <n v="700"/>
    <s v="G3A     - Elec G-3 Large TOU-Fixed"/>
    <s v="G3A"/>
    <s v="ELEC G-3A"/>
    <n v="460"/>
    <s v="INDUSTRIAL GENERAL - 60 HERTZ"/>
    <n v="3"/>
    <n v="90023.06"/>
    <n v="633950"/>
    <x v="5"/>
  </r>
  <r>
    <x v="0"/>
    <s v="MASSACHUSETTS ELECTRIC"/>
    <x v="1"/>
    <x v="10"/>
    <s v="NOVEMBER"/>
    <x v="4"/>
    <s v="INDUSTRIAL"/>
    <n v="701"/>
    <s v="G3A     - Elec G-3 Large TOU-Variable"/>
    <s v="G3A"/>
    <s v="ELEC G-3A"/>
    <n v="460"/>
    <s v="INDUSTRIAL GENERAL - 60 HERTZ"/>
    <n v="73"/>
    <n v="876238.93"/>
    <n v="5525518"/>
    <x v="5"/>
  </r>
  <r>
    <x v="1"/>
    <s v="NANTUCKET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19.829999999999998"/>
    <n v="99"/>
    <x v="2"/>
  </r>
  <r>
    <x v="0"/>
    <s v="MASSACHUSETTS ELECTRIC"/>
    <x v="1"/>
    <x v="10"/>
    <s v="NOVEMBER"/>
    <x v="0"/>
    <s v="RESIDENTIAL"/>
    <n v="11"/>
    <s v="G1A     - Elec G-1 Sm C&amp;I-Variable"/>
    <s v="G1A"/>
    <s v="ELEC G-1A"/>
    <n v="200"/>
    <s v="RESIDENCE SERVICE - NO HEAT"/>
    <n v="10"/>
    <n v="-10379.709999999999"/>
    <n v="40395"/>
    <x v="2"/>
  </r>
  <r>
    <x v="0"/>
    <s v="MASSACHUSETTS ELECTRIC"/>
    <x v="1"/>
    <x v="10"/>
    <s v="NOVEMBER"/>
    <x v="2"/>
    <s v="COMMERCIAL"/>
    <n v="5"/>
    <s v="G1A     - Elec G-1 Sm C&amp;I-Fixed"/>
    <s v="G1A"/>
    <s v="ELEC G-1A"/>
    <n v="300"/>
    <s v="COMMERCIAL-NO BUILDING HEAT"/>
    <n v="43062"/>
    <n v="2277352.71"/>
    <n v="43406825"/>
    <x v="2"/>
  </r>
  <r>
    <x v="1"/>
    <s v="NANTUCKET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30"/>
    <n v="2362.13"/>
    <n v="15348"/>
    <x v="1"/>
  </r>
  <r>
    <x v="0"/>
    <s v="MASSACHUSETTS ELECTRIC"/>
    <x v="1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903"/>
    <n v="63886.78"/>
    <n v="274099"/>
    <x v="4"/>
  </r>
  <r>
    <x v="0"/>
    <s v="MASSACHUSETTS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341"/>
    <n v="37118.46"/>
    <n v="153669"/>
    <x v="0"/>
  </r>
  <r>
    <x v="1"/>
    <s v="NANTUCKET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1"/>
    <n v="1144.05"/>
    <n v="4854"/>
    <x v="0"/>
  </r>
  <r>
    <x v="0"/>
    <s v="MASSACHUSETTS ELECTRIC"/>
    <x v="1"/>
    <x v="10"/>
    <s v="NOVEMBER"/>
    <x v="7"/>
    <s v="N/A"/>
    <n v="1"/>
    <s v="R1A     - Elec R-1 Residential-Fixed"/>
    <s v="R1A"/>
    <s v="ELEC R-1A"/>
    <n v="1572"/>
    <s v="SALE FOR RESALE - HINGHAM ELE"/>
    <n v="1"/>
    <n v="69.540000000000006"/>
    <n v="284"/>
    <x v="0"/>
  </r>
  <r>
    <x v="0"/>
    <s v="MASSACHUSETTS ELECTRIC"/>
    <x v="1"/>
    <x v="10"/>
    <s v="NOVEMBER"/>
    <x v="5"/>
    <s v="STRT-AND-HWY-LT"/>
    <n v="617"/>
    <s v="S2A     - Lighting S-2 T&amp;D OH Customer Owned"/>
    <s v="S2A"/>
    <s v="LIGHTING S-2A"/>
    <n v="4562"/>
    <s v="DELIVERY ONLY - STREET LIGHT"/>
    <n v="6"/>
    <n v="8304.61"/>
    <n v="41456"/>
    <x v="4"/>
  </r>
  <r>
    <x v="0"/>
    <s v="MASSACHUSETTS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41.31"/>
    <n v="287"/>
    <x v="4"/>
  </r>
  <r>
    <x v="0"/>
    <s v="MASSACHUSETTS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58566"/>
    <n v="4915441.12"/>
    <n v="78602603"/>
    <x v="2"/>
  </r>
  <r>
    <x v="0"/>
    <s v="MASSACHUSETTS ELECTRIC"/>
    <x v="1"/>
    <x v="10"/>
    <s v="NOVEMBER"/>
    <x v="2"/>
    <s v="COMMERCIAL"/>
    <n v="8"/>
    <s v="G1C     - Elec G-1 Sm C&amp;I Unmtrd Fix kWh-Fixed"/>
    <s v="G1C"/>
    <s v="ELEC G-1C"/>
    <n v="300"/>
    <s v="COMMERCIAL-NO BUILDING HEAT"/>
    <n v="376"/>
    <n v="20508.18"/>
    <n v="94385"/>
    <x v="2"/>
  </r>
  <r>
    <x v="0"/>
    <s v="MASSACHUSETTS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1212"/>
    <n v="47534.61"/>
    <n v="415478"/>
    <x v="2"/>
  </r>
  <r>
    <x v="1"/>
    <s v="NANTUCKET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8.47"/>
    <n v="1366"/>
    <x v="2"/>
  </r>
  <r>
    <x v="0"/>
    <s v="MASSACHUSETTS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14"/>
    <n v="51035.68"/>
    <n v="293924"/>
    <x v="2"/>
  </r>
  <r>
    <x v="0"/>
    <s v="MASSACHUSETTS ELECTRIC"/>
    <x v="1"/>
    <x v="10"/>
    <s v="NOVEMBER"/>
    <x v="5"/>
    <s v="STRT-AND-HWY-LT"/>
    <n v="619"/>
    <s v="S5A     - Lighting S-5 T&amp;D Cust Owned"/>
    <s v="S5A"/>
    <s v="N/A"/>
    <n v="4562"/>
    <s v="DELIVERY ONLY - STREET LIGHT"/>
    <n v="415"/>
    <n v="-235563.25"/>
    <n v="-1877297"/>
    <x v="4"/>
  </r>
  <r>
    <x v="0"/>
    <s v="MASSACHUSETTS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449"/>
    <n v="68164.100000000006"/>
    <n v="1174639"/>
    <x v="2"/>
  </r>
  <r>
    <x v="1"/>
    <s v="NANTUCKET ELECTRIC"/>
    <x v="1"/>
    <x v="10"/>
    <s v="NOVEMBER"/>
    <x v="0"/>
    <s v="RESIDENTIAL"/>
    <n v="10"/>
    <s v="G1F     - Elec G-1 Sm C&amp;I House Meter-Fixed"/>
    <s v="G1F"/>
    <s v="ELEC G-1F"/>
    <n v="200"/>
    <s v="RESIDENCE SERVICE - NO HEAT"/>
    <n v="6"/>
    <n v="381.39"/>
    <n v="1794"/>
    <x v="2"/>
  </r>
  <r>
    <x v="1"/>
    <s v="NANTUCKET ELECTRIC"/>
    <x v="1"/>
    <x v="10"/>
    <s v="NOVEMBER"/>
    <x v="2"/>
    <s v="COMMERCIAL"/>
    <n v="18"/>
    <s v="G2A     - Elec G-2 Dem-Variable"/>
    <s v="G2A"/>
    <s v="ELEC G-2A"/>
    <n v="300"/>
    <s v="COMMERCIAL-NO BUILDING HEAT"/>
    <n v="3"/>
    <n v="1274.56"/>
    <n v="4975"/>
    <x v="3"/>
  </r>
  <r>
    <x v="0"/>
    <s v="MASSACHUSETTS ELECTRIC"/>
    <x v="1"/>
    <x v="10"/>
    <s v="NOVEMBER"/>
    <x v="2"/>
    <s v="COMMERCIAL"/>
    <n v="700"/>
    <s v="G3A     - Elec G-3 Large TOU-Fixed"/>
    <s v="G3A"/>
    <s v="ELEC G-3A"/>
    <n v="300"/>
    <s v="COMMERCIAL-NO BUILDING HEAT"/>
    <n v="4"/>
    <n v="60511.75"/>
    <n v="389640"/>
    <x v="5"/>
  </r>
  <r>
    <x v="0"/>
    <s v="MASSACHUSETTS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62"/>
    <n v="1724618.29"/>
    <n v="11258232"/>
    <x v="5"/>
  </r>
  <r>
    <x v="1"/>
    <s v="NANTUCKET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431.61"/>
    <n v="19799"/>
    <x v="2"/>
  </r>
  <r>
    <x v="1"/>
    <s v="NANTUCKET ELECTRIC"/>
    <x v="1"/>
    <x v="10"/>
    <s v="NOVEMBER"/>
    <x v="0"/>
    <s v="RESIDENTIAL"/>
    <n v="5"/>
    <s v="G1A     - Elec G-1 Sm C&amp;I-Fixed"/>
    <s v="G1A"/>
    <s v="ELEC G-1A"/>
    <n v="200"/>
    <s v="RESIDENCE SERVICE - NO HEAT"/>
    <n v="11"/>
    <n v="1175.8499999999999"/>
    <n v="5741"/>
    <x v="2"/>
  </r>
  <r>
    <x v="0"/>
    <s v="MASSACHUSETTS ELECTRIC"/>
    <x v="1"/>
    <x v="10"/>
    <s v="NOVEMBER"/>
    <x v="3"/>
    <s v="N/A"/>
    <n v="153"/>
    <s v="MBTA    - Elec MBTA Ind Neg"/>
    <s v="MBTA"/>
    <s v="MBTA"/>
    <n v="1579"/>
    <s v="SALE FOR RESALE - M.B.T.A."/>
    <n v="18"/>
    <n v="0"/>
    <n v="3531862"/>
    <x v="6"/>
  </r>
  <r>
    <x v="0"/>
    <s v="MASSACHUSETTS ELECTRIC"/>
    <x v="1"/>
    <x v="10"/>
    <s v="NOVEMBER"/>
    <x v="1"/>
    <s v="STEAM-HEAT"/>
    <n v="7"/>
    <s v="R2A     - Elec R-2 Residential Low Income-Variable"/>
    <s v="R2A"/>
    <s v="ELEC R-2A"/>
    <n v="207"/>
    <s v="RESIDENCE SERVICE - WITH HEAT"/>
    <n v="9"/>
    <n v="988.78"/>
    <n v="6627"/>
    <x v="1"/>
  </r>
  <r>
    <x v="1"/>
    <s v="NANTUCKET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9"/>
    <n v="1381.92"/>
    <n v="9988"/>
    <x v="0"/>
  </r>
  <r>
    <x v="0"/>
    <s v="MASSACHUSETTS ELECTRIC"/>
    <x v="1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7"/>
    <n v="527.53"/>
    <n v="1473"/>
    <x v="4"/>
  </r>
  <r>
    <x v="0"/>
    <s v="MASSACHUSETTS ELECTRIC"/>
    <x v="1"/>
    <x v="10"/>
    <s v="NOVEMBER"/>
    <x v="0"/>
    <s v="RESIDENTIAL"/>
    <n v="602"/>
    <s v="S4A     - Lighting S-1 (S4) Co Owned Non Muni-Fixed"/>
    <s v="S4A"/>
    <s v="LIGHTING S-4A"/>
    <n v="200"/>
    <s v="RESIDENCE SERVICE - NO HEAT"/>
    <n v="196"/>
    <n v="7942.02"/>
    <n v="20485"/>
    <x v="4"/>
  </r>
  <r>
    <x v="0"/>
    <s v="MASSACHUSETTS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38391"/>
    <n v="5588602.5300000003"/>
    <n v="23186929"/>
    <x v="0"/>
  </r>
  <r>
    <x v="0"/>
    <s v="MASSACHUSETTS ELECTRIC"/>
    <x v="1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7"/>
    <n v="21229.1"/>
    <n v="74923"/>
    <x v="4"/>
  </r>
  <r>
    <x v="0"/>
    <s v="MASSACHUSETTS ELECTRIC"/>
    <x v="1"/>
    <x v="10"/>
    <s v="NOVEMBER"/>
    <x v="5"/>
    <s v="STRT-AND-HWY-LT"/>
    <n v="612"/>
    <s v="G1B     - Lighting G-1 Non Conforming-Fixed"/>
    <s v="G1B"/>
    <s v="LIGHTING G-1B"/>
    <n v="700"/>
    <s v="PUBLIC STREET &amp; HIWAY LIGHTING"/>
    <n v="2"/>
    <n v="68.94"/>
    <n v="283"/>
    <x v="2"/>
  </r>
  <r>
    <x v="0"/>
    <s v="MASSACHUSETTS ELECTRIC"/>
    <x v="1"/>
    <x v="10"/>
    <s v="NOVEMBER"/>
    <x v="5"/>
    <s v="STRT-AND-HWY-LT"/>
    <n v="600"/>
    <s v="S1A     - Lighting S-1 Co Owned-Fixed"/>
    <s v="S1A"/>
    <s v="LIGHTING S-1A"/>
    <n v="700"/>
    <s v="PUBLIC STREET &amp; HIWAY LIGHTING"/>
    <n v="73"/>
    <n v="65078.29"/>
    <n v="114880"/>
    <x v="4"/>
  </r>
  <r>
    <x v="0"/>
    <s v="MASSACHUSETTS ELECTRIC"/>
    <x v="1"/>
    <x v="10"/>
    <s v="NOVEMBER"/>
    <x v="10"/>
    <s v="N/A"/>
    <n v="950"/>
    <s v="G1A     - Elec G-1 T&amp;D Sm C&amp;I"/>
    <s v="G1A"/>
    <s v="ELEC G-1A"/>
    <n v="4577"/>
    <s v="N/A"/>
    <n v="1"/>
    <n v="166.22"/>
    <n v="1682"/>
    <x v="2"/>
  </r>
  <r>
    <x v="0"/>
    <s v="MASSACHUSETTS ELECTRIC"/>
    <x v="1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0.13"/>
    <n v="292"/>
    <x v="2"/>
  </r>
  <r>
    <x v="0"/>
    <s v="MASSACHUSETTS ELECTRIC"/>
    <x v="1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27.55"/>
    <n v="927"/>
    <x v="2"/>
  </r>
  <r>
    <x v="1"/>
    <s v="NANTUCKET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"/>
    <n v="-97.5"/>
    <n v="89"/>
    <x v="2"/>
  </r>
  <r>
    <x v="0"/>
    <s v="MASSACHUSETTS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25"/>
    <n v="-205902.79"/>
    <n v="457505"/>
    <x v="2"/>
  </r>
  <r>
    <x v="1"/>
    <s v="NANTUCKET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"/>
    <n v="43.64"/>
    <n v="113"/>
    <x v="2"/>
  </r>
  <r>
    <x v="0"/>
    <s v="MASSACHUSETTS ELECTRIC"/>
    <x v="1"/>
    <x v="10"/>
    <s v="NOVEMBER"/>
    <x v="2"/>
    <s v="COMMERCIAL"/>
    <n v="10"/>
    <s v="G1F     - Elec G-1 Sm C&amp;I House Meter-Fixed"/>
    <s v="G1D"/>
    <s v="ELEC G-1D"/>
    <n v="300"/>
    <s v="COMMERCIAL-NO BUILDING HEAT"/>
    <n v="20815"/>
    <n v="1151256.26"/>
    <n v="6052364"/>
    <x v="2"/>
  </r>
  <r>
    <x v="0"/>
    <s v="MASSACHUSETTS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614"/>
    <n v="9939026.4299999997"/>
    <n v="167916543"/>
    <x v="5"/>
  </r>
  <r>
    <x v="0"/>
    <s v="MASSACHUSETTS ELECTRIC"/>
    <x v="1"/>
    <x v="10"/>
    <s v="NOVEMBER"/>
    <x v="4"/>
    <s v="INDUSTRIAL"/>
    <n v="13"/>
    <s v="G2A     - Elec G-2 Dem-Fixed"/>
    <s v="G2A"/>
    <s v="ELEC G-2A"/>
    <n v="460"/>
    <s v="INDUSTRIAL GENERAL - 60 HERTZ"/>
    <n v="6"/>
    <n v="20439.88"/>
    <n v="117800"/>
    <x v="3"/>
  </r>
  <r>
    <x v="0"/>
    <s v="MASSACHUSETTS ELECTRIC"/>
    <x v="1"/>
    <x v="10"/>
    <s v="NOVEMBER"/>
    <x v="8"/>
    <s v="N/A"/>
    <n v="18"/>
    <s v="G2A     - Elec G-2 Dem-Variable"/>
    <s v="G2A"/>
    <s v="ELEC G-2A"/>
    <n v="1575"/>
    <s v="SALE FOR RESALE - NSTAR"/>
    <n v="2"/>
    <n v="6590.68"/>
    <n v="37320"/>
    <x v="3"/>
  </r>
  <r>
    <x v="0"/>
    <s v="MASSACHUSETTS ELECTRIC"/>
    <x v="1"/>
    <x v="10"/>
    <s v="NOVEMBER"/>
    <x v="4"/>
    <s v="INDUSTRIAL"/>
    <n v="954"/>
    <s v="G2A     - Elec G-2 T&amp;D Dem"/>
    <s v="G2A"/>
    <s v="ELEC G-2A"/>
    <n v="4552"/>
    <s v="DELIVERY ONLY - INDUSTRIAL"/>
    <n v="492"/>
    <n v="1060151.44"/>
    <n v="11711571"/>
    <x v="3"/>
  </r>
  <r>
    <x v="0"/>
    <s v="MASSACHUSETTS ELECTRIC"/>
    <x v="1"/>
    <x v="10"/>
    <s v="NOVEMBER"/>
    <x v="2"/>
    <s v="COMMERCIAL"/>
    <n v="19"/>
    <s v="G2B     - Elec G-2 Dem Master Mtr Apts-Variable"/>
    <s v="G2B"/>
    <s v="ELEC G-2B"/>
    <n v="300"/>
    <s v="COMMERCIAL-NO BUILDING HEAT"/>
    <n v="44"/>
    <n v="100348.23"/>
    <n v="583182"/>
    <x v="3"/>
  </r>
  <r>
    <x v="1"/>
    <s v="NANTUCKET ELECTRIC"/>
    <x v="1"/>
    <x v="10"/>
    <s v="NOVEMBER"/>
    <x v="2"/>
    <s v="COMMERCIAL"/>
    <n v="955"/>
    <s v="G2B     - Elec G-2 T&amp;D Dem Master Mtr Apts"/>
    <s v="G2B"/>
    <s v="ELEC G-2B"/>
    <n v="4532"/>
    <s v="DELIVERY ONLY - COMMERCIAL"/>
    <n v="1"/>
    <n v="85.69"/>
    <n v="0"/>
    <x v="3"/>
  </r>
  <r>
    <x v="0"/>
    <s v="MASSACHUSETTS ELECTRIC"/>
    <x v="1"/>
    <x v="10"/>
    <s v="NOVEMBER"/>
    <x v="2"/>
    <s v="COMMERCIAL"/>
    <n v="17"/>
    <s v="G2D     - Elec G-2 Dem Res Heat Ind Mtr Apt-Fix"/>
    <s v="G2D"/>
    <s v="ELEC G-2D"/>
    <n v="300"/>
    <s v="COMMERCIAL-NO BUILDING HEAT"/>
    <n v="3"/>
    <n v="2602.37"/>
    <n v="13760"/>
    <x v="3"/>
  </r>
  <r>
    <x v="0"/>
    <s v="MASSACHUSETTS ELECTRIC"/>
    <x v="1"/>
    <x v="10"/>
    <s v="NOVEMBER"/>
    <x v="2"/>
    <s v="COMMERCIAL"/>
    <n v="20"/>
    <s v="G2D     - Elec G-2 Dem Res Heat Ind Mtr Apt-Var"/>
    <s v="G2D"/>
    <s v="ELEC G-2D"/>
    <n v="300"/>
    <s v="COMMERCIAL-NO BUILDING HEAT"/>
    <n v="70"/>
    <n v="91048.41"/>
    <n v="514148"/>
    <x v="3"/>
  </r>
  <r>
    <x v="0"/>
    <s v="MASSACHUSETTS ELECTRIC"/>
    <x v="1"/>
    <x v="10"/>
    <s v="NOVEMBER"/>
    <x v="0"/>
    <s v="RESIDENTIAL"/>
    <n v="5"/>
    <s v="G1A     - Elec G-1 Sm C&amp;I-Fixed"/>
    <s v="G1A"/>
    <s v="ELEC G-1A"/>
    <n v="200"/>
    <s v="RESIDENCE SERVICE - NO HEAT"/>
    <n v="1310"/>
    <n v="1011.92"/>
    <n v="591461"/>
    <x v="2"/>
  </r>
  <r>
    <x v="0"/>
    <s v="MASSACHUSETTS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432196"/>
    <n v="28706418.789999999"/>
    <n v="212799724"/>
    <x v="0"/>
  </r>
  <r>
    <x v="1"/>
    <s v="NANTUCKET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9866"/>
    <n v="882064.15"/>
    <n v="6477134"/>
    <x v="0"/>
  </r>
  <r>
    <x v="0"/>
    <s v="MASSACHUSETTS ELECTRIC"/>
    <x v="1"/>
    <x v="10"/>
    <s v="NOVEMBER"/>
    <x v="2"/>
    <s v="COMMERCIAL"/>
    <n v="602"/>
    <s v="S4A     - Lighting S-1 (S4) Co Owned Non Muni-Fixed"/>
    <s v="S4A"/>
    <s v="LIGHTING S-4A"/>
    <n v="300"/>
    <s v="COMMERCIAL-NO BUILDING HEAT"/>
    <n v="935"/>
    <n v="104544.24"/>
    <n v="319764"/>
    <x v="4"/>
  </r>
  <r>
    <x v="0"/>
    <s v="MASSACHUSETTS ELECTRIC"/>
    <x v="1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7"/>
    <n v="147.63"/>
    <n v="527"/>
    <x v="2"/>
  </r>
  <r>
    <x v="0"/>
    <s v="MASSACHUSETTS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43"/>
    <n v="4848.75"/>
    <n v="11644"/>
    <x v="4"/>
  </r>
  <r>
    <x v="0"/>
    <s v="MASSACHUSETTS ELECTRIC"/>
    <x v="1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1"/>
    <n v="1497.57"/>
    <n v="6518"/>
    <x v="4"/>
  </r>
  <r>
    <x v="0"/>
    <s v="MASSACHUSETTS ELECTRIC"/>
    <x v="1"/>
    <x v="10"/>
    <s v="NOVEMBER"/>
    <x v="0"/>
    <s v="RESIDENTIAL"/>
    <n v="18"/>
    <s v="G2A     - Elec G-2 Dem-Variable"/>
    <s v="G2A"/>
    <s v="ELEC G-2A"/>
    <n v="200"/>
    <s v="RESIDENCE SERVICE - NO HEAT"/>
    <n v="1"/>
    <n v="181.17"/>
    <n v="720"/>
    <x v="3"/>
  </r>
  <r>
    <x v="1"/>
    <s v="NANTUCKET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1218"/>
    <n v="158873.82999999999"/>
    <n v="1500404"/>
    <x v="2"/>
  </r>
  <r>
    <x v="1"/>
    <s v="NANTUCKET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2"/>
    <n v="41.6"/>
    <n v="221"/>
    <x v="2"/>
  </r>
  <r>
    <x v="0"/>
    <s v="MASSACHUSETTS ELECTRIC"/>
    <x v="1"/>
    <x v="10"/>
    <s v="NOVEMBER"/>
    <x v="4"/>
    <s v="INDUSTRIAL"/>
    <n v="11"/>
    <s v="G1A     - Elec G-1 Sm C&amp;I-Variable"/>
    <s v="G1A"/>
    <s v="ELEC G-1A"/>
    <n v="460"/>
    <s v="INDUSTRIAL GENERAL - 60 HERTZ"/>
    <n v="2"/>
    <n v="94.04"/>
    <n v="408"/>
    <x v="2"/>
  </r>
  <r>
    <x v="0"/>
    <s v="MASSACHUSETTS ELECTRIC"/>
    <x v="1"/>
    <x v="10"/>
    <s v="NOVEMBER"/>
    <x v="5"/>
    <s v="STRT-AND-HWY-LT"/>
    <n v="608"/>
    <s v="S5A     - Lighting S-5 Cust Owned-Fixed"/>
    <s v="S5A"/>
    <s v="N/A"/>
    <n v="700"/>
    <s v="PUBLIC STREET &amp; HIWAY LIGHTING"/>
    <n v="53"/>
    <n v="37401.21"/>
    <n v="178088"/>
    <x v="4"/>
  </r>
  <r>
    <x v="0"/>
    <s v="MASSACHUSETTS ELECTRIC"/>
    <x v="1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138.59"/>
    <n v="547"/>
    <x v="2"/>
  </r>
  <r>
    <x v="0"/>
    <s v="MASSACHUSETTS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751"/>
    <n v="26046.45"/>
    <n v="202753"/>
    <x v="2"/>
  </r>
  <r>
    <x v="1"/>
    <s v="NANTUCKET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9"/>
    <n v="72620.58"/>
    <n v="982373"/>
    <x v="5"/>
  </r>
  <r>
    <x v="0"/>
    <s v="MASSACHUSETTS ELECTRIC"/>
    <x v="1"/>
    <x v="10"/>
    <s v="NOVEMBER"/>
    <x v="2"/>
    <s v="COMMERCIAL"/>
    <n v="18"/>
    <s v="G2A     - Elec G-2 Dem-Variable"/>
    <s v="G2A"/>
    <s v="ELEC G-2A"/>
    <n v="300"/>
    <s v="COMMERCIAL-NO BUILDING HEAT"/>
    <n v="1917"/>
    <n v="4325879.7699999996"/>
    <n v="24598948"/>
    <x v="3"/>
  </r>
  <r>
    <x v="0"/>
    <s v="MASSACHUSETTS ELECTRIC"/>
    <x v="1"/>
    <x v="10"/>
    <s v="NOVEMBER"/>
    <x v="10"/>
    <s v="N/A"/>
    <n v="18"/>
    <s v="G2A     - Elec G-2 Dem-Variable"/>
    <s v="G2A"/>
    <s v="ELEC G-2A"/>
    <n v="1577"/>
    <s v="SALE FOR RESALE - WESTRN MASS"/>
    <n v="1"/>
    <n v="2118.09"/>
    <n v="11600"/>
    <x v="3"/>
  </r>
  <r>
    <x v="0"/>
    <s v="MASSACHUSETTS ELECTRIC"/>
    <x v="1"/>
    <x v="10"/>
    <s v="NOVEMBER"/>
    <x v="2"/>
    <s v="COMMERCIAL"/>
    <n v="16"/>
    <s v="G2B     - Elec G-2 Dem Master Mtr Apts-Fixed"/>
    <s v="G2B"/>
    <s v="ELEC G-2B"/>
    <n v="300"/>
    <s v="COMMERCIAL-NO BUILDING HEAT"/>
    <n v="1"/>
    <n v="-4004.04"/>
    <n v="-26360"/>
    <x v="3"/>
  </r>
  <r>
    <x v="0"/>
    <s v="MASSACHUSETTS ELECTRIC"/>
    <x v="1"/>
    <x v="10"/>
    <s v="NOVEMBER"/>
    <x v="8"/>
    <s v="N/A"/>
    <n v="701"/>
    <s v="G3A     - Elec G-3 Large TOU-Variable"/>
    <s v="G3A"/>
    <s v="ELEC G-3A"/>
    <n v="1575"/>
    <s v="SALE FOR RESALE - NSTAR"/>
    <n v="1"/>
    <n v="21907.67"/>
    <n v="148400"/>
    <x v="5"/>
  </r>
  <r>
    <x v="0"/>
    <s v="MASSACHUSETTS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18890"/>
    <n v="708906.66"/>
    <n v="7364529"/>
    <x v="2"/>
  </r>
  <r>
    <x v="0"/>
    <s v="MASSACHUSETTS ELECTRIC"/>
    <x v="1"/>
    <x v="10"/>
    <s v="NOVEMBER"/>
    <x v="1"/>
    <s v="STEAM-HEAT"/>
    <n v="5"/>
    <s v="G1A     - Elec G-1 Sm C&amp;I-Fixed"/>
    <s v="G1A"/>
    <s v="ELEC G-1A"/>
    <n v="207"/>
    <s v="RESIDENCE SERVICE - WITH HEAT"/>
    <n v="13"/>
    <n v="1428.21"/>
    <n v="6732"/>
    <x v="2"/>
  </r>
  <r>
    <x v="0"/>
    <s v="MASSACHUSETTS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59875"/>
    <n v="4513915.33"/>
    <n v="29154401"/>
    <x v="1"/>
  </r>
  <r>
    <x v="0"/>
    <s v="MASSACHUSETTS ELECTRIC"/>
    <x v="1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71.069999999999993"/>
    <n v="161"/>
    <x v="4"/>
  </r>
  <r>
    <x v="0"/>
    <s v="MASSACHUSETTS ELECTRIC"/>
    <x v="1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24"/>
    <n v="30859.11"/>
    <n v="93865"/>
    <x v="4"/>
  </r>
  <r>
    <x v="1"/>
    <s v="NANTUCKET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23"/>
    <n v="2839.98"/>
    <n v="20384"/>
    <x v="0"/>
  </r>
  <r>
    <x v="0"/>
    <s v="MASSACHUSETTS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551"/>
    <n v="115045.32"/>
    <n v="2974702"/>
    <x v="1"/>
  </r>
  <r>
    <x v="1"/>
    <s v="NANTUCKET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02.45"/>
    <n v="2223"/>
    <x v="1"/>
  </r>
  <r>
    <x v="0"/>
    <s v="MASSACHUSETTS ELECTRIC"/>
    <x v="1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40"/>
    <n v="49913.22"/>
    <n v="153115"/>
    <x v="4"/>
  </r>
  <r>
    <x v="1"/>
    <s v="NANTUCKET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109"/>
    <n v="2950.37"/>
    <n v="70627"/>
    <x v="1"/>
  </r>
  <r>
    <x v="1"/>
    <s v="NANTUCKET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1"/>
    <n v="11.13"/>
    <n v="33"/>
    <x v="4"/>
  </r>
  <r>
    <x v="0"/>
    <s v="MASSACHUSETTS ELECTRIC"/>
    <x v="1"/>
    <x v="10"/>
    <s v="NOVEMBER"/>
    <x v="6"/>
    <s v="N/A"/>
    <n v="600"/>
    <s v="S1A     - Lighting S-1 Co Owned-Fixed"/>
    <s v="S1A"/>
    <s v="LIGHTING S-1A"/>
    <n v="360"/>
    <s v="PRIVATE LIGHTING"/>
    <n v="9"/>
    <n v="4163.7700000000004"/>
    <n v="5643"/>
    <x v="4"/>
  </r>
  <r>
    <x v="0"/>
    <s v="MASSACHUSETTS ELECTRIC"/>
    <x v="1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5.4"/>
    <n v="300"/>
    <x v="2"/>
  </r>
  <r>
    <x v="0"/>
    <s v="MASSACHUSETTS ELECTRIC"/>
    <x v="1"/>
    <x v="10"/>
    <s v="NOVEMBER"/>
    <x v="0"/>
    <s v="RESIDENTIAL"/>
    <n v="10"/>
    <s v="G1F     - Elec G-1 Sm C&amp;I House Meter-Fixed"/>
    <s v="G1D"/>
    <s v="ELEC G-1D"/>
    <n v="200"/>
    <s v="RESIDENCE SERVICE - NO HEAT"/>
    <n v="1111"/>
    <n v="73203.67"/>
    <n v="334357"/>
    <x v="2"/>
  </r>
  <r>
    <x v="0"/>
    <s v="MASSACHUSETTS ELECTRIC"/>
    <x v="1"/>
    <x v="10"/>
    <s v="NOVEMBER"/>
    <x v="8"/>
    <s v="N/A"/>
    <n v="5"/>
    <s v="G1A     - Elec G-1 Sm C&amp;I-Fixed"/>
    <s v="G1A"/>
    <s v="ELEC G-1A"/>
    <n v="1575"/>
    <s v="SALE FOR RESALE - NSTAR"/>
    <n v="5"/>
    <n v="1688.6"/>
    <n v="8470"/>
    <x v="2"/>
  </r>
  <r>
    <x v="0"/>
    <s v="MASSACHUSETTS ELECTRIC"/>
    <x v="1"/>
    <x v="10"/>
    <s v="NOVEMBER"/>
    <x v="10"/>
    <s v="N/A"/>
    <n v="5"/>
    <s v="G1A     - Elec G-1 Sm C&amp;I-Fixed"/>
    <s v="G1A"/>
    <s v="ELEC G-1A"/>
    <n v="1577"/>
    <s v="SALE FOR RESALE - WESTRN MASS"/>
    <n v="2"/>
    <n v="1172.99"/>
    <n v="6508"/>
    <x v="2"/>
  </r>
  <r>
    <x v="0"/>
    <s v="MASSACHUSETTS ELECTRIC"/>
    <x v="1"/>
    <x v="10"/>
    <s v="NOVEMBER"/>
    <x v="5"/>
    <s v="STRT-AND-HWY-LT"/>
    <n v="627"/>
    <s v="S6A     - Lighting S-6 T&amp;D Decorative"/>
    <s v="S6A"/>
    <s v="N/A"/>
    <n v="4562"/>
    <s v="DELIVERY ONLY - STREET LIGHT"/>
    <n v="1"/>
    <n v="813.08"/>
    <n v="216"/>
    <x v="4"/>
  </r>
  <r>
    <x v="0"/>
    <s v="MASSACHUSETTS ELECTRIC"/>
    <x v="1"/>
    <x v="10"/>
    <s v="NOVEMBER"/>
    <x v="8"/>
    <s v="N/A"/>
    <n v="13"/>
    <s v="G2A     - Elec G-2 Dem-Fixed"/>
    <s v="G2A"/>
    <s v="ELEC G-2A"/>
    <n v="1575"/>
    <s v="SALE FOR RESALE - NSTAR"/>
    <n v="1"/>
    <n v="659.78"/>
    <n v="3710"/>
    <x v="3"/>
  </r>
  <r>
    <x v="0"/>
    <s v="MASSACHUSETTS ELECTRIC"/>
    <x v="1"/>
    <x v="10"/>
    <s v="NOVEMBER"/>
    <x v="2"/>
    <s v="COMMERCIAL"/>
    <n v="954"/>
    <s v="G2A     - Elec G-2 T&amp;D Dem"/>
    <s v="G2A"/>
    <s v="ELEC G-2A"/>
    <n v="4532"/>
    <s v="DELIVERY ONLY - COMMERCIAL"/>
    <n v="7554"/>
    <n v="11010315.890000001"/>
    <n v="131164833"/>
    <x v="3"/>
  </r>
  <r>
    <x v="1"/>
    <s v="NANTUCKET ELECTRIC"/>
    <x v="1"/>
    <x v="10"/>
    <s v="NOVEMBER"/>
    <x v="2"/>
    <s v="COMMERCIAL"/>
    <n v="954"/>
    <s v="G2A     - Elec G-2 T&amp;D Dem"/>
    <s v="G2A"/>
    <s v="ELEC G-2A"/>
    <n v="4532"/>
    <s v="DELIVERY ONLY - COMMERCIAL"/>
    <n v="71"/>
    <n v="123315.99"/>
    <n v="1342664"/>
    <x v="3"/>
  </r>
  <r>
    <x v="0"/>
    <s v="MASSACHUSETTS ELECTRIC"/>
    <x v="1"/>
    <x v="10"/>
    <s v="NOVEMBER"/>
    <x v="2"/>
    <s v="COMMERCIAL"/>
    <n v="956"/>
    <s v="G2D     - Elec G-2 T&amp;D Dem Res Heat Ind Mtr Apt"/>
    <s v="G2A"/>
    <s v="ELEC G-2A"/>
    <n v="4532"/>
    <s v="DELIVERY ONLY - COMMERCIAL"/>
    <n v="212"/>
    <n v="301703.55"/>
    <n v="3688993"/>
    <x v="3"/>
  </r>
  <r>
    <x v="1"/>
    <s v="NANTUCKET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149"/>
    <n v="12260.18"/>
    <n v="88543"/>
    <x v="0"/>
  </r>
  <r>
    <x v="0"/>
    <s v="MASSACHUSETTS ELECTRIC"/>
    <x v="1"/>
    <x v="10"/>
    <s v="NOVEMBER"/>
    <x v="0"/>
    <s v="RESIDENTIAL"/>
    <n v="7"/>
    <s v="R2A     - Elec R-2 Residential Low Income-Variable"/>
    <s v="R2A"/>
    <s v="ELEC R-2A"/>
    <n v="200"/>
    <s v="RESIDENCE SERVICE - NO HEAT"/>
    <n v="107"/>
    <n v="7772.59"/>
    <n v="50595"/>
    <x v="1"/>
  </r>
  <r>
    <x v="0"/>
    <s v="MASSACHUSETTS ELECTRIC"/>
    <x v="1"/>
    <x v="10"/>
    <s v="NOVEMBER"/>
    <x v="0"/>
    <s v="RESIDENTIAL"/>
    <n v="603"/>
    <s v="S4A     - Lighting S-1 (S4) Co Owned Non Muni-Variable"/>
    <s v="S4A"/>
    <s v="LIGHTING S-4A"/>
    <n v="200"/>
    <s v="RESIDENCE SERVICE - NO HEAT"/>
    <n v="693"/>
    <n v="20790.03"/>
    <n v="55098"/>
    <x v="4"/>
  </r>
  <r>
    <x v="0"/>
    <s v="MASSACHUSETTS ELECTRIC"/>
    <x v="1"/>
    <x v="10"/>
    <s v="NOVEMBER"/>
    <x v="4"/>
    <s v="INDUSTRIAL"/>
    <n v="616"/>
    <s v="S4A     - Lighting S-1 (S4) T&amp;D Co Owned Non Muni"/>
    <s v="S4A"/>
    <s v="LIGHTING S-4A"/>
    <n v="4552"/>
    <s v="DELIVERY ONLY - INDUSTRIAL"/>
    <n v="105"/>
    <n v="14846.8"/>
    <n v="68091"/>
    <x v="4"/>
  </r>
  <r>
    <x v="0"/>
    <s v="MASSACHUSETTS ELECTRIC"/>
    <x v="1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49"/>
    <n v="7276.22"/>
    <n v="23838"/>
    <x v="4"/>
  </r>
  <r>
    <x v="0"/>
    <s v="MASSACHUSETTS ELECTRIC"/>
    <x v="1"/>
    <x v="10"/>
    <s v="NOVEMBER"/>
    <x v="2"/>
    <s v="COMMERCIAL"/>
    <n v="2"/>
    <s v="R1A     - Elec R-1 Residential-Variable"/>
    <s v="R1A"/>
    <s v="ELEC R-1A"/>
    <n v="300"/>
    <s v="COMMERCIAL-NO BUILDING HEAT"/>
    <n v="2"/>
    <n v="23.48"/>
    <n v="42"/>
    <x v="0"/>
  </r>
  <r>
    <x v="0"/>
    <s v="MASSACHUSETTS ELECTRIC"/>
    <x v="1"/>
    <x v="10"/>
    <s v="NOV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0"/>
    <s v="NOVEMBER"/>
    <x v="3"/>
    <s v="N/A"/>
    <n v="710"/>
    <s v="G3A     - Elec G-3 T&amp;D Large TOU"/>
    <s v="G3A"/>
    <s v="ELEC G-3A"/>
    <n v="4579"/>
    <s v="DELIVERY ONLY - MBTA"/>
    <n v="1"/>
    <n v="5680.76"/>
    <n v="88927"/>
    <x v="5"/>
  </r>
  <r>
    <x v="0"/>
    <s v="MASSACHUSETTS ELECTRIC"/>
    <x v="1"/>
    <x v="10"/>
    <s v="NOVEMBER"/>
    <x v="5"/>
    <s v="STRT-AND-HWY-LT"/>
    <n v="621"/>
    <s v="G1B     - Lighting G-1 T&amp;D Non Conforming"/>
    <s v="G1B"/>
    <s v="LIGHTING G-1B"/>
    <n v="4562"/>
    <s v="DELIVERY ONLY - STREET LIGHT"/>
    <n v="10"/>
    <n v="189.47"/>
    <n v="1275"/>
    <x v="2"/>
  </r>
  <r>
    <x v="0"/>
    <s v="MASSACHUSETTS ELECTRIC"/>
    <x v="1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540.81"/>
    <n v="4267"/>
    <x v="4"/>
  </r>
  <r>
    <x v="0"/>
    <s v="MASSACHUSETTS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1"/>
    <n v="1789.73"/>
    <n v="12176"/>
    <x v="4"/>
  </r>
  <r>
    <x v="0"/>
    <s v="MASSACHUSETTS ELECTRIC"/>
    <x v="1"/>
    <x v="10"/>
    <s v="NOVEMBER"/>
    <x v="2"/>
    <s v="COMMERCIAL"/>
    <n v="13"/>
    <s v="G2A     - Elec G-2 Dem-Fixed"/>
    <s v="G2A"/>
    <s v="ELEC G-2A"/>
    <n v="300"/>
    <s v="COMMERCIAL-NO BUILDING HEAT"/>
    <n v="91"/>
    <n v="162732.5"/>
    <n v="874838"/>
    <x v="3"/>
  </r>
  <r>
    <x v="0"/>
    <s v="MASSACHUSETTS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1278"/>
    <n v="334896.28000000003"/>
    <n v="3458375"/>
    <x v="2"/>
  </r>
  <r>
    <x v="0"/>
    <s v="MASSACHUSETTS ELECTRIC"/>
    <x v="1"/>
    <x v="10"/>
    <s v="NOVEMBER"/>
    <x v="7"/>
    <s v="N/A"/>
    <n v="5"/>
    <s v="G1A     - Elec G-1 Sm C&amp;I-Fixed"/>
    <s v="G1A"/>
    <s v="ELEC G-1A"/>
    <n v="1572"/>
    <s v="SALE FOR RESALE - HINGHAM ELE"/>
    <n v="1"/>
    <n v="2256.13"/>
    <n v="12678"/>
    <x v="2"/>
  </r>
  <r>
    <x v="1"/>
    <s v="NANTUCKET ELECTRIC"/>
    <x v="1"/>
    <x v="10"/>
    <s v="NOVEMBER"/>
    <x v="2"/>
    <s v="COMMERCIAL"/>
    <n v="5"/>
    <s v="G1A     - Elec G-1 Sm C&amp;I-Fixed"/>
    <s v="G1A"/>
    <s v="ELEC G-1A"/>
    <n v="300"/>
    <s v="COMMERCIAL-NO BUILDING HEAT"/>
    <n v="219"/>
    <n v="25516.400000000001"/>
    <n v="124903"/>
    <x v="2"/>
  </r>
  <r>
    <x v="0"/>
    <s v="MASSACHUSETTS ELECTRIC"/>
    <x v="1"/>
    <x v="10"/>
    <s v="NOVEMBER"/>
    <x v="2"/>
    <s v="COMMERCIAL"/>
    <n v="15"/>
    <s v="G1F     - Elec G-1 Sm C&amp;I House Meter-Variable"/>
    <s v="G1F"/>
    <s v="ELEC G-1F"/>
    <n v="300"/>
    <s v="COMMERCIAL-NO BUILDING HEAT"/>
    <n v="101"/>
    <n v="2932.89"/>
    <n v="16408"/>
    <x v="2"/>
  </r>
  <r>
    <x v="0"/>
    <s v="MASSACHUSETTS ELECTRIC"/>
    <x v="1"/>
    <x v="10"/>
    <s v="NOVEMBER"/>
    <x v="3"/>
    <s v="N/A"/>
    <n v="18"/>
    <s v="G2A     - Elec G-2 Dem-Variable"/>
    <s v="G2A"/>
    <s v="ELEC G-2A"/>
    <n v="1579"/>
    <s v="SALE FOR RESALE - M.B.T.A."/>
    <n v="1"/>
    <n v="8131.32"/>
    <n v="54600"/>
    <x v="3"/>
  </r>
  <r>
    <x v="0"/>
    <s v="MASSACHUSETTS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61357"/>
    <n v="1176974.3600000001"/>
    <n v="28778649"/>
    <x v="1"/>
  </r>
  <r>
    <x v="0"/>
    <s v="MASSACHUSETTS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31123"/>
    <n v="2812193.82"/>
    <n v="21475103"/>
    <x v="0"/>
  </r>
  <r>
    <x v="0"/>
    <s v="MASSACHUSETTS ELECTRIC"/>
    <x v="1"/>
    <x v="10"/>
    <s v="NOVEMBER"/>
    <x v="5"/>
    <s v="STRT-AND-HWY-LT"/>
    <n v="601"/>
    <s v="S1A     - Lighting S-1 Co Owned-Variable"/>
    <s v="S1A"/>
    <s v="LIGHTING S-1A"/>
    <n v="700"/>
    <s v="PUBLIC STREET &amp; HIWAY LIGHTING"/>
    <n v="118"/>
    <n v="98699.02"/>
    <n v="146036"/>
    <x v="4"/>
  </r>
  <r>
    <x v="0"/>
    <s v="MASSACHUSETTS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511"/>
    <n v="491649.07"/>
    <n v="1117164"/>
    <x v="4"/>
  </r>
  <r>
    <x v="0"/>
    <s v="MASSACHUSETTS ELECTRIC"/>
    <x v="1"/>
    <x v="10"/>
    <s v="NOVEMBER"/>
    <x v="2"/>
    <s v="COMMERCIAL"/>
    <n v="603"/>
    <s v="S4A     - Lighting S-1 (S4) Co Owned Non Muni-Variable"/>
    <s v="S4A"/>
    <s v="LIGHTING S-4A"/>
    <n v="300"/>
    <s v="COMMERCIAL-NO BUILDING HEAT"/>
    <n v="1785"/>
    <n v="168275.53"/>
    <n v="539419"/>
    <x v="4"/>
  </r>
  <r>
    <x v="0"/>
    <s v="MASSACHUSETTS ELECTRIC"/>
    <x v="1"/>
    <x v="10"/>
    <s v="NOVEMBER"/>
    <x v="1"/>
    <s v="STEAM-HEAT"/>
    <n v="2"/>
    <s v="R1A     - Elec R-1 Residential-Variable"/>
    <s v="R1A"/>
    <s v="ELEC R-1A"/>
    <n v="207"/>
    <s v="RESIDENCE SERVICE - WITH HEAT"/>
    <n v="26"/>
    <n v="4726.92"/>
    <n v="20034"/>
    <x v="0"/>
  </r>
  <r>
    <x v="1"/>
    <s v="NANTUCKET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1"/>
    <n v="3685.84"/>
    <n v="41545"/>
    <x v="5"/>
  </r>
  <r>
    <x v="1"/>
    <s v="NANTUCKET ELECTRIC"/>
    <x v="1"/>
    <x v="10"/>
    <s v="NOVEMBER"/>
    <x v="2"/>
    <s v="COMMERCIAL"/>
    <n v="616"/>
    <s v="S4A     - Lighting S-1 (S4) T&amp;D Co Owned Non Muni"/>
    <s v="S4A"/>
    <s v="LIGHTING S-4A"/>
    <n v="4512"/>
    <s v="DELIVERY ONLY - RESIDENTIAL"/>
    <n v="1"/>
    <n v="8.75"/>
    <n v="23"/>
    <x v="4"/>
  </r>
  <r>
    <x v="0"/>
    <s v="MASSACHUSETTS ELECTRIC"/>
    <x v="1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87.09"/>
    <n v="416"/>
    <x v="4"/>
  </r>
  <r>
    <x v="0"/>
    <s v="MASSACHUSETTS ELECTRIC"/>
    <x v="1"/>
    <x v="10"/>
    <s v="NOV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38.54"/>
    <n v="1523"/>
    <x v="4"/>
  </r>
  <r>
    <x v="0"/>
    <s v="MASSACHUSETTS ELECTRIC"/>
    <x v="1"/>
    <x v="10"/>
    <s v="NOVEMBER"/>
    <x v="6"/>
    <s v="N/A"/>
    <n v="623"/>
    <s v="S3B     - Lighting S-3 UG Div of Ownrshp Opt B-Var"/>
    <s v="S3B"/>
    <s v="LIGHTING S-3B"/>
    <n v="360"/>
    <s v="PRIVATE LIGHTING"/>
    <n v="2"/>
    <n v="38.799999999999997"/>
    <n v="140"/>
    <x v="4"/>
  </r>
  <r>
    <x v="1"/>
    <s v="NANTUCKET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268.56"/>
    <n v="7313"/>
    <x v="4"/>
  </r>
  <r>
    <x v="0"/>
    <s v="MASSACHUSETTS ELECTRIC"/>
    <x v="1"/>
    <x v="10"/>
    <s v="NOVEMBER"/>
    <x v="6"/>
    <s v="N/A"/>
    <n v="601"/>
    <s v="S1A     - Lighting S-1 Co Owned-Variable"/>
    <s v="S1A"/>
    <s v="LIGHTING S-1A"/>
    <n v="360"/>
    <s v="PRIVATE LIGHTING"/>
    <n v="39"/>
    <n v="1184"/>
    <n v="2228"/>
    <x v="4"/>
  </r>
  <r>
    <x v="0"/>
    <s v="MASSACHUSETTS ELECTRIC"/>
    <x v="1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69.02"/>
    <n v="6208"/>
    <x v="2"/>
  </r>
  <r>
    <x v="1"/>
    <s v="NANTUCKET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29"/>
    <n v="1686.18"/>
    <n v="15532"/>
    <x v="2"/>
  </r>
  <r>
    <x v="1"/>
    <s v="NANTUCKET ELECTRIC"/>
    <x v="1"/>
    <x v="10"/>
    <s v="NOVEMBER"/>
    <x v="4"/>
    <s v="INDUSTRIAL"/>
    <n v="18"/>
    <s v="G2A     - Elec G-2 Dem-Variable"/>
    <s v="G2A"/>
    <s v="ELEC G-2A"/>
    <n v="460"/>
    <s v="INDUSTRIAL GENERAL - 60 HERTZ"/>
    <n v="1"/>
    <n v="499.27"/>
    <n v="2440"/>
    <x v="3"/>
  </r>
  <r>
    <x v="1"/>
    <s v="NANTUCKET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"/>
    <n v="8208.58"/>
    <n v="51600"/>
    <x v="5"/>
  </r>
  <r>
    <x v="0"/>
    <s v="MASSACHUSETTS ELECTRIC"/>
    <x v="1"/>
    <x v="10"/>
    <s v="NOVEMBER"/>
    <x v="0"/>
    <s v="RESIDENTIAL"/>
    <n v="1"/>
    <s v="R1A     - Elec R-1 Residential-Fixed"/>
    <s v="R1A"/>
    <s v="ELEC R-1A"/>
    <n v="200"/>
    <s v="RESIDENCE SERVICE - NO HEAT"/>
    <n v="521149"/>
    <n v="60149511.170000002"/>
    <n v="247169156"/>
    <x v="0"/>
  </r>
  <r>
    <x v="1"/>
    <s v="NANTUCKET ELECTRIC"/>
    <x v="1"/>
    <x v="10"/>
    <s v="NOVEMBER"/>
    <x v="0"/>
    <s v="RESIDENTIAL"/>
    <n v="1"/>
    <s v="R1A     - Elec R-1 Residential-Fixed"/>
    <s v="R1A"/>
    <s v="ELEC R-1A"/>
    <n v="200"/>
    <s v="RESIDENCE SERVICE - NO HEAT"/>
    <n v="1989"/>
    <n v="296867.32"/>
    <n v="1218862"/>
    <x v="0"/>
  </r>
  <r>
    <x v="0"/>
    <s v="MASSACHUSETTS ELECTRIC"/>
    <x v="1"/>
    <x v="10"/>
    <s v="NOVEMBER"/>
    <x v="4"/>
    <s v="INDUSTRIAL"/>
    <n v="602"/>
    <s v="S4A     - Lighting S-1 (S4) Co Owned Non Muni-Fixed"/>
    <s v="S4A"/>
    <s v="LIGHTING S-4A"/>
    <n v="460"/>
    <s v="INDUSTRIAL GENERAL - 60 HERTZ"/>
    <n v="27"/>
    <n v="3218.52"/>
    <n v="10392"/>
    <x v="4"/>
  </r>
  <r>
    <x v="0"/>
    <s v="MASSACHUSETTS ELECTRIC"/>
    <x v="1"/>
    <x v="10"/>
    <s v="NOVEMBER"/>
    <x v="2"/>
    <s v="COMMERCIAL"/>
    <n v="1"/>
    <s v="R1A     - Elec R-1 Residential-Fixed"/>
    <s v="R1A"/>
    <s v="ELEC R-1A"/>
    <n v="300"/>
    <s v="COMMERCIAL-NO BUILDING HEAT"/>
    <n v="1240"/>
    <n v="237497.94"/>
    <n v="1001153"/>
    <x v="0"/>
  </r>
  <r>
    <x v="1"/>
    <s v="NANTUCKET ELECTRIC"/>
    <x v="1"/>
    <x v="10"/>
    <s v="NOVEMBER"/>
    <x v="2"/>
    <s v="COMMERCIAL"/>
    <n v="1"/>
    <s v="R1A     - Elec R-1 Residential-Fixed"/>
    <s v="R1A"/>
    <s v="ELEC R-1A"/>
    <n v="300"/>
    <s v="COMMERCIAL-NO BUILDING HEAT"/>
    <n v="21"/>
    <n v="1589.89"/>
    <n v="6167"/>
    <x v="0"/>
  </r>
  <r>
    <x v="0"/>
    <s v="MASSACHUSETTS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82.01"/>
    <n v="5797"/>
    <x v="2"/>
  </r>
  <r>
    <x v="0"/>
    <s v="MASSACHUSETTS ELECTRIC"/>
    <x v="1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2"/>
    <n v="18002.849999999999"/>
    <n v="49302"/>
    <x v="4"/>
  </r>
  <r>
    <x v="1"/>
    <s v="NANTUCKET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7.92"/>
    <n v="150"/>
    <x v="4"/>
  </r>
  <r>
    <x v="0"/>
    <s v="MASSACHUSETTS ELECTRIC"/>
    <x v="1"/>
    <x v="10"/>
    <s v="NOVEMBER"/>
    <x v="8"/>
    <s v="N/A"/>
    <n v="950"/>
    <s v="G1A     - Elec G-1 T&amp;D Sm C&amp;I"/>
    <s v="G1A"/>
    <s v="ELEC G-1A"/>
    <n v="4575"/>
    <s v="N/A"/>
    <n v="2"/>
    <n v="856.79"/>
    <n v="9000"/>
    <x v="2"/>
  </r>
  <r>
    <x v="0"/>
    <s v="MASSACHUSETTS ELECTRIC"/>
    <x v="1"/>
    <x v="10"/>
    <s v="NOVEMBER"/>
    <x v="3"/>
    <s v="N/A"/>
    <n v="950"/>
    <s v="G1A     - Elec G-1 T&amp;D Sm C&amp;I"/>
    <s v="G1A"/>
    <s v="ELEC G-1A"/>
    <n v="4579"/>
    <s v="DELIVERY ONLY - MBTA"/>
    <n v="83"/>
    <n v="8218.18"/>
    <n v="79702"/>
    <x v="2"/>
  </r>
  <r>
    <x v="0"/>
    <s v="MASSACHUSETTS ELECTRIC"/>
    <x v="1"/>
    <x v="10"/>
    <s v="NOVEMBER"/>
    <x v="3"/>
    <s v="N/A"/>
    <n v="951"/>
    <s v="G1C     - Elec G-1 T&amp;D Sm C&amp;I Unmtrd Fix kWh"/>
    <s v="G1C"/>
    <s v="ELEC G-1C"/>
    <n v="4579"/>
    <s v="DELIVERY ONLY - MBTA"/>
    <n v="7"/>
    <n v="314.77999999999997"/>
    <n v="2844"/>
    <x v="2"/>
  </r>
  <r>
    <x v="0"/>
    <s v="MASSACHUSETTS ELECTRIC"/>
    <x v="1"/>
    <x v="10"/>
    <s v="NOVEMBER"/>
    <x v="4"/>
    <s v="INDUSTRIAL"/>
    <n v="5"/>
    <s v="G1A     - Elec G-1 Sm C&amp;I-Fixed"/>
    <s v="G1A"/>
    <s v="ELEC G-1A"/>
    <n v="460"/>
    <s v="INDUSTRIAL GENERAL - 60 HERTZ"/>
    <n v="1013"/>
    <n v="194589.49"/>
    <n v="1522085"/>
    <x v="2"/>
  </r>
  <r>
    <x v="0"/>
    <s v="MASSACHUSETTS ELECTRIC"/>
    <x v="1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780"/>
    <n v="40031.83"/>
    <n v="350093"/>
    <x v="2"/>
  </r>
  <r>
    <x v="0"/>
    <s v="MASSACHUSETTS ELECTRIC"/>
    <x v="1"/>
    <x v="10"/>
    <s v="NOVEMBER"/>
    <x v="1"/>
    <s v="STEAM-HEAT"/>
    <n v="950"/>
    <s v="G1A     - Elec G-1 T&amp;D Sm C&amp;I"/>
    <s v="G1A"/>
    <s v="ELEC G-1A"/>
    <n v="4513"/>
    <s v="DELIVERY ONLY - RESIDENT HEAT"/>
    <n v="13"/>
    <n v="1504.51"/>
    <n v="14807"/>
    <x v="2"/>
  </r>
  <r>
    <x v="0"/>
    <s v="MASSACHUSETTS ELECTRIC"/>
    <x v="1"/>
    <x v="10"/>
    <s v="NOVEMBER"/>
    <x v="5"/>
    <s v="STRT-AND-HWY-LT"/>
    <n v="609"/>
    <s v="S5A     - Lighting S-5 Cust Owned-Variable"/>
    <s v="S5A"/>
    <s v="N/A"/>
    <n v="700"/>
    <s v="PUBLIC STREET &amp; HIWAY LIGHTING"/>
    <n v="11"/>
    <n v="4918.59"/>
    <n v="24680"/>
    <x v="4"/>
  </r>
  <r>
    <x v="0"/>
    <s v="MASSACHUSETTS ELECTRIC"/>
    <x v="1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9.63"/>
    <n v="24"/>
    <x v="4"/>
  </r>
  <r>
    <x v="1"/>
    <s v="NANTUCKET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11"/>
    <n v="413.22"/>
    <n v="3179"/>
    <x v="2"/>
  </r>
  <r>
    <x v="1"/>
    <s v="NANTUCKET ELECTRIC"/>
    <x v="1"/>
    <x v="10"/>
    <s v="NOVEMBER"/>
    <x v="2"/>
    <s v="COMMERCIAL"/>
    <n v="10"/>
    <s v="G1F     - Elec G-1 Sm C&amp;I House Meter-Fixed"/>
    <s v="G1F"/>
    <s v="ELEC G-1F"/>
    <n v="300"/>
    <s v="COMMERCIAL-NO BUILDING HEAT"/>
    <n v="30"/>
    <n v="1971.31"/>
    <n v="8850"/>
    <x v="2"/>
  </r>
  <r>
    <x v="0"/>
    <s v="MASSACHUSETTS ELECTRIC"/>
    <x v="1"/>
    <x v="10"/>
    <s v="NOVEMBER"/>
    <x v="4"/>
    <s v="INDUSTRIAL"/>
    <n v="18"/>
    <s v="G2A     - Elec G-2 Dem-Variable"/>
    <s v="G2A"/>
    <s v="ELEC G-2A"/>
    <n v="460"/>
    <s v="INDUSTRIAL GENERAL - 60 HERTZ"/>
    <n v="175"/>
    <n v="530931.77"/>
    <n v="2991835"/>
    <x v="3"/>
  </r>
  <r>
    <x v="0"/>
    <s v="MASSACHUSETTS ELECTRIC"/>
    <x v="1"/>
    <x v="10"/>
    <s v="NOVEMBER"/>
    <x v="2"/>
    <s v="COMMERCIAL"/>
    <n v="955"/>
    <s v="G2B     - Elec G-2 T&amp;D Dem Master Mtr Apts"/>
    <s v="G2A"/>
    <s v="ELEC G-2A"/>
    <n v="4532"/>
    <s v="DELIVERY ONLY - COMMERCIAL"/>
    <n v="333"/>
    <n v="474547.86"/>
    <n v="5751865"/>
    <x v="3"/>
  </r>
  <r>
    <x v="0"/>
    <s v="MASSACHUSETTS ELECTRIC"/>
    <x v="1"/>
    <x v="10"/>
    <s v="NOVEMBER"/>
    <x v="3"/>
    <s v="N/A"/>
    <n v="954"/>
    <s v="G2A     - Elec G-2 T&amp;D Dem"/>
    <s v="G2A"/>
    <s v="ELEC G-2A"/>
    <n v="4579"/>
    <s v="DELIVERY ONLY - MBTA"/>
    <n v="4"/>
    <n v="4030.07"/>
    <n v="51500"/>
    <x v="3"/>
  </r>
  <r>
    <x v="0"/>
    <s v="MASSACHUSETTS ELECTRIC"/>
    <x v="1"/>
    <x v="10"/>
    <s v="NOVEMBER"/>
    <x v="1"/>
    <s v="STEAM-HEAT"/>
    <n v="6"/>
    <s v="R2A     - Elec R-2 Residential Low Income-Fixed"/>
    <s v="R2A"/>
    <s v="ELEC R-2A"/>
    <n v="207"/>
    <s v="RESIDENCE SERVICE - WITH HEAT"/>
    <n v="5446"/>
    <n v="535160.59"/>
    <n v="3513999"/>
    <x v="1"/>
  </r>
  <r>
    <x v="0"/>
    <s v="MASSACHUSETTS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135"/>
    <n v="256578.26"/>
    <n v="2071148"/>
    <x v="0"/>
  </r>
  <r>
    <x v="0"/>
    <s v="MASSACHUSETTS ELECTRIC"/>
    <x v="1"/>
    <x v="10"/>
    <s v="NOVEMBER"/>
    <x v="2"/>
    <s v="COMMERCIAL"/>
    <n v="616"/>
    <s v="S4A     - Lighting S-1 (S4) T&amp;D Co Owned Non Muni"/>
    <s v="S4A"/>
    <s v="LIGHTING S-4A"/>
    <n v="4532"/>
    <s v="DELIVERY ONLY - COMMERCIAL"/>
    <n v="3323"/>
    <n v="276338.03999999998"/>
    <n v="1234027"/>
    <x v="4"/>
  </r>
  <r>
    <x v="1"/>
    <s v="NANTUCKET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7.68"/>
    <n v="1297"/>
    <x v="2"/>
  </r>
  <r>
    <x v="1"/>
    <s v="NANTUCKET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904.24"/>
    <n v="17385"/>
    <x v="4"/>
  </r>
  <r>
    <x v="0"/>
    <s v="MASSACHUSETTS ELECTRIC"/>
    <x v="1"/>
    <x v="10"/>
    <s v="NOVEMBER"/>
    <x v="5"/>
    <s v="STRT-AND-HWY-LT"/>
    <n v="626"/>
    <s v="S6A     - Lighting S-6 Decorative-Variable"/>
    <s v="S6A"/>
    <s v="N/A"/>
    <n v="700"/>
    <s v="PUBLIC STREET &amp; HIWAY LIGHTING"/>
    <n v="4"/>
    <n v="2146.06"/>
    <n v="694"/>
    <x v="4"/>
  </r>
  <r>
    <x v="1"/>
    <s v="NANTUCKET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1"/>
    <n v="68.86"/>
    <n v="298"/>
    <x v="2"/>
  </r>
  <r>
    <x v="0"/>
    <s v="MASSACHUSETTS ELECTRIC"/>
    <x v="1"/>
    <x v="11"/>
    <s v="DECEMBER"/>
    <x v="8"/>
    <s v="N/A"/>
    <n v="5"/>
    <s v="G1A     - Elec G-1 Sm C&amp;I-Fixed"/>
    <s v="G1A"/>
    <s v="ELEC G-1A"/>
    <n v="1575"/>
    <s v="SALE FOR RESALE - NSTAR"/>
    <n v="5"/>
    <n v="2269.87"/>
    <n v="11060"/>
    <x v="2"/>
  </r>
  <r>
    <x v="1"/>
    <s v="NANTUCKET ELECTRIC"/>
    <x v="1"/>
    <x v="11"/>
    <s v="DECEMBER"/>
    <x v="0"/>
    <s v="RESIDENTIAL"/>
    <n v="10"/>
    <s v="G1F     - Elec G-1 Sm C&amp;I House Meter-Fixed"/>
    <s v="G1F"/>
    <s v="ELEC G-1F"/>
    <n v="200"/>
    <s v="RESIDENCE SERVICE - NO HEAT"/>
    <n v="6"/>
    <n v="657.72"/>
    <n v="2936"/>
    <x v="2"/>
  </r>
  <r>
    <x v="0"/>
    <s v="MASSACHUSETTS ELECTRIC"/>
    <x v="1"/>
    <x v="11"/>
    <s v="DECEMBER"/>
    <x v="2"/>
    <s v="COMMERCIAL"/>
    <n v="10"/>
    <s v="G1F     - Elec G-1 Sm C&amp;I House Meter-Fixed"/>
    <s v="G1D"/>
    <s v="ELEC G-1D"/>
    <n v="300"/>
    <s v="COMMERCIAL-NO BUILDING HEAT"/>
    <n v="18591"/>
    <n v="1411274.14"/>
    <n v="6798040"/>
    <x v="2"/>
  </r>
  <r>
    <x v="0"/>
    <s v="MASSACHUSETTS ELECTRIC"/>
    <x v="1"/>
    <x v="11"/>
    <s v="DECEMBER"/>
    <x v="0"/>
    <s v="RESIDENTIAL"/>
    <n v="10"/>
    <s v="G1F     - Elec G-1 Sm C&amp;I House Meter-Fixed"/>
    <s v="G1D"/>
    <s v="ELEC G-1D"/>
    <n v="200"/>
    <s v="RESIDENCE SERVICE - NO HEAT"/>
    <n v="985"/>
    <n v="77288.740000000005"/>
    <n v="339392"/>
    <x v="2"/>
  </r>
  <r>
    <x v="0"/>
    <s v="MASSACHUSETTS ELECTRIC"/>
    <x v="1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5.42"/>
    <n v="300"/>
    <x v="2"/>
  </r>
  <r>
    <x v="0"/>
    <s v="MASSACHUSETTS ELECTRIC"/>
    <x v="1"/>
    <x v="11"/>
    <s v="DECEMBER"/>
    <x v="4"/>
    <s v="INDUSTRIAL"/>
    <n v="13"/>
    <s v="G2A     - Elec G-2 Dem-Fixed"/>
    <s v="G2A"/>
    <s v="ELEC G-2A"/>
    <n v="460"/>
    <s v="INDUSTRIAL GENERAL - 60 HERTZ"/>
    <n v="3"/>
    <n v="12563.01"/>
    <n v="66174"/>
    <x v="3"/>
  </r>
  <r>
    <x v="1"/>
    <s v="NANTUCKET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17.77"/>
    <n v="78"/>
    <x v="2"/>
  </r>
  <r>
    <x v="0"/>
    <s v="MASSACHUSETTS ELECTRIC"/>
    <x v="1"/>
    <x v="11"/>
    <s v="DECEMBER"/>
    <x v="4"/>
    <s v="INDUSTRIAL"/>
    <n v="954"/>
    <s v="G2A     - Elec G-2 T&amp;D Dem"/>
    <s v="G2A"/>
    <s v="ELEC G-2A"/>
    <n v="4552"/>
    <s v="DELIVERY ONLY - INDUSTRIAL"/>
    <n v="502"/>
    <n v="1048777.29"/>
    <n v="11532169"/>
    <x v="3"/>
  </r>
  <r>
    <x v="0"/>
    <s v="MASSACHUSETTS ELECTRIC"/>
    <x v="1"/>
    <x v="11"/>
    <s v="DECEMBER"/>
    <x v="4"/>
    <s v="INDUSTRIAL"/>
    <n v="700"/>
    <s v="G3A     - Elec G-3 Large TOU-Fixed"/>
    <s v="G3A"/>
    <s v="ELEC G-3A"/>
    <n v="460"/>
    <s v="INDUSTRIAL GENERAL - 60 HERTZ"/>
    <n v="3"/>
    <n v="84403.77"/>
    <n v="493050"/>
    <x v="5"/>
  </r>
  <r>
    <x v="0"/>
    <s v="MASSACHUSETTS ELECTRIC"/>
    <x v="1"/>
    <x v="11"/>
    <s v="DECEMBER"/>
    <x v="0"/>
    <s v="RESIDENTIAL"/>
    <n v="1"/>
    <s v="R1A     - Elec R-1 Residential-Fixed"/>
    <s v="R1A"/>
    <s v="ELEC R-1A"/>
    <n v="200"/>
    <s v="RESIDENCE SERVICE - NO HEAT"/>
    <n v="457341"/>
    <n v="65594032.630000003"/>
    <n v="255322595"/>
    <x v="0"/>
  </r>
  <r>
    <x v="1"/>
    <s v="NANTUCKET ELECTRIC"/>
    <x v="1"/>
    <x v="11"/>
    <s v="DECEMBER"/>
    <x v="0"/>
    <s v="RESIDENTIAL"/>
    <n v="1"/>
    <s v="R1A     - Elec R-1 Residential-Fixed"/>
    <s v="R1A"/>
    <s v="ELEC R-1A"/>
    <n v="200"/>
    <s v="RESIDENCE SERVICE - NO HEAT"/>
    <n v="2118"/>
    <n v="392834.25"/>
    <n v="1520594"/>
    <x v="0"/>
  </r>
  <r>
    <x v="0"/>
    <s v="MASSACHUSETTS ELECTRIC"/>
    <x v="1"/>
    <x v="11"/>
    <s v="DECEMBER"/>
    <x v="1"/>
    <s v="STEAM-HEAT"/>
    <n v="7"/>
    <s v="R2A     - Elec R-2 Residential Low Income-Variable"/>
    <s v="R2A"/>
    <s v="ELEC R-2A"/>
    <n v="207"/>
    <s v="RESIDENCE SERVICE - WITH HEAT"/>
    <n v="8"/>
    <n v="1059.72"/>
    <n v="6875"/>
    <x v="1"/>
  </r>
  <r>
    <x v="0"/>
    <s v="MASSACHUSETTS ELECTRIC"/>
    <x v="1"/>
    <x v="11"/>
    <s v="DECEMBER"/>
    <x v="6"/>
    <s v="N/A"/>
    <n v="600"/>
    <s v="S1A     - Lighting S-1 Co Owned-Fixed"/>
    <s v="S1A"/>
    <s v="LIGHTING S-1A"/>
    <n v="360"/>
    <s v="PRIVATE LIGHTING"/>
    <n v="7"/>
    <n v="3291.12"/>
    <n v="5583"/>
    <x v="4"/>
  </r>
  <r>
    <x v="0"/>
    <s v="MASSACHUSETTS ELECTRIC"/>
    <x v="1"/>
    <x v="11"/>
    <s v="DECEMBER"/>
    <x v="6"/>
    <s v="N/A"/>
    <n v="601"/>
    <s v="S1A     - Lighting S-1 Co Owned-Variable"/>
    <s v="S1A"/>
    <s v="LIGHTING S-1A"/>
    <n v="360"/>
    <s v="PRIVATE LIGHTING"/>
    <n v="38"/>
    <n v="1348.64"/>
    <n v="2570"/>
    <x v="4"/>
  </r>
  <r>
    <x v="0"/>
    <s v="MASSACHUSETTS ELECTRIC"/>
    <x v="1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46"/>
    <n v="8346.6"/>
    <n v="26919"/>
    <x v="4"/>
  </r>
  <r>
    <x v="0"/>
    <s v="MASSACHUSETTS ELECTRIC"/>
    <x v="1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09"/>
    <n v="34113.629999999997"/>
    <n v="103843"/>
    <x v="4"/>
  </r>
  <r>
    <x v="0"/>
    <s v="MASSACHUSETTS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46"/>
    <n v="6707.09"/>
    <n v="14553"/>
    <x v="4"/>
  </r>
  <r>
    <x v="0"/>
    <s v="MASSACHUSETTS ELECTRIC"/>
    <x v="1"/>
    <x v="11"/>
    <s v="DECEMBER"/>
    <x v="5"/>
    <s v="STRT-AND-HWY-LT"/>
    <n v="617"/>
    <s v="S2A     - Lighting S-2 T&amp;D OH Customer Owned"/>
    <s v="S2A"/>
    <s v="LIGHTING S-2A"/>
    <n v="4562"/>
    <s v="DELIVERY ONLY - STREET LIGHT"/>
    <n v="6"/>
    <n v="9325.2800000000007"/>
    <n v="48222"/>
    <x v="4"/>
  </r>
  <r>
    <x v="0"/>
    <s v="MASSACHUSETTS ELECTRIC"/>
    <x v="1"/>
    <x v="11"/>
    <s v="DECEMBER"/>
    <x v="0"/>
    <s v="RESIDENTIAL"/>
    <n v="603"/>
    <s v="S4A     - Lighting S-1 (S4) Co Owned Non Muni-Variable"/>
    <s v="S4A"/>
    <s v="LIGHTING S-4A"/>
    <n v="200"/>
    <s v="RESIDENCE SERVICE - NO HEAT"/>
    <n v="628"/>
    <n v="22294.95"/>
    <n v="59360"/>
    <x v="4"/>
  </r>
  <r>
    <x v="0"/>
    <s v="MASSACHUSETTS ELECTRIC"/>
    <x v="1"/>
    <x v="11"/>
    <s v="DECEMBER"/>
    <x v="0"/>
    <s v="RESIDENTIAL"/>
    <n v="18"/>
    <s v="G2A     - Elec G-2 Dem-Variable"/>
    <n v="0"/>
    <s v="N/A"/>
    <n v="0"/>
    <s v="N/A"/>
    <n v="1"/>
    <n v="198.98"/>
    <n v="720"/>
    <x v="6"/>
  </r>
  <r>
    <x v="0"/>
    <s v="MASSACHUSETTS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352"/>
    <n v="20590.599999999999"/>
    <n v="89901"/>
    <x v="2"/>
  </r>
  <r>
    <x v="0"/>
    <s v="MASSACHUSETTS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60551"/>
    <n v="6442690.5300000003"/>
    <n v="88366674"/>
    <x v="2"/>
  </r>
  <r>
    <x v="1"/>
    <s v="NANTUCKET ELECTRIC"/>
    <x v="1"/>
    <x v="11"/>
    <s v="DECEMBER"/>
    <x v="2"/>
    <s v="COMMERCIAL"/>
    <n v="5"/>
    <s v="G1A     - Elec G-1 Sm C&amp;I-Fixed"/>
    <s v="G1A"/>
    <s v="ELEC G-1A"/>
    <n v="300"/>
    <s v="COMMERCIAL-NO BUILDING HEAT"/>
    <n v="229"/>
    <n v="27702.13"/>
    <n v="123550"/>
    <x v="2"/>
  </r>
  <r>
    <x v="0"/>
    <s v="MASSACHUSETTS ELECTRIC"/>
    <x v="1"/>
    <x v="11"/>
    <s v="DECEMBER"/>
    <x v="2"/>
    <s v="COMMERCIAL"/>
    <n v="15"/>
    <s v="G1F     - Elec G-1 Sm C&amp;I House Meter-Variable"/>
    <s v="G1F"/>
    <s v="ELEC G-1F"/>
    <n v="300"/>
    <s v="COMMERCIAL-NO BUILDING HEAT"/>
    <n v="90"/>
    <n v="4757.01"/>
    <n v="22341"/>
    <x v="2"/>
  </r>
  <r>
    <x v="0"/>
    <s v="MASSACHUSETTS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19741"/>
    <n v="858717.96"/>
    <n v="9052870"/>
    <x v="2"/>
  </r>
  <r>
    <x v="1"/>
    <s v="NANTUCKET ELECTRIC"/>
    <x v="1"/>
    <x v="11"/>
    <s v="DECEMBER"/>
    <x v="2"/>
    <s v="COMMERCIAL"/>
    <n v="954"/>
    <s v="G2A     - Elec G-2 T&amp;D Dem"/>
    <s v="G2A"/>
    <s v="ELEC G-2A"/>
    <n v="4532"/>
    <s v="DELIVERY ONLY - COMMERCIAL"/>
    <n v="69"/>
    <n v="105157.5"/>
    <n v="1110990"/>
    <x v="3"/>
  </r>
  <r>
    <x v="1"/>
    <s v="NANTUCKET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"/>
    <n v="9608.2900000000009"/>
    <n v="54480"/>
    <x v="5"/>
  </r>
  <r>
    <x v="0"/>
    <s v="MASSACHUSETTS ELECTRIC"/>
    <x v="1"/>
    <x v="11"/>
    <s v="DECEMBER"/>
    <x v="2"/>
    <s v="COMMERCIAL"/>
    <n v="19"/>
    <s v="G2B     - Elec G-2 Dem Master Mtr Apts-Variable"/>
    <s v="G2B"/>
    <s v="ELEC G-2B"/>
    <n v="300"/>
    <s v="COMMERCIAL-NO BUILDING HEAT"/>
    <n v="36"/>
    <n v="114225.38"/>
    <n v="633875"/>
    <x v="3"/>
  </r>
  <r>
    <x v="0"/>
    <s v="MASSACHUSETTS ELECTRIC"/>
    <x v="1"/>
    <x v="11"/>
    <s v="DECEMBER"/>
    <x v="1"/>
    <s v="STEAM-HEAT"/>
    <n v="2"/>
    <s v="R1A     - Elec R-1 Residential-Variable"/>
    <s v="R1A"/>
    <s v="ELEC R-1A"/>
    <n v="207"/>
    <s v="RESIDENCE SERVICE - WITH HEAT"/>
    <n v="25"/>
    <n v="6893.84"/>
    <n v="28589"/>
    <x v="0"/>
  </r>
  <r>
    <x v="1"/>
    <s v="NANTUCKET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37"/>
    <n v="4432.17"/>
    <n v="27224"/>
    <x v="1"/>
  </r>
  <r>
    <x v="0"/>
    <s v="MASSACHUSETTS ELECTRIC"/>
    <x v="1"/>
    <x v="11"/>
    <s v="DEC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1"/>
    <s v="DECEMBER"/>
    <x v="2"/>
    <s v="COMMERCIAL"/>
    <n v="603"/>
    <s v="S4A     - Lighting S-1 (S4) Co Owned Non Muni-Variable"/>
    <s v="S4A"/>
    <s v="LIGHTING S-4A"/>
    <n v="300"/>
    <s v="COMMERCIAL-NO BUILDING HEAT"/>
    <n v="1655"/>
    <n v="182330.66"/>
    <n v="577353"/>
    <x v="4"/>
  </r>
  <r>
    <x v="0"/>
    <s v="MASSACHUSETTS ELECTRIC"/>
    <x v="1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42.93"/>
    <n v="1772"/>
    <x v="4"/>
  </r>
  <r>
    <x v="0"/>
    <s v="MASSACHUSETTS ELECTRIC"/>
    <x v="1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07.74"/>
    <n v="7582"/>
    <x v="4"/>
  </r>
  <r>
    <x v="1"/>
    <s v="NANTUCKET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429"/>
    <n v="8506"/>
    <x v="4"/>
  </r>
  <r>
    <x v="0"/>
    <s v="MASSACHUSETTS ELECTRIC"/>
    <x v="1"/>
    <x v="11"/>
    <s v="DECEMBER"/>
    <x v="0"/>
    <s v="RESIDENTIAL"/>
    <n v="616"/>
    <s v="S4A     - Lighting S-1 (S4) T&amp;D Co Owned Non Muni"/>
    <s v="S4A"/>
    <s v="LIGHTING S-4A"/>
    <n v="4512"/>
    <s v="DELIVERY ONLY - RESIDENTIAL"/>
    <n v="668"/>
    <n v="25908.48"/>
    <n v="92947"/>
    <x v="4"/>
  </r>
  <r>
    <x v="0"/>
    <s v="MASSACHUSETTS ELECTRIC"/>
    <x v="1"/>
    <x v="11"/>
    <s v="DECEMBER"/>
    <x v="2"/>
    <s v="COMMERCIAL"/>
    <n v="616"/>
    <s v="S4A     - Lighting S-1 (S4) T&amp;D Co Owned Non Muni"/>
    <s v="S4A"/>
    <s v="LIGHTING S-4A"/>
    <n v="4532"/>
    <s v="DELIVERY ONLY - COMMERCIAL"/>
    <n v="3509"/>
    <n v="324830.17"/>
    <n v="1502217"/>
    <x v="4"/>
  </r>
  <r>
    <x v="0"/>
    <s v="MASSACHUSETTS ELECTRIC"/>
    <x v="1"/>
    <x v="11"/>
    <s v="DECEMBER"/>
    <x v="1"/>
    <s v="STEAM-HEAT"/>
    <n v="5"/>
    <s v="G1A     - Elec G-1 Sm C&amp;I-Fixed"/>
    <s v="G1A"/>
    <s v="ELEC G-1A"/>
    <n v="207"/>
    <s v="RESIDENCE SERVICE - WITH HEAT"/>
    <n v="15"/>
    <n v="2882.9"/>
    <n v="13733"/>
    <x v="2"/>
  </r>
  <r>
    <x v="0"/>
    <s v="MASSACHUSETTS ELECTRIC"/>
    <x v="1"/>
    <x v="11"/>
    <s v="DECEMBER"/>
    <x v="5"/>
    <s v="STRT-AND-HWY-LT"/>
    <n v="608"/>
    <s v="S5A     - Lighting S-5 Cust Owned-Fixed"/>
    <s v="S5A"/>
    <s v="N/A"/>
    <n v="700"/>
    <s v="PUBLIC STREET &amp; HIWAY LIGHTING"/>
    <n v="52"/>
    <n v="44962.14"/>
    <n v="206903"/>
    <x v="4"/>
  </r>
  <r>
    <x v="0"/>
    <s v="MASSACHUSETTS ELECTRIC"/>
    <x v="1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2.1"/>
    <n v="28"/>
    <x v="4"/>
  </r>
  <r>
    <x v="0"/>
    <s v="MASSACHUSETTS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462"/>
    <n v="127258.56"/>
    <n v="1604809"/>
    <x v="2"/>
  </r>
  <r>
    <x v="0"/>
    <s v="MASSACHUSETTS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778"/>
    <n v="32539.74"/>
    <n v="268265"/>
    <x v="2"/>
  </r>
  <r>
    <x v="0"/>
    <s v="MASSACHUSETTS ELECTRIC"/>
    <x v="1"/>
    <x v="11"/>
    <s v="DECEMBER"/>
    <x v="3"/>
    <s v="N/A"/>
    <n v="951"/>
    <s v="G1C     - Elec G-1 T&amp;D Sm C&amp;I Unmtrd Fix kWh"/>
    <s v="G1C"/>
    <s v="ELEC G-1C"/>
    <n v="4579"/>
    <s v="DELIVERY ONLY - MBTA"/>
    <n v="7"/>
    <n v="315.10000000000002"/>
    <n v="2844"/>
    <x v="2"/>
  </r>
  <r>
    <x v="0"/>
    <s v="MASSACHUSETTS ELECTRIC"/>
    <x v="1"/>
    <x v="11"/>
    <s v="DECEMBER"/>
    <x v="2"/>
    <s v="COMMERCIAL"/>
    <n v="956"/>
    <s v="G2D     - Elec G-2 T&amp;D Dem Res Heat Ind Mtr Apt"/>
    <s v="G2A"/>
    <s v="ELEC G-2A"/>
    <n v="4532"/>
    <s v="DELIVERY ONLY - COMMERCIAL"/>
    <n v="198"/>
    <n v="253344.55"/>
    <n v="3309628"/>
    <x v="3"/>
  </r>
  <r>
    <x v="0"/>
    <s v="MASSACHUSETTS ELECTRIC"/>
    <x v="1"/>
    <x v="11"/>
    <s v="DECEMBER"/>
    <x v="4"/>
    <s v="INDUSTRIAL"/>
    <n v="710"/>
    <s v="G3A     - Elec G-3 T&amp;D Large TOU"/>
    <s v="G3A"/>
    <s v="ELEC G-3A"/>
    <n v="4552"/>
    <s v="DELIVERY ONLY - INDUSTRIAL"/>
    <n v="624"/>
    <n v="10391441.82"/>
    <n v="176962929"/>
    <x v="5"/>
  </r>
  <r>
    <x v="0"/>
    <s v="MASSACHUSETTS ELECTRIC"/>
    <x v="1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55.04999999999995"/>
    <n v="6570"/>
    <x v="2"/>
  </r>
  <r>
    <x v="0"/>
    <s v="MASSACHUSETTS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65823"/>
    <n v="1467080.63"/>
    <n v="36907471"/>
    <x v="1"/>
  </r>
  <r>
    <x v="0"/>
    <s v="MASSACHUSETTS ELECTRIC"/>
    <x v="1"/>
    <x v="11"/>
    <s v="DECEMBER"/>
    <x v="5"/>
    <s v="STRT-AND-HWY-LT"/>
    <n v="601"/>
    <s v="S1A     - Lighting S-1 Co Owned-Variable"/>
    <s v="S1A"/>
    <s v="LIGHTING S-1A"/>
    <n v="700"/>
    <s v="PUBLIC STREET &amp; HIWAY LIGHTING"/>
    <n v="112"/>
    <n v="70564.259999999995"/>
    <n v="128072"/>
    <x v="4"/>
  </r>
  <r>
    <x v="0"/>
    <s v="MASSACHUSETTS ELECTRIC"/>
    <x v="1"/>
    <x v="11"/>
    <s v="DECEMBER"/>
    <x v="4"/>
    <s v="INDUSTRIAL"/>
    <n v="602"/>
    <s v="S4A     - Lighting S-1 (S4) Co Owned Non Muni-Fixed"/>
    <s v="S4A"/>
    <s v="LIGHTING S-4A"/>
    <n v="460"/>
    <s v="INDUSTRIAL GENERAL - 60 HERTZ"/>
    <n v="27"/>
    <n v="3741.83"/>
    <n v="12082"/>
    <x v="4"/>
  </r>
  <r>
    <x v="1"/>
    <s v="NANTUCKET ELECTRIC"/>
    <x v="1"/>
    <x v="11"/>
    <s v="DECEMBER"/>
    <x v="2"/>
    <s v="COMMERCIAL"/>
    <n v="616"/>
    <s v="S4A     - Lighting S-1 (S4) T&amp;D Co Owned Non Muni"/>
    <s v="S4A"/>
    <s v="LIGHTING S-4A"/>
    <n v="4512"/>
    <s v="DELIVERY ONLY - RESIDENTIAL"/>
    <n v="1"/>
    <n v="9.77"/>
    <n v="27"/>
    <x v="4"/>
  </r>
  <r>
    <x v="1"/>
    <s v="NANTUCKET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"/>
    <n v="937.91"/>
    <n v="4034"/>
    <x v="2"/>
  </r>
  <r>
    <x v="0"/>
    <s v="MASSACHUSETTS ELECTRIC"/>
    <x v="1"/>
    <x v="11"/>
    <s v="DECEMBER"/>
    <x v="4"/>
    <s v="INDUSTRIAL"/>
    <n v="616"/>
    <s v="S4A     - Lighting S-1 (S4) T&amp;D Co Owned Non Muni"/>
    <s v="S4A"/>
    <s v="LIGHTING S-4A"/>
    <n v="4552"/>
    <s v="DELIVERY ONLY - INDUSTRIAL"/>
    <n v="108"/>
    <n v="16806.669999999998"/>
    <n v="79941"/>
    <x v="4"/>
  </r>
  <r>
    <x v="0"/>
    <s v="MASSACHUSETTS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1372"/>
    <n v="329302.48"/>
    <n v="3397275"/>
    <x v="2"/>
  </r>
  <r>
    <x v="0"/>
    <s v="MASSACHUSETTS ELECTRIC"/>
    <x v="1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01.18"/>
    <n v="6543"/>
    <x v="2"/>
  </r>
  <r>
    <x v="0"/>
    <s v="MASSACHUSETTS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1236"/>
    <n v="47804.36"/>
    <n v="416497"/>
    <x v="2"/>
  </r>
  <r>
    <x v="0"/>
    <s v="MASSACHUSETTS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872"/>
    <n v="-20577.04"/>
    <n v="418598"/>
    <x v="2"/>
  </r>
  <r>
    <x v="0"/>
    <s v="MASSACHUSETTS ELECTRIC"/>
    <x v="1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2"/>
    <n v="0.42"/>
    <n v="146"/>
    <x v="2"/>
  </r>
  <r>
    <x v="0"/>
    <s v="MASSACHUSETTS ELECTRIC"/>
    <x v="1"/>
    <x v="11"/>
    <s v="DECEMBER"/>
    <x v="2"/>
    <s v="COMMERCIAL"/>
    <n v="13"/>
    <s v="G2A     - Elec G-2 Dem-Fixed"/>
    <s v="G2A"/>
    <s v="ELEC G-2A"/>
    <n v="300"/>
    <s v="COMMERCIAL-NO BUILDING HEAT"/>
    <n v="87"/>
    <n v="202749.46"/>
    <n v="1027675"/>
    <x v="3"/>
  </r>
  <r>
    <x v="0"/>
    <s v="MASSACHUSETTS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64"/>
    <n v="2346108.7999999998"/>
    <n v="14752540"/>
    <x v="5"/>
  </r>
  <r>
    <x v="0"/>
    <s v="MASSACHUSETTS ELECTRIC"/>
    <x v="1"/>
    <x v="11"/>
    <s v="DECEMBER"/>
    <x v="0"/>
    <s v="RESIDENTIAL"/>
    <n v="301"/>
    <s v="R1A     - Elec R-1 Res-Smart Grid"/>
    <s v="R1A"/>
    <s v="ELEC R-1A"/>
    <n v="200"/>
    <s v="RESIDENCE SERVICE - NO HEAT"/>
    <n v="2"/>
    <n v="-485.89"/>
    <n v="-1851"/>
    <x v="0"/>
  </r>
  <r>
    <x v="1"/>
    <s v="NANTUCKET ELECTRIC"/>
    <x v="1"/>
    <x v="11"/>
    <s v="DECEMBER"/>
    <x v="2"/>
    <s v="COMMERCIAL"/>
    <n v="1"/>
    <s v="R1A     - Elec R-1 Residential-Fixed"/>
    <s v="R1A"/>
    <s v="ELEC R-1A"/>
    <n v="300"/>
    <s v="COMMERCIAL-NO BUILDING HEAT"/>
    <n v="19"/>
    <n v="1936.67"/>
    <n v="7234"/>
    <x v="0"/>
  </r>
  <r>
    <x v="0"/>
    <s v="MASSACHUSETTS ELECTRIC"/>
    <x v="1"/>
    <x v="11"/>
    <s v="DECEMBER"/>
    <x v="0"/>
    <s v="RESIDENTIAL"/>
    <n v="7"/>
    <s v="R2A     - Elec R-2 Residential Low Income-Variable"/>
    <s v="R2A"/>
    <s v="ELEC R-2A"/>
    <n v="200"/>
    <s v="RESIDENCE SERVICE - NO HEAT"/>
    <n v="110"/>
    <n v="10055.99"/>
    <n v="64166"/>
    <x v="1"/>
  </r>
  <r>
    <x v="0"/>
    <s v="MASSACHUSETTS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5126"/>
    <n v="752885.52"/>
    <n v="4694536"/>
    <x v="1"/>
  </r>
  <r>
    <x v="1"/>
    <s v="NANTUCKET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1"/>
    <n v="113.88"/>
    <n v="695"/>
    <x v="1"/>
  </r>
  <r>
    <x v="1"/>
    <s v="NANTUCKET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31.44"/>
    <n v="174"/>
    <x v="4"/>
  </r>
  <r>
    <x v="0"/>
    <s v="MASSACHUSETTS ELECTRIC"/>
    <x v="1"/>
    <x v="11"/>
    <s v="DECEMBER"/>
    <x v="5"/>
    <s v="STRT-AND-HWY-LT"/>
    <n v="619"/>
    <s v="S5A     - Lighting S-5 T&amp;D Cust Owned"/>
    <s v="S5A"/>
    <s v="N/A"/>
    <n v="4562"/>
    <s v="DELIVERY ONLY - STREET LIGHT"/>
    <n v="416"/>
    <n v="534219.32999999996"/>
    <n v="4772599"/>
    <x v="4"/>
  </r>
  <r>
    <x v="0"/>
    <s v="MASSACHUSETTS ELECTRIC"/>
    <x v="1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270.8200000000002"/>
    <n v="772"/>
    <x v="4"/>
  </r>
  <r>
    <x v="1"/>
    <s v="NANTUCKET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29"/>
    <n v="2009.39"/>
    <n v="18148"/>
    <x v="2"/>
  </r>
  <r>
    <x v="0"/>
    <s v="MASSACHUSETTS ELECTRIC"/>
    <x v="1"/>
    <x v="11"/>
    <s v="DECEMBER"/>
    <x v="7"/>
    <s v="N/A"/>
    <n v="5"/>
    <s v="G1A     - Elec G-1 Sm C&amp;I-Fixed"/>
    <s v="G1A"/>
    <s v="ELEC G-1A"/>
    <n v="1572"/>
    <s v="SALE FOR RESALE - HINGHAM ELE"/>
    <n v="1"/>
    <n v="2622.2"/>
    <n v="13114"/>
    <x v="2"/>
  </r>
  <r>
    <x v="0"/>
    <s v="MASSACHUSETTS ELECTRIC"/>
    <x v="1"/>
    <x v="11"/>
    <s v="DECEMBER"/>
    <x v="2"/>
    <s v="COMMERCIAL"/>
    <n v="18"/>
    <s v="G2A     - Elec G-2 Dem-Variable"/>
    <s v="G2A"/>
    <s v="ELEC G-2A"/>
    <n v="300"/>
    <s v="COMMERCIAL-NO BUILDING HEAT"/>
    <n v="1729"/>
    <n v="4460370.93"/>
    <n v="24167628"/>
    <x v="3"/>
  </r>
  <r>
    <x v="1"/>
    <s v="NANTUCKET ELECTRIC"/>
    <x v="1"/>
    <x v="11"/>
    <s v="DECEMBER"/>
    <x v="2"/>
    <s v="COMMERCIAL"/>
    <n v="18"/>
    <s v="G2A     - Elec G-2 Dem-Variable"/>
    <s v="G2A"/>
    <s v="ELEC G-2A"/>
    <n v="300"/>
    <s v="COMMERCIAL-NO BUILDING HEAT"/>
    <n v="3"/>
    <n v="893.45"/>
    <n v="3410"/>
    <x v="3"/>
  </r>
  <r>
    <x v="0"/>
    <s v="MASSACHUSETTS ELECTRIC"/>
    <x v="1"/>
    <x v="11"/>
    <s v="DECEMBER"/>
    <x v="4"/>
    <s v="INDUSTRIAL"/>
    <n v="701"/>
    <s v="G3A     - Elec G-3 Large TOU-Variable"/>
    <s v="G3A"/>
    <s v="ELEC G-3A"/>
    <n v="460"/>
    <s v="INDUSTRIAL GENERAL - 60 HERTZ"/>
    <n v="64"/>
    <n v="1160829.3400000001"/>
    <n v="6897557"/>
    <x v="5"/>
  </r>
  <r>
    <x v="1"/>
    <s v="NANTUCKET ELECTRIC"/>
    <x v="1"/>
    <x v="11"/>
    <s v="DECEMBER"/>
    <x v="2"/>
    <s v="COMMERCIAL"/>
    <n v="955"/>
    <s v="G2B     - Elec G-2 T&amp;D Dem Master Mtr Apts"/>
    <s v="G2B"/>
    <s v="ELEC G-2B"/>
    <n v="4532"/>
    <s v="DELIVERY ONLY - COMMERCIAL"/>
    <n v="1"/>
    <n v="1074.6600000000001"/>
    <n v="17897"/>
    <x v="3"/>
  </r>
  <r>
    <x v="0"/>
    <s v="MASSACHUSETTS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32252"/>
    <n v="4208236.68"/>
    <n v="32808871"/>
    <x v="0"/>
  </r>
  <r>
    <x v="0"/>
    <s v="MASSACHUSETTS ELECTRIC"/>
    <x v="1"/>
    <x v="11"/>
    <s v="DECEMBER"/>
    <x v="2"/>
    <s v="COMMERCIAL"/>
    <n v="2"/>
    <s v="R1A     - Elec R-1 Residential-Variable"/>
    <s v="R1A"/>
    <s v="ELEC R-1A"/>
    <n v="300"/>
    <s v="COMMERCIAL-NO BUILDING HEAT"/>
    <n v="1"/>
    <n v="18.649999999999999"/>
    <n v="50"/>
    <x v="0"/>
  </r>
  <r>
    <x v="0"/>
    <s v="MASSACHUSETTS ELECTRIC"/>
    <x v="1"/>
    <x v="11"/>
    <s v="DECEMBER"/>
    <x v="5"/>
    <s v="STRT-AND-HWY-LT"/>
    <n v="612"/>
    <s v="G1B     - Lighting G-1 Non Conforming-Fixed"/>
    <s v="G1B"/>
    <s v="LIGHTING G-1B"/>
    <n v="700"/>
    <s v="PUBLIC STREET &amp; HIWAY LIGHTING"/>
    <n v="2"/>
    <n v="81.02"/>
    <n v="331"/>
    <x v="2"/>
  </r>
  <r>
    <x v="0"/>
    <s v="MASSACHUSETTS ELECTRIC"/>
    <x v="1"/>
    <x v="11"/>
    <s v="DECEMBER"/>
    <x v="5"/>
    <s v="STRT-AND-HWY-LT"/>
    <n v="621"/>
    <s v="G1B     - Lighting G-1 T&amp;D Non Conforming"/>
    <s v="G1B"/>
    <s v="LIGHTING G-1B"/>
    <n v="4562"/>
    <s v="DELIVERY ONLY - STREET LIGHT"/>
    <n v="12"/>
    <n v="233.25"/>
    <n v="1538"/>
    <x v="2"/>
  </r>
  <r>
    <x v="0"/>
    <s v="MASSACHUSETTS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827"/>
    <n v="171889.73"/>
    <n v="4622328"/>
    <x v="1"/>
  </r>
  <r>
    <x v="1"/>
    <s v="NANTUCKET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03.67"/>
    <n v="2450"/>
    <x v="1"/>
  </r>
  <r>
    <x v="1"/>
    <s v="NANTUCKET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111"/>
    <n v="3837.08"/>
    <n v="95284"/>
    <x v="1"/>
  </r>
  <r>
    <x v="0"/>
    <s v="MASSACHUSETTS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518"/>
    <n v="604951.73"/>
    <n v="1397826"/>
    <x v="4"/>
  </r>
  <r>
    <x v="0"/>
    <s v="MASSACHUSETTS ELECTRIC"/>
    <x v="1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6"/>
    <n v="1716.96"/>
    <n v="4963"/>
    <x v="4"/>
  </r>
  <r>
    <x v="0"/>
    <s v="MASSACHUSETTS ELECTRIC"/>
    <x v="1"/>
    <x v="11"/>
    <s v="DECEMBER"/>
    <x v="3"/>
    <s v="N/A"/>
    <n v="153"/>
    <s v="MBTA    - Elec MBTA Ind Neg"/>
    <s v="MBTA"/>
    <s v="MBTA"/>
    <n v="1579"/>
    <s v="SALE FOR RESALE - M.B.T.A."/>
    <n v="17"/>
    <n v="0"/>
    <n v="2622548"/>
    <x v="6"/>
  </r>
  <r>
    <x v="0"/>
    <s v="MASSACHUSETTS ELECTRIC"/>
    <x v="1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953"/>
    <n v="75085.929999999993"/>
    <n v="333742"/>
    <x v="4"/>
  </r>
  <r>
    <x v="1"/>
    <s v="NANTUCKET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2"/>
    <n v="49.56"/>
    <n v="301"/>
    <x v="2"/>
  </r>
  <r>
    <x v="0"/>
    <s v="MASSACHUSETTS ELECTRIC"/>
    <x v="1"/>
    <x v="11"/>
    <s v="DECEMBER"/>
    <x v="8"/>
    <s v="N/A"/>
    <n v="950"/>
    <s v="G1A     - Elec G-1 T&amp;D Sm C&amp;I"/>
    <s v="G1A"/>
    <s v="ELEC G-1A"/>
    <n v="4575"/>
    <s v="N/A"/>
    <n v="2"/>
    <n v="883.81"/>
    <n v="9280"/>
    <x v="2"/>
  </r>
  <r>
    <x v="0"/>
    <s v="MASSACHUSETTS ELECTRIC"/>
    <x v="1"/>
    <x v="11"/>
    <s v="DECEMBER"/>
    <x v="3"/>
    <s v="N/A"/>
    <n v="950"/>
    <s v="G1A     - Elec G-1 T&amp;D Sm C&amp;I"/>
    <s v="G1A"/>
    <s v="ELEC G-1A"/>
    <n v="4579"/>
    <s v="DELIVERY ONLY - MBTA"/>
    <n v="79"/>
    <n v="12122.06"/>
    <n v="121951"/>
    <x v="2"/>
  </r>
  <r>
    <x v="0"/>
    <s v="MASSACHUSETTS ELECTRIC"/>
    <x v="1"/>
    <x v="11"/>
    <s v="DECEMBER"/>
    <x v="4"/>
    <s v="INDUSTRIAL"/>
    <n v="11"/>
    <s v="G1A     - Elec G-1 Sm C&amp;I-Variable"/>
    <s v="G1A"/>
    <s v="ELEC G-1A"/>
    <n v="460"/>
    <s v="INDUSTRIAL GENERAL - 60 HERTZ"/>
    <n v="2"/>
    <n v="126.61"/>
    <n v="549"/>
    <x v="2"/>
  </r>
  <r>
    <x v="0"/>
    <s v="MASSACHUSETTS ELECTRIC"/>
    <x v="1"/>
    <x v="11"/>
    <s v="DECEMBER"/>
    <x v="10"/>
    <s v="N/A"/>
    <n v="5"/>
    <s v="G1A     - Elec G-1 Sm C&amp;I-Fixed"/>
    <s v="G1A"/>
    <s v="ELEC G-1A"/>
    <n v="1577"/>
    <s v="SALE FOR RESALE - WESTRN MASS"/>
    <n v="3"/>
    <n v="691.51"/>
    <n v="3321"/>
    <x v="2"/>
  </r>
  <r>
    <x v="0"/>
    <s v="MASSACHUSETTS ELECTRIC"/>
    <x v="1"/>
    <x v="11"/>
    <s v="DECEMBER"/>
    <x v="2"/>
    <s v="COMMERCIAL"/>
    <n v="5"/>
    <s v="G1A     - Elec G-1 Sm C&amp;I-Fixed"/>
    <s v="G1A"/>
    <s v="ELEC G-1A"/>
    <n v="300"/>
    <s v="COMMERCIAL-NO BUILDING HEAT"/>
    <n v="39012"/>
    <n v="4420875.34"/>
    <n v="43857826"/>
    <x v="2"/>
  </r>
  <r>
    <x v="0"/>
    <s v="MASSACHUSETTS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293"/>
    <n v="-143619.12"/>
    <n v="477266"/>
    <x v="2"/>
  </r>
  <r>
    <x v="1"/>
    <s v="NANTUCKET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8.65"/>
    <n v="1366"/>
    <x v="2"/>
  </r>
  <r>
    <x v="1"/>
    <s v="NANTUCKET ELECTRIC"/>
    <x v="1"/>
    <x v="11"/>
    <s v="DECEMBER"/>
    <x v="4"/>
    <s v="INDUSTRIAL"/>
    <n v="18"/>
    <s v="G2A     - Elec G-2 Dem-Variable"/>
    <s v="G2A"/>
    <s v="ELEC G-2A"/>
    <n v="460"/>
    <s v="INDUSTRIAL GENERAL - 60 HERTZ"/>
    <n v="1"/>
    <n v="580.54"/>
    <n v="2680"/>
    <x v="3"/>
  </r>
  <r>
    <x v="0"/>
    <s v="MASSACHUSETTS ELECTRIC"/>
    <x v="1"/>
    <x v="11"/>
    <s v="DECEMBER"/>
    <x v="10"/>
    <s v="N/A"/>
    <n v="18"/>
    <s v="G2A     - Elec G-2 Dem-Variable"/>
    <s v="G2A"/>
    <s v="ELEC G-2A"/>
    <n v="1577"/>
    <s v="SALE FOR RESALE - WESTRN MASS"/>
    <n v="1"/>
    <n v="3459.84"/>
    <n v="16200"/>
    <x v="3"/>
  </r>
  <r>
    <x v="1"/>
    <s v="NANTUCKET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46"/>
    <n v="2711.89"/>
    <n v="22691"/>
    <x v="2"/>
  </r>
  <r>
    <x v="0"/>
    <s v="MASSACHUSETTS ELECTRIC"/>
    <x v="1"/>
    <x v="11"/>
    <s v="DECEMBER"/>
    <x v="8"/>
    <s v="N/A"/>
    <n v="701"/>
    <s v="G3A     - Elec G-3 Large TOU-Variable"/>
    <s v="G3A"/>
    <s v="ELEC G-3A"/>
    <n v="1575"/>
    <s v="SALE FOR RESALE - NSTAR"/>
    <n v="1"/>
    <n v="25486.12"/>
    <n v="158200"/>
    <x v="5"/>
  </r>
  <r>
    <x v="0"/>
    <s v="MASSACHUSETTS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1927"/>
    <n v="18672916.289999999"/>
    <n v="307872287"/>
    <x v="5"/>
  </r>
  <r>
    <x v="0"/>
    <s v="MASSACHUSETTS ELECTRIC"/>
    <x v="1"/>
    <x v="11"/>
    <s v="DECEMBER"/>
    <x v="2"/>
    <s v="COMMERCIAL"/>
    <n v="700"/>
    <s v="G3A     - Elec G-3 Large TOU-Fixed"/>
    <s v="G3A"/>
    <s v="ELEC G-3A"/>
    <n v="300"/>
    <s v="COMMERCIAL-NO BUILDING HEAT"/>
    <n v="4"/>
    <n v="15527.9"/>
    <n v="75280"/>
    <x v="5"/>
  </r>
  <r>
    <x v="0"/>
    <s v="MASSACHUSETTS ELECTRIC"/>
    <x v="1"/>
    <x v="11"/>
    <s v="DECEM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0"/>
    <s v="MASSACHUSETTS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34457"/>
    <n v="7457645.8099999996"/>
    <n v="29483184"/>
    <x v="0"/>
  </r>
  <r>
    <x v="1"/>
    <s v="NANTUCKET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144"/>
    <n v="14960.52"/>
    <n v="110434"/>
    <x v="0"/>
  </r>
  <r>
    <x v="0"/>
    <s v="MASSACHUSETTS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185"/>
    <n v="333552.01"/>
    <n v="2683322"/>
    <x v="0"/>
  </r>
  <r>
    <x v="1"/>
    <s v="NANTUCKET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9736"/>
    <n v="976407.96"/>
    <n v="7223595"/>
    <x v="0"/>
  </r>
  <r>
    <x v="0"/>
    <s v="MASSACHUSETTS ELECTRIC"/>
    <x v="1"/>
    <x v="11"/>
    <s v="DECEMBER"/>
    <x v="7"/>
    <s v="N/A"/>
    <n v="1"/>
    <s v="R1A     - Elec R-1 Residential-Fixed"/>
    <s v="R1A"/>
    <s v="ELEC R-1A"/>
    <n v="1572"/>
    <s v="SALE FOR RESALE - HINGHAM ELE"/>
    <n v="1"/>
    <n v="119.39"/>
    <n v="462"/>
    <x v="0"/>
  </r>
  <r>
    <x v="0"/>
    <s v="MASSACHUSETTS ELECTRIC"/>
    <x v="1"/>
    <x v="11"/>
    <s v="DECEMBER"/>
    <x v="8"/>
    <s v="N/A"/>
    <n v="13"/>
    <s v="G2A     - Elec G-2 Dem-Fixed"/>
    <s v="G2A"/>
    <s v="ELEC G-2A"/>
    <n v="1575"/>
    <s v="SALE FOR RESALE - NSTAR"/>
    <n v="1"/>
    <n v="2164.58"/>
    <n v="10780"/>
    <x v="3"/>
  </r>
  <r>
    <x v="0"/>
    <s v="MASSACHUSETTS ELECTRIC"/>
    <x v="1"/>
    <x v="11"/>
    <s v="DECEMBER"/>
    <x v="2"/>
    <s v="COMMERCIAL"/>
    <n v="602"/>
    <s v="S4A     - Lighting S-1 (S4) Co Owned Non Muni-Fixed"/>
    <s v="S4A"/>
    <s v="LIGHTING S-4A"/>
    <n v="300"/>
    <s v="COMMERCIAL-NO BUILDING HEAT"/>
    <n v="856"/>
    <n v="111335.5"/>
    <n v="343934"/>
    <x v="4"/>
  </r>
  <r>
    <x v="0"/>
    <s v="MASSACHUSETTS ELECTRIC"/>
    <x v="1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7"/>
    <n v="621.35"/>
    <n v="1721"/>
    <x v="4"/>
  </r>
  <r>
    <x v="1"/>
    <s v="NANTUCKET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584.57"/>
    <n v="20223"/>
    <x v="4"/>
  </r>
  <r>
    <x v="0"/>
    <s v="MASSACHUSETTS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4"/>
    <n v="76.27"/>
    <n v="497"/>
    <x v="4"/>
  </r>
  <r>
    <x v="0"/>
    <s v="MASSACHUSETTS ELECTRIC"/>
    <x v="1"/>
    <x v="11"/>
    <s v="DECEMBER"/>
    <x v="0"/>
    <s v="RESIDENTIAL"/>
    <n v="602"/>
    <s v="S4A     - Lighting S-1 (S4) Co Owned Non Muni-Fixed"/>
    <s v="S4A"/>
    <s v="LIGHTING S-4A"/>
    <n v="200"/>
    <s v="RESIDENCE SERVICE - NO HEAT"/>
    <n v="186"/>
    <n v="8295.08"/>
    <n v="22258"/>
    <x v="4"/>
  </r>
  <r>
    <x v="0"/>
    <s v="MASSACHUSETTS ELECTRIC"/>
    <x v="1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81.33"/>
    <n v="187"/>
    <x v="4"/>
  </r>
  <r>
    <x v="0"/>
    <s v="MASSACHUSETTS ELECTRIC"/>
    <x v="1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6.09"/>
    <n v="292"/>
    <x v="2"/>
  </r>
  <r>
    <x v="1"/>
    <s v="NANTUCKET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1213"/>
    <n v="165240.6"/>
    <n v="1555779"/>
    <x v="2"/>
  </r>
  <r>
    <x v="0"/>
    <s v="MASSACHUSETTS ELECTRIC"/>
    <x v="1"/>
    <x v="11"/>
    <s v="DECEMBER"/>
    <x v="1"/>
    <s v="STEAM-HEAT"/>
    <n v="950"/>
    <s v="G1A     - Elec G-1 T&amp;D Sm C&amp;I"/>
    <s v="G1A"/>
    <s v="ELEC G-1A"/>
    <n v="4513"/>
    <s v="DELIVERY ONLY - RESIDENT HEAT"/>
    <n v="12"/>
    <n v="1898.7"/>
    <n v="19126"/>
    <x v="2"/>
  </r>
  <r>
    <x v="0"/>
    <s v="MASSACHUSETTS ELECTRIC"/>
    <x v="1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20.58"/>
    <n v="1300"/>
    <x v="2"/>
  </r>
  <r>
    <x v="1"/>
    <s v="NANTUCKET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10"/>
    <n v="320.17"/>
    <n v="2336"/>
    <x v="2"/>
  </r>
  <r>
    <x v="1"/>
    <s v="NANTUCKET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3"/>
    <n v="70.67"/>
    <n v="293"/>
    <x v="2"/>
  </r>
  <r>
    <x v="0"/>
    <s v="MASSACHUSETTS ELECTRIC"/>
    <x v="1"/>
    <x v="11"/>
    <s v="DECEMBER"/>
    <x v="3"/>
    <s v="N/A"/>
    <n v="18"/>
    <s v="G2A     - Elec G-2 Dem-Variable"/>
    <s v="G2A"/>
    <s v="ELEC G-2A"/>
    <n v="1579"/>
    <s v="SALE FOR RESALE - M.B.T.A."/>
    <n v="1"/>
    <n v="11090.48"/>
    <n v="68400"/>
    <x v="3"/>
  </r>
  <r>
    <x v="0"/>
    <s v="MASSACHUSETTS ELECTRIC"/>
    <x v="1"/>
    <x v="11"/>
    <s v="DECEMBER"/>
    <x v="2"/>
    <s v="COMMERCIAL"/>
    <n v="20"/>
    <s v="G2D     - Elec G-2 Dem Res Heat Ind Mtr Apt-Var"/>
    <s v="G2D"/>
    <s v="ELEC G-2D"/>
    <n v="300"/>
    <s v="COMMERCIAL-NO BUILDING HEAT"/>
    <n v="66"/>
    <n v="129578.95"/>
    <n v="703973"/>
    <x v="3"/>
  </r>
  <r>
    <x v="0"/>
    <s v="MASSACHUSETTS ELECTRIC"/>
    <x v="1"/>
    <x v="11"/>
    <s v="DECEMBER"/>
    <x v="3"/>
    <s v="N/A"/>
    <n v="954"/>
    <s v="G2A     - Elec G-2 T&amp;D Dem"/>
    <s v="G2A"/>
    <s v="ELEC G-2A"/>
    <n v="4579"/>
    <s v="DELIVERY ONLY - MBTA"/>
    <n v="4"/>
    <n v="6058.02"/>
    <n v="58800"/>
    <x v="3"/>
  </r>
  <r>
    <x v="1"/>
    <s v="NANTUCKET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9"/>
    <n v="76880.39"/>
    <n v="1099996"/>
    <x v="5"/>
  </r>
  <r>
    <x v="1"/>
    <s v="NANTUCKET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28"/>
    <n v="4401.2"/>
    <n v="16911"/>
    <x v="0"/>
  </r>
  <r>
    <x v="1"/>
    <s v="NANTUCKET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9"/>
    <n v="1771.5"/>
    <n v="13010"/>
    <x v="0"/>
  </r>
  <r>
    <x v="0"/>
    <s v="MASSACHUSETTS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56272"/>
    <n v="5285312.66"/>
    <n v="32291455"/>
    <x v="1"/>
  </r>
  <r>
    <x v="0"/>
    <s v="MASSACHUSETTS ELECTRIC"/>
    <x v="1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4"/>
    <n v="111.39"/>
    <n v="419"/>
    <x v="2"/>
  </r>
  <r>
    <x v="1"/>
    <s v="NANTUCKET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5.12"/>
    <n v="1570"/>
    <x v="2"/>
  </r>
  <r>
    <x v="0"/>
    <s v="MASSACHUSETTS ELECTRIC"/>
    <x v="1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97.76"/>
    <n v="484"/>
    <x v="4"/>
  </r>
  <r>
    <x v="0"/>
    <s v="MASSACHUSETTS ELECTRIC"/>
    <x v="1"/>
    <x v="11"/>
    <s v="DECEMBER"/>
    <x v="0"/>
    <s v="RESIDENTIAL"/>
    <n v="11"/>
    <s v="G1A     - Elec G-1 Sm C&amp;I-Variable"/>
    <s v="G1A"/>
    <s v="ELEC G-1A"/>
    <n v="200"/>
    <s v="RESIDENCE SERVICE - NO HEAT"/>
    <n v="10"/>
    <n v="-1085.53"/>
    <n v="53695"/>
    <x v="2"/>
  </r>
  <r>
    <x v="0"/>
    <s v="MASSACHUSETTS ELECTRIC"/>
    <x v="1"/>
    <x v="11"/>
    <s v="DECEMBER"/>
    <x v="5"/>
    <s v="STRT-AND-HWY-LT"/>
    <n v="609"/>
    <s v="S5A     - Lighting S-5 Cust Owned-Variable"/>
    <s v="S5A"/>
    <s v="N/A"/>
    <n v="700"/>
    <s v="PUBLIC STREET &amp; HIWAY LIGHTING"/>
    <n v="11"/>
    <n v="6082.53"/>
    <n v="28712"/>
    <x v="4"/>
  </r>
  <r>
    <x v="0"/>
    <s v="MASSACHUSETTS ELECTRIC"/>
    <x v="1"/>
    <x v="11"/>
    <s v="DECEMBER"/>
    <x v="5"/>
    <s v="STRT-AND-HWY-LT"/>
    <n v="627"/>
    <s v="S6A     - Lighting S-6 T&amp;D Decorative"/>
    <s v="S6A"/>
    <s v="N/A"/>
    <n v="4562"/>
    <s v="DELIVERY ONLY - STREET LIGHT"/>
    <n v="1"/>
    <n v="898"/>
    <n v="251"/>
    <x v="4"/>
  </r>
  <r>
    <x v="0"/>
    <s v="MASSACHUSETTS ELECTRIC"/>
    <x v="1"/>
    <x v="11"/>
    <s v="DECEMBER"/>
    <x v="4"/>
    <s v="INDUSTRIAL"/>
    <n v="5"/>
    <s v="G1A     - Elec G-1 Sm C&amp;I-Fixed"/>
    <s v="G1A"/>
    <s v="ELEC G-1A"/>
    <n v="460"/>
    <s v="INDUSTRIAL GENERAL - 60 HERTZ"/>
    <n v="912"/>
    <n v="196146.02"/>
    <n v="1431683"/>
    <x v="2"/>
  </r>
  <r>
    <x v="0"/>
    <s v="MASSACHUSETTS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191"/>
    <n v="34398.230000000003"/>
    <n v="168697"/>
    <x v="2"/>
  </r>
  <r>
    <x v="1"/>
    <s v="NANTUCKET ELECTRIC"/>
    <x v="1"/>
    <x v="11"/>
    <s v="DECEMBER"/>
    <x v="2"/>
    <s v="COMMERCIAL"/>
    <n v="10"/>
    <s v="G1F     - Elec G-1 Sm C&amp;I House Meter-Fixed"/>
    <s v="G1F"/>
    <s v="ELEC G-1F"/>
    <n v="300"/>
    <s v="COMMERCIAL-NO BUILDING HEAT"/>
    <n v="30"/>
    <n v="2728.77"/>
    <n v="11757"/>
    <x v="2"/>
  </r>
  <r>
    <x v="0"/>
    <s v="MASSACHUSETTS ELECTRIC"/>
    <x v="1"/>
    <x v="11"/>
    <s v="DECEMBER"/>
    <x v="2"/>
    <s v="COMMERCIAL"/>
    <n v="954"/>
    <s v="G2A     - Elec G-2 T&amp;D Dem"/>
    <s v="G2A"/>
    <s v="ELEC G-2A"/>
    <n v="4532"/>
    <s v="DELIVERY ONLY - COMMERCIAL"/>
    <n v="7585"/>
    <n v="11321559.24"/>
    <n v="141302665"/>
    <x v="3"/>
  </r>
  <r>
    <x v="0"/>
    <s v="MASSACHUSETTS ELECTRIC"/>
    <x v="1"/>
    <x v="11"/>
    <s v="DECEMBER"/>
    <x v="4"/>
    <s v="INDUSTRIAL"/>
    <n v="18"/>
    <s v="G2A     - Elec G-2 Dem-Variable"/>
    <s v="G2A"/>
    <s v="ELEC G-2A"/>
    <n v="460"/>
    <s v="INDUSTRIAL GENERAL - 60 HERTZ"/>
    <n v="149"/>
    <n v="503367.39"/>
    <n v="2643921"/>
    <x v="3"/>
  </r>
  <r>
    <x v="0"/>
    <s v="MASSACHUSETTS ELECTRIC"/>
    <x v="1"/>
    <x v="11"/>
    <s v="DECEMBER"/>
    <x v="2"/>
    <s v="COMMERCIAL"/>
    <n v="955"/>
    <s v="G2B     - Elec G-2 T&amp;D Dem Master Mtr Apts"/>
    <s v="G2A"/>
    <s v="ELEC G-2A"/>
    <n v="4532"/>
    <s v="DELIVERY ONLY - COMMERCIAL"/>
    <n v="329"/>
    <n v="543134.87"/>
    <n v="6965265"/>
    <x v="3"/>
  </r>
  <r>
    <x v="0"/>
    <s v="MASSACHUSETTS ELECTRIC"/>
    <x v="1"/>
    <x v="11"/>
    <s v="DECEMBER"/>
    <x v="8"/>
    <s v="N/A"/>
    <n v="954"/>
    <s v="G2A     - Elec G-2 T&amp;D Dem"/>
    <s v="G2A"/>
    <s v="ELEC G-2A"/>
    <n v="4575"/>
    <s v="N/A"/>
    <n v="1"/>
    <n v="2824.84"/>
    <n v="36750"/>
    <x v="3"/>
  </r>
  <r>
    <x v="0"/>
    <s v="MASSACHUSETTS ELECTRIC"/>
    <x v="1"/>
    <x v="11"/>
    <s v="DECEMBER"/>
    <x v="2"/>
    <s v="COMMERCIAL"/>
    <n v="17"/>
    <s v="G2D     - Elec G-2 Dem Res Heat Ind Mtr Apt-Fix"/>
    <s v="G2D"/>
    <s v="ELEC G-2D"/>
    <n v="300"/>
    <s v="COMMERCIAL-NO BUILDING HEAT"/>
    <n v="3"/>
    <n v="3364.72"/>
    <n v="16200"/>
    <x v="3"/>
  </r>
  <r>
    <x v="0"/>
    <s v="MASSACHUSETTS ELECTRIC"/>
    <x v="1"/>
    <x v="11"/>
    <s v="DECEMBER"/>
    <x v="0"/>
    <s v="RESIDENTIAL"/>
    <n v="2"/>
    <s v="R1A     - Elec R-1 Residential-Variable"/>
    <s v="R1A"/>
    <s v="ELEC R-1A"/>
    <n v="200"/>
    <s v="RESIDENCE SERVICE - NO HEAT"/>
    <n v="307"/>
    <n v="38983.1"/>
    <n v="157393"/>
    <x v="0"/>
  </r>
  <r>
    <x v="0"/>
    <s v="MASSACHUSETTS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456223"/>
    <n v="36674037.240000002"/>
    <n v="276389045"/>
    <x v="0"/>
  </r>
  <r>
    <x v="0"/>
    <s v="MASSACHUSETTS ELECTRIC"/>
    <x v="1"/>
    <x v="11"/>
    <s v="DECEMBER"/>
    <x v="2"/>
    <s v="COMMERCIAL"/>
    <n v="1"/>
    <s v="R1A     - Elec R-1 Residential-Fixed"/>
    <s v="R1A"/>
    <s v="ELEC R-1A"/>
    <n v="300"/>
    <s v="COMMERCIAL-NO BUILDING HEAT"/>
    <n v="1128"/>
    <n v="275335.59999999998"/>
    <n v="1112344"/>
    <x v="0"/>
  </r>
  <r>
    <x v="0"/>
    <s v="MASSACHUSETTS ELECTRIC"/>
    <x v="1"/>
    <x v="11"/>
    <s v="DECEMBER"/>
    <x v="5"/>
    <s v="STRT-AND-HWY-LT"/>
    <n v="600"/>
    <s v="S1A     - Lighting S-1 Co Owned-Fixed"/>
    <s v="S1A"/>
    <s v="LIGHTING S-1A"/>
    <n v="700"/>
    <s v="PUBLIC STREET &amp; HIWAY LIGHTING"/>
    <n v="67"/>
    <n v="44948.2"/>
    <n v="108416"/>
    <x v="4"/>
  </r>
  <r>
    <x v="1"/>
    <s v="NANTUCKET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1"/>
    <n v="12.42"/>
    <n v="38"/>
    <x v="4"/>
  </r>
  <r>
    <x v="0"/>
    <s v="MASSACHUSETTS ELECTRIC"/>
    <x v="1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2"/>
    <n v="21039.66"/>
    <n v="57353"/>
    <x v="4"/>
  </r>
  <r>
    <x v="0"/>
    <s v="MASSACHUSETTS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1"/>
    <n v="2022.49"/>
    <n v="14164"/>
    <x v="4"/>
  </r>
  <r>
    <x v="0"/>
    <s v="MASSACHUSETTS ELECTRIC"/>
    <x v="1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604"/>
    <n v="57429.02"/>
    <n v="174279"/>
    <x v="4"/>
  </r>
  <r>
    <x v="0"/>
    <s v="MASSACHUSETTS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44"/>
    <n v="93642.91"/>
    <n v="594682"/>
    <x v="2"/>
  </r>
  <r>
    <x v="2"/>
    <m/>
    <x v="2"/>
    <x v="12"/>
    <m/>
    <x v="11"/>
    <m/>
    <m/>
    <m/>
    <m/>
    <m/>
    <m/>
    <m/>
    <m/>
    <m/>
    <m/>
    <x v="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64">
  <r>
    <x v="0"/>
    <x v="0"/>
    <x v="0"/>
    <x v="0"/>
    <n v="77750048"/>
  </r>
  <r>
    <x v="0"/>
    <x v="0"/>
    <x v="0"/>
    <x v="1"/>
    <n v="7952042"/>
  </r>
  <r>
    <x v="0"/>
    <x v="0"/>
    <x v="0"/>
    <x v="2"/>
    <n v="10468004"/>
  </r>
  <r>
    <x v="0"/>
    <x v="0"/>
    <x v="0"/>
    <x v="3"/>
    <n v="12369228"/>
  </r>
  <r>
    <x v="0"/>
    <x v="0"/>
    <x v="0"/>
    <x v="4"/>
    <n v="59355064"/>
  </r>
  <r>
    <x v="0"/>
    <x v="0"/>
    <x v="0"/>
    <x v="5"/>
    <n v="2328"/>
  </r>
  <r>
    <x v="0"/>
    <x v="0"/>
    <x v="1"/>
    <x v="0"/>
    <n v="24253235"/>
  </r>
  <r>
    <x v="0"/>
    <x v="0"/>
    <x v="1"/>
    <x v="1"/>
    <n v="1818768"/>
  </r>
  <r>
    <x v="0"/>
    <x v="0"/>
    <x v="1"/>
    <x v="2"/>
    <n v="7269215"/>
  </r>
  <r>
    <x v="0"/>
    <x v="0"/>
    <x v="1"/>
    <x v="3"/>
    <n v="4046470"/>
  </r>
  <r>
    <x v="0"/>
    <x v="0"/>
    <x v="1"/>
    <x v="4"/>
    <n v="4072030"/>
  </r>
  <r>
    <x v="1"/>
    <x v="0"/>
    <x v="0"/>
    <x v="0"/>
    <n v="122795370.61"/>
  </r>
  <r>
    <x v="1"/>
    <x v="0"/>
    <x v="0"/>
    <x v="1"/>
    <n v="12490629.35"/>
  </r>
  <r>
    <x v="1"/>
    <x v="0"/>
    <x v="0"/>
    <x v="2"/>
    <n v="12530210.949999999"/>
  </r>
  <r>
    <x v="1"/>
    <x v="0"/>
    <x v="0"/>
    <x v="3"/>
    <n v="12540231.98"/>
  </r>
  <r>
    <x v="1"/>
    <x v="0"/>
    <x v="0"/>
    <x v="4"/>
    <n v="38022407.509999998"/>
  </r>
  <r>
    <x v="1"/>
    <x v="0"/>
    <x v="0"/>
    <x v="5"/>
    <n v="1679.76"/>
  </r>
  <r>
    <x v="1"/>
    <x v="0"/>
    <x v="1"/>
    <x v="0"/>
    <n v="33887428.310000002"/>
  </r>
  <r>
    <x v="1"/>
    <x v="0"/>
    <x v="1"/>
    <x v="1"/>
    <n v="2530265.36"/>
  </r>
  <r>
    <x v="1"/>
    <x v="0"/>
    <x v="1"/>
    <x v="2"/>
    <n v="7298185.1399999997"/>
  </r>
  <r>
    <x v="1"/>
    <x v="0"/>
    <x v="1"/>
    <x v="3"/>
    <n v="2701806.33"/>
  </r>
  <r>
    <x v="1"/>
    <x v="0"/>
    <x v="1"/>
    <x v="4"/>
    <n v="1816583.37"/>
  </r>
  <r>
    <x v="2"/>
    <x v="0"/>
    <x v="0"/>
    <x v="0"/>
    <n v="1500135.69"/>
  </r>
  <r>
    <x v="2"/>
    <x v="0"/>
    <x v="0"/>
    <x v="1"/>
    <n v="261053.25"/>
  </r>
  <r>
    <x v="2"/>
    <x v="0"/>
    <x v="0"/>
    <x v="2"/>
    <n v="335286.87"/>
  </r>
  <r>
    <x v="2"/>
    <x v="0"/>
    <x v="0"/>
    <x v="3"/>
    <n v="533020.74"/>
  </r>
  <r>
    <x v="2"/>
    <x v="0"/>
    <x v="0"/>
    <x v="4"/>
    <n v="1621533.23"/>
  </r>
  <r>
    <x v="2"/>
    <x v="0"/>
    <x v="1"/>
    <x v="0"/>
    <n v="291131.42"/>
  </r>
  <r>
    <x v="2"/>
    <x v="0"/>
    <x v="1"/>
    <x v="1"/>
    <n v="37624.42"/>
  </r>
  <r>
    <x v="2"/>
    <x v="0"/>
    <x v="1"/>
    <x v="2"/>
    <n v="180911.44"/>
  </r>
  <r>
    <x v="2"/>
    <x v="0"/>
    <x v="1"/>
    <x v="3"/>
    <n v="53519.6"/>
  </r>
  <r>
    <x v="2"/>
    <x v="0"/>
    <x v="1"/>
    <x v="4"/>
    <n v="21870.99"/>
  </r>
  <r>
    <x v="3"/>
    <x v="0"/>
    <x v="0"/>
    <x v="0"/>
    <n v="85242087.099999994"/>
  </r>
  <r>
    <x v="3"/>
    <x v="0"/>
    <x v="0"/>
    <x v="1"/>
    <n v="4272727.4800000004"/>
  </r>
  <r>
    <x v="3"/>
    <x v="0"/>
    <x v="0"/>
    <x v="2"/>
    <n v="8776961.4000000004"/>
  </r>
  <r>
    <x v="3"/>
    <x v="0"/>
    <x v="0"/>
    <x v="3"/>
    <n v="8828868.4199999999"/>
  </r>
  <r>
    <x v="3"/>
    <x v="0"/>
    <x v="0"/>
    <x v="4"/>
    <n v="29695038.25"/>
  </r>
  <r>
    <x v="3"/>
    <x v="0"/>
    <x v="0"/>
    <x v="5"/>
    <n v="4339.75"/>
  </r>
  <r>
    <x v="3"/>
    <x v="0"/>
    <x v="1"/>
    <x v="0"/>
    <n v="22509631.350000001"/>
  </r>
  <r>
    <x v="3"/>
    <x v="0"/>
    <x v="1"/>
    <x v="1"/>
    <n v="1097162.53"/>
  </r>
  <r>
    <x v="3"/>
    <x v="0"/>
    <x v="1"/>
    <x v="2"/>
    <n v="4685228.5999999996"/>
  </r>
  <r>
    <x v="3"/>
    <x v="0"/>
    <x v="1"/>
    <x v="3"/>
    <n v="1729299.28"/>
  </r>
  <r>
    <x v="3"/>
    <x v="0"/>
    <x v="1"/>
    <x v="4"/>
    <n v="1418733.98"/>
  </r>
  <r>
    <x v="4"/>
    <x v="0"/>
    <x v="0"/>
    <x v="0"/>
    <n v="471634"/>
  </r>
  <r>
    <x v="4"/>
    <x v="0"/>
    <x v="0"/>
    <x v="1"/>
    <n v="34215"/>
  </r>
  <r>
    <x v="4"/>
    <x v="0"/>
    <x v="0"/>
    <x v="2"/>
    <n v="28512"/>
  </r>
  <r>
    <x v="4"/>
    <x v="0"/>
    <x v="0"/>
    <x v="3"/>
    <n v="10429"/>
  </r>
  <r>
    <x v="4"/>
    <x v="0"/>
    <x v="0"/>
    <x v="4"/>
    <n v="8091"/>
  </r>
  <r>
    <x v="4"/>
    <x v="0"/>
    <x v="0"/>
    <x v="5"/>
    <n v="3"/>
  </r>
  <r>
    <x v="4"/>
    <x v="0"/>
    <x v="1"/>
    <x v="0"/>
    <n v="144787"/>
  </r>
  <r>
    <x v="4"/>
    <x v="0"/>
    <x v="1"/>
    <x v="1"/>
    <n v="8712"/>
  </r>
  <r>
    <x v="4"/>
    <x v="0"/>
    <x v="1"/>
    <x v="2"/>
    <n v="14589"/>
  </r>
  <r>
    <x v="4"/>
    <x v="0"/>
    <x v="1"/>
    <x v="3"/>
    <n v="512"/>
  </r>
  <r>
    <x v="4"/>
    <x v="0"/>
    <x v="1"/>
    <x v="4"/>
    <n v="112"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5"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  <r>
    <x v="0"/>
    <x v="0"/>
    <x v="0"/>
    <x v="0"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21">
  <r>
    <x v="0"/>
    <x v="0"/>
    <x v="0"/>
    <n v="201"/>
    <s v="G1A"/>
    <n v="142120.79999999999"/>
    <n v="-1179.51"/>
    <n v="0"/>
    <n v="0"/>
    <n v="0"/>
    <n v="140941.29"/>
    <x v="0"/>
  </r>
  <r>
    <x v="0"/>
    <x v="0"/>
    <x v="0"/>
    <n v="201"/>
    <s v="G1B"/>
    <n v="129.22"/>
    <n v="-1.0900000000000001"/>
    <n v="0"/>
    <n v="0"/>
    <n v="0"/>
    <n v="128.13"/>
    <x v="0"/>
  </r>
  <r>
    <x v="0"/>
    <x v="0"/>
    <x v="0"/>
    <n v="201"/>
    <s v="G1D"/>
    <n v="485.36"/>
    <n v="-4.03"/>
    <n v="0"/>
    <n v="0"/>
    <n v="0"/>
    <n v="481.33"/>
    <x v="0"/>
  </r>
  <r>
    <x v="0"/>
    <x v="0"/>
    <x v="0"/>
    <n v="201"/>
    <s v="G1F"/>
    <n v="2352.12"/>
    <n v="-19.54"/>
    <n v="0"/>
    <n v="0"/>
    <n v="0"/>
    <n v="2332.58"/>
    <x v="0"/>
  </r>
  <r>
    <x v="0"/>
    <x v="0"/>
    <x v="0"/>
    <n v="201"/>
    <s v="G2A"/>
    <n v="100923.58"/>
    <n v="-40.380000000000003"/>
    <n v="0"/>
    <n v="0"/>
    <n v="0"/>
    <n v="100883.2"/>
    <x v="1"/>
  </r>
  <r>
    <x v="0"/>
    <x v="0"/>
    <x v="0"/>
    <n v="201"/>
    <s v="G2B"/>
    <n v="1.54"/>
    <n v="0"/>
    <n v="0"/>
    <n v="0"/>
    <n v="0"/>
    <n v="1.54"/>
    <x v="1"/>
  </r>
  <r>
    <x v="0"/>
    <x v="0"/>
    <x v="0"/>
    <n v="201"/>
    <s v="G3"/>
    <n v="92121.17"/>
    <n v="-36.85"/>
    <n v="0"/>
    <n v="0"/>
    <n v="0"/>
    <n v="92084.32"/>
    <x v="2"/>
  </r>
  <r>
    <x v="0"/>
    <x v="0"/>
    <x v="0"/>
    <n v="201"/>
    <s v="R1A"/>
    <n v="715061"/>
    <n v="-12298.9"/>
    <n v="0"/>
    <n v="0"/>
    <n v="0"/>
    <n v="702762.1"/>
    <x v="3"/>
  </r>
  <r>
    <x v="0"/>
    <x v="0"/>
    <x v="0"/>
    <n v="201"/>
    <s v="R2A"/>
    <n v="10711.51"/>
    <n v="-184.26"/>
    <n v="0"/>
    <n v="0"/>
    <n v="0"/>
    <n v="10527.25"/>
    <x v="4"/>
  </r>
  <r>
    <x v="0"/>
    <x v="0"/>
    <x v="0"/>
    <n v="201"/>
    <s v="S1A"/>
    <n v="1563.23"/>
    <n v="-12.97"/>
    <n v="0"/>
    <n v="0"/>
    <n v="0"/>
    <n v="1550.26"/>
    <x v="5"/>
  </r>
  <r>
    <x v="0"/>
    <x v="0"/>
    <x v="0"/>
    <n v="201"/>
    <s v="S3B"/>
    <n v="659.63"/>
    <n v="-5.48"/>
    <n v="0"/>
    <n v="0"/>
    <n v="0"/>
    <n v="654.15"/>
    <x v="5"/>
  </r>
  <r>
    <x v="0"/>
    <x v="0"/>
    <x v="0"/>
    <n v="201"/>
    <s v="S4A"/>
    <n v="1.99"/>
    <n v="-0.02"/>
    <n v="0"/>
    <n v="0"/>
    <n v="0"/>
    <n v="1.97"/>
    <x v="5"/>
  </r>
  <r>
    <x v="0"/>
    <x v="0"/>
    <x v="0"/>
    <n v="201"/>
    <s v="G1A"/>
    <n v="4.3499999999999996"/>
    <n v="-0.04"/>
    <n v="0"/>
    <n v="0"/>
    <n v="0"/>
    <n v="4.3099999999999996"/>
    <x v="0"/>
  </r>
  <r>
    <x v="0"/>
    <x v="0"/>
    <x v="0"/>
    <n v="201"/>
    <s v="G2A"/>
    <n v="177.38"/>
    <n v="-7.0000000000000007E-2"/>
    <n v="0"/>
    <n v="0"/>
    <n v="0"/>
    <n v="177.31"/>
    <x v="1"/>
  </r>
  <r>
    <x v="0"/>
    <x v="0"/>
    <x v="0"/>
    <n v="201"/>
    <s v="R1A"/>
    <n v="435.02"/>
    <n v="-7.48"/>
    <n v="0"/>
    <n v="0"/>
    <n v="0"/>
    <n v="427.54"/>
    <x v="3"/>
  </r>
  <r>
    <x v="0"/>
    <x v="0"/>
    <x v="1"/>
    <n v="201"/>
    <s v="G1A"/>
    <n v="8878169.6199999992"/>
    <n v="-73700.960000000006"/>
    <n v="0"/>
    <n v="0"/>
    <n v="0"/>
    <n v="8804468.6600000001"/>
    <x v="0"/>
  </r>
  <r>
    <x v="0"/>
    <x v="0"/>
    <x v="1"/>
    <n v="201"/>
    <s v="G1B"/>
    <n v="594.69000000000005"/>
    <n v="-4.9400000000000004"/>
    <n v="0"/>
    <n v="0"/>
    <n v="0"/>
    <n v="589.75"/>
    <x v="0"/>
  </r>
  <r>
    <x v="0"/>
    <x v="0"/>
    <x v="1"/>
    <n v="201"/>
    <s v="G1C"/>
    <n v="17938.73"/>
    <n v="-148.69999999999999"/>
    <n v="0"/>
    <n v="0"/>
    <n v="0"/>
    <n v="17790.03"/>
    <x v="0"/>
  </r>
  <r>
    <x v="0"/>
    <x v="0"/>
    <x v="1"/>
    <n v="201"/>
    <s v="G1D"/>
    <n v="191427.02"/>
    <n v="-1588.83"/>
    <n v="0"/>
    <n v="0"/>
    <n v="0"/>
    <n v="189838.19"/>
    <x v="0"/>
  </r>
  <r>
    <x v="0"/>
    <x v="0"/>
    <x v="1"/>
    <n v="201"/>
    <s v="G1F"/>
    <n v="979328.28"/>
    <n v="-8127.54"/>
    <n v="0"/>
    <n v="0"/>
    <n v="0"/>
    <n v="971200.74"/>
    <x v="0"/>
  </r>
  <r>
    <x v="0"/>
    <x v="0"/>
    <x v="1"/>
    <n v="201"/>
    <s v="G2A"/>
    <n v="11040249.9"/>
    <n v="-4412.22"/>
    <n v="0"/>
    <n v="0"/>
    <n v="0"/>
    <n v="11035837.68"/>
    <x v="1"/>
  </r>
  <r>
    <x v="0"/>
    <x v="0"/>
    <x v="1"/>
    <n v="201"/>
    <s v="G2B"/>
    <n v="846707.92"/>
    <n v="-338.63"/>
    <n v="0"/>
    <n v="0"/>
    <n v="0"/>
    <n v="846369.29"/>
    <x v="1"/>
  </r>
  <r>
    <x v="0"/>
    <x v="0"/>
    <x v="1"/>
    <n v="201"/>
    <s v="G2D"/>
    <n v="415307.51"/>
    <n v="-166.09"/>
    <n v="0"/>
    <n v="0"/>
    <n v="0"/>
    <n v="415141.42"/>
    <x v="1"/>
  </r>
  <r>
    <x v="0"/>
    <x v="0"/>
    <x v="1"/>
    <n v="201"/>
    <s v="G3"/>
    <n v="19858285.550000001"/>
    <n v="-7932.02"/>
    <n v="0"/>
    <n v="-0.04"/>
    <n v="0"/>
    <n v="19850353.489999998"/>
    <x v="2"/>
  </r>
  <r>
    <x v="0"/>
    <x v="0"/>
    <x v="1"/>
    <n v="201"/>
    <s v="R1A"/>
    <n v="33544082.82"/>
    <n v="-576999.21"/>
    <n v="0"/>
    <n v="-0.01"/>
    <n v="0"/>
    <n v="32967083.600000001"/>
    <x v="3"/>
  </r>
  <r>
    <x v="0"/>
    <x v="0"/>
    <x v="1"/>
    <n v="201"/>
    <s v="R2A"/>
    <n v="5919741.25"/>
    <n v="-101819.71"/>
    <n v="0"/>
    <n v="0"/>
    <n v="0"/>
    <n v="5817921.54"/>
    <x v="4"/>
  </r>
  <r>
    <x v="0"/>
    <x v="0"/>
    <x v="1"/>
    <n v="201"/>
    <s v="R4"/>
    <n v="97362.38"/>
    <n v="-1674.63"/>
    <n v="0"/>
    <n v="0"/>
    <n v="0"/>
    <n v="95687.75"/>
    <x v="3"/>
  </r>
  <r>
    <x v="0"/>
    <x v="0"/>
    <x v="1"/>
    <n v="201"/>
    <s v="S1A"/>
    <n v="259663.62"/>
    <n v="-2155.34"/>
    <n v="0"/>
    <n v="0"/>
    <n v="0"/>
    <n v="257508.28"/>
    <x v="5"/>
  </r>
  <r>
    <x v="0"/>
    <x v="0"/>
    <x v="1"/>
    <n v="201"/>
    <s v="S2"/>
    <n v="20450.2"/>
    <n v="-169.73"/>
    <n v="0"/>
    <n v="0"/>
    <n v="0"/>
    <n v="20280.47"/>
    <x v="5"/>
  </r>
  <r>
    <x v="0"/>
    <x v="0"/>
    <x v="1"/>
    <n v="201"/>
    <s v="S3A"/>
    <n v="508.09"/>
    <n v="-4.21"/>
    <n v="0"/>
    <n v="0"/>
    <n v="0"/>
    <n v="503.88"/>
    <x v="5"/>
  </r>
  <r>
    <x v="0"/>
    <x v="0"/>
    <x v="1"/>
    <n v="201"/>
    <s v="S3B"/>
    <n v="1974.51"/>
    <n v="-16.39"/>
    <n v="0"/>
    <n v="0"/>
    <n v="0"/>
    <n v="1958.12"/>
    <x v="5"/>
  </r>
  <r>
    <x v="0"/>
    <x v="0"/>
    <x v="1"/>
    <n v="201"/>
    <s v="S4A"/>
    <n v="153221.91"/>
    <n v="-1271.83"/>
    <n v="0"/>
    <n v="0"/>
    <n v="0"/>
    <n v="151950.07999999999"/>
    <x v="5"/>
  </r>
  <r>
    <x v="0"/>
    <x v="0"/>
    <x v="1"/>
    <n v="201"/>
    <s v="S5"/>
    <n v="1042976.26"/>
    <n v="-9689.18"/>
    <n v="0"/>
    <n v="0"/>
    <n v="0"/>
    <n v="1033287.08"/>
    <x v="5"/>
  </r>
  <r>
    <x v="0"/>
    <x v="0"/>
    <x v="1"/>
    <n v="201"/>
    <s v="S6A"/>
    <n v="38.409999999999997"/>
    <n v="-0.32"/>
    <n v="0"/>
    <n v="0"/>
    <n v="0"/>
    <n v="38.090000000000003"/>
    <x v="5"/>
  </r>
  <r>
    <x v="0"/>
    <x v="0"/>
    <x v="1"/>
    <n v="201"/>
    <s v="G1A"/>
    <n v="384812.31"/>
    <n v="-3193.98"/>
    <n v="0"/>
    <n v="0"/>
    <n v="0"/>
    <n v="381618.33"/>
    <x v="0"/>
  </r>
  <r>
    <x v="0"/>
    <x v="0"/>
    <x v="1"/>
    <n v="201"/>
    <s v="G1C"/>
    <n v="5136.57"/>
    <n v="-42.75"/>
    <n v="0"/>
    <n v="0"/>
    <n v="0"/>
    <n v="5093.82"/>
    <x v="0"/>
  </r>
  <r>
    <x v="0"/>
    <x v="0"/>
    <x v="1"/>
    <n v="201"/>
    <s v="G1D"/>
    <n v="2817.43"/>
    <n v="-23.39"/>
    <n v="0"/>
    <n v="0"/>
    <n v="0"/>
    <n v="2794.04"/>
    <x v="0"/>
  </r>
  <r>
    <x v="0"/>
    <x v="0"/>
    <x v="1"/>
    <n v="201"/>
    <s v="G1F"/>
    <n v="32034.58"/>
    <n v="-265.87"/>
    <n v="0"/>
    <n v="0"/>
    <n v="0"/>
    <n v="31768.71"/>
    <x v="0"/>
  </r>
  <r>
    <x v="0"/>
    <x v="0"/>
    <x v="1"/>
    <n v="201"/>
    <s v="G2A"/>
    <n v="447320.45"/>
    <n v="-178.9"/>
    <n v="0"/>
    <n v="0"/>
    <n v="0"/>
    <n v="447141.55"/>
    <x v="1"/>
  </r>
  <r>
    <x v="0"/>
    <x v="0"/>
    <x v="1"/>
    <n v="201"/>
    <s v="G2B"/>
    <n v="18147.259999999998"/>
    <n v="-7.26"/>
    <n v="0"/>
    <n v="0"/>
    <n v="0"/>
    <n v="18140"/>
    <x v="1"/>
  </r>
  <r>
    <x v="0"/>
    <x v="0"/>
    <x v="1"/>
    <n v="201"/>
    <s v="G2D"/>
    <n v="5885.49"/>
    <n v="-2.35"/>
    <n v="0"/>
    <n v="0"/>
    <n v="0"/>
    <n v="5883.14"/>
    <x v="1"/>
  </r>
  <r>
    <x v="0"/>
    <x v="0"/>
    <x v="1"/>
    <n v="201"/>
    <s v="G3"/>
    <n v="999000.46"/>
    <n v="-399.61"/>
    <n v="0"/>
    <n v="0"/>
    <n v="0"/>
    <n v="998600.85"/>
    <x v="2"/>
  </r>
  <r>
    <x v="0"/>
    <x v="0"/>
    <x v="1"/>
    <n v="201"/>
    <s v="R1A"/>
    <n v="1318434.55"/>
    <n v="-22676.49"/>
    <n v="0"/>
    <n v="0"/>
    <n v="0"/>
    <n v="1295758.06"/>
    <x v="3"/>
  </r>
  <r>
    <x v="0"/>
    <x v="0"/>
    <x v="1"/>
    <n v="201"/>
    <s v="R2A"/>
    <n v="137802.29"/>
    <n v="-2370.29"/>
    <n v="0"/>
    <n v="0"/>
    <n v="0"/>
    <n v="135432"/>
    <x v="4"/>
  </r>
  <r>
    <x v="0"/>
    <x v="0"/>
    <x v="1"/>
    <n v="201"/>
    <s v="R4"/>
    <n v="753.91"/>
    <n v="-12.96"/>
    <n v="0"/>
    <n v="0"/>
    <n v="0"/>
    <n v="740.95"/>
    <x v="3"/>
  </r>
  <r>
    <x v="0"/>
    <x v="1"/>
    <x v="0"/>
    <n v="201"/>
    <s v="G1A"/>
    <n v="133158.97"/>
    <n v="-1105.03"/>
    <n v="0"/>
    <n v="0"/>
    <n v="0"/>
    <n v="132053.94"/>
    <x v="0"/>
  </r>
  <r>
    <x v="0"/>
    <x v="1"/>
    <x v="0"/>
    <n v="201"/>
    <s v="G1B"/>
    <n v="108.52"/>
    <n v="-0.91"/>
    <n v="0"/>
    <n v="0"/>
    <n v="0"/>
    <n v="107.61"/>
    <x v="0"/>
  </r>
  <r>
    <x v="0"/>
    <x v="1"/>
    <x v="0"/>
    <n v="201"/>
    <s v="G1D"/>
    <n v="474.98"/>
    <n v="-3.94"/>
    <n v="0"/>
    <n v="0"/>
    <n v="0"/>
    <n v="471.04"/>
    <x v="0"/>
  </r>
  <r>
    <x v="0"/>
    <x v="1"/>
    <x v="0"/>
    <n v="201"/>
    <s v="G1F"/>
    <n v="2642.14"/>
    <n v="-21.92"/>
    <n v="0"/>
    <n v="0"/>
    <n v="0"/>
    <n v="2620.2199999999998"/>
    <x v="0"/>
  </r>
  <r>
    <x v="0"/>
    <x v="1"/>
    <x v="0"/>
    <n v="201"/>
    <s v="G2A"/>
    <n v="101035.48"/>
    <n v="-40.43"/>
    <n v="0"/>
    <n v="0"/>
    <n v="0"/>
    <n v="100995.05"/>
    <x v="1"/>
  </r>
  <r>
    <x v="0"/>
    <x v="1"/>
    <x v="0"/>
    <n v="201"/>
    <s v="G2B"/>
    <n v="1.27"/>
    <n v="0"/>
    <n v="0"/>
    <n v="0"/>
    <n v="0"/>
    <n v="1.27"/>
    <x v="1"/>
  </r>
  <r>
    <x v="0"/>
    <x v="1"/>
    <x v="0"/>
    <n v="201"/>
    <s v="G3"/>
    <n v="86111.12"/>
    <n v="-34.450000000000003"/>
    <n v="0"/>
    <n v="0"/>
    <n v="0"/>
    <n v="86076.67"/>
    <x v="2"/>
  </r>
  <r>
    <x v="0"/>
    <x v="1"/>
    <x v="0"/>
    <n v="201"/>
    <s v="R1A"/>
    <n v="641636.53"/>
    <n v="-11035.66"/>
    <n v="0"/>
    <n v="0"/>
    <n v="0"/>
    <n v="630600.87"/>
    <x v="3"/>
  </r>
  <r>
    <x v="0"/>
    <x v="1"/>
    <x v="0"/>
    <n v="201"/>
    <s v="R2A"/>
    <n v="9581.81"/>
    <n v="-164.76"/>
    <n v="0"/>
    <n v="0"/>
    <n v="0"/>
    <n v="9417.0499999999993"/>
    <x v="4"/>
  </r>
  <r>
    <x v="0"/>
    <x v="1"/>
    <x v="0"/>
    <n v="201"/>
    <s v="S1A"/>
    <n v="1336.22"/>
    <n v="-11.09"/>
    <n v="0"/>
    <n v="0"/>
    <n v="0"/>
    <n v="1325.13"/>
    <x v="5"/>
  </r>
  <r>
    <x v="0"/>
    <x v="1"/>
    <x v="0"/>
    <n v="201"/>
    <s v="S3B"/>
    <n v="563.95000000000005"/>
    <n v="-4.67"/>
    <n v="0"/>
    <n v="0"/>
    <n v="0"/>
    <n v="559.28"/>
    <x v="5"/>
  </r>
  <r>
    <x v="0"/>
    <x v="1"/>
    <x v="0"/>
    <n v="201"/>
    <s v="S4A"/>
    <n v="1.72"/>
    <n v="-0.01"/>
    <n v="0"/>
    <n v="0"/>
    <n v="0"/>
    <n v="1.71"/>
    <x v="5"/>
  </r>
  <r>
    <x v="0"/>
    <x v="1"/>
    <x v="0"/>
    <n v="201"/>
    <s v="R1A"/>
    <n v="132.31"/>
    <n v="-2.2599999999999998"/>
    <n v="0"/>
    <n v="0"/>
    <n v="0"/>
    <n v="130.05000000000001"/>
    <x v="3"/>
  </r>
  <r>
    <x v="0"/>
    <x v="1"/>
    <x v="1"/>
    <n v="201"/>
    <s v="G1A"/>
    <n v="7493164.2300000004"/>
    <n v="-62191.4"/>
    <n v="0"/>
    <n v="0"/>
    <n v="0"/>
    <n v="7430972.8300000001"/>
    <x v="0"/>
  </r>
  <r>
    <x v="0"/>
    <x v="1"/>
    <x v="1"/>
    <n v="201"/>
    <s v="G1B"/>
    <n v="511.21"/>
    <n v="-4.24"/>
    <n v="0"/>
    <n v="0"/>
    <n v="0"/>
    <n v="506.97"/>
    <x v="0"/>
  </r>
  <r>
    <x v="0"/>
    <x v="1"/>
    <x v="1"/>
    <n v="201"/>
    <s v="G1C"/>
    <n v="17020"/>
    <n v="-141.09"/>
    <n v="0"/>
    <n v="0"/>
    <n v="0"/>
    <n v="16878.91"/>
    <x v="0"/>
  </r>
  <r>
    <x v="0"/>
    <x v="1"/>
    <x v="1"/>
    <n v="201"/>
    <s v="G1D"/>
    <n v="135803.98000000001"/>
    <n v="-1127.06"/>
    <n v="0"/>
    <n v="0"/>
    <n v="0"/>
    <n v="134676.92000000001"/>
    <x v="0"/>
  </r>
  <r>
    <x v="0"/>
    <x v="1"/>
    <x v="1"/>
    <n v="201"/>
    <s v="G1F"/>
    <n v="763552.81"/>
    <n v="-6335.93"/>
    <n v="0"/>
    <n v="0"/>
    <n v="0"/>
    <n v="757216.88"/>
    <x v="0"/>
  </r>
  <r>
    <x v="0"/>
    <x v="1"/>
    <x v="1"/>
    <n v="201"/>
    <s v="G2A"/>
    <n v="10006506.59"/>
    <n v="-4002.49"/>
    <n v="0"/>
    <n v="0"/>
    <n v="0"/>
    <n v="10002504.1"/>
    <x v="1"/>
  </r>
  <r>
    <x v="0"/>
    <x v="1"/>
    <x v="1"/>
    <n v="201"/>
    <s v="G2B"/>
    <n v="692520.72"/>
    <n v="-277.02"/>
    <n v="0"/>
    <n v="0"/>
    <n v="0"/>
    <n v="692243.7"/>
    <x v="1"/>
  </r>
  <r>
    <x v="0"/>
    <x v="1"/>
    <x v="1"/>
    <n v="201"/>
    <s v="G2D"/>
    <n v="347614.8"/>
    <n v="-138.97"/>
    <n v="0"/>
    <n v="0"/>
    <n v="0"/>
    <n v="347475.83"/>
    <x v="1"/>
  </r>
  <r>
    <x v="0"/>
    <x v="1"/>
    <x v="1"/>
    <n v="201"/>
    <s v="G3"/>
    <n v="19019896.129999999"/>
    <n v="-7608.03"/>
    <n v="0"/>
    <n v="0"/>
    <n v="0"/>
    <n v="19012288.100000001"/>
    <x v="2"/>
  </r>
  <r>
    <x v="0"/>
    <x v="1"/>
    <x v="1"/>
    <n v="201"/>
    <s v="R1A"/>
    <n v="26827616.16"/>
    <n v="-461441.13"/>
    <n v="0"/>
    <n v="0"/>
    <n v="0"/>
    <n v="26366175.030000001"/>
    <x v="3"/>
  </r>
  <r>
    <x v="0"/>
    <x v="1"/>
    <x v="1"/>
    <n v="201"/>
    <s v="R2A"/>
    <n v="4607542.79"/>
    <n v="-79248.149999999994"/>
    <n v="0"/>
    <n v="0"/>
    <n v="0"/>
    <n v="4528294.6399999997"/>
    <x v="4"/>
  </r>
  <r>
    <x v="0"/>
    <x v="1"/>
    <x v="1"/>
    <n v="201"/>
    <s v="R4"/>
    <n v="63145.24"/>
    <n v="-1086.1600000000001"/>
    <n v="0"/>
    <n v="0"/>
    <n v="0"/>
    <n v="62059.08"/>
    <x v="3"/>
  </r>
  <r>
    <x v="0"/>
    <x v="1"/>
    <x v="1"/>
    <n v="201"/>
    <s v="S1A"/>
    <n v="194047.63"/>
    <n v="-1610.6"/>
    <n v="0"/>
    <n v="0"/>
    <n v="0"/>
    <n v="192437.03"/>
    <x v="5"/>
  </r>
  <r>
    <x v="0"/>
    <x v="1"/>
    <x v="1"/>
    <n v="201"/>
    <s v="S2"/>
    <n v="16615.02"/>
    <n v="-137.91999999999999"/>
    <n v="0"/>
    <n v="0"/>
    <n v="0"/>
    <n v="16477.099999999999"/>
    <x v="5"/>
  </r>
  <r>
    <x v="0"/>
    <x v="1"/>
    <x v="1"/>
    <n v="201"/>
    <s v="S3A"/>
    <n v="430.88"/>
    <n v="-3.58"/>
    <n v="0"/>
    <n v="0"/>
    <n v="0"/>
    <n v="427.3"/>
    <x v="5"/>
  </r>
  <r>
    <x v="0"/>
    <x v="1"/>
    <x v="1"/>
    <n v="201"/>
    <s v="S3B"/>
    <n v="1687.66"/>
    <n v="-14.01"/>
    <n v="0"/>
    <n v="0"/>
    <n v="0"/>
    <n v="1673.65"/>
    <x v="5"/>
  </r>
  <r>
    <x v="0"/>
    <x v="1"/>
    <x v="1"/>
    <n v="201"/>
    <s v="S4A"/>
    <n v="121164.96"/>
    <n v="-1005.98"/>
    <n v="0"/>
    <n v="0"/>
    <n v="0"/>
    <n v="120158.98"/>
    <x v="5"/>
  </r>
  <r>
    <x v="0"/>
    <x v="1"/>
    <x v="1"/>
    <n v="201"/>
    <s v="S5"/>
    <n v="195250.79"/>
    <n v="-1620.56"/>
    <n v="0"/>
    <n v="0"/>
    <n v="0"/>
    <n v="193630.23"/>
    <x v="5"/>
  </r>
  <r>
    <x v="0"/>
    <x v="1"/>
    <x v="1"/>
    <n v="201"/>
    <s v="S6A"/>
    <n v="33.049999999999997"/>
    <n v="-0.27"/>
    <n v="0"/>
    <n v="0"/>
    <n v="0"/>
    <n v="32.78"/>
    <x v="5"/>
  </r>
  <r>
    <x v="0"/>
    <x v="1"/>
    <x v="1"/>
    <n v="201"/>
    <s v="G1A"/>
    <n v="391003.44"/>
    <n v="-3245.13"/>
    <n v="0"/>
    <n v="0"/>
    <n v="0"/>
    <n v="387758.31"/>
    <x v="0"/>
  </r>
  <r>
    <x v="0"/>
    <x v="1"/>
    <x v="1"/>
    <n v="201"/>
    <s v="G1C"/>
    <n v="5050.07"/>
    <n v="-42.07"/>
    <n v="0"/>
    <n v="0"/>
    <n v="0"/>
    <n v="5008"/>
    <x v="0"/>
  </r>
  <r>
    <x v="0"/>
    <x v="1"/>
    <x v="1"/>
    <n v="201"/>
    <s v="G1D"/>
    <n v="1417.59"/>
    <n v="-11.77"/>
    <n v="0"/>
    <n v="0"/>
    <n v="0"/>
    <n v="1405.82"/>
    <x v="0"/>
  </r>
  <r>
    <x v="0"/>
    <x v="1"/>
    <x v="1"/>
    <n v="201"/>
    <s v="G1F"/>
    <n v="25715.01"/>
    <n v="-213.44"/>
    <n v="0"/>
    <n v="0"/>
    <n v="0"/>
    <n v="25501.57"/>
    <x v="0"/>
  </r>
  <r>
    <x v="0"/>
    <x v="1"/>
    <x v="1"/>
    <n v="201"/>
    <s v="G2A"/>
    <n v="544701.9"/>
    <n v="-217.89"/>
    <n v="0"/>
    <n v="0"/>
    <n v="0"/>
    <n v="544484.01"/>
    <x v="1"/>
  </r>
  <r>
    <x v="0"/>
    <x v="1"/>
    <x v="1"/>
    <n v="201"/>
    <s v="G2B"/>
    <n v="29780.43"/>
    <n v="-11.91"/>
    <n v="0"/>
    <n v="0"/>
    <n v="0"/>
    <n v="29768.52"/>
    <x v="1"/>
  </r>
  <r>
    <x v="0"/>
    <x v="1"/>
    <x v="1"/>
    <n v="201"/>
    <s v="G2D"/>
    <n v="22561.73"/>
    <n v="-9.0299999999999994"/>
    <n v="0"/>
    <n v="0"/>
    <n v="0"/>
    <n v="22552.7"/>
    <x v="1"/>
  </r>
  <r>
    <x v="0"/>
    <x v="1"/>
    <x v="1"/>
    <n v="201"/>
    <s v="G3"/>
    <n v="1090249.08"/>
    <n v="-436.11"/>
    <n v="0"/>
    <n v="0"/>
    <n v="0"/>
    <n v="1089812.97"/>
    <x v="2"/>
  </r>
  <r>
    <x v="0"/>
    <x v="1"/>
    <x v="1"/>
    <n v="201"/>
    <s v="R1A"/>
    <n v="964711.52"/>
    <n v="-16592.86"/>
    <n v="0"/>
    <n v="0"/>
    <n v="0"/>
    <n v="948118.66"/>
    <x v="3"/>
  </r>
  <r>
    <x v="0"/>
    <x v="1"/>
    <x v="1"/>
    <n v="201"/>
    <s v="R2A"/>
    <n v="184983.43"/>
    <n v="-3181.81"/>
    <n v="0"/>
    <n v="0"/>
    <n v="0"/>
    <n v="181801.62"/>
    <x v="4"/>
  </r>
  <r>
    <x v="0"/>
    <x v="1"/>
    <x v="1"/>
    <n v="201"/>
    <s v="R4"/>
    <n v="1054.45"/>
    <n v="-18.13"/>
    <n v="0"/>
    <n v="0"/>
    <n v="0"/>
    <n v="1036.32"/>
    <x v="3"/>
  </r>
  <r>
    <x v="0"/>
    <x v="2"/>
    <x v="0"/>
    <n v="201"/>
    <s v="G1A"/>
    <n v="125690.74"/>
    <n v="-853.2"/>
    <n v="0"/>
    <n v="0"/>
    <n v="0"/>
    <n v="124837.54"/>
    <x v="0"/>
  </r>
  <r>
    <x v="0"/>
    <x v="2"/>
    <x v="0"/>
    <n v="201"/>
    <s v="G1B"/>
    <n v="98.74"/>
    <n v="-0.66"/>
    <n v="0"/>
    <n v="0"/>
    <n v="0"/>
    <n v="98.08"/>
    <x v="0"/>
  </r>
  <r>
    <x v="0"/>
    <x v="2"/>
    <x v="0"/>
    <n v="201"/>
    <s v="G1D"/>
    <n v="400.02"/>
    <n v="-2.73"/>
    <n v="0"/>
    <n v="0"/>
    <n v="0"/>
    <n v="397.29"/>
    <x v="0"/>
  </r>
  <r>
    <x v="0"/>
    <x v="2"/>
    <x v="0"/>
    <n v="201"/>
    <s v="G1F"/>
    <n v="2188.5100000000002"/>
    <n v="-14.87"/>
    <n v="0"/>
    <n v="0"/>
    <n v="0"/>
    <n v="2173.64"/>
    <x v="0"/>
  </r>
  <r>
    <x v="0"/>
    <x v="2"/>
    <x v="0"/>
    <n v="201"/>
    <s v="G2A"/>
    <n v="104743.76"/>
    <n v="-52.32"/>
    <n v="0"/>
    <n v="0"/>
    <n v="0"/>
    <n v="104691.44"/>
    <x v="1"/>
  </r>
  <r>
    <x v="0"/>
    <x v="2"/>
    <x v="0"/>
    <n v="201"/>
    <s v="G2B"/>
    <n v="1.72"/>
    <n v="0"/>
    <n v="0"/>
    <n v="0"/>
    <n v="0"/>
    <n v="1.72"/>
    <x v="1"/>
  </r>
  <r>
    <x v="0"/>
    <x v="2"/>
    <x v="0"/>
    <n v="201"/>
    <s v="G3"/>
    <n v="106041.60000000001"/>
    <n v="-53.01"/>
    <n v="0"/>
    <n v="0"/>
    <n v="0"/>
    <n v="105988.59"/>
    <x v="2"/>
  </r>
  <r>
    <x v="0"/>
    <x v="2"/>
    <x v="0"/>
    <n v="201"/>
    <s v="R1A"/>
    <n v="588776.80000000005"/>
    <n v="-15188.62"/>
    <n v="0"/>
    <n v="0"/>
    <n v="0"/>
    <n v="573588.18000000005"/>
    <x v="3"/>
  </r>
  <r>
    <x v="0"/>
    <x v="2"/>
    <x v="0"/>
    <n v="201"/>
    <s v="R2A"/>
    <n v="7429.57"/>
    <n v="-191.73"/>
    <n v="0"/>
    <n v="0"/>
    <n v="0"/>
    <n v="7237.84"/>
    <x v="4"/>
  </r>
  <r>
    <x v="0"/>
    <x v="2"/>
    <x v="0"/>
    <n v="201"/>
    <s v="S1A"/>
    <n v="1172.42"/>
    <n v="-7.97"/>
    <n v="0"/>
    <n v="0"/>
    <n v="0"/>
    <n v="1164.45"/>
    <x v="5"/>
  </r>
  <r>
    <x v="0"/>
    <x v="2"/>
    <x v="0"/>
    <n v="201"/>
    <s v="S3B"/>
    <n v="494.81"/>
    <n v="-3.36"/>
    <n v="0"/>
    <n v="0"/>
    <n v="0"/>
    <n v="491.45"/>
    <x v="5"/>
  </r>
  <r>
    <x v="0"/>
    <x v="2"/>
    <x v="0"/>
    <n v="201"/>
    <s v="S4A"/>
    <n v="1.54"/>
    <n v="-0.01"/>
    <n v="0"/>
    <n v="0"/>
    <n v="0"/>
    <n v="1.53"/>
    <x v="5"/>
  </r>
  <r>
    <x v="0"/>
    <x v="2"/>
    <x v="0"/>
    <n v="201"/>
    <s v="G1A"/>
    <n v="42397.55"/>
    <n v="-288.33999999999997"/>
    <n v="0"/>
    <n v="0"/>
    <n v="0"/>
    <n v="42109.21"/>
    <x v="0"/>
  </r>
  <r>
    <x v="0"/>
    <x v="2"/>
    <x v="0"/>
    <n v="201"/>
    <s v="G1D"/>
    <n v="72.94"/>
    <n v="-0.5"/>
    <n v="0"/>
    <n v="0"/>
    <n v="0"/>
    <n v="72.44"/>
    <x v="0"/>
  </r>
  <r>
    <x v="0"/>
    <x v="2"/>
    <x v="0"/>
    <n v="201"/>
    <s v="G1F"/>
    <n v="428.52"/>
    <n v="-2.92"/>
    <n v="0"/>
    <n v="0"/>
    <n v="0"/>
    <n v="425.6"/>
    <x v="0"/>
  </r>
  <r>
    <x v="0"/>
    <x v="2"/>
    <x v="0"/>
    <n v="201"/>
    <s v="G2A"/>
    <n v="44216.69"/>
    <n v="-22.1"/>
    <n v="0"/>
    <n v="0"/>
    <n v="0"/>
    <n v="44194.59"/>
    <x v="1"/>
  </r>
  <r>
    <x v="0"/>
    <x v="2"/>
    <x v="0"/>
    <n v="201"/>
    <s v="R1A"/>
    <n v="86456.37"/>
    <n v="-2229.7199999999998"/>
    <n v="0"/>
    <n v="0"/>
    <n v="0"/>
    <n v="84226.65"/>
    <x v="3"/>
  </r>
  <r>
    <x v="0"/>
    <x v="2"/>
    <x v="0"/>
    <n v="201"/>
    <s v="R2A"/>
    <n v="236.21"/>
    <n v="-6.1"/>
    <n v="0"/>
    <n v="0"/>
    <n v="0"/>
    <n v="230.11"/>
    <x v="4"/>
  </r>
  <r>
    <x v="0"/>
    <x v="2"/>
    <x v="1"/>
    <n v="201"/>
    <s v="G1A"/>
    <n v="7397212.1399999997"/>
    <n v="-50498.34"/>
    <n v="0"/>
    <n v="-0.38"/>
    <n v="0"/>
    <n v="7346713.4199999999"/>
    <x v="0"/>
  </r>
  <r>
    <x v="0"/>
    <x v="2"/>
    <x v="1"/>
    <n v="201"/>
    <s v="G1B"/>
    <n v="464.25"/>
    <n v="-3.14"/>
    <n v="0"/>
    <n v="0"/>
    <n v="0"/>
    <n v="461.11"/>
    <x v="0"/>
  </r>
  <r>
    <x v="0"/>
    <x v="2"/>
    <x v="1"/>
    <n v="201"/>
    <s v="G1C"/>
    <n v="17155.66"/>
    <n v="-116.75"/>
    <n v="0"/>
    <n v="0"/>
    <n v="0"/>
    <n v="17038.91"/>
    <x v="0"/>
  </r>
  <r>
    <x v="0"/>
    <x v="2"/>
    <x v="1"/>
    <n v="201"/>
    <s v="G1D"/>
    <n v="106048.88"/>
    <n v="-723.3"/>
    <n v="0"/>
    <n v="0"/>
    <n v="0"/>
    <n v="105325.58"/>
    <x v="0"/>
  </r>
  <r>
    <x v="0"/>
    <x v="2"/>
    <x v="1"/>
    <n v="201"/>
    <s v="G1F"/>
    <n v="692293.52"/>
    <n v="-4729.59"/>
    <n v="0"/>
    <n v="0"/>
    <n v="0"/>
    <n v="687563.93"/>
    <x v="0"/>
  </r>
  <r>
    <x v="0"/>
    <x v="2"/>
    <x v="1"/>
    <n v="201"/>
    <s v="G2A"/>
    <n v="10419143.85"/>
    <n v="-5155.4399999999996"/>
    <n v="0"/>
    <n v="-0.41"/>
    <n v="0"/>
    <n v="10413988"/>
    <x v="1"/>
  </r>
  <r>
    <x v="0"/>
    <x v="2"/>
    <x v="1"/>
    <n v="201"/>
    <s v="G2B"/>
    <n v="590064.87"/>
    <n v="-291.66000000000003"/>
    <n v="0"/>
    <n v="0"/>
    <n v="0"/>
    <n v="589773.21"/>
    <x v="1"/>
  </r>
  <r>
    <x v="0"/>
    <x v="2"/>
    <x v="1"/>
    <n v="201"/>
    <s v="G2D"/>
    <n v="354861.34"/>
    <n v="-176.4"/>
    <n v="0"/>
    <n v="0"/>
    <n v="0"/>
    <n v="354684.94"/>
    <x v="1"/>
  </r>
  <r>
    <x v="0"/>
    <x v="2"/>
    <x v="1"/>
    <n v="201"/>
    <s v="G3"/>
    <n v="19398766.07"/>
    <n v="-9580.2900000000009"/>
    <n v="0"/>
    <n v="0"/>
    <n v="0"/>
    <n v="19389185.780000001"/>
    <x v="2"/>
  </r>
  <r>
    <x v="0"/>
    <x v="2"/>
    <x v="1"/>
    <n v="201"/>
    <s v="R1A"/>
    <n v="24937547.100000001"/>
    <n v="-640919.42000000004"/>
    <n v="0"/>
    <n v="-0.06"/>
    <n v="0"/>
    <n v="24296627.620000001"/>
    <x v="3"/>
  </r>
  <r>
    <x v="0"/>
    <x v="2"/>
    <x v="1"/>
    <n v="201"/>
    <s v="R2A"/>
    <n v="3943641.72"/>
    <n v="-101279.46"/>
    <n v="0"/>
    <n v="0"/>
    <n v="0"/>
    <n v="3842362.26"/>
    <x v="4"/>
  </r>
  <r>
    <x v="0"/>
    <x v="2"/>
    <x v="1"/>
    <n v="201"/>
    <s v="R4"/>
    <n v="51927.15"/>
    <n v="-1295.3499999999999"/>
    <n v="0"/>
    <n v="0"/>
    <n v="0"/>
    <n v="50631.8"/>
    <x v="3"/>
  </r>
  <r>
    <x v="0"/>
    <x v="2"/>
    <x v="1"/>
    <n v="201"/>
    <s v="S1A"/>
    <n v="170237.36"/>
    <n v="-1157.95"/>
    <n v="0"/>
    <n v="0"/>
    <n v="0"/>
    <n v="169079.41"/>
    <x v="5"/>
  </r>
  <r>
    <x v="0"/>
    <x v="2"/>
    <x v="1"/>
    <n v="201"/>
    <s v="S2"/>
    <n v="14584.67"/>
    <n v="-99.18"/>
    <n v="0"/>
    <n v="0"/>
    <n v="0"/>
    <n v="14485.49"/>
    <x v="5"/>
  </r>
  <r>
    <x v="0"/>
    <x v="2"/>
    <x v="1"/>
    <n v="201"/>
    <s v="S3A"/>
    <n v="406.31"/>
    <n v="-2.76"/>
    <n v="0"/>
    <n v="0"/>
    <n v="0"/>
    <n v="403.55"/>
    <x v="5"/>
  </r>
  <r>
    <x v="0"/>
    <x v="2"/>
    <x v="1"/>
    <n v="201"/>
    <s v="S3B"/>
    <n v="1491.81"/>
    <n v="-10.14"/>
    <n v="0"/>
    <n v="0"/>
    <n v="0"/>
    <n v="1481.67"/>
    <x v="5"/>
  </r>
  <r>
    <x v="0"/>
    <x v="2"/>
    <x v="1"/>
    <n v="201"/>
    <s v="S4A"/>
    <n v="108242.87"/>
    <n v="-733.38"/>
    <n v="0"/>
    <n v="0"/>
    <n v="0"/>
    <n v="107509.49"/>
    <x v="5"/>
  </r>
  <r>
    <x v="0"/>
    <x v="2"/>
    <x v="1"/>
    <n v="201"/>
    <s v="S5"/>
    <n v="146224.59"/>
    <n v="-972.42"/>
    <n v="0"/>
    <n v="0"/>
    <n v="0"/>
    <n v="145252.17000000001"/>
    <x v="5"/>
  </r>
  <r>
    <x v="0"/>
    <x v="2"/>
    <x v="1"/>
    <n v="201"/>
    <s v="S6A"/>
    <n v="28.89"/>
    <n v="-0.19"/>
    <n v="0"/>
    <n v="0"/>
    <n v="0"/>
    <n v="28.7"/>
    <x v="5"/>
  </r>
  <r>
    <x v="0"/>
    <x v="2"/>
    <x v="1"/>
    <n v="201"/>
    <s v="G1A"/>
    <n v="415546.04"/>
    <n v="-2800.45"/>
    <n v="0"/>
    <n v="0"/>
    <n v="0"/>
    <n v="412745.59"/>
    <x v="0"/>
  </r>
  <r>
    <x v="0"/>
    <x v="2"/>
    <x v="1"/>
    <n v="201"/>
    <s v="G1C"/>
    <n v="5098.08"/>
    <n v="-34.590000000000003"/>
    <n v="0"/>
    <n v="0"/>
    <n v="0"/>
    <n v="5063.49"/>
    <x v="0"/>
  </r>
  <r>
    <x v="0"/>
    <x v="2"/>
    <x v="1"/>
    <n v="201"/>
    <s v="G1D"/>
    <n v="2617.69"/>
    <n v="-16.68"/>
    <n v="0"/>
    <n v="0"/>
    <n v="0"/>
    <n v="2601.0100000000002"/>
    <x v="0"/>
  </r>
  <r>
    <x v="0"/>
    <x v="2"/>
    <x v="1"/>
    <n v="201"/>
    <s v="G1F"/>
    <n v="33314.68"/>
    <n v="-226.63"/>
    <n v="0"/>
    <n v="0"/>
    <n v="0"/>
    <n v="33088.050000000003"/>
    <x v="0"/>
  </r>
  <r>
    <x v="0"/>
    <x v="2"/>
    <x v="1"/>
    <n v="201"/>
    <s v="G2A"/>
    <n v="622644.03"/>
    <n v="-311.04000000000002"/>
    <n v="0"/>
    <n v="0"/>
    <n v="0"/>
    <n v="622332.99"/>
    <x v="1"/>
  </r>
  <r>
    <x v="0"/>
    <x v="2"/>
    <x v="1"/>
    <n v="201"/>
    <s v="G2B"/>
    <n v="34394.14"/>
    <n v="-17.2"/>
    <n v="0"/>
    <n v="0"/>
    <n v="0"/>
    <n v="34376.94"/>
    <x v="1"/>
  </r>
  <r>
    <x v="0"/>
    <x v="2"/>
    <x v="1"/>
    <n v="201"/>
    <s v="G2D"/>
    <n v="10701.66"/>
    <n v="-4.92"/>
    <n v="0"/>
    <n v="0"/>
    <n v="0"/>
    <n v="10696.74"/>
    <x v="1"/>
  </r>
  <r>
    <x v="0"/>
    <x v="2"/>
    <x v="1"/>
    <n v="201"/>
    <s v="G3"/>
    <n v="900574.26"/>
    <n v="-449.26"/>
    <n v="0"/>
    <n v="0"/>
    <n v="0"/>
    <n v="900125"/>
    <x v="2"/>
  </r>
  <r>
    <x v="0"/>
    <x v="2"/>
    <x v="1"/>
    <n v="201"/>
    <s v="R1A"/>
    <n v="1390662.64"/>
    <n v="-35882.99"/>
    <n v="0"/>
    <n v="0"/>
    <n v="0"/>
    <n v="1354779.65"/>
    <x v="3"/>
  </r>
  <r>
    <x v="0"/>
    <x v="2"/>
    <x v="1"/>
    <n v="201"/>
    <s v="R2A"/>
    <n v="221981.94"/>
    <n v="-5729.23"/>
    <n v="0"/>
    <n v="0"/>
    <n v="0"/>
    <n v="216252.71"/>
    <x v="4"/>
  </r>
  <r>
    <x v="0"/>
    <x v="2"/>
    <x v="1"/>
    <n v="201"/>
    <s v="R4"/>
    <n v="2035.16"/>
    <n v="-52.51"/>
    <n v="0"/>
    <n v="0"/>
    <n v="0"/>
    <n v="1982.65"/>
    <x v="3"/>
  </r>
  <r>
    <x v="0"/>
    <x v="2"/>
    <x v="1"/>
    <n v="201"/>
    <s v="S5"/>
    <n v="55266.21"/>
    <n v="-458.71"/>
    <n v="0"/>
    <n v="0"/>
    <n v="0"/>
    <n v="54807.5"/>
    <x v="5"/>
  </r>
  <r>
    <x v="0"/>
    <x v="3"/>
    <x v="0"/>
    <n v="201"/>
    <s v="G1A"/>
    <n v="109800.15"/>
    <n v="-746.53"/>
    <n v="0"/>
    <n v="0"/>
    <n v="0"/>
    <n v="109053.62"/>
    <x v="0"/>
  </r>
  <r>
    <x v="0"/>
    <x v="3"/>
    <x v="0"/>
    <n v="201"/>
    <s v="G1B"/>
    <n v="95.21"/>
    <n v="-0.65"/>
    <n v="0"/>
    <n v="0"/>
    <n v="0"/>
    <n v="94.56"/>
    <x v="0"/>
  </r>
  <r>
    <x v="0"/>
    <x v="3"/>
    <x v="0"/>
    <n v="201"/>
    <s v="G1D"/>
    <n v="382.19"/>
    <n v="-2.59"/>
    <n v="0"/>
    <n v="0"/>
    <n v="0"/>
    <n v="379.6"/>
    <x v="0"/>
  </r>
  <r>
    <x v="0"/>
    <x v="3"/>
    <x v="0"/>
    <n v="201"/>
    <s v="G1F"/>
    <n v="1523.84"/>
    <n v="-10.37"/>
    <n v="0"/>
    <n v="0"/>
    <n v="0"/>
    <n v="1513.47"/>
    <x v="0"/>
  </r>
  <r>
    <x v="0"/>
    <x v="3"/>
    <x v="0"/>
    <n v="201"/>
    <s v="G2A"/>
    <n v="71366.38"/>
    <n v="-35.69"/>
    <n v="0"/>
    <n v="0"/>
    <n v="0"/>
    <n v="71330.69"/>
    <x v="1"/>
  </r>
  <r>
    <x v="0"/>
    <x v="3"/>
    <x v="0"/>
    <n v="201"/>
    <s v="G2B"/>
    <n v="1.63"/>
    <n v="0"/>
    <n v="0"/>
    <n v="0"/>
    <n v="0"/>
    <n v="1.63"/>
    <x v="1"/>
  </r>
  <r>
    <x v="0"/>
    <x v="3"/>
    <x v="0"/>
    <n v="201"/>
    <s v="G3"/>
    <n v="102025.8"/>
    <n v="-51.02"/>
    <n v="0"/>
    <n v="0"/>
    <n v="0"/>
    <n v="101974.78"/>
    <x v="2"/>
  </r>
  <r>
    <x v="0"/>
    <x v="3"/>
    <x v="0"/>
    <n v="201"/>
    <s v="R1A"/>
    <n v="564403.49"/>
    <n v="-14560.58"/>
    <n v="0"/>
    <n v="0"/>
    <n v="0"/>
    <n v="549842.91"/>
    <x v="3"/>
  </r>
  <r>
    <x v="0"/>
    <x v="3"/>
    <x v="0"/>
    <n v="201"/>
    <s v="R2A"/>
    <n v="6023.33"/>
    <n v="-155.41999999999999"/>
    <n v="0"/>
    <n v="0"/>
    <n v="0"/>
    <n v="5867.91"/>
    <x v="4"/>
  </r>
  <r>
    <x v="0"/>
    <x v="3"/>
    <x v="0"/>
    <n v="201"/>
    <s v="S1A"/>
    <n v="1111.18"/>
    <n v="-7.55"/>
    <n v="0"/>
    <n v="0"/>
    <n v="0"/>
    <n v="1103.6300000000001"/>
    <x v="5"/>
  </r>
  <r>
    <x v="0"/>
    <x v="3"/>
    <x v="0"/>
    <n v="201"/>
    <s v="S3B"/>
    <n v="468.83"/>
    <n v="-3.19"/>
    <n v="0"/>
    <n v="0"/>
    <n v="0"/>
    <n v="465.64"/>
    <x v="5"/>
  </r>
  <r>
    <x v="0"/>
    <x v="3"/>
    <x v="0"/>
    <n v="201"/>
    <s v="S4A"/>
    <n v="1.45"/>
    <n v="-0.01"/>
    <n v="0"/>
    <n v="0"/>
    <n v="0"/>
    <n v="1.44"/>
    <x v="5"/>
  </r>
  <r>
    <x v="0"/>
    <x v="3"/>
    <x v="0"/>
    <n v="201"/>
    <s v="G1A"/>
    <n v="104.35"/>
    <n v="-0.87"/>
    <n v="0"/>
    <n v="0"/>
    <n v="0"/>
    <n v="103.48"/>
    <x v="0"/>
  </r>
  <r>
    <x v="0"/>
    <x v="3"/>
    <x v="0"/>
    <n v="201"/>
    <s v="R1A"/>
    <n v="116.56"/>
    <n v="-3"/>
    <n v="0"/>
    <n v="0"/>
    <n v="0"/>
    <n v="113.56"/>
    <x v="3"/>
  </r>
  <r>
    <x v="0"/>
    <x v="3"/>
    <x v="1"/>
    <n v="201"/>
    <s v="G1A"/>
    <n v="7609966.4400000004"/>
    <n v="-51748.34"/>
    <n v="0"/>
    <n v="0"/>
    <n v="0"/>
    <n v="7558218.0999999996"/>
    <x v="0"/>
  </r>
  <r>
    <x v="0"/>
    <x v="3"/>
    <x v="1"/>
    <n v="201"/>
    <s v="G1B"/>
    <n v="415.41"/>
    <n v="-2.82"/>
    <n v="0"/>
    <n v="0"/>
    <n v="0"/>
    <n v="412.59"/>
    <x v="0"/>
  </r>
  <r>
    <x v="0"/>
    <x v="3"/>
    <x v="1"/>
    <n v="201"/>
    <s v="G1C"/>
    <n v="17168.27"/>
    <n v="-116.87"/>
    <n v="0"/>
    <n v="0"/>
    <n v="0"/>
    <n v="17051.400000000001"/>
    <x v="0"/>
  </r>
  <r>
    <x v="0"/>
    <x v="3"/>
    <x v="1"/>
    <n v="201"/>
    <s v="G1D"/>
    <n v="87461.94"/>
    <n v="-593.29999999999995"/>
    <n v="0"/>
    <n v="0"/>
    <n v="0"/>
    <n v="86868.64"/>
    <x v="0"/>
  </r>
  <r>
    <x v="0"/>
    <x v="3"/>
    <x v="1"/>
    <n v="201"/>
    <s v="G1F"/>
    <n v="617773.63"/>
    <n v="-4197.8500000000004"/>
    <n v="0"/>
    <n v="0"/>
    <n v="0"/>
    <n v="613575.78"/>
    <x v="0"/>
  </r>
  <r>
    <x v="0"/>
    <x v="3"/>
    <x v="1"/>
    <n v="201"/>
    <s v="G2A"/>
    <n v="10960910.42"/>
    <n v="-5471.75"/>
    <n v="0"/>
    <n v="0"/>
    <n v="0"/>
    <n v="10955438.67"/>
    <x v="1"/>
  </r>
  <r>
    <x v="0"/>
    <x v="3"/>
    <x v="1"/>
    <n v="201"/>
    <s v="G2B"/>
    <n v="516964.45"/>
    <n v="-258.32"/>
    <n v="0"/>
    <n v="0"/>
    <n v="0"/>
    <n v="516706.13"/>
    <x v="1"/>
  </r>
  <r>
    <x v="0"/>
    <x v="3"/>
    <x v="1"/>
    <n v="201"/>
    <s v="G2D"/>
    <n v="313601.06"/>
    <n v="-157.19999999999999"/>
    <n v="0"/>
    <n v="0"/>
    <n v="0"/>
    <n v="313443.86"/>
    <x v="1"/>
  </r>
  <r>
    <x v="0"/>
    <x v="3"/>
    <x v="1"/>
    <n v="201"/>
    <s v="G3"/>
    <n v="20631800.530000001"/>
    <n v="-10314.299999999999"/>
    <n v="0"/>
    <n v="0"/>
    <n v="0"/>
    <n v="20621486.23"/>
    <x v="2"/>
  </r>
  <r>
    <x v="0"/>
    <x v="3"/>
    <x v="1"/>
    <n v="201"/>
    <s v="R1A"/>
    <n v="24849913.77"/>
    <n v="-641185.99"/>
    <n v="0"/>
    <n v="0"/>
    <n v="0"/>
    <n v="24208727.780000001"/>
    <x v="3"/>
  </r>
  <r>
    <x v="0"/>
    <x v="3"/>
    <x v="1"/>
    <n v="201"/>
    <s v="R2A"/>
    <n v="3610220.16"/>
    <n v="-93136.95"/>
    <n v="0"/>
    <n v="0"/>
    <n v="0"/>
    <n v="3517083.21"/>
    <x v="4"/>
  </r>
  <r>
    <x v="0"/>
    <x v="3"/>
    <x v="1"/>
    <n v="201"/>
    <s v="R4"/>
    <n v="48367"/>
    <n v="-1247.8399999999999"/>
    <n v="0"/>
    <n v="0"/>
    <n v="0"/>
    <n v="47119.16"/>
    <x v="3"/>
  </r>
  <r>
    <x v="0"/>
    <x v="3"/>
    <x v="1"/>
    <n v="201"/>
    <s v="S1A"/>
    <n v="138102.39999999999"/>
    <n v="-914.06"/>
    <n v="0"/>
    <n v="0"/>
    <n v="0"/>
    <n v="137188.34"/>
    <x v="5"/>
  </r>
  <r>
    <x v="0"/>
    <x v="3"/>
    <x v="1"/>
    <n v="201"/>
    <s v="S2"/>
    <n v="13894.37"/>
    <n v="-94.47"/>
    <n v="0"/>
    <n v="0"/>
    <n v="0"/>
    <n v="13799.9"/>
    <x v="5"/>
  </r>
  <r>
    <x v="0"/>
    <x v="3"/>
    <x v="1"/>
    <n v="201"/>
    <s v="S3A"/>
    <n v="-668.32"/>
    <n v="5.93"/>
    <n v="0"/>
    <n v="0"/>
    <n v="0"/>
    <n v="-662.39"/>
    <x v="5"/>
  </r>
  <r>
    <x v="0"/>
    <x v="3"/>
    <x v="1"/>
    <n v="201"/>
    <s v="S3B"/>
    <n v="1516.44"/>
    <n v="-10.31"/>
    <n v="0"/>
    <n v="0"/>
    <n v="0"/>
    <n v="1506.13"/>
    <x v="5"/>
  </r>
  <r>
    <x v="0"/>
    <x v="3"/>
    <x v="1"/>
    <n v="201"/>
    <s v="S4A"/>
    <n v="100527.57"/>
    <n v="-681.7"/>
    <n v="0"/>
    <n v="0"/>
    <n v="0"/>
    <n v="99845.87"/>
    <x v="5"/>
  </r>
  <r>
    <x v="0"/>
    <x v="3"/>
    <x v="1"/>
    <n v="201"/>
    <s v="S5"/>
    <n v="268060.51"/>
    <n v="-1888.35"/>
    <n v="0"/>
    <n v="0"/>
    <n v="0"/>
    <n v="266172.15999999997"/>
    <x v="5"/>
  </r>
  <r>
    <x v="0"/>
    <x v="3"/>
    <x v="1"/>
    <n v="201"/>
    <s v="S6A"/>
    <n v="27.38"/>
    <n v="-0.19"/>
    <n v="0"/>
    <n v="0"/>
    <n v="0"/>
    <n v="27.19"/>
    <x v="5"/>
  </r>
  <r>
    <x v="0"/>
    <x v="3"/>
    <x v="1"/>
    <n v="201"/>
    <s v="G1A"/>
    <n v="342425.29"/>
    <n v="-2318.2800000000002"/>
    <n v="0"/>
    <n v="0"/>
    <n v="0"/>
    <n v="340107.01"/>
    <x v="0"/>
  </r>
  <r>
    <x v="0"/>
    <x v="3"/>
    <x v="1"/>
    <n v="201"/>
    <s v="G1C"/>
    <n v="5067.6400000000003"/>
    <n v="-34.369999999999997"/>
    <n v="0"/>
    <n v="0"/>
    <n v="0"/>
    <n v="5033.2700000000004"/>
    <x v="0"/>
  </r>
  <r>
    <x v="0"/>
    <x v="3"/>
    <x v="1"/>
    <n v="201"/>
    <s v="G1D"/>
    <n v="1415.02"/>
    <n v="-9.6199999999999992"/>
    <n v="0"/>
    <n v="0"/>
    <n v="0"/>
    <n v="1405.4"/>
    <x v="0"/>
  </r>
  <r>
    <x v="0"/>
    <x v="3"/>
    <x v="1"/>
    <n v="201"/>
    <s v="G1F"/>
    <n v="23456.5"/>
    <n v="-159.41999999999999"/>
    <n v="0"/>
    <n v="0"/>
    <n v="0"/>
    <n v="23297.08"/>
    <x v="0"/>
  </r>
  <r>
    <x v="0"/>
    <x v="3"/>
    <x v="1"/>
    <n v="201"/>
    <s v="G2A"/>
    <n v="429261.45"/>
    <n v="-214.28"/>
    <n v="0"/>
    <n v="0"/>
    <n v="0"/>
    <n v="429047.17"/>
    <x v="1"/>
  </r>
  <r>
    <x v="0"/>
    <x v="3"/>
    <x v="1"/>
    <n v="201"/>
    <s v="G2B"/>
    <n v="32753.54"/>
    <n v="-16.39"/>
    <n v="0"/>
    <n v="0"/>
    <n v="0"/>
    <n v="32737.15"/>
    <x v="1"/>
  </r>
  <r>
    <x v="0"/>
    <x v="3"/>
    <x v="1"/>
    <n v="201"/>
    <s v="G2D"/>
    <n v="7684.48"/>
    <n v="-3.85"/>
    <n v="0"/>
    <n v="0"/>
    <n v="0"/>
    <n v="7680.63"/>
    <x v="1"/>
  </r>
  <r>
    <x v="0"/>
    <x v="3"/>
    <x v="1"/>
    <n v="201"/>
    <s v="G3"/>
    <n v="1547294.93"/>
    <n v="-773.64"/>
    <n v="0"/>
    <n v="0"/>
    <n v="0"/>
    <n v="1546521.29"/>
    <x v="2"/>
  </r>
  <r>
    <x v="0"/>
    <x v="3"/>
    <x v="1"/>
    <n v="201"/>
    <s v="R1A"/>
    <n v="816066.79"/>
    <n v="-21060.34"/>
    <n v="0"/>
    <n v="0"/>
    <n v="0"/>
    <n v="795006.45"/>
    <x v="3"/>
  </r>
  <r>
    <x v="0"/>
    <x v="3"/>
    <x v="1"/>
    <n v="201"/>
    <s v="R2A"/>
    <n v="179473.46"/>
    <n v="-4629.95"/>
    <n v="0"/>
    <n v="0"/>
    <n v="0"/>
    <n v="174843.51"/>
    <x v="4"/>
  </r>
  <r>
    <x v="0"/>
    <x v="3"/>
    <x v="1"/>
    <n v="201"/>
    <s v="R4"/>
    <n v="225.8"/>
    <n v="-5.82"/>
    <n v="0"/>
    <n v="0"/>
    <n v="0"/>
    <n v="219.98"/>
    <x v="3"/>
  </r>
  <r>
    <x v="0"/>
    <x v="3"/>
    <x v="1"/>
    <n v="201"/>
    <s v="S4A"/>
    <n v="1.97"/>
    <n v="-0.01"/>
    <n v="0"/>
    <n v="0"/>
    <n v="0"/>
    <n v="1.96"/>
    <x v="5"/>
  </r>
  <r>
    <x v="0"/>
    <x v="4"/>
    <x v="0"/>
    <n v="201"/>
    <s v="G1A"/>
    <n v="193074.49"/>
    <n v="-1312.78"/>
    <n v="0"/>
    <n v="0"/>
    <n v="0"/>
    <n v="191761.71"/>
    <x v="0"/>
  </r>
  <r>
    <x v="0"/>
    <x v="4"/>
    <x v="0"/>
    <n v="201"/>
    <s v="G1B"/>
    <n v="75.58"/>
    <n v="-0.52"/>
    <n v="0"/>
    <n v="0"/>
    <n v="0"/>
    <n v="75.06"/>
    <x v="0"/>
  </r>
  <r>
    <x v="0"/>
    <x v="4"/>
    <x v="0"/>
    <n v="201"/>
    <s v="G1D"/>
    <n v="580.41"/>
    <n v="-3.95"/>
    <n v="0"/>
    <n v="0"/>
    <n v="0"/>
    <n v="576.46"/>
    <x v="0"/>
  </r>
  <r>
    <x v="0"/>
    <x v="4"/>
    <x v="0"/>
    <n v="201"/>
    <s v="G1F"/>
    <n v="1764.41"/>
    <n v="-11.99"/>
    <n v="0"/>
    <n v="0"/>
    <n v="0"/>
    <n v="1752.42"/>
    <x v="0"/>
  </r>
  <r>
    <x v="0"/>
    <x v="4"/>
    <x v="0"/>
    <n v="201"/>
    <s v="G2A"/>
    <n v="131700.01999999999"/>
    <n v="-65.83"/>
    <n v="0"/>
    <n v="0"/>
    <n v="0"/>
    <n v="131634.19"/>
    <x v="1"/>
  </r>
  <r>
    <x v="0"/>
    <x v="4"/>
    <x v="0"/>
    <n v="201"/>
    <s v="G2B"/>
    <n v="1.45"/>
    <n v="0"/>
    <n v="0"/>
    <n v="0"/>
    <n v="0"/>
    <n v="1.45"/>
    <x v="1"/>
  </r>
  <r>
    <x v="0"/>
    <x v="4"/>
    <x v="0"/>
    <n v="201"/>
    <s v="G3"/>
    <n v="125139.38"/>
    <n v="-62.58"/>
    <n v="0"/>
    <n v="0"/>
    <n v="0"/>
    <n v="125076.8"/>
    <x v="2"/>
  </r>
  <r>
    <x v="0"/>
    <x v="4"/>
    <x v="0"/>
    <n v="201"/>
    <s v="R1A"/>
    <n v="1007822.89"/>
    <n v="-26000.18"/>
    <n v="0"/>
    <n v="0"/>
    <n v="0"/>
    <n v="981822.71"/>
    <x v="3"/>
  </r>
  <r>
    <x v="0"/>
    <x v="4"/>
    <x v="0"/>
    <n v="201"/>
    <s v="R2A"/>
    <n v="7181.53"/>
    <n v="-185.33"/>
    <n v="0"/>
    <n v="0"/>
    <n v="0"/>
    <n v="6996.2"/>
    <x v="4"/>
  </r>
  <r>
    <x v="0"/>
    <x v="4"/>
    <x v="0"/>
    <n v="201"/>
    <s v="S1A"/>
    <n v="1117.54"/>
    <n v="-7.6"/>
    <n v="0"/>
    <n v="0"/>
    <n v="0"/>
    <n v="1109.94"/>
    <x v="5"/>
  </r>
  <r>
    <x v="0"/>
    <x v="4"/>
    <x v="0"/>
    <n v="201"/>
    <s v="S3B"/>
    <n v="471.74"/>
    <n v="-3.21"/>
    <n v="0"/>
    <n v="0"/>
    <n v="0"/>
    <n v="468.53"/>
    <x v="5"/>
  </r>
  <r>
    <x v="0"/>
    <x v="4"/>
    <x v="0"/>
    <n v="201"/>
    <s v="S4A"/>
    <n v="1.45"/>
    <n v="-0.01"/>
    <n v="0"/>
    <n v="0"/>
    <n v="0"/>
    <n v="1.44"/>
    <x v="5"/>
  </r>
  <r>
    <x v="0"/>
    <x v="4"/>
    <x v="0"/>
    <n v="201"/>
    <s v="R1A"/>
    <n v="148.41999999999999"/>
    <n v="-3.84"/>
    <n v="0"/>
    <n v="0"/>
    <n v="0"/>
    <n v="144.58000000000001"/>
    <x v="3"/>
  </r>
  <r>
    <x v="0"/>
    <x v="4"/>
    <x v="1"/>
    <n v="201"/>
    <s v="G1A"/>
    <n v="9478435.4299999997"/>
    <n v="-64439.25"/>
    <n v="0"/>
    <n v="0"/>
    <n v="0"/>
    <n v="9413996.1799999997"/>
    <x v="0"/>
  </r>
  <r>
    <x v="0"/>
    <x v="4"/>
    <x v="1"/>
    <n v="201"/>
    <s v="G1B"/>
    <n v="460.04"/>
    <n v="-3.12"/>
    <n v="0"/>
    <n v="0"/>
    <n v="0"/>
    <n v="456.92"/>
    <x v="0"/>
  </r>
  <r>
    <x v="0"/>
    <x v="4"/>
    <x v="1"/>
    <n v="201"/>
    <s v="G1C"/>
    <n v="17279.93"/>
    <n v="-117.64"/>
    <n v="0"/>
    <n v="0"/>
    <n v="0"/>
    <n v="17162.29"/>
    <x v="0"/>
  </r>
  <r>
    <x v="0"/>
    <x v="4"/>
    <x v="1"/>
    <n v="201"/>
    <s v="G1D"/>
    <n v="93231.73"/>
    <n v="-633.92999999999995"/>
    <n v="0"/>
    <n v="0"/>
    <n v="0"/>
    <n v="92597.8"/>
    <x v="0"/>
  </r>
  <r>
    <x v="0"/>
    <x v="4"/>
    <x v="1"/>
    <n v="201"/>
    <s v="G1F"/>
    <n v="684469.24"/>
    <n v="-4649.63"/>
    <n v="0"/>
    <n v="0"/>
    <n v="0"/>
    <n v="679819.61"/>
    <x v="0"/>
  </r>
  <r>
    <x v="0"/>
    <x v="4"/>
    <x v="1"/>
    <n v="201"/>
    <s v="G2A"/>
    <n v="12605225.76"/>
    <n v="-6304"/>
    <n v="0"/>
    <n v="0"/>
    <n v="0"/>
    <n v="12598921.76"/>
    <x v="1"/>
  </r>
  <r>
    <x v="0"/>
    <x v="4"/>
    <x v="1"/>
    <n v="201"/>
    <s v="G2B"/>
    <n v="639423.44999999995"/>
    <n v="-319.66000000000003"/>
    <n v="0"/>
    <n v="0"/>
    <n v="0"/>
    <n v="639103.79"/>
    <x v="1"/>
  </r>
  <r>
    <x v="0"/>
    <x v="4"/>
    <x v="1"/>
    <n v="201"/>
    <s v="G2D"/>
    <n v="433631.25"/>
    <n v="-216.74"/>
    <n v="0"/>
    <n v="0"/>
    <n v="0"/>
    <n v="433414.51"/>
    <x v="1"/>
  </r>
  <r>
    <x v="0"/>
    <x v="4"/>
    <x v="1"/>
    <n v="201"/>
    <s v="G3"/>
    <n v="21115021.629999999"/>
    <n v="-10609.17"/>
    <n v="0"/>
    <n v="0"/>
    <n v="0"/>
    <n v="21104412.460000001"/>
    <x v="2"/>
  </r>
  <r>
    <x v="0"/>
    <x v="4"/>
    <x v="1"/>
    <n v="201"/>
    <s v="R1A"/>
    <n v="37443585.420000002"/>
    <n v="-966078.43"/>
    <n v="0"/>
    <n v="-0.03"/>
    <n v="0"/>
    <n v="36477506.960000001"/>
    <x v="3"/>
  </r>
  <r>
    <x v="0"/>
    <x v="4"/>
    <x v="1"/>
    <n v="201"/>
    <s v="R2A"/>
    <n v="5188804.87"/>
    <n v="-133870.06"/>
    <n v="0"/>
    <n v="0"/>
    <n v="0"/>
    <n v="5054934.8099999996"/>
    <x v="4"/>
  </r>
  <r>
    <x v="0"/>
    <x v="4"/>
    <x v="1"/>
    <n v="201"/>
    <s v="R4"/>
    <n v="37906.14"/>
    <n v="-977.94"/>
    <n v="0"/>
    <n v="0"/>
    <n v="0"/>
    <n v="36928.199999999997"/>
    <x v="3"/>
  </r>
  <r>
    <x v="0"/>
    <x v="4"/>
    <x v="1"/>
    <n v="201"/>
    <s v="S1A"/>
    <n v="137410.92000000001"/>
    <n v="-908.83"/>
    <n v="0"/>
    <n v="0"/>
    <n v="0"/>
    <n v="136502.09"/>
    <x v="5"/>
  </r>
  <r>
    <x v="0"/>
    <x v="4"/>
    <x v="1"/>
    <n v="201"/>
    <s v="S2"/>
    <n v="-16363.67"/>
    <n v="141.47"/>
    <n v="0"/>
    <n v="0"/>
    <n v="0"/>
    <n v="-16222.2"/>
    <x v="5"/>
  </r>
  <r>
    <x v="0"/>
    <x v="4"/>
    <x v="1"/>
    <n v="201"/>
    <s v="S3A"/>
    <n v="318.12"/>
    <n v="-2.16"/>
    <n v="0"/>
    <n v="0"/>
    <n v="0"/>
    <n v="315.95999999999998"/>
    <x v="5"/>
  </r>
  <r>
    <x v="0"/>
    <x v="4"/>
    <x v="1"/>
    <n v="201"/>
    <s v="S3B"/>
    <n v="1458.75"/>
    <n v="-9.92"/>
    <n v="0"/>
    <n v="0"/>
    <n v="0"/>
    <n v="1448.83"/>
    <x v="5"/>
  </r>
  <r>
    <x v="0"/>
    <x v="4"/>
    <x v="1"/>
    <n v="201"/>
    <s v="S4A"/>
    <n v="103432.8"/>
    <n v="-703.63"/>
    <n v="0"/>
    <n v="0"/>
    <n v="0"/>
    <n v="102729.17"/>
    <x v="5"/>
  </r>
  <r>
    <x v="0"/>
    <x v="4"/>
    <x v="1"/>
    <n v="201"/>
    <s v="S5"/>
    <n v="230876.77"/>
    <n v="-1661.57"/>
    <n v="0"/>
    <n v="0"/>
    <n v="0"/>
    <n v="229215.2"/>
    <x v="5"/>
  </r>
  <r>
    <x v="0"/>
    <x v="4"/>
    <x v="1"/>
    <n v="201"/>
    <s v="S6A"/>
    <n v="27.47"/>
    <n v="-0.19"/>
    <n v="0"/>
    <n v="0"/>
    <n v="0"/>
    <n v="27.28"/>
    <x v="5"/>
  </r>
  <r>
    <x v="0"/>
    <x v="4"/>
    <x v="1"/>
    <n v="201"/>
    <s v="G1A"/>
    <n v="634169.18000000005"/>
    <n v="-4311.58"/>
    <n v="0"/>
    <n v="0"/>
    <n v="0"/>
    <n v="629857.6"/>
    <x v="0"/>
  </r>
  <r>
    <x v="0"/>
    <x v="4"/>
    <x v="1"/>
    <n v="201"/>
    <s v="G1C"/>
    <n v="5148.45"/>
    <n v="-34.9"/>
    <n v="0"/>
    <n v="0"/>
    <n v="0"/>
    <n v="5113.55"/>
    <x v="0"/>
  </r>
  <r>
    <x v="0"/>
    <x v="4"/>
    <x v="1"/>
    <n v="201"/>
    <s v="G1D"/>
    <n v="1178"/>
    <n v="-8.01"/>
    <n v="0"/>
    <n v="0"/>
    <n v="0"/>
    <n v="1169.99"/>
    <x v="0"/>
  </r>
  <r>
    <x v="0"/>
    <x v="4"/>
    <x v="1"/>
    <n v="201"/>
    <s v="G1F"/>
    <n v="34434.93"/>
    <n v="-234"/>
    <n v="0"/>
    <n v="0"/>
    <n v="0"/>
    <n v="34200.93"/>
    <x v="0"/>
  </r>
  <r>
    <x v="0"/>
    <x v="4"/>
    <x v="1"/>
    <n v="201"/>
    <s v="G2A"/>
    <n v="941941.11"/>
    <n v="-470.7"/>
    <n v="0"/>
    <n v="0"/>
    <n v="0"/>
    <n v="941470.41"/>
    <x v="1"/>
  </r>
  <r>
    <x v="0"/>
    <x v="4"/>
    <x v="1"/>
    <n v="201"/>
    <s v="G2B"/>
    <n v="34761.089999999997"/>
    <n v="-17.36"/>
    <n v="0"/>
    <n v="0"/>
    <n v="0"/>
    <n v="34743.730000000003"/>
    <x v="1"/>
  </r>
  <r>
    <x v="0"/>
    <x v="4"/>
    <x v="1"/>
    <n v="201"/>
    <s v="G2D"/>
    <n v="11934.24"/>
    <n v="-5.97"/>
    <n v="0"/>
    <n v="0"/>
    <n v="0"/>
    <n v="11928.27"/>
    <x v="1"/>
  </r>
  <r>
    <x v="0"/>
    <x v="4"/>
    <x v="1"/>
    <n v="201"/>
    <s v="G3"/>
    <n v="2167331.61"/>
    <n v="-1072.1099999999999"/>
    <n v="0"/>
    <n v="0"/>
    <n v="0"/>
    <n v="2166259.5"/>
    <x v="2"/>
  </r>
  <r>
    <x v="0"/>
    <x v="4"/>
    <x v="1"/>
    <n v="201"/>
    <s v="R1A"/>
    <n v="2390013.0499999998"/>
    <n v="-61682.46"/>
    <n v="0"/>
    <n v="0"/>
    <n v="0"/>
    <n v="2328330.59"/>
    <x v="3"/>
  </r>
  <r>
    <x v="0"/>
    <x v="4"/>
    <x v="1"/>
    <n v="201"/>
    <s v="R2A"/>
    <n v="315604.78000000003"/>
    <n v="-8142.3"/>
    <n v="0"/>
    <n v="0"/>
    <n v="0"/>
    <n v="307462.48"/>
    <x v="4"/>
  </r>
  <r>
    <x v="0"/>
    <x v="4"/>
    <x v="1"/>
    <n v="201"/>
    <s v="R4"/>
    <n v="1708.22"/>
    <n v="-44.05"/>
    <n v="0"/>
    <n v="0"/>
    <n v="0"/>
    <n v="1664.17"/>
    <x v="3"/>
  </r>
  <r>
    <x v="0"/>
    <x v="4"/>
    <x v="1"/>
    <n v="201"/>
    <s v="S4A"/>
    <n v="15.52"/>
    <n v="-0.11"/>
    <n v="0"/>
    <n v="0"/>
    <n v="0"/>
    <n v="15.41"/>
    <x v="5"/>
  </r>
  <r>
    <x v="0"/>
    <x v="5"/>
    <x v="0"/>
    <n v="201"/>
    <s v="G1A"/>
    <n v="263608.48"/>
    <n v="-1792.29"/>
    <n v="0"/>
    <n v="0"/>
    <n v="0"/>
    <n v="261816.19"/>
    <x v="0"/>
  </r>
  <r>
    <x v="0"/>
    <x v="5"/>
    <x v="0"/>
    <n v="201"/>
    <s v="G1B"/>
    <n v="85.72"/>
    <n v="-0.6"/>
    <n v="0"/>
    <n v="0"/>
    <n v="0"/>
    <n v="85.12"/>
    <x v="0"/>
  </r>
  <r>
    <x v="0"/>
    <x v="5"/>
    <x v="0"/>
    <n v="201"/>
    <s v="G1D"/>
    <n v="726.2"/>
    <n v="-4.93"/>
    <n v="0"/>
    <n v="0"/>
    <n v="0"/>
    <n v="721.27"/>
    <x v="0"/>
  </r>
  <r>
    <x v="0"/>
    <x v="5"/>
    <x v="0"/>
    <n v="201"/>
    <s v="G1F"/>
    <n v="2145.25"/>
    <n v="-14.6"/>
    <n v="0"/>
    <n v="0"/>
    <n v="0"/>
    <n v="2130.65"/>
    <x v="0"/>
  </r>
  <r>
    <x v="0"/>
    <x v="5"/>
    <x v="0"/>
    <n v="201"/>
    <s v="G2A"/>
    <n v="178852.23"/>
    <n v="-89.43"/>
    <n v="0"/>
    <n v="0"/>
    <n v="0"/>
    <n v="178762.8"/>
    <x v="1"/>
  </r>
  <r>
    <x v="0"/>
    <x v="5"/>
    <x v="0"/>
    <n v="201"/>
    <s v="G2B"/>
    <n v="1.45"/>
    <n v="0"/>
    <n v="0"/>
    <n v="0"/>
    <n v="0"/>
    <n v="1.45"/>
    <x v="1"/>
  </r>
  <r>
    <x v="0"/>
    <x v="5"/>
    <x v="0"/>
    <n v="201"/>
    <s v="G3"/>
    <n v="126196.82"/>
    <n v="-63.1"/>
    <n v="0"/>
    <n v="0"/>
    <n v="0"/>
    <n v="126133.72"/>
    <x v="2"/>
  </r>
  <r>
    <x v="0"/>
    <x v="5"/>
    <x v="0"/>
    <n v="201"/>
    <s v="R1A"/>
    <n v="1295600.02"/>
    <n v="-33426.5"/>
    <n v="0"/>
    <n v="0"/>
    <n v="0"/>
    <n v="1262173.52"/>
    <x v="3"/>
  </r>
  <r>
    <x v="0"/>
    <x v="5"/>
    <x v="0"/>
    <n v="201"/>
    <s v="R2A"/>
    <n v="8067.49"/>
    <n v="-208.12"/>
    <n v="0"/>
    <n v="0"/>
    <n v="0"/>
    <n v="7859.37"/>
    <x v="4"/>
  </r>
  <r>
    <x v="0"/>
    <x v="5"/>
    <x v="0"/>
    <n v="201"/>
    <s v="S1A"/>
    <n v="1271.06"/>
    <n v="-8.65"/>
    <n v="0"/>
    <n v="0"/>
    <n v="0"/>
    <n v="1262.4100000000001"/>
    <x v="5"/>
  </r>
  <r>
    <x v="0"/>
    <x v="5"/>
    <x v="0"/>
    <n v="201"/>
    <s v="S3B"/>
    <n v="540.12"/>
    <n v="-3.68"/>
    <n v="0"/>
    <n v="0"/>
    <n v="0"/>
    <n v="536.44000000000005"/>
    <x v="5"/>
  </r>
  <r>
    <x v="0"/>
    <x v="5"/>
    <x v="0"/>
    <n v="201"/>
    <s v="S4A"/>
    <n v="1.63"/>
    <n v="-0.01"/>
    <n v="0"/>
    <n v="0"/>
    <n v="0"/>
    <n v="1.62"/>
    <x v="5"/>
  </r>
  <r>
    <x v="0"/>
    <x v="5"/>
    <x v="0"/>
    <n v="201"/>
    <s v="R1A"/>
    <n v="162.97999999999999"/>
    <n v="-4.22"/>
    <n v="0"/>
    <n v="0"/>
    <n v="0"/>
    <n v="158.76"/>
    <x v="3"/>
  </r>
  <r>
    <x v="0"/>
    <x v="5"/>
    <x v="1"/>
    <n v="201"/>
    <s v="G1A"/>
    <n v="10384112.050000001"/>
    <n v="-70606.100000000006"/>
    <n v="0"/>
    <n v="0"/>
    <n v="0"/>
    <n v="10313505.949999999"/>
    <x v="0"/>
  </r>
  <r>
    <x v="0"/>
    <x v="5"/>
    <x v="1"/>
    <n v="201"/>
    <s v="G1B"/>
    <n v="539.74"/>
    <n v="-3.67"/>
    <n v="0"/>
    <n v="0"/>
    <n v="0"/>
    <n v="536.07000000000005"/>
    <x v="0"/>
  </r>
  <r>
    <x v="0"/>
    <x v="5"/>
    <x v="1"/>
    <n v="201"/>
    <s v="G1C"/>
    <n v="17293.439999999999"/>
    <n v="-117.74"/>
    <n v="0"/>
    <n v="0"/>
    <n v="0"/>
    <n v="17175.7"/>
    <x v="0"/>
  </r>
  <r>
    <x v="0"/>
    <x v="5"/>
    <x v="1"/>
    <n v="201"/>
    <s v="G1D"/>
    <n v="105059.21"/>
    <n v="-714.36"/>
    <n v="0"/>
    <n v="0"/>
    <n v="0"/>
    <n v="104344.85"/>
    <x v="0"/>
  </r>
  <r>
    <x v="0"/>
    <x v="5"/>
    <x v="1"/>
    <n v="201"/>
    <s v="G1F"/>
    <n v="713480.46"/>
    <n v="-4850.8900000000003"/>
    <n v="0"/>
    <n v="0"/>
    <n v="0"/>
    <n v="708629.57"/>
    <x v="0"/>
  </r>
  <r>
    <x v="0"/>
    <x v="5"/>
    <x v="1"/>
    <n v="201"/>
    <s v="G2A"/>
    <n v="14028091.65"/>
    <n v="-6991.91"/>
    <n v="0"/>
    <n v="0"/>
    <n v="0"/>
    <n v="14021099.74"/>
    <x v="1"/>
  </r>
  <r>
    <x v="0"/>
    <x v="5"/>
    <x v="1"/>
    <n v="201"/>
    <s v="G2B"/>
    <n v="678835.61"/>
    <n v="-339.38"/>
    <n v="0"/>
    <n v="0"/>
    <n v="0"/>
    <n v="678496.23"/>
    <x v="1"/>
  </r>
  <r>
    <x v="0"/>
    <x v="5"/>
    <x v="1"/>
    <n v="201"/>
    <s v="G2D"/>
    <n v="447775.77"/>
    <n v="-223.9"/>
    <n v="0"/>
    <n v="0"/>
    <n v="0"/>
    <n v="447551.87"/>
    <x v="1"/>
  </r>
  <r>
    <x v="0"/>
    <x v="5"/>
    <x v="1"/>
    <n v="201"/>
    <s v="G3"/>
    <n v="24508252.34"/>
    <n v="-12208.54"/>
    <n v="0"/>
    <n v="0"/>
    <n v="0"/>
    <n v="24496043.800000001"/>
    <x v="2"/>
  </r>
  <r>
    <x v="0"/>
    <x v="5"/>
    <x v="1"/>
    <n v="201"/>
    <s v="R1A"/>
    <n v="41525873.380000003"/>
    <n v="-1071381.6100000001"/>
    <n v="0"/>
    <n v="0"/>
    <n v="0"/>
    <n v="40454491.770000003"/>
    <x v="3"/>
  </r>
  <r>
    <x v="0"/>
    <x v="5"/>
    <x v="1"/>
    <n v="201"/>
    <s v="R2A"/>
    <n v="5751530.75"/>
    <n v="-148396.4"/>
    <n v="0"/>
    <n v="0"/>
    <n v="0"/>
    <n v="5603134.3499999996"/>
    <x v="4"/>
  </r>
  <r>
    <x v="0"/>
    <x v="5"/>
    <x v="1"/>
    <n v="201"/>
    <s v="R4"/>
    <n v="40353.4"/>
    <n v="-1041.0899999999999"/>
    <n v="0"/>
    <n v="0"/>
    <n v="0"/>
    <n v="39312.31"/>
    <x v="3"/>
  </r>
  <r>
    <x v="0"/>
    <x v="5"/>
    <x v="1"/>
    <n v="201"/>
    <s v="S1A"/>
    <n v="180072.34"/>
    <n v="-1224.3800000000001"/>
    <n v="0"/>
    <n v="0"/>
    <n v="0"/>
    <n v="178847.96"/>
    <x v="5"/>
  </r>
  <r>
    <x v="0"/>
    <x v="5"/>
    <x v="1"/>
    <n v="201"/>
    <s v="S2"/>
    <n v="13381.39"/>
    <n v="-90.98"/>
    <n v="0"/>
    <n v="0"/>
    <n v="0"/>
    <n v="13290.41"/>
    <x v="5"/>
  </r>
  <r>
    <x v="0"/>
    <x v="5"/>
    <x v="1"/>
    <n v="201"/>
    <s v="S3A"/>
    <n v="364.44"/>
    <n v="-2.48"/>
    <n v="0"/>
    <n v="0"/>
    <n v="0"/>
    <n v="361.96"/>
    <x v="5"/>
  </r>
  <r>
    <x v="0"/>
    <x v="5"/>
    <x v="1"/>
    <n v="201"/>
    <s v="S3B"/>
    <n v="1672.74"/>
    <n v="-11.37"/>
    <n v="0"/>
    <n v="0"/>
    <n v="0"/>
    <n v="1661.37"/>
    <x v="5"/>
  </r>
  <r>
    <x v="0"/>
    <x v="5"/>
    <x v="1"/>
    <n v="201"/>
    <s v="S4A"/>
    <n v="119010.53"/>
    <n v="-806.54"/>
    <n v="0"/>
    <n v="0"/>
    <n v="0"/>
    <n v="118203.99"/>
    <x v="5"/>
  </r>
  <r>
    <x v="0"/>
    <x v="5"/>
    <x v="1"/>
    <n v="201"/>
    <s v="S5"/>
    <n v="47236.41"/>
    <n v="-210.1"/>
    <n v="0"/>
    <n v="0"/>
    <n v="0"/>
    <n v="47026.31"/>
    <x v="5"/>
  </r>
  <r>
    <x v="0"/>
    <x v="5"/>
    <x v="1"/>
    <n v="201"/>
    <s v="S6A"/>
    <n v="31.54"/>
    <n v="-0.22"/>
    <n v="0"/>
    <n v="0"/>
    <n v="0"/>
    <n v="31.32"/>
    <x v="5"/>
  </r>
  <r>
    <x v="0"/>
    <x v="5"/>
    <x v="1"/>
    <n v="201"/>
    <s v="G1A"/>
    <n v="347792.94"/>
    <n v="-2366.9899999999998"/>
    <n v="0"/>
    <n v="0"/>
    <n v="0"/>
    <n v="345425.95"/>
    <x v="0"/>
  </r>
  <r>
    <x v="0"/>
    <x v="5"/>
    <x v="1"/>
    <n v="201"/>
    <s v="G1C"/>
    <n v="5149.38"/>
    <n v="-34.909999999999997"/>
    <n v="0"/>
    <n v="0"/>
    <n v="0"/>
    <n v="5114.47"/>
    <x v="0"/>
  </r>
  <r>
    <x v="0"/>
    <x v="5"/>
    <x v="1"/>
    <n v="201"/>
    <s v="G1D"/>
    <n v="964.24"/>
    <n v="-6.56"/>
    <n v="0"/>
    <n v="0"/>
    <n v="0"/>
    <n v="957.68"/>
    <x v="0"/>
  </r>
  <r>
    <x v="0"/>
    <x v="5"/>
    <x v="1"/>
    <n v="201"/>
    <s v="G1F"/>
    <n v="19001.79"/>
    <n v="-129.09"/>
    <n v="0"/>
    <n v="0"/>
    <n v="0"/>
    <n v="18872.7"/>
    <x v="0"/>
  </r>
  <r>
    <x v="0"/>
    <x v="5"/>
    <x v="1"/>
    <n v="201"/>
    <s v="G2A"/>
    <n v="537206.24"/>
    <n v="-268.5"/>
    <n v="0"/>
    <n v="0"/>
    <n v="0"/>
    <n v="536937.74"/>
    <x v="1"/>
  </r>
  <r>
    <x v="0"/>
    <x v="5"/>
    <x v="1"/>
    <n v="201"/>
    <s v="G2B"/>
    <n v="33570.120000000003"/>
    <n v="-16.8"/>
    <n v="0"/>
    <n v="0"/>
    <n v="0"/>
    <n v="33553.32"/>
    <x v="1"/>
  </r>
  <r>
    <x v="0"/>
    <x v="5"/>
    <x v="1"/>
    <n v="201"/>
    <s v="G2D"/>
    <n v="5715"/>
    <n v="-2.85"/>
    <n v="0"/>
    <n v="0"/>
    <n v="0"/>
    <n v="5712.15"/>
    <x v="1"/>
  </r>
  <r>
    <x v="0"/>
    <x v="5"/>
    <x v="1"/>
    <n v="201"/>
    <s v="G3"/>
    <n v="1445722.31"/>
    <n v="-722.55"/>
    <n v="0"/>
    <n v="0"/>
    <n v="0"/>
    <n v="1444999.76"/>
    <x v="2"/>
  </r>
  <r>
    <x v="0"/>
    <x v="5"/>
    <x v="1"/>
    <n v="201"/>
    <s v="R1A"/>
    <n v="869423.63"/>
    <n v="-22430.48"/>
    <n v="0"/>
    <n v="0"/>
    <n v="0"/>
    <n v="846993.15"/>
    <x v="3"/>
  </r>
  <r>
    <x v="0"/>
    <x v="5"/>
    <x v="1"/>
    <n v="201"/>
    <s v="R2A"/>
    <n v="152407.43"/>
    <n v="-3931.32"/>
    <n v="0"/>
    <n v="0"/>
    <n v="0"/>
    <n v="148476.10999999999"/>
    <x v="4"/>
  </r>
  <r>
    <x v="0"/>
    <x v="5"/>
    <x v="1"/>
    <n v="201"/>
    <s v="R4"/>
    <n v="210.89"/>
    <n v="-5.44"/>
    <n v="0"/>
    <n v="0"/>
    <n v="0"/>
    <n v="205.45"/>
    <x v="3"/>
  </r>
  <r>
    <x v="0"/>
    <x v="5"/>
    <x v="1"/>
    <n v="201"/>
    <s v="S5"/>
    <n v="3172.31"/>
    <n v="-26.33"/>
    <n v="0"/>
    <n v="0"/>
    <n v="0"/>
    <n v="3145.98"/>
    <x v="5"/>
  </r>
  <r>
    <x v="0"/>
    <x v="6"/>
    <x v="0"/>
    <n v="201"/>
    <s v="G1A"/>
    <n v="252017.6"/>
    <n v="-1713.61"/>
    <n v="0"/>
    <n v="0"/>
    <n v="0"/>
    <n v="250303.99"/>
    <x v="0"/>
  </r>
  <r>
    <x v="0"/>
    <x v="6"/>
    <x v="0"/>
    <n v="201"/>
    <s v="G1B"/>
    <n v="103.53"/>
    <n v="-0.7"/>
    <n v="0"/>
    <n v="0"/>
    <n v="0"/>
    <n v="102.83"/>
    <x v="0"/>
  </r>
  <r>
    <x v="0"/>
    <x v="6"/>
    <x v="0"/>
    <n v="201"/>
    <s v="G1D"/>
    <n v="689.68"/>
    <n v="-4.7"/>
    <n v="0"/>
    <n v="0"/>
    <n v="0"/>
    <n v="684.98"/>
    <x v="0"/>
  </r>
  <r>
    <x v="0"/>
    <x v="6"/>
    <x v="0"/>
    <n v="201"/>
    <s v="G1F"/>
    <n v="2073.9699999999998"/>
    <n v="-14.14"/>
    <n v="0"/>
    <n v="0"/>
    <n v="0"/>
    <n v="2059.83"/>
    <x v="0"/>
  </r>
  <r>
    <x v="0"/>
    <x v="6"/>
    <x v="0"/>
    <n v="201"/>
    <s v="G2A"/>
    <n v="167442.10999999999"/>
    <n v="-83.74"/>
    <n v="0"/>
    <n v="0"/>
    <n v="0"/>
    <n v="167358.37"/>
    <x v="1"/>
  </r>
  <r>
    <x v="0"/>
    <x v="6"/>
    <x v="0"/>
    <n v="201"/>
    <s v="G2B"/>
    <n v="1.63"/>
    <n v="0"/>
    <n v="0"/>
    <n v="0"/>
    <n v="0"/>
    <n v="1.63"/>
    <x v="1"/>
  </r>
  <r>
    <x v="0"/>
    <x v="6"/>
    <x v="0"/>
    <n v="201"/>
    <s v="G3"/>
    <n v="130466.93"/>
    <n v="-65.239999999999995"/>
    <n v="0"/>
    <n v="0"/>
    <n v="0"/>
    <n v="130401.69"/>
    <x v="2"/>
  </r>
  <r>
    <x v="0"/>
    <x v="6"/>
    <x v="0"/>
    <n v="201"/>
    <s v="R1A"/>
    <n v="1090966.1100000001"/>
    <n v="-28147.3"/>
    <n v="0"/>
    <n v="0"/>
    <n v="0"/>
    <n v="1062818.81"/>
    <x v="3"/>
  </r>
  <r>
    <x v="0"/>
    <x v="6"/>
    <x v="0"/>
    <n v="201"/>
    <s v="R2A"/>
    <n v="6133.8"/>
    <n v="-158.26"/>
    <n v="0"/>
    <n v="0"/>
    <n v="0"/>
    <n v="5975.54"/>
    <x v="4"/>
  </r>
  <r>
    <x v="0"/>
    <x v="6"/>
    <x v="0"/>
    <n v="201"/>
    <s v="S1A"/>
    <n v="1327.34"/>
    <n v="-9.0299999999999994"/>
    <n v="0"/>
    <n v="0"/>
    <n v="0"/>
    <n v="1318.31"/>
    <x v="5"/>
  </r>
  <r>
    <x v="0"/>
    <x v="6"/>
    <x v="0"/>
    <n v="201"/>
    <s v="S3B"/>
    <n v="566.65"/>
    <n v="-3.86"/>
    <n v="0"/>
    <n v="0"/>
    <n v="0"/>
    <n v="562.79"/>
    <x v="5"/>
  </r>
  <r>
    <x v="0"/>
    <x v="6"/>
    <x v="0"/>
    <n v="201"/>
    <s v="S4A"/>
    <n v="1.72"/>
    <n v="-0.01"/>
    <n v="0"/>
    <n v="0"/>
    <n v="0"/>
    <n v="1.71"/>
    <x v="5"/>
  </r>
  <r>
    <x v="0"/>
    <x v="6"/>
    <x v="0"/>
    <n v="201"/>
    <s v="G1A"/>
    <n v="0.54"/>
    <n v="0"/>
    <n v="0"/>
    <n v="0"/>
    <n v="0"/>
    <n v="0.54"/>
    <x v="0"/>
  </r>
  <r>
    <x v="0"/>
    <x v="6"/>
    <x v="0"/>
    <n v="201"/>
    <s v="R1A"/>
    <n v="860.48"/>
    <n v="-22.21"/>
    <n v="0"/>
    <n v="0"/>
    <n v="0"/>
    <n v="838.27"/>
    <x v="3"/>
  </r>
  <r>
    <x v="0"/>
    <x v="6"/>
    <x v="1"/>
    <n v="201"/>
    <s v="G1A"/>
    <n v="8824064.9499999993"/>
    <n v="-60034.79"/>
    <n v="0"/>
    <n v="0"/>
    <n v="0"/>
    <n v="8764030.1600000001"/>
    <x v="0"/>
  </r>
  <r>
    <x v="0"/>
    <x v="6"/>
    <x v="1"/>
    <n v="201"/>
    <s v="G1B"/>
    <n v="608.39"/>
    <n v="-4.1500000000000004"/>
    <n v="0"/>
    <n v="0"/>
    <n v="0"/>
    <n v="604.24"/>
    <x v="0"/>
  </r>
  <r>
    <x v="0"/>
    <x v="6"/>
    <x v="1"/>
    <n v="201"/>
    <s v="G1C"/>
    <n v="17278.13"/>
    <n v="-117.64"/>
    <n v="0"/>
    <n v="0"/>
    <n v="0"/>
    <n v="17160.490000000002"/>
    <x v="0"/>
  </r>
  <r>
    <x v="0"/>
    <x v="6"/>
    <x v="1"/>
    <n v="201"/>
    <s v="G1D"/>
    <n v="89338.95"/>
    <n v="-607.54"/>
    <n v="0"/>
    <n v="0"/>
    <n v="0"/>
    <n v="88731.41"/>
    <x v="0"/>
  </r>
  <r>
    <x v="0"/>
    <x v="6"/>
    <x v="1"/>
    <n v="201"/>
    <s v="G1F"/>
    <n v="663974.73"/>
    <n v="-4513.66"/>
    <n v="0"/>
    <n v="0"/>
    <n v="0"/>
    <n v="659461.06999999995"/>
    <x v="0"/>
  </r>
  <r>
    <x v="0"/>
    <x v="6"/>
    <x v="1"/>
    <n v="201"/>
    <s v="G2A"/>
    <n v="12091463.210000001"/>
    <n v="-6066.12"/>
    <n v="0"/>
    <n v="0"/>
    <n v="0"/>
    <n v="12085397.09"/>
    <x v="1"/>
  </r>
  <r>
    <x v="0"/>
    <x v="6"/>
    <x v="1"/>
    <n v="201"/>
    <s v="G2B"/>
    <n v="584552.06999999995"/>
    <n v="-292.37"/>
    <n v="0"/>
    <n v="0"/>
    <n v="0"/>
    <n v="584259.69999999995"/>
    <x v="1"/>
  </r>
  <r>
    <x v="0"/>
    <x v="6"/>
    <x v="1"/>
    <n v="201"/>
    <s v="G2D"/>
    <n v="370177.82"/>
    <n v="-185.12"/>
    <n v="0"/>
    <n v="0"/>
    <n v="0"/>
    <n v="369992.7"/>
    <x v="1"/>
  </r>
  <r>
    <x v="0"/>
    <x v="6"/>
    <x v="1"/>
    <n v="201"/>
    <s v="G3"/>
    <n v="22121750.670000002"/>
    <n v="-11040.85"/>
    <n v="0"/>
    <n v="0"/>
    <n v="0"/>
    <n v="22110709.82"/>
    <x v="2"/>
  </r>
  <r>
    <x v="0"/>
    <x v="6"/>
    <x v="1"/>
    <n v="201"/>
    <s v="R1A"/>
    <n v="31036563.280000001"/>
    <n v="-800779.81"/>
    <n v="0"/>
    <n v="-0.01"/>
    <n v="0"/>
    <n v="30235783.460000001"/>
    <x v="3"/>
  </r>
  <r>
    <x v="0"/>
    <x v="6"/>
    <x v="1"/>
    <n v="201"/>
    <s v="R2A"/>
    <n v="4338893.1500000004"/>
    <n v="-111948.43"/>
    <n v="0"/>
    <n v="0"/>
    <n v="0"/>
    <n v="4226944.72"/>
    <x v="4"/>
  </r>
  <r>
    <x v="0"/>
    <x v="6"/>
    <x v="1"/>
    <n v="201"/>
    <s v="R4"/>
    <n v="35189.4"/>
    <n v="-907.85"/>
    <n v="0"/>
    <n v="0"/>
    <n v="0"/>
    <n v="34281.550000000003"/>
    <x v="3"/>
  </r>
  <r>
    <x v="0"/>
    <x v="6"/>
    <x v="1"/>
    <n v="201"/>
    <s v="S1A"/>
    <n v="107607.48"/>
    <n v="-649.78"/>
    <n v="0"/>
    <n v="0"/>
    <n v="0"/>
    <n v="106957.7"/>
    <x v="5"/>
  </r>
  <r>
    <x v="0"/>
    <x v="6"/>
    <x v="1"/>
    <n v="201"/>
    <s v="S2"/>
    <n v="-4607.66"/>
    <n v="47.29"/>
    <n v="0"/>
    <n v="0"/>
    <n v="0"/>
    <n v="-4560.37"/>
    <x v="5"/>
  </r>
  <r>
    <x v="0"/>
    <x v="6"/>
    <x v="1"/>
    <n v="201"/>
    <s v="S3A"/>
    <n v="382.01"/>
    <n v="-2.61"/>
    <n v="0"/>
    <n v="0"/>
    <n v="0"/>
    <n v="379.4"/>
    <x v="5"/>
  </r>
  <r>
    <x v="0"/>
    <x v="6"/>
    <x v="1"/>
    <n v="201"/>
    <s v="S3B"/>
    <n v="-542.4"/>
    <n v="5.74"/>
    <n v="0"/>
    <n v="0"/>
    <n v="0"/>
    <n v="-536.66"/>
    <x v="5"/>
  </r>
  <r>
    <x v="0"/>
    <x v="6"/>
    <x v="1"/>
    <n v="201"/>
    <s v="S4A"/>
    <n v="122881.36"/>
    <n v="-833.31"/>
    <n v="0"/>
    <n v="0"/>
    <n v="0"/>
    <n v="122048.05"/>
    <x v="5"/>
  </r>
  <r>
    <x v="0"/>
    <x v="6"/>
    <x v="1"/>
    <n v="201"/>
    <s v="S5"/>
    <n v="172017.1"/>
    <n v="-1171.79"/>
    <n v="0"/>
    <n v="0"/>
    <n v="0"/>
    <n v="170845.31"/>
    <x v="5"/>
  </r>
  <r>
    <x v="0"/>
    <x v="6"/>
    <x v="1"/>
    <n v="201"/>
    <s v="S6A"/>
    <n v="-72.290000000000006"/>
    <n v="0.57999999999999996"/>
    <n v="0"/>
    <n v="0"/>
    <n v="0"/>
    <n v="-71.709999999999994"/>
    <x v="5"/>
  </r>
  <r>
    <x v="0"/>
    <x v="6"/>
    <x v="1"/>
    <n v="201"/>
    <s v="G1A"/>
    <n v="471966.48"/>
    <n v="-3210.35"/>
    <n v="0"/>
    <n v="0"/>
    <n v="0"/>
    <n v="468756.13"/>
    <x v="0"/>
  </r>
  <r>
    <x v="0"/>
    <x v="6"/>
    <x v="1"/>
    <n v="201"/>
    <s v="G1C"/>
    <n v="5149.38"/>
    <n v="-34.909999999999997"/>
    <n v="0"/>
    <n v="0"/>
    <n v="0"/>
    <n v="5114.47"/>
    <x v="0"/>
  </r>
  <r>
    <x v="0"/>
    <x v="6"/>
    <x v="1"/>
    <n v="201"/>
    <s v="G1D"/>
    <n v="2266.06"/>
    <n v="-15.4"/>
    <n v="0"/>
    <n v="0"/>
    <n v="0"/>
    <n v="2250.66"/>
    <x v="0"/>
  </r>
  <r>
    <x v="0"/>
    <x v="6"/>
    <x v="1"/>
    <n v="201"/>
    <s v="G1F"/>
    <n v="26202.92"/>
    <n v="-178.05"/>
    <n v="0"/>
    <n v="0"/>
    <n v="0"/>
    <n v="26024.87"/>
    <x v="0"/>
  </r>
  <r>
    <x v="0"/>
    <x v="6"/>
    <x v="1"/>
    <n v="201"/>
    <s v="G2A"/>
    <n v="696306.24"/>
    <n v="-348.2"/>
    <n v="0"/>
    <n v="0"/>
    <n v="0"/>
    <n v="695958.04"/>
    <x v="1"/>
  </r>
  <r>
    <x v="0"/>
    <x v="6"/>
    <x v="1"/>
    <n v="201"/>
    <s v="G2B"/>
    <n v="47488.52"/>
    <n v="-23.75"/>
    <n v="0"/>
    <n v="0"/>
    <n v="0"/>
    <n v="47464.77"/>
    <x v="1"/>
  </r>
  <r>
    <x v="0"/>
    <x v="6"/>
    <x v="1"/>
    <n v="201"/>
    <s v="G2D"/>
    <n v="20827.18"/>
    <n v="-10.41"/>
    <n v="0"/>
    <n v="0"/>
    <n v="0"/>
    <n v="20816.77"/>
    <x v="1"/>
  </r>
  <r>
    <x v="0"/>
    <x v="6"/>
    <x v="1"/>
    <n v="201"/>
    <s v="G3"/>
    <n v="1181215.1299999999"/>
    <n v="-590.61"/>
    <n v="0"/>
    <n v="0"/>
    <n v="0"/>
    <n v="1180624.52"/>
    <x v="2"/>
  </r>
  <r>
    <x v="0"/>
    <x v="6"/>
    <x v="1"/>
    <n v="201"/>
    <s v="R1A"/>
    <n v="1279340.75"/>
    <n v="-33007"/>
    <n v="0"/>
    <n v="0"/>
    <n v="0"/>
    <n v="1246333.75"/>
    <x v="3"/>
  </r>
  <r>
    <x v="0"/>
    <x v="6"/>
    <x v="1"/>
    <n v="201"/>
    <s v="R2A"/>
    <n v="200328.17"/>
    <n v="-5168.84"/>
    <n v="0"/>
    <n v="0"/>
    <n v="0"/>
    <n v="195159.33"/>
    <x v="4"/>
  </r>
  <r>
    <x v="0"/>
    <x v="6"/>
    <x v="1"/>
    <n v="201"/>
    <s v="R4"/>
    <n v="217.67"/>
    <n v="-5.62"/>
    <n v="0"/>
    <n v="0"/>
    <n v="0"/>
    <n v="212.05"/>
    <x v="3"/>
  </r>
  <r>
    <x v="0"/>
    <x v="6"/>
    <x v="1"/>
    <n v="201"/>
    <s v="S4A"/>
    <n v="-899.95"/>
    <n v="6.35"/>
    <n v="0"/>
    <n v="0"/>
    <n v="0"/>
    <n v="-893.6"/>
    <x v="5"/>
  </r>
  <r>
    <x v="0"/>
    <x v="7"/>
    <x v="0"/>
    <n v="201"/>
    <s v="G1A"/>
    <n v="160322.44"/>
    <n v="-1089.99"/>
    <n v="0"/>
    <n v="0"/>
    <n v="0"/>
    <n v="159232.45000000001"/>
    <x v="0"/>
  </r>
  <r>
    <x v="0"/>
    <x v="7"/>
    <x v="0"/>
    <n v="201"/>
    <s v="G1B"/>
    <n v="100.82"/>
    <n v="-0.69"/>
    <n v="0"/>
    <n v="0"/>
    <n v="0"/>
    <n v="100.13"/>
    <x v="0"/>
  </r>
  <r>
    <x v="0"/>
    <x v="7"/>
    <x v="0"/>
    <n v="201"/>
    <s v="G1D"/>
    <n v="421.45"/>
    <n v="-2.87"/>
    <n v="0"/>
    <n v="0"/>
    <n v="0"/>
    <n v="418.58"/>
    <x v="0"/>
  </r>
  <r>
    <x v="0"/>
    <x v="7"/>
    <x v="0"/>
    <n v="201"/>
    <s v="G1F"/>
    <n v="1607.85"/>
    <n v="-10.91"/>
    <n v="0"/>
    <n v="0"/>
    <n v="0"/>
    <n v="1596.94"/>
    <x v="0"/>
  </r>
  <r>
    <x v="0"/>
    <x v="7"/>
    <x v="0"/>
    <n v="201"/>
    <s v="G2A"/>
    <n v="126451.03"/>
    <n v="-63.21"/>
    <n v="0"/>
    <n v="0"/>
    <n v="0"/>
    <n v="126387.82"/>
    <x v="1"/>
  </r>
  <r>
    <x v="0"/>
    <x v="7"/>
    <x v="0"/>
    <n v="201"/>
    <s v="G3"/>
    <n v="104636.06"/>
    <n v="-52.33"/>
    <n v="0"/>
    <n v="0"/>
    <n v="0"/>
    <n v="104583.73"/>
    <x v="2"/>
  </r>
  <r>
    <x v="0"/>
    <x v="7"/>
    <x v="0"/>
    <n v="201"/>
    <s v="R1A"/>
    <n v="650133.55000000005"/>
    <n v="-16773.09"/>
    <n v="0"/>
    <n v="0"/>
    <n v="0"/>
    <n v="633360.46"/>
    <x v="3"/>
  </r>
  <r>
    <x v="0"/>
    <x v="7"/>
    <x v="0"/>
    <n v="201"/>
    <s v="R2A"/>
    <n v="5877.79"/>
    <n v="-151.63999999999999"/>
    <n v="0"/>
    <n v="0"/>
    <n v="0"/>
    <n v="5726.15"/>
    <x v="4"/>
  </r>
  <r>
    <x v="0"/>
    <x v="7"/>
    <x v="0"/>
    <n v="201"/>
    <s v="S1A"/>
    <n v="1488.15"/>
    <n v="-10.119999999999999"/>
    <n v="0"/>
    <n v="0"/>
    <n v="0"/>
    <n v="1478.03"/>
    <x v="5"/>
  </r>
  <r>
    <x v="0"/>
    <x v="7"/>
    <x v="0"/>
    <n v="201"/>
    <s v="S3B"/>
    <n v="636.73"/>
    <n v="-4.34"/>
    <n v="0"/>
    <n v="0"/>
    <n v="0"/>
    <n v="632.39"/>
    <x v="5"/>
  </r>
  <r>
    <x v="0"/>
    <x v="7"/>
    <x v="0"/>
    <n v="201"/>
    <s v="S4A"/>
    <n v="1.9"/>
    <n v="-0.01"/>
    <n v="0"/>
    <n v="0"/>
    <n v="0"/>
    <n v="1.89"/>
    <x v="5"/>
  </r>
  <r>
    <x v="0"/>
    <x v="7"/>
    <x v="0"/>
    <n v="201"/>
    <s v="G1A"/>
    <n v="66466.429999999993"/>
    <n v="-451.93"/>
    <n v="0"/>
    <n v="0"/>
    <n v="0"/>
    <n v="66014.5"/>
    <x v="0"/>
  </r>
  <r>
    <x v="0"/>
    <x v="7"/>
    <x v="0"/>
    <n v="201"/>
    <s v="G1B"/>
    <n v="116.11"/>
    <n v="-0.8"/>
    <n v="0"/>
    <n v="0"/>
    <n v="0"/>
    <n v="115.31"/>
    <x v="0"/>
  </r>
  <r>
    <x v="0"/>
    <x v="7"/>
    <x v="0"/>
    <n v="201"/>
    <s v="G1D"/>
    <n v="120.82"/>
    <n v="-0.81"/>
    <n v="0"/>
    <n v="0"/>
    <n v="0"/>
    <n v="120.01"/>
    <x v="0"/>
  </r>
  <r>
    <x v="0"/>
    <x v="7"/>
    <x v="0"/>
    <n v="201"/>
    <s v="G1F"/>
    <n v="795.69"/>
    <n v="-5.39"/>
    <n v="0"/>
    <n v="0"/>
    <n v="0"/>
    <n v="790.3"/>
    <x v="0"/>
  </r>
  <r>
    <x v="0"/>
    <x v="7"/>
    <x v="0"/>
    <n v="201"/>
    <s v="G2A"/>
    <n v="58852.12"/>
    <n v="-29.43"/>
    <n v="0"/>
    <n v="0"/>
    <n v="0"/>
    <n v="58822.69"/>
    <x v="1"/>
  </r>
  <r>
    <x v="0"/>
    <x v="7"/>
    <x v="0"/>
    <n v="201"/>
    <s v="R1A"/>
    <n v="143403.96"/>
    <n v="-3699.67"/>
    <n v="0"/>
    <n v="0"/>
    <n v="0"/>
    <n v="139704.29"/>
    <x v="3"/>
  </r>
  <r>
    <x v="0"/>
    <x v="7"/>
    <x v="0"/>
    <n v="201"/>
    <s v="R2A"/>
    <n v="543.41"/>
    <n v="-14.02"/>
    <n v="0"/>
    <n v="0"/>
    <n v="0"/>
    <n v="529.39"/>
    <x v="4"/>
  </r>
  <r>
    <x v="0"/>
    <x v="7"/>
    <x v="1"/>
    <n v="201"/>
    <s v="G1A"/>
    <n v="7205638.4699999997"/>
    <n v="-48964.77"/>
    <n v="0"/>
    <n v="0"/>
    <n v="0"/>
    <n v="7156673.7000000002"/>
    <x v="0"/>
  </r>
  <r>
    <x v="0"/>
    <x v="7"/>
    <x v="1"/>
    <n v="201"/>
    <s v="G1B"/>
    <n v="691.58"/>
    <n v="-4.72"/>
    <n v="0"/>
    <n v="0"/>
    <n v="0"/>
    <n v="686.86"/>
    <x v="0"/>
  </r>
  <r>
    <x v="0"/>
    <x v="7"/>
    <x v="1"/>
    <n v="201"/>
    <s v="G1C"/>
    <n v="17281.560000000001"/>
    <n v="-117.66"/>
    <n v="0"/>
    <n v="0"/>
    <n v="0"/>
    <n v="17163.900000000001"/>
    <x v="0"/>
  </r>
  <r>
    <x v="0"/>
    <x v="7"/>
    <x v="1"/>
    <n v="201"/>
    <s v="G1D"/>
    <n v="84064.45"/>
    <n v="-566.53"/>
    <n v="0"/>
    <n v="0"/>
    <n v="0"/>
    <n v="83497.919999999998"/>
    <x v="0"/>
  </r>
  <r>
    <x v="0"/>
    <x v="7"/>
    <x v="1"/>
    <n v="201"/>
    <s v="G1F"/>
    <n v="544635.43000000005"/>
    <n v="-3702.7"/>
    <n v="0"/>
    <n v="0"/>
    <n v="0"/>
    <n v="540932.73"/>
    <x v="0"/>
  </r>
  <r>
    <x v="0"/>
    <x v="7"/>
    <x v="1"/>
    <n v="201"/>
    <s v="G2A"/>
    <n v="10645903.26"/>
    <n v="-5319"/>
    <n v="0"/>
    <n v="-1.03"/>
    <n v="0"/>
    <n v="10640583.23"/>
    <x v="1"/>
  </r>
  <r>
    <x v="0"/>
    <x v="7"/>
    <x v="1"/>
    <n v="201"/>
    <s v="G2B"/>
    <n v="476270.55"/>
    <n v="-239.54"/>
    <n v="0"/>
    <n v="0"/>
    <n v="0"/>
    <n v="476031.01"/>
    <x v="1"/>
  </r>
  <r>
    <x v="0"/>
    <x v="7"/>
    <x v="1"/>
    <n v="201"/>
    <s v="G2D"/>
    <n v="308835.53999999998"/>
    <n v="-154.47"/>
    <n v="0"/>
    <n v="0"/>
    <n v="0"/>
    <n v="308681.07"/>
    <x v="1"/>
  </r>
  <r>
    <x v="0"/>
    <x v="7"/>
    <x v="1"/>
    <n v="201"/>
    <s v="G3"/>
    <n v="20674570.079999998"/>
    <n v="-10338.14"/>
    <n v="0"/>
    <n v="0"/>
    <n v="0"/>
    <n v="20664231.940000001"/>
    <x v="2"/>
  </r>
  <r>
    <x v="0"/>
    <x v="7"/>
    <x v="1"/>
    <n v="201"/>
    <s v="R1A"/>
    <n v="23162929.850000001"/>
    <n v="-597611.18999999994"/>
    <n v="0"/>
    <n v="0"/>
    <n v="0"/>
    <n v="22565318.66"/>
    <x v="3"/>
  </r>
  <r>
    <x v="0"/>
    <x v="7"/>
    <x v="1"/>
    <n v="201"/>
    <s v="R2A"/>
    <n v="3397152.74"/>
    <n v="-87645.72"/>
    <n v="0"/>
    <n v="0"/>
    <n v="0"/>
    <n v="3309507.02"/>
    <x v="4"/>
  </r>
  <r>
    <x v="0"/>
    <x v="7"/>
    <x v="1"/>
    <n v="201"/>
    <s v="R4"/>
    <n v="36748.410000000003"/>
    <n v="-948.13"/>
    <n v="0"/>
    <n v="0"/>
    <n v="0"/>
    <n v="35800.28"/>
    <x v="3"/>
  </r>
  <r>
    <x v="0"/>
    <x v="7"/>
    <x v="1"/>
    <n v="201"/>
    <s v="S1A"/>
    <n v="-39908.629999999997"/>
    <n v="430.03"/>
    <n v="0"/>
    <n v="0"/>
    <n v="0"/>
    <n v="-39478.6"/>
    <x v="5"/>
  </r>
  <r>
    <x v="0"/>
    <x v="7"/>
    <x v="1"/>
    <n v="201"/>
    <s v="S2"/>
    <n v="-38880.32"/>
    <n v="287.23"/>
    <n v="0"/>
    <n v="0"/>
    <n v="0"/>
    <n v="-38593.089999999997"/>
    <x v="5"/>
  </r>
  <r>
    <x v="0"/>
    <x v="7"/>
    <x v="1"/>
    <n v="201"/>
    <s v="S3A"/>
    <n v="429.51"/>
    <n v="-2.92"/>
    <n v="0"/>
    <n v="0"/>
    <n v="0"/>
    <n v="426.59"/>
    <x v="5"/>
  </r>
  <r>
    <x v="0"/>
    <x v="7"/>
    <x v="1"/>
    <n v="201"/>
    <s v="S3B"/>
    <n v="997.73"/>
    <n v="-6.27"/>
    <n v="0"/>
    <n v="0"/>
    <n v="0"/>
    <n v="991.46"/>
    <x v="5"/>
  </r>
  <r>
    <x v="0"/>
    <x v="7"/>
    <x v="1"/>
    <n v="201"/>
    <s v="S4A"/>
    <n v="137538.68"/>
    <n v="-934.29"/>
    <n v="0"/>
    <n v="0"/>
    <n v="0"/>
    <n v="136604.39000000001"/>
    <x v="5"/>
  </r>
  <r>
    <x v="0"/>
    <x v="7"/>
    <x v="1"/>
    <n v="201"/>
    <s v="S5"/>
    <n v="188441.75"/>
    <n v="-1290.94"/>
    <n v="0"/>
    <n v="0"/>
    <n v="0"/>
    <n v="187150.81"/>
    <x v="5"/>
  </r>
  <r>
    <x v="0"/>
    <x v="7"/>
    <x v="1"/>
    <n v="201"/>
    <s v="S6A"/>
    <n v="26.22"/>
    <n v="-0.18"/>
    <n v="0"/>
    <n v="0"/>
    <n v="0"/>
    <n v="26.04"/>
    <x v="5"/>
  </r>
  <r>
    <x v="0"/>
    <x v="7"/>
    <x v="1"/>
    <n v="201"/>
    <s v="G1A"/>
    <n v="915973.57"/>
    <n v="-6232.15"/>
    <n v="0"/>
    <n v="0"/>
    <n v="0"/>
    <n v="909741.42"/>
    <x v="0"/>
  </r>
  <r>
    <x v="0"/>
    <x v="7"/>
    <x v="1"/>
    <n v="201"/>
    <s v="G1B"/>
    <n v="488.14"/>
    <n v="-3.32"/>
    <n v="0"/>
    <n v="0"/>
    <n v="0"/>
    <n v="484.82"/>
    <x v="0"/>
  </r>
  <r>
    <x v="0"/>
    <x v="7"/>
    <x v="1"/>
    <n v="201"/>
    <s v="G1C"/>
    <n v="5758.78"/>
    <n v="-39.04"/>
    <n v="0"/>
    <n v="0"/>
    <n v="0"/>
    <n v="5719.74"/>
    <x v="0"/>
  </r>
  <r>
    <x v="0"/>
    <x v="7"/>
    <x v="1"/>
    <n v="201"/>
    <s v="G1D"/>
    <n v="8383.81"/>
    <n v="-56.97"/>
    <n v="0"/>
    <n v="0"/>
    <n v="0"/>
    <n v="8326.84"/>
    <x v="0"/>
  </r>
  <r>
    <x v="0"/>
    <x v="7"/>
    <x v="1"/>
    <n v="201"/>
    <s v="G1F"/>
    <n v="93827.74"/>
    <n v="-637.77"/>
    <n v="0"/>
    <n v="0"/>
    <n v="0"/>
    <n v="93189.97"/>
    <x v="0"/>
  </r>
  <r>
    <x v="0"/>
    <x v="7"/>
    <x v="1"/>
    <n v="201"/>
    <s v="G2A"/>
    <n v="1268500.3899999999"/>
    <n v="-634.07000000000005"/>
    <n v="0"/>
    <n v="-0.1"/>
    <n v="0"/>
    <n v="1267866.22"/>
    <x v="1"/>
  </r>
  <r>
    <x v="0"/>
    <x v="7"/>
    <x v="1"/>
    <n v="201"/>
    <s v="G2B"/>
    <n v="64918.14"/>
    <n v="-30.99"/>
    <n v="0"/>
    <n v="0"/>
    <n v="0"/>
    <n v="64887.15"/>
    <x v="1"/>
  </r>
  <r>
    <x v="0"/>
    <x v="7"/>
    <x v="1"/>
    <n v="201"/>
    <s v="G2D"/>
    <n v="30637"/>
    <n v="-15.3"/>
    <n v="0"/>
    <n v="0"/>
    <n v="0"/>
    <n v="30621.7"/>
    <x v="1"/>
  </r>
  <r>
    <x v="0"/>
    <x v="7"/>
    <x v="1"/>
    <n v="201"/>
    <s v="G3"/>
    <n v="3361903.2"/>
    <n v="-1681.92"/>
    <n v="0"/>
    <n v="0"/>
    <n v="0"/>
    <n v="3360221.28"/>
    <x v="2"/>
  </r>
  <r>
    <x v="0"/>
    <x v="7"/>
    <x v="1"/>
    <n v="201"/>
    <s v="R1A"/>
    <n v="3319949.97"/>
    <n v="-85655.21"/>
    <n v="0"/>
    <n v="0"/>
    <n v="0"/>
    <n v="3234294.76"/>
    <x v="3"/>
  </r>
  <r>
    <x v="0"/>
    <x v="7"/>
    <x v="1"/>
    <n v="201"/>
    <s v="R2A"/>
    <n v="500059.77"/>
    <n v="-12902.02"/>
    <n v="0"/>
    <n v="0"/>
    <n v="0"/>
    <n v="487157.75"/>
    <x v="4"/>
  </r>
  <r>
    <x v="0"/>
    <x v="7"/>
    <x v="1"/>
    <n v="201"/>
    <s v="R4"/>
    <n v="2359.86"/>
    <n v="-60.89"/>
    <n v="0"/>
    <n v="0"/>
    <n v="0"/>
    <n v="2298.9699999999998"/>
    <x v="3"/>
  </r>
  <r>
    <x v="0"/>
    <x v="7"/>
    <x v="1"/>
    <n v="201"/>
    <s v="S4A"/>
    <n v="26.73"/>
    <n v="-0.19"/>
    <n v="0"/>
    <n v="0"/>
    <n v="0"/>
    <n v="26.54"/>
    <x v="5"/>
  </r>
  <r>
    <x v="0"/>
    <x v="7"/>
    <x v="1"/>
    <n v="201"/>
    <s v="S5"/>
    <n v="66252.56"/>
    <n v="-543.52"/>
    <n v="0"/>
    <n v="0"/>
    <n v="0"/>
    <n v="65709.039999999994"/>
    <x v="5"/>
  </r>
  <r>
    <x v="0"/>
    <x v="8"/>
    <x v="0"/>
    <n v="201"/>
    <s v="G1A"/>
    <n v="63432.75"/>
    <n v="-431.39"/>
    <n v="0"/>
    <n v="0"/>
    <n v="0"/>
    <n v="63001.36"/>
    <x v="0"/>
  </r>
  <r>
    <x v="0"/>
    <x v="8"/>
    <x v="0"/>
    <n v="201"/>
    <s v="G1D"/>
    <n v="202.73"/>
    <n v="-1.37"/>
    <n v="0"/>
    <n v="0"/>
    <n v="0"/>
    <n v="201.36"/>
    <x v="0"/>
  </r>
  <r>
    <x v="0"/>
    <x v="8"/>
    <x v="0"/>
    <n v="201"/>
    <s v="G1F"/>
    <n v="995.18"/>
    <n v="-6.76"/>
    <n v="0"/>
    <n v="0"/>
    <n v="0"/>
    <n v="988.42"/>
    <x v="0"/>
  </r>
  <r>
    <x v="0"/>
    <x v="8"/>
    <x v="0"/>
    <n v="201"/>
    <s v="G2A"/>
    <n v="43973.919999999998"/>
    <n v="-21.94"/>
    <n v="0"/>
    <n v="0"/>
    <n v="0"/>
    <n v="43951.98"/>
    <x v="1"/>
  </r>
  <r>
    <x v="0"/>
    <x v="8"/>
    <x v="0"/>
    <n v="201"/>
    <s v="G3"/>
    <n v="86698.73"/>
    <n v="-43.35"/>
    <n v="0"/>
    <n v="0"/>
    <n v="0"/>
    <n v="86655.38"/>
    <x v="2"/>
  </r>
  <r>
    <x v="0"/>
    <x v="8"/>
    <x v="0"/>
    <n v="201"/>
    <s v="R1A"/>
    <n v="432509.61"/>
    <n v="-11158.31"/>
    <n v="0"/>
    <n v="0"/>
    <n v="0"/>
    <n v="421351.3"/>
    <x v="3"/>
  </r>
  <r>
    <x v="0"/>
    <x v="8"/>
    <x v="0"/>
    <n v="201"/>
    <s v="R2A"/>
    <n v="6538.42"/>
    <n v="-168.72"/>
    <n v="0"/>
    <n v="0"/>
    <n v="0"/>
    <n v="6369.7"/>
    <x v="4"/>
  </r>
  <r>
    <x v="0"/>
    <x v="8"/>
    <x v="0"/>
    <n v="201"/>
    <s v="S1A"/>
    <n v="1634.76"/>
    <n v="-11.12"/>
    <n v="0"/>
    <n v="0"/>
    <n v="0"/>
    <n v="1623.64"/>
    <x v="5"/>
  </r>
  <r>
    <x v="0"/>
    <x v="8"/>
    <x v="0"/>
    <n v="201"/>
    <s v="S3B"/>
    <n v="699.43"/>
    <n v="-4.76"/>
    <n v="0"/>
    <n v="0"/>
    <n v="0"/>
    <n v="694.67"/>
    <x v="5"/>
  </r>
  <r>
    <x v="0"/>
    <x v="8"/>
    <x v="0"/>
    <n v="201"/>
    <s v="S4A"/>
    <n v="2.08"/>
    <n v="-0.01"/>
    <n v="0"/>
    <n v="0"/>
    <n v="0"/>
    <n v="2.0699999999999998"/>
    <x v="5"/>
  </r>
  <r>
    <x v="0"/>
    <x v="8"/>
    <x v="0"/>
    <n v="201"/>
    <s v="R1A"/>
    <n v="-42.71"/>
    <n v="1.0900000000000001"/>
    <n v="0"/>
    <n v="0"/>
    <n v="0"/>
    <n v="-41.62"/>
    <x v="3"/>
  </r>
  <r>
    <x v="0"/>
    <x v="8"/>
    <x v="1"/>
    <n v="201"/>
    <s v="G1A"/>
    <n v="6455527.9699999997"/>
    <n v="-43894.04"/>
    <n v="0"/>
    <n v="0"/>
    <n v="0"/>
    <n v="6411633.9299999997"/>
    <x v="0"/>
  </r>
  <r>
    <x v="0"/>
    <x v="8"/>
    <x v="1"/>
    <n v="201"/>
    <s v="G1B"/>
    <n v="229.03"/>
    <n v="-1.55"/>
    <n v="0"/>
    <n v="0"/>
    <n v="0"/>
    <n v="227.48"/>
    <x v="0"/>
  </r>
  <r>
    <x v="0"/>
    <x v="8"/>
    <x v="1"/>
    <n v="201"/>
    <s v="G1C"/>
    <n v="16631.77"/>
    <n v="-113.25"/>
    <n v="0"/>
    <n v="0"/>
    <n v="0"/>
    <n v="16518.52"/>
    <x v="0"/>
  </r>
  <r>
    <x v="0"/>
    <x v="8"/>
    <x v="1"/>
    <n v="201"/>
    <s v="G1D"/>
    <n v="105891.31"/>
    <n v="-720.04"/>
    <n v="0"/>
    <n v="0"/>
    <n v="0"/>
    <n v="105171.27"/>
    <x v="0"/>
  </r>
  <r>
    <x v="0"/>
    <x v="8"/>
    <x v="1"/>
    <n v="201"/>
    <s v="G1F"/>
    <n v="602315.79"/>
    <n v="-4094.43"/>
    <n v="0"/>
    <n v="0"/>
    <n v="0"/>
    <n v="598221.36"/>
    <x v="0"/>
  </r>
  <r>
    <x v="0"/>
    <x v="8"/>
    <x v="1"/>
    <n v="201"/>
    <s v="G2A"/>
    <n v="9407272.2300000004"/>
    <n v="-4701.21"/>
    <n v="0"/>
    <n v="0"/>
    <n v="0"/>
    <n v="9402571.0199999996"/>
    <x v="1"/>
  </r>
  <r>
    <x v="0"/>
    <x v="8"/>
    <x v="1"/>
    <n v="201"/>
    <s v="G2B"/>
    <n v="557078.38"/>
    <n v="-278.54000000000002"/>
    <n v="0"/>
    <n v="0"/>
    <n v="0"/>
    <n v="556799.84"/>
    <x v="1"/>
  </r>
  <r>
    <x v="0"/>
    <x v="8"/>
    <x v="1"/>
    <n v="201"/>
    <s v="G2D"/>
    <n v="283266.67"/>
    <n v="-141.6"/>
    <n v="0"/>
    <n v="0"/>
    <n v="0"/>
    <n v="283125.07"/>
    <x v="1"/>
  </r>
  <r>
    <x v="0"/>
    <x v="8"/>
    <x v="1"/>
    <n v="201"/>
    <s v="G3"/>
    <n v="16646347.18"/>
    <n v="-8344.36"/>
    <n v="0"/>
    <n v="0"/>
    <n v="0"/>
    <n v="16638002.82"/>
    <x v="2"/>
  </r>
  <r>
    <x v="0"/>
    <x v="8"/>
    <x v="1"/>
    <n v="201"/>
    <s v="R1A"/>
    <n v="22643502.98"/>
    <n v="-584193.72"/>
    <n v="0"/>
    <n v="0"/>
    <n v="0"/>
    <n v="22059309.260000002"/>
    <x v="3"/>
  </r>
  <r>
    <x v="0"/>
    <x v="8"/>
    <x v="1"/>
    <n v="201"/>
    <s v="R2A"/>
    <n v="3440427.31"/>
    <n v="-88756.38"/>
    <n v="0"/>
    <n v="0"/>
    <n v="0"/>
    <n v="3351670.93"/>
    <x v="4"/>
  </r>
  <r>
    <x v="0"/>
    <x v="8"/>
    <x v="1"/>
    <n v="201"/>
    <s v="R4"/>
    <n v="51643.77"/>
    <n v="-1332.43"/>
    <n v="0"/>
    <n v="0"/>
    <n v="0"/>
    <n v="50311.34"/>
    <x v="3"/>
  </r>
  <r>
    <x v="0"/>
    <x v="8"/>
    <x v="1"/>
    <n v="201"/>
    <s v="S1A"/>
    <n v="187327.27"/>
    <n v="-1282"/>
    <n v="0"/>
    <n v="0"/>
    <n v="0"/>
    <n v="186045.27"/>
    <x v="5"/>
  </r>
  <r>
    <x v="0"/>
    <x v="8"/>
    <x v="1"/>
    <n v="201"/>
    <s v="S2"/>
    <n v="7377.85"/>
    <n v="-53.12"/>
    <n v="0"/>
    <n v="0"/>
    <n v="0"/>
    <n v="7324.73"/>
    <x v="5"/>
  </r>
  <r>
    <x v="0"/>
    <x v="8"/>
    <x v="1"/>
    <n v="201"/>
    <s v="S3A"/>
    <n v="474.43"/>
    <n v="-3.23"/>
    <n v="0"/>
    <n v="0"/>
    <n v="0"/>
    <n v="471.2"/>
    <x v="5"/>
  </r>
  <r>
    <x v="0"/>
    <x v="8"/>
    <x v="1"/>
    <n v="201"/>
    <s v="S3B"/>
    <n v="1899.71"/>
    <n v="-13.03"/>
    <n v="0"/>
    <n v="0"/>
    <n v="0"/>
    <n v="1886.68"/>
    <x v="5"/>
  </r>
  <r>
    <x v="0"/>
    <x v="8"/>
    <x v="1"/>
    <n v="201"/>
    <s v="S4A"/>
    <n v="148414.45000000001"/>
    <n v="-1007.65"/>
    <n v="0"/>
    <n v="0"/>
    <n v="0"/>
    <n v="147406.79999999999"/>
    <x v="5"/>
  </r>
  <r>
    <x v="0"/>
    <x v="8"/>
    <x v="1"/>
    <n v="201"/>
    <s v="S5"/>
    <n v="355305.77"/>
    <n v="-2544.89"/>
    <n v="0"/>
    <n v="0"/>
    <n v="0"/>
    <n v="352760.88"/>
    <x v="5"/>
  </r>
  <r>
    <x v="0"/>
    <x v="8"/>
    <x v="1"/>
    <n v="201"/>
    <s v="S6A"/>
    <n v="28.79"/>
    <n v="-0.19"/>
    <n v="0"/>
    <n v="0"/>
    <n v="0"/>
    <n v="28.6"/>
    <x v="5"/>
  </r>
  <r>
    <x v="0"/>
    <x v="8"/>
    <x v="1"/>
    <n v="201"/>
    <s v="G1A"/>
    <n v="368235.52000000002"/>
    <n v="-2505"/>
    <n v="0"/>
    <n v="0"/>
    <n v="0"/>
    <n v="365730.52"/>
    <x v="0"/>
  </r>
  <r>
    <x v="0"/>
    <x v="8"/>
    <x v="1"/>
    <n v="201"/>
    <s v="G1C"/>
    <n v="5113.34"/>
    <n v="-34.67"/>
    <n v="0"/>
    <n v="0"/>
    <n v="0"/>
    <n v="5078.67"/>
    <x v="0"/>
  </r>
  <r>
    <x v="0"/>
    <x v="8"/>
    <x v="1"/>
    <n v="201"/>
    <s v="G1D"/>
    <n v="1463.71"/>
    <n v="-9.9499999999999993"/>
    <n v="0"/>
    <n v="0"/>
    <n v="0"/>
    <n v="1453.76"/>
    <x v="0"/>
  </r>
  <r>
    <x v="0"/>
    <x v="8"/>
    <x v="1"/>
    <n v="201"/>
    <s v="G1F"/>
    <n v="36813.599999999999"/>
    <n v="-250.27"/>
    <n v="0"/>
    <n v="0"/>
    <n v="0"/>
    <n v="36563.33"/>
    <x v="0"/>
  </r>
  <r>
    <x v="0"/>
    <x v="8"/>
    <x v="1"/>
    <n v="201"/>
    <s v="G2A"/>
    <n v="495187.37"/>
    <n v="-247.33"/>
    <n v="0"/>
    <n v="0"/>
    <n v="0"/>
    <n v="494940.04"/>
    <x v="1"/>
  </r>
  <r>
    <x v="0"/>
    <x v="8"/>
    <x v="1"/>
    <n v="201"/>
    <s v="G2B"/>
    <n v="42321.07"/>
    <n v="-21.16"/>
    <n v="0"/>
    <n v="0"/>
    <n v="0"/>
    <n v="42299.91"/>
    <x v="1"/>
  </r>
  <r>
    <x v="0"/>
    <x v="8"/>
    <x v="1"/>
    <n v="201"/>
    <s v="G2D"/>
    <n v="15430.56"/>
    <n v="-7.72"/>
    <n v="0"/>
    <n v="0"/>
    <n v="0"/>
    <n v="15422.84"/>
    <x v="1"/>
  </r>
  <r>
    <x v="0"/>
    <x v="8"/>
    <x v="1"/>
    <n v="201"/>
    <s v="G3"/>
    <n v="1062586.24"/>
    <n v="-528.87"/>
    <n v="0"/>
    <n v="0"/>
    <n v="0"/>
    <n v="1062057.3700000001"/>
    <x v="2"/>
  </r>
  <r>
    <x v="0"/>
    <x v="8"/>
    <x v="1"/>
    <n v="201"/>
    <s v="R1A"/>
    <n v="1351454.64"/>
    <n v="-34867.269999999997"/>
    <n v="0"/>
    <n v="0"/>
    <n v="0"/>
    <n v="1316587.3700000001"/>
    <x v="3"/>
  </r>
  <r>
    <x v="0"/>
    <x v="8"/>
    <x v="1"/>
    <n v="201"/>
    <s v="R2A"/>
    <n v="266676.39"/>
    <n v="-6880.21"/>
    <n v="0"/>
    <n v="0"/>
    <n v="0"/>
    <n v="259796.18"/>
    <x v="4"/>
  </r>
  <r>
    <x v="0"/>
    <x v="8"/>
    <x v="1"/>
    <n v="201"/>
    <s v="R4"/>
    <n v="2719.6"/>
    <n v="-70.17"/>
    <n v="0"/>
    <n v="0"/>
    <n v="0"/>
    <n v="2649.43"/>
    <x v="3"/>
  </r>
  <r>
    <x v="0"/>
    <x v="8"/>
    <x v="1"/>
    <n v="201"/>
    <s v="S1A"/>
    <n v="432.36"/>
    <n v="-3.59"/>
    <n v="0"/>
    <n v="0"/>
    <n v="0"/>
    <n v="428.77"/>
    <x v="5"/>
  </r>
  <r>
    <x v="0"/>
    <x v="8"/>
    <x v="1"/>
    <n v="201"/>
    <s v="S5"/>
    <n v="-24156.1"/>
    <n v="182.25"/>
    <n v="0"/>
    <n v="0"/>
    <n v="0"/>
    <n v="-23973.85"/>
    <x v="5"/>
  </r>
  <r>
    <x v="0"/>
    <x v="9"/>
    <x v="0"/>
    <n v="201"/>
    <s v="G1A"/>
    <n v="147987.60999999999"/>
    <n v="-1006.23"/>
    <n v="0"/>
    <n v="0"/>
    <n v="0"/>
    <n v="146981.38"/>
    <x v="0"/>
  </r>
  <r>
    <x v="0"/>
    <x v="9"/>
    <x v="0"/>
    <n v="201"/>
    <s v="G1B"/>
    <n v="146.26"/>
    <n v="-0.99"/>
    <n v="0"/>
    <n v="0"/>
    <n v="0"/>
    <n v="145.27000000000001"/>
    <x v="0"/>
  </r>
  <r>
    <x v="0"/>
    <x v="9"/>
    <x v="0"/>
    <n v="201"/>
    <s v="G1D"/>
    <n v="337.79"/>
    <n v="-2.2999999999999998"/>
    <n v="0"/>
    <n v="0"/>
    <n v="0"/>
    <n v="335.49"/>
    <x v="0"/>
  </r>
  <r>
    <x v="0"/>
    <x v="9"/>
    <x v="0"/>
    <n v="201"/>
    <s v="G1F"/>
    <n v="2957.66"/>
    <n v="-20.12"/>
    <n v="0"/>
    <n v="0"/>
    <n v="0"/>
    <n v="2937.54"/>
    <x v="0"/>
  </r>
  <r>
    <x v="0"/>
    <x v="9"/>
    <x v="0"/>
    <n v="201"/>
    <s v="G2A"/>
    <n v="97948.72"/>
    <n v="-49.02"/>
    <n v="0"/>
    <n v="0"/>
    <n v="0"/>
    <n v="97899.7"/>
    <x v="1"/>
  </r>
  <r>
    <x v="0"/>
    <x v="9"/>
    <x v="0"/>
    <n v="201"/>
    <s v="G3"/>
    <n v="96949.31"/>
    <n v="-48.47"/>
    <n v="0"/>
    <n v="0"/>
    <n v="0"/>
    <n v="96900.84"/>
    <x v="2"/>
  </r>
  <r>
    <x v="0"/>
    <x v="9"/>
    <x v="0"/>
    <n v="201"/>
    <s v="R1A"/>
    <n v="741756.17"/>
    <n v="-19146.63"/>
    <n v="0"/>
    <n v="0"/>
    <n v="0"/>
    <n v="722609.54"/>
    <x v="3"/>
  </r>
  <r>
    <x v="0"/>
    <x v="9"/>
    <x v="0"/>
    <n v="201"/>
    <s v="R2A"/>
    <n v="9404.2999999999993"/>
    <n v="-242.65"/>
    <n v="0"/>
    <n v="0"/>
    <n v="0"/>
    <n v="9161.65"/>
    <x v="4"/>
  </r>
  <r>
    <x v="0"/>
    <x v="9"/>
    <x v="0"/>
    <n v="201"/>
    <s v="S1A"/>
    <n v="1897.47"/>
    <n v="-12.9"/>
    <n v="0"/>
    <n v="0"/>
    <n v="0"/>
    <n v="1884.57"/>
    <x v="5"/>
  </r>
  <r>
    <x v="0"/>
    <x v="9"/>
    <x v="0"/>
    <n v="201"/>
    <s v="S3B"/>
    <n v="811.82"/>
    <n v="-5.52"/>
    <n v="0"/>
    <n v="0"/>
    <n v="0"/>
    <n v="806.3"/>
    <x v="5"/>
  </r>
  <r>
    <x v="0"/>
    <x v="9"/>
    <x v="0"/>
    <n v="201"/>
    <s v="S4A"/>
    <n v="2.44"/>
    <n v="-0.02"/>
    <n v="0"/>
    <n v="0"/>
    <n v="0"/>
    <n v="2.42"/>
    <x v="5"/>
  </r>
  <r>
    <x v="0"/>
    <x v="9"/>
    <x v="0"/>
    <n v="201"/>
    <s v="R1A"/>
    <n v="187.78"/>
    <n v="-4.8600000000000003"/>
    <n v="0"/>
    <n v="0"/>
    <n v="0"/>
    <n v="182.92"/>
    <x v="3"/>
  </r>
  <r>
    <x v="0"/>
    <x v="9"/>
    <x v="1"/>
    <n v="201"/>
    <s v="G1A"/>
    <n v="8341380.2800000003"/>
    <n v="-56714.55"/>
    <n v="0"/>
    <n v="0"/>
    <n v="0"/>
    <n v="8284665.7300000004"/>
    <x v="0"/>
  </r>
  <r>
    <x v="0"/>
    <x v="9"/>
    <x v="1"/>
    <n v="201"/>
    <s v="G1B"/>
    <n v="807.87"/>
    <n v="-5.51"/>
    <n v="0"/>
    <n v="0"/>
    <n v="0"/>
    <n v="802.36"/>
    <x v="0"/>
  </r>
  <r>
    <x v="0"/>
    <x v="9"/>
    <x v="1"/>
    <n v="201"/>
    <s v="G1C"/>
    <n v="17218.72"/>
    <n v="-117.2"/>
    <n v="0"/>
    <n v="0"/>
    <n v="0"/>
    <n v="17101.52"/>
    <x v="0"/>
  </r>
  <r>
    <x v="0"/>
    <x v="9"/>
    <x v="1"/>
    <n v="201"/>
    <s v="G1D"/>
    <n v="158177.20000000001"/>
    <n v="-1075.5899999999999"/>
    <n v="0"/>
    <n v="0"/>
    <n v="0"/>
    <n v="157101.60999999999"/>
    <x v="0"/>
  </r>
  <r>
    <x v="0"/>
    <x v="9"/>
    <x v="1"/>
    <n v="201"/>
    <s v="G1F"/>
    <n v="912692.75"/>
    <n v="-6205.56"/>
    <n v="0"/>
    <n v="0"/>
    <n v="0"/>
    <n v="906487.19"/>
    <x v="0"/>
  </r>
  <r>
    <x v="0"/>
    <x v="9"/>
    <x v="1"/>
    <n v="201"/>
    <s v="G2A"/>
    <n v="11603968.43"/>
    <n v="-5799.98"/>
    <n v="0"/>
    <n v="0"/>
    <n v="0"/>
    <n v="11598168.449999999"/>
    <x v="1"/>
  </r>
  <r>
    <x v="0"/>
    <x v="9"/>
    <x v="1"/>
    <n v="201"/>
    <s v="G2B"/>
    <n v="761277.99"/>
    <n v="-381.28"/>
    <n v="0"/>
    <n v="0"/>
    <n v="0"/>
    <n v="760896.71"/>
    <x v="1"/>
  </r>
  <r>
    <x v="0"/>
    <x v="9"/>
    <x v="1"/>
    <n v="201"/>
    <s v="G2D"/>
    <n v="419893.84"/>
    <n v="-209.98"/>
    <n v="0"/>
    <n v="0"/>
    <n v="0"/>
    <n v="419683.86"/>
    <x v="1"/>
  </r>
  <r>
    <x v="0"/>
    <x v="9"/>
    <x v="1"/>
    <n v="201"/>
    <s v="G3"/>
    <n v="22790909.690000001"/>
    <n v="-11329.98"/>
    <n v="0"/>
    <n v="0"/>
    <n v="0"/>
    <n v="22779579.710000001"/>
    <x v="2"/>
  </r>
  <r>
    <x v="0"/>
    <x v="9"/>
    <x v="1"/>
    <n v="201"/>
    <s v="R1A"/>
    <n v="32603243.34"/>
    <n v="-841165.08"/>
    <n v="0"/>
    <n v="-0.01"/>
    <n v="0"/>
    <n v="31762078.25"/>
    <x v="3"/>
  </r>
  <r>
    <x v="0"/>
    <x v="9"/>
    <x v="1"/>
    <n v="201"/>
    <s v="R2A"/>
    <n v="4796309.1100000003"/>
    <n v="-123748.53"/>
    <n v="0"/>
    <n v="0"/>
    <n v="0"/>
    <n v="4672560.58"/>
    <x v="4"/>
  </r>
  <r>
    <x v="0"/>
    <x v="9"/>
    <x v="1"/>
    <n v="201"/>
    <s v="R4"/>
    <n v="6343.26"/>
    <n v="-163.66"/>
    <n v="0"/>
    <n v="0"/>
    <n v="0"/>
    <n v="6179.6"/>
    <x v="3"/>
  </r>
  <r>
    <x v="0"/>
    <x v="9"/>
    <x v="1"/>
    <n v="201"/>
    <s v="S1A"/>
    <n v="227771.51"/>
    <n v="-1563.02"/>
    <n v="0"/>
    <n v="0"/>
    <n v="0"/>
    <n v="226208.49"/>
    <x v="5"/>
  </r>
  <r>
    <x v="0"/>
    <x v="9"/>
    <x v="1"/>
    <n v="201"/>
    <s v="S2"/>
    <n v="6272.93"/>
    <n v="-42.65"/>
    <n v="0"/>
    <n v="0"/>
    <n v="0"/>
    <n v="6230.28"/>
    <x v="5"/>
  </r>
  <r>
    <x v="0"/>
    <x v="9"/>
    <x v="1"/>
    <n v="201"/>
    <s v="S3A"/>
    <n v="547.58000000000004"/>
    <n v="-3.71"/>
    <n v="0"/>
    <n v="0"/>
    <n v="0"/>
    <n v="543.87"/>
    <x v="5"/>
  </r>
  <r>
    <x v="0"/>
    <x v="9"/>
    <x v="1"/>
    <n v="201"/>
    <s v="S3B"/>
    <n v="2130.5"/>
    <n v="-14.5"/>
    <n v="0"/>
    <n v="0"/>
    <n v="0"/>
    <n v="2116"/>
    <x v="5"/>
  </r>
  <r>
    <x v="0"/>
    <x v="9"/>
    <x v="1"/>
    <n v="201"/>
    <s v="S4A"/>
    <n v="176254.28"/>
    <n v="-1199.1600000000001"/>
    <n v="0"/>
    <n v="0"/>
    <n v="0"/>
    <n v="175055.12"/>
    <x v="5"/>
  </r>
  <r>
    <x v="0"/>
    <x v="9"/>
    <x v="1"/>
    <n v="201"/>
    <s v="S5"/>
    <n v="428044.03"/>
    <n v="-2979.52"/>
    <n v="0"/>
    <n v="0"/>
    <n v="0"/>
    <n v="425064.51"/>
    <x v="5"/>
  </r>
  <r>
    <x v="0"/>
    <x v="9"/>
    <x v="1"/>
    <n v="201"/>
    <s v="S6A"/>
    <n v="38.630000000000003"/>
    <n v="-0.27"/>
    <n v="0"/>
    <n v="0"/>
    <n v="0"/>
    <n v="38.36"/>
    <x v="5"/>
  </r>
  <r>
    <x v="0"/>
    <x v="9"/>
    <x v="1"/>
    <n v="201"/>
    <s v="G1A"/>
    <n v="363267.58"/>
    <n v="-2470.15"/>
    <n v="0"/>
    <n v="0"/>
    <n v="0"/>
    <n v="360797.43"/>
    <x v="0"/>
  </r>
  <r>
    <x v="0"/>
    <x v="9"/>
    <x v="1"/>
    <n v="201"/>
    <s v="G1C"/>
    <n v="5074.25"/>
    <n v="-34.39"/>
    <n v="0"/>
    <n v="0"/>
    <n v="0"/>
    <n v="5039.8599999999997"/>
    <x v="0"/>
  </r>
  <r>
    <x v="0"/>
    <x v="9"/>
    <x v="1"/>
    <n v="201"/>
    <s v="G1D"/>
    <n v="7894.8"/>
    <n v="-53.69"/>
    <n v="0"/>
    <n v="0"/>
    <n v="0"/>
    <n v="7841.11"/>
    <x v="0"/>
  </r>
  <r>
    <x v="0"/>
    <x v="9"/>
    <x v="1"/>
    <n v="201"/>
    <s v="G1F"/>
    <n v="17728.37"/>
    <n v="-120.62"/>
    <n v="0"/>
    <n v="0"/>
    <n v="0"/>
    <n v="17607.75"/>
    <x v="0"/>
  </r>
  <r>
    <x v="0"/>
    <x v="9"/>
    <x v="1"/>
    <n v="201"/>
    <s v="G2A"/>
    <n v="433464.93"/>
    <n v="-216.58"/>
    <n v="0"/>
    <n v="0"/>
    <n v="0"/>
    <n v="433248.35"/>
    <x v="1"/>
  </r>
  <r>
    <x v="0"/>
    <x v="9"/>
    <x v="1"/>
    <n v="201"/>
    <s v="G2B"/>
    <n v="13893.94"/>
    <n v="-6.95"/>
    <n v="0"/>
    <n v="0"/>
    <n v="0"/>
    <n v="13886.99"/>
    <x v="1"/>
  </r>
  <r>
    <x v="0"/>
    <x v="9"/>
    <x v="1"/>
    <n v="201"/>
    <s v="G2D"/>
    <n v="14933.55"/>
    <n v="-7.47"/>
    <n v="0"/>
    <n v="0"/>
    <n v="0"/>
    <n v="14926.08"/>
    <x v="1"/>
  </r>
  <r>
    <x v="0"/>
    <x v="9"/>
    <x v="1"/>
    <n v="201"/>
    <s v="G3"/>
    <n v="1680510.46"/>
    <n v="-840.24"/>
    <n v="0"/>
    <n v="0"/>
    <n v="0"/>
    <n v="1679670.22"/>
    <x v="2"/>
  </r>
  <r>
    <x v="0"/>
    <x v="9"/>
    <x v="1"/>
    <n v="201"/>
    <s v="R1A"/>
    <n v="1196267.3"/>
    <n v="-30863.89"/>
    <n v="0"/>
    <n v="0"/>
    <n v="0"/>
    <n v="1165403.4099999999"/>
    <x v="3"/>
  </r>
  <r>
    <x v="0"/>
    <x v="9"/>
    <x v="1"/>
    <n v="201"/>
    <s v="R2A"/>
    <n v="126019.88"/>
    <n v="-3251"/>
    <n v="0"/>
    <n v="0"/>
    <n v="0"/>
    <n v="122768.88"/>
    <x v="4"/>
  </r>
  <r>
    <x v="1"/>
    <x v="10"/>
    <x v="0"/>
    <n v="201"/>
    <s v="G1A"/>
    <n v="186707.13"/>
    <n v="-1269.3800000000001"/>
    <n v="0"/>
    <n v="0"/>
    <n v="0"/>
    <n v="185437.75"/>
    <x v="0"/>
  </r>
  <r>
    <x v="1"/>
    <x v="10"/>
    <x v="0"/>
    <n v="201"/>
    <s v="G1B"/>
    <n v="141.54"/>
    <n v="-0.97"/>
    <n v="0"/>
    <n v="0"/>
    <n v="0"/>
    <n v="140.57"/>
    <x v="0"/>
  </r>
  <r>
    <x v="1"/>
    <x v="10"/>
    <x v="0"/>
    <n v="201"/>
    <s v="G1D"/>
    <n v="441.2"/>
    <n v="-2.99"/>
    <n v="0"/>
    <n v="0"/>
    <n v="0"/>
    <n v="438.21"/>
    <x v="0"/>
  </r>
  <r>
    <x v="1"/>
    <x v="10"/>
    <x v="0"/>
    <n v="201"/>
    <s v="G1F"/>
    <n v="3634.51"/>
    <n v="-24.73"/>
    <n v="0"/>
    <n v="0"/>
    <n v="0"/>
    <n v="3609.78"/>
    <x v="0"/>
  </r>
  <r>
    <x v="1"/>
    <x v="10"/>
    <x v="0"/>
    <n v="201"/>
    <s v="G2A"/>
    <n v="146064.43"/>
    <n v="-73.05"/>
    <n v="0"/>
    <n v="0"/>
    <n v="0"/>
    <n v="145991.38"/>
    <x v="1"/>
  </r>
  <r>
    <x v="1"/>
    <x v="10"/>
    <x v="0"/>
    <n v="201"/>
    <s v="G2B"/>
    <n v="-10.69"/>
    <n v="0"/>
    <n v="0"/>
    <n v="0"/>
    <n v="0"/>
    <n v="-10.69"/>
    <x v="1"/>
  </r>
  <r>
    <x v="1"/>
    <x v="10"/>
    <x v="0"/>
    <n v="201"/>
    <s v="G3"/>
    <n v="29452.57"/>
    <n v="-14.74"/>
    <n v="0"/>
    <n v="0"/>
    <n v="0"/>
    <n v="29437.83"/>
    <x v="2"/>
  </r>
  <r>
    <x v="1"/>
    <x v="10"/>
    <x v="0"/>
    <n v="201"/>
    <s v="R1A"/>
    <n v="848514.11"/>
    <n v="-21891.65"/>
    <n v="0"/>
    <n v="0"/>
    <n v="0"/>
    <n v="826622.46"/>
    <x v="3"/>
  </r>
  <r>
    <x v="1"/>
    <x v="10"/>
    <x v="0"/>
    <n v="201"/>
    <s v="R2A"/>
    <n v="11152.31"/>
    <n v="-287.74"/>
    <n v="0"/>
    <n v="0"/>
    <n v="0"/>
    <n v="10864.57"/>
    <x v="4"/>
  </r>
  <r>
    <x v="1"/>
    <x v="10"/>
    <x v="0"/>
    <n v="201"/>
    <s v="S1A"/>
    <n v="1899.53"/>
    <n v="-12.91"/>
    <n v="0"/>
    <n v="0"/>
    <n v="0"/>
    <n v="1886.62"/>
    <x v="5"/>
  </r>
  <r>
    <x v="1"/>
    <x v="10"/>
    <x v="0"/>
    <n v="201"/>
    <s v="S3B"/>
    <n v="812.66"/>
    <n v="-5.53"/>
    <n v="0"/>
    <n v="0"/>
    <n v="0"/>
    <n v="807.13"/>
    <x v="5"/>
  </r>
  <r>
    <x v="1"/>
    <x v="10"/>
    <x v="0"/>
    <n v="201"/>
    <s v="S4A"/>
    <n v="2.44"/>
    <n v="-0.02"/>
    <n v="0"/>
    <n v="0"/>
    <n v="0"/>
    <n v="2.42"/>
    <x v="5"/>
  </r>
  <r>
    <x v="1"/>
    <x v="10"/>
    <x v="0"/>
    <n v="201"/>
    <s v="G1A"/>
    <n v="69.05"/>
    <n v="-0.47"/>
    <n v="0"/>
    <n v="0"/>
    <n v="0"/>
    <n v="68.58"/>
    <x v="0"/>
  </r>
  <r>
    <x v="1"/>
    <x v="10"/>
    <x v="0"/>
    <n v="201"/>
    <s v="R1A"/>
    <n v="1930.19"/>
    <n v="-49.8"/>
    <n v="0"/>
    <n v="0"/>
    <n v="0"/>
    <n v="1880.39"/>
    <x v="3"/>
  </r>
  <r>
    <x v="1"/>
    <x v="10"/>
    <x v="1"/>
    <n v="201"/>
    <s v="G1A"/>
    <n v="9390362.0899999999"/>
    <n v="-63845.599999999999"/>
    <n v="0"/>
    <n v="0"/>
    <n v="0"/>
    <n v="9326516.4900000002"/>
    <x v="0"/>
  </r>
  <r>
    <x v="1"/>
    <x v="10"/>
    <x v="1"/>
    <n v="201"/>
    <s v="G1B"/>
    <n v="810.25"/>
    <n v="-5.5"/>
    <n v="0"/>
    <n v="0"/>
    <n v="0"/>
    <n v="804.75"/>
    <x v="0"/>
  </r>
  <r>
    <x v="1"/>
    <x v="10"/>
    <x v="1"/>
    <n v="201"/>
    <s v="G1C"/>
    <n v="17683.009999999998"/>
    <n v="-120.24"/>
    <n v="0"/>
    <n v="0"/>
    <n v="0"/>
    <n v="17562.77"/>
    <x v="0"/>
  </r>
  <r>
    <x v="1"/>
    <x v="10"/>
    <x v="1"/>
    <n v="201"/>
    <s v="G1D"/>
    <n v="184110.09"/>
    <n v="-1251.8499999999999"/>
    <n v="0"/>
    <n v="0"/>
    <n v="0"/>
    <n v="182858.23999999999"/>
    <x v="0"/>
  </r>
  <r>
    <x v="1"/>
    <x v="10"/>
    <x v="1"/>
    <n v="201"/>
    <s v="G1F"/>
    <n v="1076865.55"/>
    <n v="-7321.46"/>
    <n v="0"/>
    <n v="0"/>
    <n v="0"/>
    <n v="1069544.0900000001"/>
    <x v="0"/>
  </r>
  <r>
    <x v="1"/>
    <x v="10"/>
    <x v="1"/>
    <n v="201"/>
    <s v="G2A"/>
    <n v="12792197.880000001"/>
    <n v="-6395.98"/>
    <n v="0"/>
    <n v="0"/>
    <n v="0"/>
    <n v="12785801.9"/>
    <x v="1"/>
  </r>
  <r>
    <x v="1"/>
    <x v="10"/>
    <x v="1"/>
    <n v="201"/>
    <s v="G2B"/>
    <n v="936912.33"/>
    <n v="-468.51"/>
    <n v="0"/>
    <n v="0"/>
    <n v="0"/>
    <n v="936443.82"/>
    <x v="1"/>
  </r>
  <r>
    <x v="1"/>
    <x v="10"/>
    <x v="1"/>
    <n v="201"/>
    <s v="G2D"/>
    <n v="473756.58"/>
    <n v="-236.88"/>
    <n v="0"/>
    <n v="0"/>
    <n v="0"/>
    <n v="473519.7"/>
    <x v="1"/>
  </r>
  <r>
    <x v="1"/>
    <x v="10"/>
    <x v="1"/>
    <n v="201"/>
    <s v="G3"/>
    <n v="23339298.129999999"/>
    <n v="-11660.27"/>
    <n v="0"/>
    <n v="0"/>
    <n v="0"/>
    <n v="23327637.859999999"/>
    <x v="2"/>
  </r>
  <r>
    <x v="1"/>
    <x v="10"/>
    <x v="1"/>
    <n v="201"/>
    <s v="R1A"/>
    <n v="38785648.759999998"/>
    <n v="-1000665.13"/>
    <n v="0"/>
    <n v="0"/>
    <n v="0"/>
    <n v="37784983.630000003"/>
    <x v="3"/>
  </r>
  <r>
    <x v="1"/>
    <x v="10"/>
    <x v="1"/>
    <n v="201"/>
    <s v="R2A"/>
    <n v="5500662.8099999996"/>
    <n v="-141944.97"/>
    <n v="0"/>
    <n v="0"/>
    <n v="0"/>
    <n v="5358717.84"/>
    <x v="4"/>
  </r>
  <r>
    <x v="1"/>
    <x v="10"/>
    <x v="1"/>
    <n v="201"/>
    <s v="S1A"/>
    <n v="179746.48"/>
    <n v="-1221.8900000000001"/>
    <n v="0"/>
    <n v="0"/>
    <n v="0"/>
    <n v="178524.59"/>
    <x v="5"/>
  </r>
  <r>
    <x v="1"/>
    <x v="10"/>
    <x v="1"/>
    <n v="201"/>
    <s v="S2"/>
    <n v="8850.49"/>
    <n v="-67.069999999999993"/>
    <n v="0"/>
    <n v="0"/>
    <n v="0"/>
    <n v="8783.42"/>
    <x v="5"/>
  </r>
  <r>
    <x v="1"/>
    <x v="10"/>
    <x v="1"/>
    <n v="201"/>
    <s v="S3A"/>
    <n v="504.14"/>
    <n v="-3.41"/>
    <n v="0"/>
    <n v="0"/>
    <n v="0"/>
    <n v="500.73"/>
    <x v="5"/>
  </r>
  <r>
    <x v="1"/>
    <x v="10"/>
    <x v="1"/>
    <n v="201"/>
    <s v="S3B"/>
    <n v="516.64"/>
    <n v="-3.31"/>
    <n v="0"/>
    <n v="0"/>
    <n v="0"/>
    <n v="513.33000000000004"/>
    <x v="5"/>
  </r>
  <r>
    <x v="1"/>
    <x v="10"/>
    <x v="1"/>
    <n v="201"/>
    <s v="S4A"/>
    <n v="178116.65"/>
    <n v="-1211.77"/>
    <n v="0"/>
    <n v="0"/>
    <n v="0"/>
    <n v="176904.88"/>
    <x v="5"/>
  </r>
  <r>
    <x v="1"/>
    <x v="10"/>
    <x v="1"/>
    <n v="201"/>
    <s v="S5"/>
    <n v="368211.09"/>
    <n v="-2490.79"/>
    <n v="0"/>
    <n v="0"/>
    <n v="0"/>
    <n v="365720.3"/>
    <x v="5"/>
  </r>
  <r>
    <x v="1"/>
    <x v="10"/>
    <x v="1"/>
    <n v="201"/>
    <s v="S6A"/>
    <n v="33.479999999999997"/>
    <n v="-0.23"/>
    <n v="0"/>
    <n v="0"/>
    <n v="0"/>
    <n v="33.25"/>
    <x v="5"/>
  </r>
  <r>
    <x v="1"/>
    <x v="10"/>
    <x v="1"/>
    <n v="201"/>
    <s v="G1A"/>
    <n v="822052.91"/>
    <n v="-5589.77"/>
    <n v="0"/>
    <n v="0"/>
    <n v="0"/>
    <n v="816463.14"/>
    <x v="0"/>
  </r>
  <r>
    <x v="1"/>
    <x v="10"/>
    <x v="1"/>
    <n v="201"/>
    <s v="G1C"/>
    <n v="2775.23"/>
    <n v="-18.78"/>
    <n v="0"/>
    <n v="0"/>
    <n v="0"/>
    <n v="2756.45"/>
    <x v="0"/>
  </r>
  <r>
    <x v="1"/>
    <x v="10"/>
    <x v="1"/>
    <n v="201"/>
    <s v="G1D"/>
    <n v="10576.68"/>
    <n v="-71.92"/>
    <n v="0"/>
    <n v="0"/>
    <n v="0"/>
    <n v="10504.76"/>
    <x v="0"/>
  </r>
  <r>
    <x v="1"/>
    <x v="10"/>
    <x v="1"/>
    <n v="201"/>
    <s v="G1F"/>
    <n v="84605.6"/>
    <n v="-575.15"/>
    <n v="0"/>
    <n v="0"/>
    <n v="0"/>
    <n v="84030.45"/>
    <x v="0"/>
  </r>
  <r>
    <x v="1"/>
    <x v="10"/>
    <x v="1"/>
    <n v="201"/>
    <s v="G2A"/>
    <n v="1057902.31"/>
    <n v="-528.78"/>
    <n v="0"/>
    <n v="0"/>
    <n v="0"/>
    <n v="1057373.53"/>
    <x v="1"/>
  </r>
  <r>
    <x v="1"/>
    <x v="10"/>
    <x v="1"/>
    <n v="201"/>
    <s v="G2B"/>
    <n v="49733.16"/>
    <n v="-24.88"/>
    <n v="0"/>
    <n v="0"/>
    <n v="0"/>
    <n v="49708.28"/>
    <x v="1"/>
  </r>
  <r>
    <x v="1"/>
    <x v="10"/>
    <x v="1"/>
    <n v="201"/>
    <s v="G2D"/>
    <n v="14497.48"/>
    <n v="-7.25"/>
    <n v="0"/>
    <n v="0"/>
    <n v="0"/>
    <n v="14490.23"/>
    <x v="1"/>
  </r>
  <r>
    <x v="1"/>
    <x v="10"/>
    <x v="1"/>
    <n v="201"/>
    <s v="G3"/>
    <n v="2481897.7999999998"/>
    <n v="-1240.8800000000001"/>
    <n v="0"/>
    <n v="0"/>
    <n v="0"/>
    <n v="2480656.92"/>
    <x v="2"/>
  </r>
  <r>
    <x v="1"/>
    <x v="10"/>
    <x v="1"/>
    <n v="201"/>
    <s v="R1A"/>
    <n v="2570484.73"/>
    <n v="-66318.09"/>
    <n v="0"/>
    <n v="0"/>
    <n v="0"/>
    <n v="2504166.64"/>
    <x v="3"/>
  </r>
  <r>
    <x v="1"/>
    <x v="10"/>
    <x v="1"/>
    <n v="201"/>
    <s v="R2A"/>
    <n v="450033.41"/>
    <n v="-11612.6"/>
    <n v="0"/>
    <n v="0"/>
    <n v="0"/>
    <n v="438420.81"/>
    <x v="4"/>
  </r>
  <r>
    <x v="1"/>
    <x v="10"/>
    <x v="1"/>
    <n v="201"/>
    <s v="S5"/>
    <n v="-5062.3100000000004"/>
    <n v="34.42"/>
    <n v="0"/>
    <n v="0"/>
    <n v="0"/>
    <n v="-5027.8900000000003"/>
    <x v="5"/>
  </r>
  <r>
    <x v="1"/>
    <x v="11"/>
    <x v="0"/>
    <n v="201"/>
    <s v="G1A"/>
    <n v="107973.96"/>
    <n v="-734.17"/>
    <n v="0"/>
    <n v="0"/>
    <n v="0"/>
    <n v="107239.79"/>
    <x v="0"/>
  </r>
  <r>
    <x v="1"/>
    <x v="11"/>
    <x v="0"/>
    <n v="201"/>
    <s v="G1B"/>
    <n v="138.55000000000001"/>
    <n v="-0.94"/>
    <n v="0"/>
    <n v="0"/>
    <n v="0"/>
    <n v="137.61000000000001"/>
    <x v="0"/>
  </r>
  <r>
    <x v="1"/>
    <x v="11"/>
    <x v="0"/>
    <n v="201"/>
    <s v="G1D"/>
    <n v="122.64"/>
    <n v="-0.84"/>
    <n v="0"/>
    <n v="0"/>
    <n v="0"/>
    <n v="121.8"/>
    <x v="0"/>
  </r>
  <r>
    <x v="1"/>
    <x v="11"/>
    <x v="0"/>
    <n v="201"/>
    <s v="G1F"/>
    <n v="1887.07"/>
    <n v="-12.83"/>
    <n v="0"/>
    <n v="0"/>
    <n v="0"/>
    <n v="1874.24"/>
    <x v="0"/>
  </r>
  <r>
    <x v="1"/>
    <x v="11"/>
    <x v="0"/>
    <n v="201"/>
    <s v="G2A"/>
    <n v="67430.42"/>
    <n v="-33.729999999999997"/>
    <n v="0"/>
    <n v="0"/>
    <n v="0"/>
    <n v="67396.69"/>
    <x v="1"/>
  </r>
  <r>
    <x v="1"/>
    <x v="11"/>
    <x v="0"/>
    <n v="201"/>
    <s v="G2B"/>
    <n v="0.09"/>
    <n v="0"/>
    <n v="0"/>
    <n v="0"/>
    <n v="0"/>
    <n v="0.09"/>
    <x v="1"/>
  </r>
  <r>
    <x v="1"/>
    <x v="11"/>
    <x v="0"/>
    <n v="201"/>
    <s v="G3"/>
    <n v="187687.9"/>
    <n v="-93.82"/>
    <n v="0"/>
    <n v="0"/>
    <n v="0"/>
    <n v="187594.08"/>
    <x v="2"/>
  </r>
  <r>
    <x v="1"/>
    <x v="11"/>
    <x v="0"/>
    <n v="201"/>
    <s v="R1A"/>
    <n v="610711.74"/>
    <n v="-15756.05"/>
    <n v="0"/>
    <n v="0"/>
    <n v="0"/>
    <n v="594955.68999999994"/>
    <x v="3"/>
  </r>
  <r>
    <x v="1"/>
    <x v="11"/>
    <x v="0"/>
    <n v="201"/>
    <s v="R2A"/>
    <n v="9802.31"/>
    <n v="-252.87"/>
    <n v="0"/>
    <n v="0"/>
    <n v="0"/>
    <n v="9549.44"/>
    <x v="4"/>
  </r>
  <r>
    <x v="1"/>
    <x v="11"/>
    <x v="0"/>
    <n v="201"/>
    <s v="S1A"/>
    <n v="1675.33"/>
    <n v="-11.39"/>
    <n v="0"/>
    <n v="0"/>
    <n v="0"/>
    <n v="1663.94"/>
    <x v="5"/>
  </r>
  <r>
    <x v="1"/>
    <x v="11"/>
    <x v="0"/>
    <n v="201"/>
    <s v="S3B"/>
    <n v="716.89"/>
    <n v="-4.88"/>
    <n v="0"/>
    <n v="0"/>
    <n v="0"/>
    <n v="712.01"/>
    <x v="5"/>
  </r>
  <r>
    <x v="1"/>
    <x v="11"/>
    <x v="0"/>
    <n v="201"/>
    <s v="S4A"/>
    <n v="2.17"/>
    <n v="-0.01"/>
    <n v="0"/>
    <n v="0"/>
    <n v="0"/>
    <n v="2.16"/>
    <x v="5"/>
  </r>
  <r>
    <x v="1"/>
    <x v="11"/>
    <x v="0"/>
    <n v="201"/>
    <s v="G1A"/>
    <n v="-7.5"/>
    <n v="0.05"/>
    <n v="0"/>
    <n v="0"/>
    <n v="0"/>
    <n v="-7.45"/>
    <x v="0"/>
  </r>
  <r>
    <x v="1"/>
    <x v="11"/>
    <x v="0"/>
    <n v="201"/>
    <s v="R1A"/>
    <n v="267.8"/>
    <n v="-6.9"/>
    <n v="0"/>
    <n v="0"/>
    <n v="0"/>
    <n v="260.89999999999998"/>
    <x v="3"/>
  </r>
  <r>
    <x v="1"/>
    <x v="11"/>
    <x v="1"/>
    <n v="201"/>
    <s v="G1A"/>
    <n v="8133360.75"/>
    <n v="-55310.73"/>
    <n v="0"/>
    <n v="0"/>
    <n v="0"/>
    <n v="8078050.0199999996"/>
    <x v="0"/>
  </r>
  <r>
    <x v="1"/>
    <x v="11"/>
    <x v="1"/>
    <n v="201"/>
    <s v="G1B"/>
    <n v="914.24"/>
    <n v="-6.2"/>
    <n v="0"/>
    <n v="0"/>
    <n v="0"/>
    <n v="908.04"/>
    <x v="0"/>
  </r>
  <r>
    <x v="1"/>
    <x v="11"/>
    <x v="1"/>
    <n v="201"/>
    <s v="G1C"/>
    <n v="12461.93"/>
    <n v="-84.75"/>
    <n v="0"/>
    <n v="0"/>
    <n v="0"/>
    <n v="12377.18"/>
    <x v="0"/>
  </r>
  <r>
    <x v="1"/>
    <x v="11"/>
    <x v="1"/>
    <n v="201"/>
    <s v="G1D"/>
    <n v="147188.91"/>
    <n v="-1000.87"/>
    <n v="0"/>
    <n v="0"/>
    <n v="0"/>
    <n v="146188.04"/>
    <x v="0"/>
  </r>
  <r>
    <x v="1"/>
    <x v="11"/>
    <x v="1"/>
    <n v="201"/>
    <s v="G1F"/>
    <n v="935097.15"/>
    <n v="-6358.3"/>
    <n v="0"/>
    <n v="0"/>
    <n v="0"/>
    <n v="928738.85"/>
    <x v="0"/>
  </r>
  <r>
    <x v="1"/>
    <x v="11"/>
    <x v="1"/>
    <n v="201"/>
    <s v="G2A"/>
    <n v="10935768.369999999"/>
    <n v="-5467.07"/>
    <n v="0"/>
    <n v="0"/>
    <n v="0"/>
    <n v="10930301.300000001"/>
    <x v="1"/>
  </r>
  <r>
    <x v="1"/>
    <x v="11"/>
    <x v="1"/>
    <n v="201"/>
    <s v="G2B"/>
    <n v="788159.92"/>
    <n v="-394.06"/>
    <n v="0"/>
    <n v="0"/>
    <n v="0"/>
    <n v="787765.86"/>
    <x v="1"/>
  </r>
  <r>
    <x v="1"/>
    <x v="11"/>
    <x v="1"/>
    <n v="201"/>
    <s v="G2D"/>
    <n v="434842.74"/>
    <n v="-217.42"/>
    <n v="0"/>
    <n v="0"/>
    <n v="0"/>
    <n v="434625.32"/>
    <x v="1"/>
  </r>
  <r>
    <x v="1"/>
    <x v="11"/>
    <x v="1"/>
    <n v="201"/>
    <s v="G3"/>
    <n v="20022591.550000001"/>
    <n v="-10011.6"/>
    <n v="0"/>
    <n v="0"/>
    <n v="0"/>
    <n v="20012579.949999999"/>
    <x v="2"/>
  </r>
  <r>
    <x v="1"/>
    <x v="11"/>
    <x v="1"/>
    <n v="201"/>
    <s v="R1A"/>
    <n v="31152769.66"/>
    <n v="-803737.26"/>
    <n v="0"/>
    <n v="0"/>
    <n v="0"/>
    <n v="30349032.399999999"/>
    <x v="3"/>
  </r>
  <r>
    <x v="1"/>
    <x v="11"/>
    <x v="1"/>
    <n v="201"/>
    <s v="R2A"/>
    <n v="4569983.87"/>
    <n v="-117906.66"/>
    <n v="0"/>
    <n v="0"/>
    <n v="0"/>
    <n v="4452077.21"/>
    <x v="4"/>
  </r>
  <r>
    <x v="1"/>
    <x v="11"/>
    <x v="1"/>
    <n v="201"/>
    <s v="S1A"/>
    <n v="172814.07"/>
    <n v="-1177.28"/>
    <n v="0"/>
    <n v="0"/>
    <n v="0"/>
    <n v="171636.79"/>
    <x v="5"/>
  </r>
  <r>
    <x v="1"/>
    <x v="11"/>
    <x v="1"/>
    <n v="201"/>
    <s v="S2"/>
    <n v="5347.07"/>
    <n v="-36.6"/>
    <n v="0"/>
    <n v="0"/>
    <n v="0"/>
    <n v="5310.47"/>
    <x v="5"/>
  </r>
  <r>
    <x v="1"/>
    <x v="11"/>
    <x v="1"/>
    <n v="201"/>
    <s v="S3A"/>
    <n v="456.14"/>
    <n v="-3.1"/>
    <n v="0"/>
    <n v="0"/>
    <n v="0"/>
    <n v="453.04"/>
    <x v="5"/>
  </r>
  <r>
    <x v="1"/>
    <x v="11"/>
    <x v="1"/>
    <n v="201"/>
    <s v="S3B"/>
    <n v="1780.05"/>
    <n v="-12.28"/>
    <n v="0"/>
    <n v="0"/>
    <n v="0"/>
    <n v="1767.77"/>
    <x v="5"/>
  </r>
  <r>
    <x v="1"/>
    <x v="11"/>
    <x v="1"/>
    <n v="201"/>
    <s v="S4A"/>
    <n v="153292.94"/>
    <n v="-1041.1199999999999"/>
    <n v="0"/>
    <n v="0"/>
    <n v="0"/>
    <n v="152251.82"/>
    <x v="5"/>
  </r>
  <r>
    <x v="1"/>
    <x v="11"/>
    <x v="1"/>
    <n v="201"/>
    <s v="S5"/>
    <n v="324152.15000000002"/>
    <n v="-2204.1999999999998"/>
    <n v="0"/>
    <n v="0"/>
    <n v="0"/>
    <n v="321947.95"/>
    <x v="5"/>
  </r>
  <r>
    <x v="1"/>
    <x v="11"/>
    <x v="1"/>
    <n v="201"/>
    <s v="S6A"/>
    <n v="29.42"/>
    <n v="-0.19"/>
    <n v="0"/>
    <n v="0"/>
    <n v="0"/>
    <n v="29.23"/>
    <x v="5"/>
  </r>
  <r>
    <x v="1"/>
    <x v="11"/>
    <x v="1"/>
    <n v="201"/>
    <s v="G1A"/>
    <n v="419929.3"/>
    <n v="-2856.2"/>
    <n v="0"/>
    <n v="0"/>
    <n v="0"/>
    <n v="417073.1"/>
    <x v="0"/>
  </r>
  <r>
    <x v="1"/>
    <x v="11"/>
    <x v="1"/>
    <n v="201"/>
    <s v="G1C"/>
    <n v="2499.84"/>
    <n v="-16.920000000000002"/>
    <n v="0"/>
    <n v="0"/>
    <n v="0"/>
    <n v="2482.92"/>
    <x v="0"/>
  </r>
  <r>
    <x v="1"/>
    <x v="11"/>
    <x v="1"/>
    <n v="201"/>
    <s v="G1D"/>
    <n v="3304.09"/>
    <n v="-22.47"/>
    <n v="0"/>
    <n v="0"/>
    <n v="0"/>
    <n v="3281.62"/>
    <x v="0"/>
  </r>
  <r>
    <x v="1"/>
    <x v="11"/>
    <x v="1"/>
    <n v="201"/>
    <s v="G1F"/>
    <n v="44327.11"/>
    <n v="-300.88"/>
    <n v="0"/>
    <n v="0"/>
    <n v="0"/>
    <n v="44026.23"/>
    <x v="0"/>
  </r>
  <r>
    <x v="1"/>
    <x v="11"/>
    <x v="1"/>
    <n v="201"/>
    <s v="G2A"/>
    <n v="441546.19"/>
    <n v="-220.73"/>
    <n v="0"/>
    <n v="0"/>
    <n v="0"/>
    <n v="441325.46"/>
    <x v="1"/>
  </r>
  <r>
    <x v="1"/>
    <x v="11"/>
    <x v="1"/>
    <n v="201"/>
    <s v="G2B"/>
    <n v="20848.63"/>
    <n v="-10.43"/>
    <n v="0"/>
    <n v="0"/>
    <n v="0"/>
    <n v="20838.2"/>
    <x v="1"/>
  </r>
  <r>
    <x v="1"/>
    <x v="11"/>
    <x v="1"/>
    <n v="201"/>
    <s v="G2D"/>
    <n v="9689.2099999999991"/>
    <n v="-4.84"/>
    <n v="0"/>
    <n v="0"/>
    <n v="0"/>
    <n v="9684.3700000000008"/>
    <x v="1"/>
  </r>
  <r>
    <x v="1"/>
    <x v="11"/>
    <x v="1"/>
    <n v="201"/>
    <s v="G3"/>
    <n v="1371680.88"/>
    <n v="-685.89"/>
    <n v="0"/>
    <n v="0"/>
    <n v="0"/>
    <n v="1370994.99"/>
    <x v="2"/>
  </r>
  <r>
    <x v="1"/>
    <x v="11"/>
    <x v="1"/>
    <n v="201"/>
    <s v="R1A"/>
    <n v="1272482.19"/>
    <n v="-32830.03"/>
    <n v="0"/>
    <n v="0"/>
    <n v="0"/>
    <n v="1239652.1599999999"/>
    <x v="3"/>
  </r>
  <r>
    <x v="1"/>
    <x v="11"/>
    <x v="1"/>
    <n v="201"/>
    <s v="R2A"/>
    <n v="239972.92"/>
    <n v="-6189.87"/>
    <n v="0"/>
    <n v="0"/>
    <n v="0"/>
    <n v="233783.05"/>
    <x v="4"/>
  </r>
  <r>
    <x v="1"/>
    <x v="11"/>
    <x v="1"/>
    <n v="201"/>
    <s v="S5"/>
    <n v="-26356.2"/>
    <n v="179.23"/>
    <n v="0"/>
    <n v="0"/>
    <n v="0"/>
    <n v="-26176.97"/>
    <x v="5"/>
  </r>
  <r>
    <x v="1"/>
    <x v="0"/>
    <x v="0"/>
    <n v="201"/>
    <s v="G1A"/>
    <n v="140755.4"/>
    <n v="-956.96"/>
    <n v="0"/>
    <n v="0"/>
    <n v="0"/>
    <n v="139798.44"/>
    <x v="0"/>
  </r>
  <r>
    <x v="1"/>
    <x v="0"/>
    <x v="0"/>
    <n v="201"/>
    <s v="G1B"/>
    <n v="115.48"/>
    <n v="-0.8"/>
    <n v="0"/>
    <n v="0"/>
    <n v="0"/>
    <n v="114.68"/>
    <x v="0"/>
  </r>
  <r>
    <x v="1"/>
    <x v="0"/>
    <x v="0"/>
    <n v="201"/>
    <s v="G1D"/>
    <n v="260.69"/>
    <n v="-1.76"/>
    <n v="0"/>
    <n v="0"/>
    <n v="0"/>
    <n v="258.93"/>
    <x v="0"/>
  </r>
  <r>
    <x v="1"/>
    <x v="0"/>
    <x v="0"/>
    <n v="201"/>
    <s v="G1F"/>
    <n v="2493.2199999999998"/>
    <n v="-16.95"/>
    <n v="0"/>
    <n v="0"/>
    <n v="0"/>
    <n v="2476.27"/>
    <x v="0"/>
  </r>
  <r>
    <x v="1"/>
    <x v="0"/>
    <x v="0"/>
    <n v="201"/>
    <s v="G2A"/>
    <n v="93507.01"/>
    <n v="-46.76"/>
    <n v="0"/>
    <n v="0"/>
    <n v="0"/>
    <n v="93460.25"/>
    <x v="1"/>
  </r>
  <r>
    <x v="1"/>
    <x v="0"/>
    <x v="0"/>
    <n v="201"/>
    <s v="G3"/>
    <n v="-168641.96"/>
    <n v="80.44"/>
    <n v="0"/>
    <n v="0"/>
    <n v="0"/>
    <n v="-168561.52"/>
    <x v="2"/>
  </r>
  <r>
    <x v="1"/>
    <x v="0"/>
    <x v="0"/>
    <n v="201"/>
    <s v="R1A"/>
    <n v="654546.24"/>
    <n v="-16887.52"/>
    <n v="0"/>
    <n v="0"/>
    <n v="0"/>
    <n v="637658.72"/>
    <x v="3"/>
  </r>
  <r>
    <x v="1"/>
    <x v="0"/>
    <x v="0"/>
    <n v="201"/>
    <s v="R2A"/>
    <n v="9301.59"/>
    <n v="-239.96"/>
    <n v="0"/>
    <n v="0"/>
    <n v="0"/>
    <n v="9061.6299999999992"/>
    <x v="4"/>
  </r>
  <r>
    <x v="1"/>
    <x v="0"/>
    <x v="0"/>
    <n v="201"/>
    <s v="S1A"/>
    <n v="1478.06"/>
    <n v="-10.050000000000001"/>
    <n v="0"/>
    <n v="0"/>
    <n v="0"/>
    <n v="1468.01"/>
    <x v="5"/>
  </r>
  <r>
    <x v="1"/>
    <x v="0"/>
    <x v="0"/>
    <n v="201"/>
    <s v="S3B"/>
    <n v="632.42999999999995"/>
    <n v="-4.3099999999999996"/>
    <n v="0"/>
    <n v="0"/>
    <n v="0"/>
    <n v="628.12"/>
    <x v="5"/>
  </r>
  <r>
    <x v="1"/>
    <x v="0"/>
    <x v="0"/>
    <n v="201"/>
    <s v="S4A"/>
    <n v="1.9"/>
    <n v="-0.01"/>
    <n v="0"/>
    <n v="0"/>
    <n v="0"/>
    <n v="1.89"/>
    <x v="5"/>
  </r>
  <r>
    <x v="1"/>
    <x v="0"/>
    <x v="0"/>
    <n v="201"/>
    <s v="R1A"/>
    <n v="397.85"/>
    <n v="-10.27"/>
    <n v="0"/>
    <n v="0"/>
    <n v="0"/>
    <n v="387.58"/>
    <x v="3"/>
  </r>
  <r>
    <x v="1"/>
    <x v="0"/>
    <x v="1"/>
    <n v="201"/>
    <s v="G1A"/>
    <n v="8590467.4000000004"/>
    <n v="-58415.93"/>
    <n v="0"/>
    <n v="0"/>
    <n v="0"/>
    <n v="8532051.4700000007"/>
    <x v="0"/>
  </r>
  <r>
    <x v="1"/>
    <x v="0"/>
    <x v="1"/>
    <n v="201"/>
    <s v="G1B"/>
    <n v="654.37"/>
    <n v="-4.45"/>
    <n v="0"/>
    <n v="0"/>
    <n v="0"/>
    <n v="649.91999999999996"/>
    <x v="0"/>
  </r>
  <r>
    <x v="1"/>
    <x v="0"/>
    <x v="1"/>
    <n v="201"/>
    <s v="G1C"/>
    <n v="12673.3"/>
    <n v="-86.18"/>
    <n v="0"/>
    <n v="0"/>
    <n v="0"/>
    <n v="12587.12"/>
    <x v="0"/>
  </r>
  <r>
    <x v="1"/>
    <x v="0"/>
    <x v="1"/>
    <n v="201"/>
    <s v="G1D"/>
    <n v="164212.21"/>
    <n v="-1116.67"/>
    <n v="0"/>
    <n v="0"/>
    <n v="0"/>
    <n v="163095.54"/>
    <x v="0"/>
  </r>
  <r>
    <x v="1"/>
    <x v="0"/>
    <x v="1"/>
    <n v="201"/>
    <s v="G1F"/>
    <n v="1055745.95"/>
    <n v="-7177.76"/>
    <n v="0"/>
    <n v="0"/>
    <n v="0"/>
    <n v="1048568.19"/>
    <x v="0"/>
  </r>
  <r>
    <x v="1"/>
    <x v="0"/>
    <x v="1"/>
    <n v="201"/>
    <s v="G2A"/>
    <n v="11452404.439999999"/>
    <n v="-5726.45"/>
    <n v="0"/>
    <n v="0"/>
    <n v="0"/>
    <n v="11446677.99"/>
    <x v="1"/>
  </r>
  <r>
    <x v="1"/>
    <x v="0"/>
    <x v="1"/>
    <n v="201"/>
    <s v="G2B"/>
    <n v="752853.66"/>
    <n v="-376.43"/>
    <n v="0"/>
    <n v="0"/>
    <n v="0"/>
    <n v="752477.23"/>
    <x v="1"/>
  </r>
  <r>
    <x v="1"/>
    <x v="0"/>
    <x v="1"/>
    <n v="201"/>
    <s v="G2D"/>
    <n v="420757.35"/>
    <n v="-210.34"/>
    <n v="0"/>
    <n v="0"/>
    <n v="0"/>
    <n v="420547.01"/>
    <x v="1"/>
  </r>
  <r>
    <x v="1"/>
    <x v="0"/>
    <x v="1"/>
    <n v="201"/>
    <s v="G3"/>
    <n v="20315210.690000001"/>
    <n v="-10157.67"/>
    <n v="0"/>
    <n v="-0.8"/>
    <n v="0"/>
    <n v="20305052.219999999"/>
    <x v="2"/>
  </r>
  <r>
    <x v="1"/>
    <x v="0"/>
    <x v="1"/>
    <n v="201"/>
    <s v="R1A"/>
    <n v="32758536.239999998"/>
    <n v="-845182.22"/>
    <n v="0"/>
    <n v="0"/>
    <n v="0"/>
    <n v="31913354.02"/>
    <x v="3"/>
  </r>
  <r>
    <x v="1"/>
    <x v="0"/>
    <x v="1"/>
    <n v="201"/>
    <s v="R2A"/>
    <n v="4759701.3600000003"/>
    <n v="-122801.51"/>
    <n v="0"/>
    <n v="0"/>
    <n v="0"/>
    <n v="4636899.8499999996"/>
    <x v="4"/>
  </r>
  <r>
    <x v="1"/>
    <x v="0"/>
    <x v="1"/>
    <n v="201"/>
    <s v="S1A"/>
    <n v="91256.78"/>
    <n v="-620.52"/>
    <n v="0"/>
    <n v="0"/>
    <n v="0"/>
    <n v="90636.26"/>
    <x v="5"/>
  </r>
  <r>
    <x v="1"/>
    <x v="0"/>
    <x v="1"/>
    <n v="201"/>
    <s v="S2"/>
    <n v="5459.42"/>
    <n v="-37.130000000000003"/>
    <n v="0"/>
    <n v="0"/>
    <n v="0"/>
    <n v="5422.29"/>
    <x v="5"/>
  </r>
  <r>
    <x v="1"/>
    <x v="0"/>
    <x v="1"/>
    <n v="201"/>
    <s v="S3A"/>
    <n v="112.21"/>
    <n v="-0.77"/>
    <n v="0"/>
    <n v="0"/>
    <n v="0"/>
    <n v="111.44"/>
    <x v="5"/>
  </r>
  <r>
    <x v="1"/>
    <x v="0"/>
    <x v="1"/>
    <n v="201"/>
    <s v="S3B"/>
    <n v="1468.15"/>
    <n v="-10"/>
    <n v="0"/>
    <n v="0"/>
    <n v="0"/>
    <n v="1458.15"/>
    <x v="5"/>
  </r>
  <r>
    <x v="1"/>
    <x v="0"/>
    <x v="1"/>
    <n v="201"/>
    <s v="S4A"/>
    <n v="146379.46"/>
    <n v="-995.54"/>
    <n v="0"/>
    <n v="0"/>
    <n v="0"/>
    <n v="145383.92000000001"/>
    <x v="5"/>
  </r>
  <r>
    <x v="1"/>
    <x v="0"/>
    <x v="1"/>
    <n v="201"/>
    <s v="S5"/>
    <n v="331192.96999999997"/>
    <n v="-2252.14"/>
    <n v="0"/>
    <n v="0"/>
    <n v="0"/>
    <n v="328940.83"/>
    <x v="5"/>
  </r>
  <r>
    <x v="1"/>
    <x v="0"/>
    <x v="1"/>
    <n v="201"/>
    <s v="S6A"/>
    <n v="25.91"/>
    <n v="-0.18"/>
    <n v="0"/>
    <n v="0"/>
    <n v="0"/>
    <n v="25.73"/>
    <x v="5"/>
  </r>
  <r>
    <x v="1"/>
    <x v="0"/>
    <x v="1"/>
    <n v="201"/>
    <s v="G1A"/>
    <n v="523121.28"/>
    <n v="-3557.19"/>
    <n v="0"/>
    <n v="0"/>
    <n v="0"/>
    <n v="519564.09"/>
    <x v="0"/>
  </r>
  <r>
    <x v="1"/>
    <x v="0"/>
    <x v="1"/>
    <n v="201"/>
    <s v="G1C"/>
    <n v="2540.67"/>
    <n v="-17.2"/>
    <n v="0"/>
    <n v="0"/>
    <n v="0"/>
    <n v="2523.4699999999998"/>
    <x v="0"/>
  </r>
  <r>
    <x v="1"/>
    <x v="0"/>
    <x v="1"/>
    <n v="201"/>
    <s v="G1D"/>
    <n v="8630.7800000000007"/>
    <n v="-58.69"/>
    <n v="0"/>
    <n v="0"/>
    <n v="0"/>
    <n v="8572.09"/>
    <x v="0"/>
  </r>
  <r>
    <x v="1"/>
    <x v="0"/>
    <x v="1"/>
    <n v="201"/>
    <s v="G1F"/>
    <n v="70808.460000000006"/>
    <n v="-481.09"/>
    <n v="0"/>
    <n v="0"/>
    <n v="0"/>
    <n v="70327.37"/>
    <x v="0"/>
  </r>
  <r>
    <x v="1"/>
    <x v="0"/>
    <x v="1"/>
    <n v="201"/>
    <s v="G2A"/>
    <n v="588573.04"/>
    <n v="-294.27"/>
    <n v="0"/>
    <n v="0"/>
    <n v="0"/>
    <n v="588278.77"/>
    <x v="1"/>
  </r>
  <r>
    <x v="1"/>
    <x v="0"/>
    <x v="1"/>
    <n v="201"/>
    <s v="G2B"/>
    <n v="49426.06"/>
    <n v="-24.72"/>
    <n v="0"/>
    <n v="0"/>
    <n v="0"/>
    <n v="49401.34"/>
    <x v="1"/>
  </r>
  <r>
    <x v="1"/>
    <x v="0"/>
    <x v="1"/>
    <n v="201"/>
    <s v="G2D"/>
    <n v="18691.150000000001"/>
    <n v="-9.34"/>
    <n v="0"/>
    <n v="0"/>
    <n v="0"/>
    <n v="18681.810000000001"/>
    <x v="1"/>
  </r>
  <r>
    <x v="1"/>
    <x v="0"/>
    <x v="1"/>
    <n v="201"/>
    <s v="G3"/>
    <n v="1023498.33"/>
    <n v="-511.73"/>
    <n v="0"/>
    <n v="0"/>
    <n v="0"/>
    <n v="1022986.6"/>
    <x v="2"/>
  </r>
  <r>
    <x v="1"/>
    <x v="0"/>
    <x v="1"/>
    <n v="201"/>
    <s v="R1A"/>
    <n v="1885442.43"/>
    <n v="-48644.47"/>
    <n v="0"/>
    <n v="0"/>
    <n v="0"/>
    <n v="1836797.96"/>
    <x v="3"/>
  </r>
  <r>
    <x v="1"/>
    <x v="0"/>
    <x v="1"/>
    <n v="201"/>
    <s v="R2A"/>
    <n v="378841.66"/>
    <n v="-9773.94"/>
    <n v="0"/>
    <n v="0"/>
    <n v="0"/>
    <n v="369067.72"/>
    <x v="4"/>
  </r>
  <r>
    <x v="1"/>
    <x v="0"/>
    <x v="1"/>
    <n v="201"/>
    <s v="S1A"/>
    <n v="2.98"/>
    <n v="-0.02"/>
    <n v="0"/>
    <n v="0"/>
    <n v="0"/>
    <n v="2.96"/>
    <x v="5"/>
  </r>
  <r>
    <x v="1"/>
    <x v="0"/>
    <x v="1"/>
    <n v="201"/>
    <s v="S4A"/>
    <n v="21.21"/>
    <n v="-0.14000000000000001"/>
    <n v="0"/>
    <n v="0"/>
    <n v="0"/>
    <n v="21.07"/>
    <x v="5"/>
  </r>
  <r>
    <x v="1"/>
    <x v="0"/>
    <x v="1"/>
    <n v="201"/>
    <s v="S5"/>
    <n v="3478.18"/>
    <n v="-23.65"/>
    <n v="0"/>
    <n v="0"/>
    <n v="0"/>
    <n v="3454.53"/>
    <x v="5"/>
  </r>
  <r>
    <x v="1"/>
    <x v="1"/>
    <x v="0"/>
    <n v="201"/>
    <s v="G1A"/>
    <n v="116949.75999999999"/>
    <n v="-795.15"/>
    <n v="0"/>
    <n v="0"/>
    <n v="0"/>
    <n v="116154.61"/>
    <x v="0"/>
  </r>
  <r>
    <x v="1"/>
    <x v="1"/>
    <x v="0"/>
    <n v="201"/>
    <s v="G1B"/>
    <n v="110.5"/>
    <n v="-0.75"/>
    <n v="0"/>
    <n v="0"/>
    <n v="0"/>
    <n v="109.75"/>
    <x v="0"/>
  </r>
  <r>
    <x v="1"/>
    <x v="1"/>
    <x v="0"/>
    <n v="201"/>
    <s v="G1D"/>
    <n v="214.65"/>
    <n v="-1.46"/>
    <n v="0"/>
    <n v="0"/>
    <n v="0"/>
    <n v="213.19"/>
    <x v="0"/>
  </r>
  <r>
    <x v="1"/>
    <x v="1"/>
    <x v="0"/>
    <n v="201"/>
    <s v="G1F"/>
    <n v="2148.59"/>
    <n v="-14.63"/>
    <n v="0"/>
    <n v="0"/>
    <n v="0"/>
    <n v="2133.96"/>
    <x v="0"/>
  </r>
  <r>
    <x v="1"/>
    <x v="1"/>
    <x v="0"/>
    <n v="201"/>
    <s v="G2A"/>
    <n v="86057.3"/>
    <n v="-43.05"/>
    <n v="0"/>
    <n v="0"/>
    <n v="0"/>
    <n v="86014.25"/>
    <x v="1"/>
  </r>
  <r>
    <x v="1"/>
    <x v="1"/>
    <x v="0"/>
    <n v="201"/>
    <s v="G3"/>
    <n v="170845.59"/>
    <n v="-79.25"/>
    <n v="0"/>
    <n v="0"/>
    <n v="0"/>
    <n v="170766.34"/>
    <x v="2"/>
  </r>
  <r>
    <x v="1"/>
    <x v="1"/>
    <x v="0"/>
    <n v="201"/>
    <s v="R1A"/>
    <n v="651054.51"/>
    <n v="-16797.25"/>
    <n v="0"/>
    <n v="0"/>
    <n v="0"/>
    <n v="634257.26"/>
    <x v="3"/>
  </r>
  <r>
    <x v="1"/>
    <x v="1"/>
    <x v="0"/>
    <n v="201"/>
    <s v="R2A"/>
    <n v="9919.4599999999991"/>
    <n v="-255.96"/>
    <n v="0"/>
    <n v="0"/>
    <n v="0"/>
    <n v="9663.5"/>
    <x v="4"/>
  </r>
  <r>
    <x v="1"/>
    <x v="1"/>
    <x v="0"/>
    <n v="201"/>
    <s v="S1A"/>
    <n v="1318.08"/>
    <n v="-8.9700000000000006"/>
    <n v="0"/>
    <n v="0"/>
    <n v="0"/>
    <n v="1309.1099999999999"/>
    <x v="5"/>
  </r>
  <r>
    <x v="1"/>
    <x v="1"/>
    <x v="0"/>
    <n v="201"/>
    <s v="S3B"/>
    <n v="563.95000000000005"/>
    <n v="-3.84"/>
    <n v="0"/>
    <n v="0"/>
    <n v="0"/>
    <n v="560.11"/>
    <x v="5"/>
  </r>
  <r>
    <x v="1"/>
    <x v="1"/>
    <x v="0"/>
    <n v="201"/>
    <s v="S4A"/>
    <n v="1.72"/>
    <n v="-0.01"/>
    <n v="0"/>
    <n v="0"/>
    <n v="0"/>
    <n v="1.71"/>
    <x v="5"/>
  </r>
  <r>
    <x v="1"/>
    <x v="1"/>
    <x v="0"/>
    <n v="201"/>
    <s v="G3"/>
    <n v="28887.599999999999"/>
    <n v="-14.44"/>
    <n v="0"/>
    <n v="0"/>
    <n v="0"/>
    <n v="28873.16"/>
    <x v="2"/>
  </r>
  <r>
    <x v="1"/>
    <x v="1"/>
    <x v="0"/>
    <n v="201"/>
    <s v="R1A"/>
    <n v="352.77"/>
    <n v="-9.09"/>
    <n v="0"/>
    <n v="0"/>
    <n v="0"/>
    <n v="343.68"/>
    <x v="3"/>
  </r>
  <r>
    <x v="1"/>
    <x v="1"/>
    <x v="1"/>
    <n v="201"/>
    <s v="G1A"/>
    <n v="7272304.5499999998"/>
    <n v="-49453.01"/>
    <n v="0"/>
    <n v="0"/>
    <n v="0"/>
    <n v="7222851.54"/>
    <x v="0"/>
  </r>
  <r>
    <x v="1"/>
    <x v="1"/>
    <x v="1"/>
    <n v="201"/>
    <s v="G1B"/>
    <n v="579.07000000000005"/>
    <n v="-3.93"/>
    <n v="0"/>
    <n v="0"/>
    <n v="0"/>
    <n v="575.14"/>
    <x v="0"/>
  </r>
  <r>
    <x v="1"/>
    <x v="1"/>
    <x v="1"/>
    <n v="201"/>
    <s v="G1C"/>
    <n v="12682.42"/>
    <n v="-86.27"/>
    <n v="0"/>
    <n v="0"/>
    <n v="0"/>
    <n v="12596.15"/>
    <x v="0"/>
  </r>
  <r>
    <x v="1"/>
    <x v="1"/>
    <x v="1"/>
    <n v="201"/>
    <s v="G1D"/>
    <n v="133918.1"/>
    <n v="-910.5"/>
    <n v="0"/>
    <n v="0"/>
    <n v="0"/>
    <n v="133007.6"/>
    <x v="0"/>
  </r>
  <r>
    <x v="1"/>
    <x v="1"/>
    <x v="1"/>
    <n v="201"/>
    <s v="G1F"/>
    <n v="930233.21"/>
    <n v="-6323.92"/>
    <n v="0"/>
    <n v="0"/>
    <n v="0"/>
    <n v="923909.29"/>
    <x v="0"/>
  </r>
  <r>
    <x v="1"/>
    <x v="1"/>
    <x v="1"/>
    <n v="201"/>
    <s v="G2A"/>
    <n v="10161643.43"/>
    <n v="-5081.5600000000004"/>
    <n v="0"/>
    <n v="0"/>
    <n v="0"/>
    <n v="10156561.869999999"/>
    <x v="1"/>
  </r>
  <r>
    <x v="1"/>
    <x v="1"/>
    <x v="1"/>
    <n v="201"/>
    <s v="G2B"/>
    <n v="725312.17"/>
    <n v="-362.59"/>
    <n v="0"/>
    <n v="0"/>
    <n v="0"/>
    <n v="724949.58"/>
    <x v="1"/>
  </r>
  <r>
    <x v="1"/>
    <x v="1"/>
    <x v="1"/>
    <n v="201"/>
    <s v="G2D"/>
    <n v="388841.55"/>
    <n v="-194.47"/>
    <n v="0"/>
    <n v="0"/>
    <n v="0"/>
    <n v="388647.08"/>
    <x v="1"/>
  </r>
  <r>
    <x v="1"/>
    <x v="1"/>
    <x v="1"/>
    <n v="201"/>
    <s v="G3"/>
    <n v="19622863.760000002"/>
    <n v="-9789.33"/>
    <n v="0"/>
    <n v="-0.68"/>
    <n v="0"/>
    <n v="19613073.75"/>
    <x v="2"/>
  </r>
  <r>
    <x v="1"/>
    <x v="1"/>
    <x v="1"/>
    <n v="201"/>
    <s v="R1A"/>
    <n v="32105027.27"/>
    <n v="-828328.47"/>
    <n v="0"/>
    <n v="0"/>
    <n v="0"/>
    <n v="31276698.800000001"/>
    <x v="3"/>
  </r>
  <r>
    <x v="1"/>
    <x v="1"/>
    <x v="1"/>
    <n v="201"/>
    <s v="R2A"/>
    <n v="4743090.1399999997"/>
    <n v="-122377.97"/>
    <n v="0"/>
    <n v="0"/>
    <n v="0"/>
    <n v="4620712.17"/>
    <x v="4"/>
  </r>
  <r>
    <x v="1"/>
    <x v="1"/>
    <x v="1"/>
    <n v="201"/>
    <s v="S1A"/>
    <n v="136132.21"/>
    <n v="-925.61"/>
    <n v="0"/>
    <n v="0"/>
    <n v="0"/>
    <n v="135206.6"/>
    <x v="5"/>
  </r>
  <r>
    <x v="1"/>
    <x v="1"/>
    <x v="1"/>
    <n v="201"/>
    <s v="S2"/>
    <n v="4390.38"/>
    <n v="-29.85"/>
    <n v="0"/>
    <n v="0"/>
    <n v="0"/>
    <n v="4360.53"/>
    <x v="5"/>
  </r>
  <r>
    <x v="1"/>
    <x v="1"/>
    <x v="1"/>
    <n v="201"/>
    <s v="S3A"/>
    <n v="619.71"/>
    <n v="-4.21"/>
    <n v="0"/>
    <n v="0"/>
    <n v="0"/>
    <n v="615.5"/>
    <x v="5"/>
  </r>
  <r>
    <x v="1"/>
    <x v="1"/>
    <x v="1"/>
    <n v="201"/>
    <s v="S3B"/>
    <n v="830.8"/>
    <n v="-5.65"/>
    <n v="0"/>
    <n v="0"/>
    <n v="0"/>
    <n v="825.15"/>
    <x v="5"/>
  </r>
  <r>
    <x v="1"/>
    <x v="1"/>
    <x v="1"/>
    <n v="201"/>
    <s v="S4A"/>
    <n v="132718.18"/>
    <n v="-903"/>
    <n v="0"/>
    <n v="0"/>
    <n v="0"/>
    <n v="131815.18"/>
    <x v="5"/>
  </r>
  <r>
    <x v="1"/>
    <x v="1"/>
    <x v="1"/>
    <n v="201"/>
    <s v="S5"/>
    <n v="329474.03000000003"/>
    <n v="-2240.39"/>
    <n v="0"/>
    <n v="0"/>
    <n v="0"/>
    <n v="327233.64"/>
    <x v="5"/>
  </r>
  <r>
    <x v="1"/>
    <x v="1"/>
    <x v="1"/>
    <n v="201"/>
    <s v="S6A"/>
    <n v="19.11"/>
    <n v="-0.13"/>
    <n v="0"/>
    <n v="0"/>
    <n v="0"/>
    <n v="18.98"/>
    <x v="5"/>
  </r>
  <r>
    <x v="1"/>
    <x v="1"/>
    <x v="1"/>
    <n v="201"/>
    <s v="G1A"/>
    <n v="346753.42"/>
    <n v="-2359.58"/>
    <n v="0"/>
    <n v="0"/>
    <n v="0"/>
    <n v="344393.84"/>
    <x v="0"/>
  </r>
  <r>
    <x v="1"/>
    <x v="1"/>
    <x v="1"/>
    <n v="201"/>
    <s v="G1C"/>
    <n v="2540.19"/>
    <n v="-17.2"/>
    <n v="0"/>
    <n v="0"/>
    <n v="0"/>
    <n v="2522.9899999999998"/>
    <x v="0"/>
  </r>
  <r>
    <x v="1"/>
    <x v="1"/>
    <x v="1"/>
    <n v="201"/>
    <s v="G1D"/>
    <n v="6948.73"/>
    <n v="-47.24"/>
    <n v="0"/>
    <n v="0"/>
    <n v="0"/>
    <n v="6901.49"/>
    <x v="0"/>
  </r>
  <r>
    <x v="1"/>
    <x v="1"/>
    <x v="1"/>
    <n v="201"/>
    <s v="G1F"/>
    <n v="42698.75"/>
    <n v="-290.33999999999997"/>
    <n v="0"/>
    <n v="0"/>
    <n v="0"/>
    <n v="42408.41"/>
    <x v="0"/>
  </r>
  <r>
    <x v="1"/>
    <x v="1"/>
    <x v="1"/>
    <n v="201"/>
    <s v="G2A"/>
    <n v="407987.78"/>
    <n v="-204.05"/>
    <n v="0"/>
    <n v="0"/>
    <n v="0"/>
    <n v="407783.73"/>
    <x v="1"/>
  </r>
  <r>
    <x v="1"/>
    <x v="1"/>
    <x v="1"/>
    <n v="201"/>
    <s v="G2B"/>
    <n v="20102.89"/>
    <n v="-10.07"/>
    <n v="0"/>
    <n v="0"/>
    <n v="0"/>
    <n v="20092.82"/>
    <x v="1"/>
  </r>
  <r>
    <x v="1"/>
    <x v="1"/>
    <x v="1"/>
    <n v="201"/>
    <s v="G2D"/>
    <n v="3506.47"/>
    <n v="-1.75"/>
    <n v="0"/>
    <n v="0"/>
    <n v="0"/>
    <n v="3504.72"/>
    <x v="1"/>
  </r>
  <r>
    <x v="1"/>
    <x v="1"/>
    <x v="1"/>
    <n v="201"/>
    <s v="G3"/>
    <n v="1123070.3799999999"/>
    <n v="-561.02"/>
    <n v="0"/>
    <n v="0"/>
    <n v="0"/>
    <n v="1122509.3600000001"/>
    <x v="2"/>
  </r>
  <r>
    <x v="1"/>
    <x v="1"/>
    <x v="1"/>
    <n v="201"/>
    <s v="R1A"/>
    <n v="1301906.2"/>
    <n v="-33589.339999999997"/>
    <n v="0"/>
    <n v="0"/>
    <n v="0"/>
    <n v="1268316.8600000001"/>
    <x v="3"/>
  </r>
  <r>
    <x v="1"/>
    <x v="1"/>
    <x v="1"/>
    <n v="201"/>
    <s v="R2A"/>
    <n v="250808.4"/>
    <n v="-6470.54"/>
    <n v="0"/>
    <n v="0"/>
    <n v="0"/>
    <n v="244337.86"/>
    <x v="4"/>
  </r>
  <r>
    <x v="1"/>
    <x v="2"/>
    <x v="0"/>
    <n v="201"/>
    <s v="G1A"/>
    <n v="105944.95"/>
    <n v="-1430.69"/>
    <n v="0"/>
    <n v="0"/>
    <n v="0"/>
    <n v="104514.26"/>
    <x v="0"/>
  </r>
  <r>
    <x v="1"/>
    <x v="2"/>
    <x v="0"/>
    <n v="201"/>
    <s v="G1B"/>
    <n v="102.81"/>
    <n v="-1.39"/>
    <n v="0"/>
    <n v="0"/>
    <n v="0"/>
    <n v="101.42"/>
    <x v="0"/>
  </r>
  <r>
    <x v="1"/>
    <x v="2"/>
    <x v="0"/>
    <n v="201"/>
    <s v="G1D"/>
    <n v="206.19"/>
    <n v="-2.78"/>
    <n v="0"/>
    <n v="0"/>
    <n v="0"/>
    <n v="203.41"/>
    <x v="0"/>
  </r>
  <r>
    <x v="1"/>
    <x v="2"/>
    <x v="0"/>
    <n v="201"/>
    <s v="G1F"/>
    <n v="1921.35"/>
    <n v="-25.92"/>
    <n v="0"/>
    <n v="0"/>
    <n v="0"/>
    <n v="1895.43"/>
    <x v="0"/>
  </r>
  <r>
    <x v="1"/>
    <x v="2"/>
    <x v="0"/>
    <n v="201"/>
    <s v="G2A"/>
    <n v="79907.59"/>
    <n v="-95.24"/>
    <n v="0"/>
    <n v="0"/>
    <n v="0"/>
    <n v="79812.350000000006"/>
    <x v="1"/>
  </r>
  <r>
    <x v="1"/>
    <x v="2"/>
    <x v="0"/>
    <n v="201"/>
    <s v="G3"/>
    <n v="255106.2"/>
    <n v="-186.28"/>
    <n v="0"/>
    <n v="0"/>
    <n v="0"/>
    <n v="254919.92"/>
    <x v="2"/>
  </r>
  <r>
    <x v="1"/>
    <x v="2"/>
    <x v="0"/>
    <n v="201"/>
    <s v="R1A"/>
    <n v="598708.55000000005"/>
    <n v="-18617.28"/>
    <n v="0"/>
    <n v="0"/>
    <n v="0"/>
    <n v="580091.27"/>
    <x v="3"/>
  </r>
  <r>
    <x v="1"/>
    <x v="2"/>
    <x v="0"/>
    <n v="201"/>
    <s v="R2A"/>
    <n v="7875.42"/>
    <n v="-244.97"/>
    <n v="0"/>
    <n v="0"/>
    <n v="0"/>
    <n v="7630.45"/>
    <x v="4"/>
  </r>
  <r>
    <x v="1"/>
    <x v="2"/>
    <x v="0"/>
    <n v="201"/>
    <s v="S1A"/>
    <n v="1081.54"/>
    <n v="-14.6"/>
    <n v="0"/>
    <n v="0"/>
    <n v="0"/>
    <n v="1066.94"/>
    <x v="5"/>
  </r>
  <r>
    <x v="1"/>
    <x v="2"/>
    <x v="0"/>
    <n v="201"/>
    <s v="S3B"/>
    <n v="462.76"/>
    <n v="-6.25"/>
    <n v="0"/>
    <n v="0"/>
    <n v="0"/>
    <n v="456.51"/>
    <x v="5"/>
  </r>
  <r>
    <x v="1"/>
    <x v="2"/>
    <x v="0"/>
    <n v="201"/>
    <s v="S4A"/>
    <n v="1.36"/>
    <n v="-0.02"/>
    <n v="0"/>
    <n v="0"/>
    <n v="0"/>
    <n v="1.34"/>
    <x v="5"/>
  </r>
  <r>
    <x v="1"/>
    <x v="2"/>
    <x v="0"/>
    <n v="201"/>
    <s v="R1A"/>
    <n v="86.44"/>
    <n v="-2.7"/>
    <n v="0"/>
    <n v="0"/>
    <n v="0"/>
    <n v="83.74"/>
    <x v="3"/>
  </r>
  <r>
    <x v="1"/>
    <x v="2"/>
    <x v="1"/>
    <n v="201"/>
    <s v="G1A"/>
    <n v="6322401.6500000004"/>
    <n v="-83642.59"/>
    <n v="0"/>
    <n v="0"/>
    <n v="0"/>
    <n v="6238759.0599999996"/>
    <x v="0"/>
  </r>
  <r>
    <x v="1"/>
    <x v="2"/>
    <x v="1"/>
    <n v="201"/>
    <s v="G1B"/>
    <n v="503.4"/>
    <n v="-6.79"/>
    <n v="0"/>
    <n v="0"/>
    <n v="0"/>
    <n v="496.61"/>
    <x v="0"/>
  </r>
  <r>
    <x v="1"/>
    <x v="2"/>
    <x v="1"/>
    <n v="201"/>
    <s v="G1C"/>
    <n v="12370.21"/>
    <n v="-168.29"/>
    <n v="0"/>
    <n v="0"/>
    <n v="0"/>
    <n v="12201.92"/>
    <x v="0"/>
  </r>
  <r>
    <x v="1"/>
    <x v="2"/>
    <x v="1"/>
    <n v="201"/>
    <s v="G1D"/>
    <n v="110859.09"/>
    <n v="-1479.41"/>
    <n v="0"/>
    <n v="0"/>
    <n v="0"/>
    <n v="109379.68"/>
    <x v="0"/>
  </r>
  <r>
    <x v="1"/>
    <x v="2"/>
    <x v="1"/>
    <n v="201"/>
    <s v="G1F"/>
    <n v="785766.33"/>
    <n v="-10382.24"/>
    <n v="0"/>
    <n v="0"/>
    <n v="0"/>
    <n v="775384.09"/>
    <x v="0"/>
  </r>
  <r>
    <x v="1"/>
    <x v="2"/>
    <x v="1"/>
    <n v="201"/>
    <s v="G2A"/>
    <n v="9258579.3200000003"/>
    <n v="-10582.51"/>
    <n v="0"/>
    <n v="0"/>
    <n v="0"/>
    <n v="9247996.8100000005"/>
    <x v="1"/>
  </r>
  <r>
    <x v="1"/>
    <x v="2"/>
    <x v="1"/>
    <n v="201"/>
    <s v="G2B"/>
    <n v="590618.29"/>
    <n v="-689.23"/>
    <n v="0"/>
    <n v="0"/>
    <n v="0"/>
    <n v="589929.06000000006"/>
    <x v="1"/>
  </r>
  <r>
    <x v="1"/>
    <x v="2"/>
    <x v="1"/>
    <n v="201"/>
    <s v="G2D"/>
    <n v="355556.27"/>
    <n v="-406.07"/>
    <n v="0"/>
    <n v="0"/>
    <n v="0"/>
    <n v="355150.2"/>
    <x v="1"/>
  </r>
  <r>
    <x v="1"/>
    <x v="2"/>
    <x v="1"/>
    <n v="201"/>
    <s v="G3"/>
    <n v="17692476.329999998"/>
    <n v="-19800.95"/>
    <n v="0"/>
    <n v="0"/>
    <n v="0"/>
    <n v="17672675.379999999"/>
    <x v="2"/>
  </r>
  <r>
    <x v="1"/>
    <x v="2"/>
    <x v="1"/>
    <n v="201"/>
    <s v="R1A"/>
    <n v="28154453.629999999"/>
    <n v="-871894.79"/>
    <n v="0"/>
    <n v="0"/>
    <n v="0"/>
    <n v="27282558.84"/>
    <x v="3"/>
  </r>
  <r>
    <x v="1"/>
    <x v="2"/>
    <x v="1"/>
    <n v="201"/>
    <s v="R2A"/>
    <n v="4133790.45"/>
    <n v="-127865.01"/>
    <n v="0"/>
    <n v="0"/>
    <n v="0"/>
    <n v="4005925.44"/>
    <x v="4"/>
  </r>
  <r>
    <x v="1"/>
    <x v="2"/>
    <x v="1"/>
    <n v="201"/>
    <s v="S1A"/>
    <n v="42976.32"/>
    <n v="-890.9"/>
    <n v="0"/>
    <n v="0"/>
    <n v="0"/>
    <n v="42085.42"/>
    <x v="5"/>
  </r>
  <r>
    <x v="1"/>
    <x v="2"/>
    <x v="1"/>
    <n v="201"/>
    <s v="S2"/>
    <n v="3603.09"/>
    <n v="-48.65"/>
    <n v="0"/>
    <n v="0"/>
    <n v="0"/>
    <n v="3554.44"/>
    <x v="5"/>
  </r>
  <r>
    <x v="1"/>
    <x v="2"/>
    <x v="1"/>
    <n v="201"/>
    <s v="S3A"/>
    <n v="297.52"/>
    <n v="-4.03"/>
    <n v="0"/>
    <n v="0"/>
    <n v="0"/>
    <n v="293.49"/>
    <x v="5"/>
  </r>
  <r>
    <x v="1"/>
    <x v="2"/>
    <x v="1"/>
    <n v="201"/>
    <s v="S3B"/>
    <n v="1048.57"/>
    <n v="-13.95"/>
    <n v="0"/>
    <n v="0"/>
    <n v="0"/>
    <n v="1034.6199999999999"/>
    <x v="5"/>
  </r>
  <r>
    <x v="1"/>
    <x v="2"/>
    <x v="1"/>
    <n v="201"/>
    <s v="S4A"/>
    <n v="108581.05"/>
    <n v="-1465.8"/>
    <n v="0"/>
    <n v="0"/>
    <n v="0"/>
    <n v="107115.25"/>
    <x v="5"/>
  </r>
  <r>
    <x v="1"/>
    <x v="2"/>
    <x v="1"/>
    <n v="201"/>
    <s v="S5"/>
    <n v="153810.94"/>
    <n v="-2391.81"/>
    <n v="0"/>
    <n v="0"/>
    <n v="0"/>
    <n v="151419.13"/>
    <x v="5"/>
  </r>
  <r>
    <x v="1"/>
    <x v="2"/>
    <x v="1"/>
    <n v="201"/>
    <s v="S6A"/>
    <n v="3.82"/>
    <n v="-0.11"/>
    <n v="0"/>
    <n v="0"/>
    <n v="0"/>
    <n v="3.71"/>
    <x v="5"/>
  </r>
  <r>
    <x v="1"/>
    <x v="2"/>
    <x v="1"/>
    <n v="201"/>
    <s v="G1A"/>
    <n v="328820.3"/>
    <n v="-4447.76"/>
    <n v="0"/>
    <n v="0"/>
    <n v="0"/>
    <n v="324372.53999999998"/>
    <x v="0"/>
  </r>
  <r>
    <x v="1"/>
    <x v="2"/>
    <x v="1"/>
    <n v="201"/>
    <s v="G1C"/>
    <n v="2541.81"/>
    <n v="-34.35"/>
    <n v="0"/>
    <n v="0"/>
    <n v="0"/>
    <n v="2507.46"/>
    <x v="0"/>
  </r>
  <r>
    <x v="1"/>
    <x v="2"/>
    <x v="1"/>
    <n v="201"/>
    <s v="G1D"/>
    <n v="2624.27"/>
    <n v="-56.65"/>
    <n v="0"/>
    <n v="0"/>
    <n v="0"/>
    <n v="2567.62"/>
    <x v="0"/>
  </r>
  <r>
    <x v="1"/>
    <x v="2"/>
    <x v="1"/>
    <n v="201"/>
    <s v="G1F"/>
    <n v="36656.33"/>
    <n v="-493.64"/>
    <n v="0"/>
    <n v="0"/>
    <n v="0"/>
    <n v="36162.69"/>
    <x v="0"/>
  </r>
  <r>
    <x v="1"/>
    <x v="2"/>
    <x v="1"/>
    <n v="201"/>
    <s v="G2A"/>
    <n v="396203.42"/>
    <n v="-479.56"/>
    <n v="0"/>
    <n v="0"/>
    <n v="0"/>
    <n v="395723.86"/>
    <x v="1"/>
  </r>
  <r>
    <x v="1"/>
    <x v="2"/>
    <x v="1"/>
    <n v="201"/>
    <s v="G2B"/>
    <n v="36420.74"/>
    <n v="-43.69"/>
    <n v="0"/>
    <n v="0"/>
    <n v="0"/>
    <n v="36377.050000000003"/>
    <x v="1"/>
  </r>
  <r>
    <x v="1"/>
    <x v="2"/>
    <x v="1"/>
    <n v="201"/>
    <s v="G2D"/>
    <n v="5966.08"/>
    <n v="-7.16"/>
    <n v="0"/>
    <n v="0"/>
    <n v="0"/>
    <n v="5958.92"/>
    <x v="1"/>
  </r>
  <r>
    <x v="1"/>
    <x v="2"/>
    <x v="1"/>
    <n v="201"/>
    <s v="G3"/>
    <n v="1001016.65"/>
    <n v="-1197.7"/>
    <n v="0"/>
    <n v="0"/>
    <n v="0"/>
    <n v="999818.95"/>
    <x v="2"/>
  </r>
  <r>
    <x v="1"/>
    <x v="2"/>
    <x v="1"/>
    <n v="201"/>
    <s v="R1A"/>
    <n v="1185702.1299999999"/>
    <n v="-36875.01"/>
    <n v="0"/>
    <n v="0"/>
    <n v="0"/>
    <n v="1148827.1200000001"/>
    <x v="3"/>
  </r>
  <r>
    <x v="1"/>
    <x v="2"/>
    <x v="1"/>
    <n v="201"/>
    <s v="R2A"/>
    <n v="242790.43"/>
    <n v="-7549.49"/>
    <n v="0"/>
    <n v="0"/>
    <n v="0"/>
    <n v="235240.94"/>
    <x v="4"/>
  </r>
  <r>
    <x v="1"/>
    <x v="2"/>
    <x v="1"/>
    <n v="201"/>
    <s v="S4A"/>
    <n v="0.7"/>
    <n v="-0.01"/>
    <n v="0"/>
    <n v="0"/>
    <n v="0"/>
    <n v="0.69"/>
    <x v="5"/>
  </r>
  <r>
    <x v="1"/>
    <x v="2"/>
    <x v="1"/>
    <n v="201"/>
    <s v="S5"/>
    <n v="-8345.99"/>
    <n v="72.34"/>
    <n v="0"/>
    <n v="0"/>
    <n v="0"/>
    <n v="-8273.65"/>
    <x v="5"/>
  </r>
  <r>
    <x v="1"/>
    <x v="3"/>
    <x v="0"/>
    <n v="201"/>
    <s v="G1A"/>
    <n v="112695.36"/>
    <n v="-1521.43"/>
    <n v="0"/>
    <n v="0"/>
    <n v="0"/>
    <n v="111173.93"/>
    <x v="0"/>
  </r>
  <r>
    <x v="1"/>
    <x v="3"/>
    <x v="0"/>
    <n v="201"/>
    <s v="G1B"/>
    <n v="103.06"/>
    <n v="-1.39"/>
    <n v="0"/>
    <n v="0"/>
    <n v="0"/>
    <n v="101.67"/>
    <x v="0"/>
  </r>
  <r>
    <x v="1"/>
    <x v="3"/>
    <x v="0"/>
    <n v="201"/>
    <s v="G1D"/>
    <n v="260.58"/>
    <n v="-3.51"/>
    <n v="0"/>
    <n v="0"/>
    <n v="0"/>
    <n v="257.07"/>
    <x v="0"/>
  </r>
  <r>
    <x v="1"/>
    <x v="3"/>
    <x v="0"/>
    <n v="201"/>
    <s v="G1F"/>
    <n v="1809.42"/>
    <n v="-24.43"/>
    <n v="0"/>
    <n v="0"/>
    <n v="0"/>
    <n v="1784.99"/>
    <x v="0"/>
  </r>
  <r>
    <x v="1"/>
    <x v="3"/>
    <x v="0"/>
    <n v="201"/>
    <s v="G2A"/>
    <n v="75135.539999999994"/>
    <n v="-90.17"/>
    <n v="0"/>
    <n v="0"/>
    <n v="0"/>
    <n v="75045.37"/>
    <x v="1"/>
  </r>
  <r>
    <x v="1"/>
    <x v="3"/>
    <x v="0"/>
    <n v="201"/>
    <s v="G3"/>
    <n v="104921.78"/>
    <n v="-125.9"/>
    <n v="0"/>
    <n v="0"/>
    <n v="0"/>
    <n v="104795.88"/>
    <x v="2"/>
  </r>
  <r>
    <x v="1"/>
    <x v="3"/>
    <x v="0"/>
    <n v="201"/>
    <s v="R1A"/>
    <n v="706853.92"/>
    <n v="-21984.84"/>
    <n v="0"/>
    <n v="0"/>
    <n v="0"/>
    <n v="684869.08"/>
    <x v="3"/>
  </r>
  <r>
    <x v="1"/>
    <x v="3"/>
    <x v="0"/>
    <n v="201"/>
    <s v="R2A"/>
    <n v="7220.18"/>
    <n v="-224.56"/>
    <n v="0"/>
    <n v="0"/>
    <n v="0"/>
    <n v="6995.62"/>
    <x v="4"/>
  </r>
  <r>
    <x v="1"/>
    <x v="3"/>
    <x v="0"/>
    <n v="201"/>
    <s v="S1A"/>
    <n v="1171.74"/>
    <n v="-15.82"/>
    <n v="0"/>
    <n v="0"/>
    <n v="0"/>
    <n v="1155.92"/>
    <x v="5"/>
  </r>
  <r>
    <x v="1"/>
    <x v="3"/>
    <x v="0"/>
    <n v="201"/>
    <s v="S3B"/>
    <n v="503.96"/>
    <n v="-6.81"/>
    <n v="0"/>
    <n v="0"/>
    <n v="0"/>
    <n v="497.15"/>
    <x v="5"/>
  </r>
  <r>
    <x v="1"/>
    <x v="3"/>
    <x v="0"/>
    <n v="201"/>
    <s v="S4A"/>
    <n v="1.92"/>
    <n v="-0.03"/>
    <n v="0"/>
    <n v="0"/>
    <n v="0"/>
    <n v="1.89"/>
    <x v="5"/>
  </r>
  <r>
    <x v="1"/>
    <x v="3"/>
    <x v="0"/>
    <n v="201"/>
    <s v="R1A"/>
    <n v="48.25"/>
    <n v="-1.5"/>
    <n v="0"/>
    <n v="0"/>
    <n v="0"/>
    <n v="46.75"/>
    <x v="3"/>
  </r>
  <r>
    <x v="1"/>
    <x v="3"/>
    <x v="1"/>
    <n v="201"/>
    <s v="G1A"/>
    <n v="6941292.2599999998"/>
    <n v="-93943.92"/>
    <n v="0"/>
    <n v="0"/>
    <n v="0"/>
    <n v="6847348.3399999999"/>
    <x v="0"/>
  </r>
  <r>
    <x v="1"/>
    <x v="3"/>
    <x v="1"/>
    <n v="201"/>
    <s v="G1B"/>
    <n v="456.37"/>
    <n v="-6.18"/>
    <n v="0"/>
    <n v="0"/>
    <n v="0"/>
    <n v="450.19"/>
    <x v="0"/>
  </r>
  <r>
    <x v="1"/>
    <x v="3"/>
    <x v="1"/>
    <n v="201"/>
    <s v="G1C"/>
    <n v="12512.89"/>
    <n v="-169.33"/>
    <n v="0"/>
    <n v="0"/>
    <n v="0"/>
    <n v="12343.56"/>
    <x v="0"/>
  </r>
  <r>
    <x v="1"/>
    <x v="3"/>
    <x v="1"/>
    <n v="201"/>
    <s v="G1D"/>
    <n v="96095.94"/>
    <n v="-1297.26"/>
    <n v="0"/>
    <n v="0"/>
    <n v="0"/>
    <n v="94798.68"/>
    <x v="0"/>
  </r>
  <r>
    <x v="1"/>
    <x v="3"/>
    <x v="1"/>
    <n v="201"/>
    <s v="G1F"/>
    <n v="710077.88"/>
    <n v="-9615.57"/>
    <n v="0"/>
    <n v="0"/>
    <n v="0"/>
    <n v="700462.31"/>
    <x v="0"/>
  </r>
  <r>
    <x v="1"/>
    <x v="3"/>
    <x v="1"/>
    <n v="201"/>
    <s v="G2A"/>
    <n v="9800831.9000000004"/>
    <n v="-11768.7"/>
    <n v="0"/>
    <n v="0"/>
    <n v="0"/>
    <n v="9789063.1999999993"/>
    <x v="1"/>
  </r>
  <r>
    <x v="1"/>
    <x v="3"/>
    <x v="1"/>
    <n v="201"/>
    <s v="G2B"/>
    <n v="525916.56999999995"/>
    <n v="-631.14"/>
    <n v="0"/>
    <n v="0"/>
    <n v="0"/>
    <n v="525285.43000000005"/>
    <x v="1"/>
  </r>
  <r>
    <x v="1"/>
    <x v="3"/>
    <x v="1"/>
    <n v="201"/>
    <s v="G2D"/>
    <n v="351813.92"/>
    <n v="-422.17"/>
    <n v="0"/>
    <n v="0"/>
    <n v="0"/>
    <n v="351391.75"/>
    <x v="1"/>
  </r>
  <r>
    <x v="1"/>
    <x v="3"/>
    <x v="1"/>
    <n v="201"/>
    <s v="G3"/>
    <n v="19774476.98"/>
    <n v="-23694.76"/>
    <n v="0"/>
    <n v="0"/>
    <n v="0"/>
    <n v="19750782.219999999"/>
    <x v="2"/>
  </r>
  <r>
    <x v="1"/>
    <x v="3"/>
    <x v="1"/>
    <n v="201"/>
    <s v="R1A"/>
    <n v="31075226.23"/>
    <n v="-966545.19"/>
    <n v="0"/>
    <n v="0"/>
    <n v="0"/>
    <n v="30108681.039999999"/>
    <x v="3"/>
  </r>
  <r>
    <x v="1"/>
    <x v="3"/>
    <x v="1"/>
    <n v="201"/>
    <s v="R2A"/>
    <n v="4225336.7699999996"/>
    <n v="-131413.35"/>
    <n v="0"/>
    <n v="0"/>
    <n v="0"/>
    <n v="4093923.42"/>
    <x v="4"/>
  </r>
  <r>
    <x v="1"/>
    <x v="3"/>
    <x v="1"/>
    <n v="201"/>
    <s v="S1A"/>
    <n v="97818.07"/>
    <n v="-1326.88"/>
    <n v="0"/>
    <n v="0"/>
    <n v="0"/>
    <n v="96491.19"/>
    <x v="5"/>
  </r>
  <r>
    <x v="1"/>
    <x v="3"/>
    <x v="1"/>
    <n v="201"/>
    <s v="S2"/>
    <n v="-2796.76"/>
    <n v="7.93"/>
    <n v="0"/>
    <n v="0"/>
    <n v="0"/>
    <n v="-2788.83"/>
    <x v="5"/>
  </r>
  <r>
    <x v="1"/>
    <x v="3"/>
    <x v="1"/>
    <n v="201"/>
    <s v="S3A"/>
    <n v="322.2"/>
    <n v="-4.34"/>
    <n v="0"/>
    <n v="0"/>
    <n v="0"/>
    <n v="317.86"/>
    <x v="5"/>
  </r>
  <r>
    <x v="1"/>
    <x v="3"/>
    <x v="1"/>
    <n v="201"/>
    <s v="S3B"/>
    <n v="-118.01"/>
    <n v="-3.85"/>
    <n v="0"/>
    <n v="0"/>
    <n v="0"/>
    <n v="-121.86"/>
    <x v="5"/>
  </r>
  <r>
    <x v="1"/>
    <x v="3"/>
    <x v="1"/>
    <n v="201"/>
    <s v="S4A"/>
    <n v="116002.26"/>
    <n v="-1568.44"/>
    <n v="0"/>
    <n v="0"/>
    <n v="0"/>
    <n v="114433.82"/>
    <x v="5"/>
  </r>
  <r>
    <x v="1"/>
    <x v="3"/>
    <x v="1"/>
    <n v="201"/>
    <s v="S5"/>
    <n v="243744.38"/>
    <n v="-3190.39"/>
    <n v="0"/>
    <n v="0"/>
    <n v="0"/>
    <n v="240553.99"/>
    <x v="5"/>
  </r>
  <r>
    <x v="1"/>
    <x v="3"/>
    <x v="1"/>
    <n v="201"/>
    <s v="S6A"/>
    <n v="13.41"/>
    <n v="-0.18"/>
    <n v="0"/>
    <n v="0"/>
    <n v="0"/>
    <n v="13.23"/>
    <x v="5"/>
  </r>
  <r>
    <x v="1"/>
    <x v="3"/>
    <x v="1"/>
    <n v="201"/>
    <s v="G1A"/>
    <n v="482722.89"/>
    <n v="-6487.76"/>
    <n v="0"/>
    <n v="0"/>
    <n v="0"/>
    <n v="476235.13"/>
    <x v="0"/>
  </r>
  <r>
    <x v="1"/>
    <x v="3"/>
    <x v="1"/>
    <n v="201"/>
    <s v="G1C"/>
    <n v="2533.11"/>
    <n v="-34.229999999999997"/>
    <n v="0"/>
    <n v="0"/>
    <n v="0"/>
    <n v="2498.88"/>
    <x v="0"/>
  </r>
  <r>
    <x v="1"/>
    <x v="3"/>
    <x v="1"/>
    <n v="201"/>
    <s v="G1D"/>
    <n v="8001.37"/>
    <n v="-108.02"/>
    <n v="0"/>
    <n v="0"/>
    <n v="0"/>
    <n v="7893.35"/>
    <x v="0"/>
  </r>
  <r>
    <x v="1"/>
    <x v="3"/>
    <x v="1"/>
    <n v="201"/>
    <s v="G1F"/>
    <n v="38617.46"/>
    <n v="-515.97"/>
    <n v="0"/>
    <n v="0"/>
    <n v="0"/>
    <n v="38101.49"/>
    <x v="0"/>
  </r>
  <r>
    <x v="1"/>
    <x v="3"/>
    <x v="1"/>
    <n v="201"/>
    <s v="G2A"/>
    <n v="597310.18000000005"/>
    <n v="-716.39"/>
    <n v="0"/>
    <n v="0"/>
    <n v="0"/>
    <n v="596593.79"/>
    <x v="1"/>
  </r>
  <r>
    <x v="1"/>
    <x v="3"/>
    <x v="1"/>
    <n v="201"/>
    <s v="G2B"/>
    <n v="42167.33"/>
    <n v="-50.58"/>
    <n v="0"/>
    <n v="0"/>
    <n v="0"/>
    <n v="42116.75"/>
    <x v="1"/>
  </r>
  <r>
    <x v="1"/>
    <x v="3"/>
    <x v="1"/>
    <n v="201"/>
    <s v="G2D"/>
    <n v="15986.52"/>
    <n v="-19.190000000000001"/>
    <n v="0"/>
    <n v="0"/>
    <n v="0"/>
    <n v="15967.33"/>
    <x v="1"/>
  </r>
  <r>
    <x v="1"/>
    <x v="3"/>
    <x v="1"/>
    <n v="201"/>
    <s v="G3"/>
    <n v="1333384.71"/>
    <n v="-1591.51"/>
    <n v="0"/>
    <n v="0"/>
    <n v="0"/>
    <n v="1331793.2"/>
    <x v="2"/>
  </r>
  <r>
    <x v="1"/>
    <x v="3"/>
    <x v="1"/>
    <n v="201"/>
    <s v="R1A"/>
    <n v="2235110.4900000002"/>
    <n v="-69522.149999999994"/>
    <n v="0"/>
    <n v="0"/>
    <n v="0"/>
    <n v="2165588.34"/>
    <x v="3"/>
  </r>
  <r>
    <x v="1"/>
    <x v="3"/>
    <x v="1"/>
    <n v="201"/>
    <s v="R2A"/>
    <n v="331224.05"/>
    <n v="-10306.6"/>
    <n v="0"/>
    <n v="0"/>
    <n v="0"/>
    <n v="320917.45"/>
    <x v="4"/>
  </r>
  <r>
    <x v="1"/>
    <x v="3"/>
    <x v="1"/>
    <n v="201"/>
    <s v="S4A"/>
    <n v="-15.22"/>
    <n v="0.21"/>
    <n v="0"/>
    <n v="0"/>
    <n v="0"/>
    <n v="-15.01"/>
    <x v="5"/>
  </r>
  <r>
    <x v="1"/>
    <x v="4"/>
    <x v="0"/>
    <n v="201"/>
    <s v="G1A"/>
    <n v="159250.16"/>
    <n v="-2149.89"/>
    <n v="0"/>
    <n v="0"/>
    <n v="0"/>
    <n v="157100.26999999999"/>
    <x v="0"/>
  </r>
  <r>
    <x v="1"/>
    <x v="4"/>
    <x v="0"/>
    <n v="201"/>
    <s v="G1B"/>
    <n v="97.07"/>
    <n v="-1.3"/>
    <n v="0"/>
    <n v="0"/>
    <n v="0"/>
    <n v="95.77"/>
    <x v="0"/>
  </r>
  <r>
    <x v="1"/>
    <x v="4"/>
    <x v="0"/>
    <n v="201"/>
    <s v="G1D"/>
    <n v="469.61"/>
    <n v="-6.33"/>
    <n v="0"/>
    <n v="0"/>
    <n v="0"/>
    <n v="463.28"/>
    <x v="0"/>
  </r>
  <r>
    <x v="1"/>
    <x v="4"/>
    <x v="0"/>
    <n v="201"/>
    <s v="G1F"/>
    <n v="2077.31"/>
    <n v="-28.04"/>
    <n v="0"/>
    <n v="0"/>
    <n v="0"/>
    <n v="2049.27"/>
    <x v="0"/>
  </r>
  <r>
    <x v="1"/>
    <x v="4"/>
    <x v="0"/>
    <n v="201"/>
    <s v="G2A"/>
    <n v="109111.9"/>
    <n v="-130.91999999999999"/>
    <n v="0"/>
    <n v="0"/>
    <n v="0"/>
    <n v="108980.98"/>
    <x v="1"/>
  </r>
  <r>
    <x v="1"/>
    <x v="4"/>
    <x v="0"/>
    <n v="201"/>
    <s v="G3"/>
    <n v="121411.84"/>
    <n v="-145.72"/>
    <n v="0"/>
    <n v="0"/>
    <n v="0"/>
    <n v="121266.12"/>
    <x v="2"/>
  </r>
  <r>
    <x v="1"/>
    <x v="4"/>
    <x v="0"/>
    <n v="201"/>
    <s v="R1A"/>
    <n v="1063404.9099999999"/>
    <n v="-33070.79"/>
    <n v="0"/>
    <n v="0"/>
    <n v="0"/>
    <n v="1030334.12"/>
    <x v="3"/>
  </r>
  <r>
    <x v="1"/>
    <x v="4"/>
    <x v="0"/>
    <n v="201"/>
    <s v="R2A"/>
    <n v="8106.99"/>
    <n v="-252.14"/>
    <n v="0"/>
    <n v="0"/>
    <n v="0"/>
    <n v="7854.85"/>
    <x v="4"/>
  </r>
  <r>
    <x v="1"/>
    <x v="4"/>
    <x v="0"/>
    <n v="201"/>
    <s v="S1A"/>
    <n v="1066.96"/>
    <n v="-14.4"/>
    <n v="0"/>
    <n v="0"/>
    <n v="0"/>
    <n v="1052.56"/>
    <x v="5"/>
  </r>
  <r>
    <x v="1"/>
    <x v="4"/>
    <x v="0"/>
    <n v="201"/>
    <s v="S3B"/>
    <n v="458.96"/>
    <n v="-6.2"/>
    <n v="0"/>
    <n v="0"/>
    <n v="0"/>
    <n v="452.76"/>
    <x v="5"/>
  </r>
  <r>
    <x v="1"/>
    <x v="4"/>
    <x v="0"/>
    <n v="201"/>
    <s v="S4A"/>
    <n v="1.7"/>
    <n v="-0.02"/>
    <n v="0"/>
    <n v="0"/>
    <n v="0"/>
    <n v="1.68"/>
    <x v="5"/>
  </r>
  <r>
    <x v="1"/>
    <x v="4"/>
    <x v="0"/>
    <n v="201"/>
    <s v="G1A"/>
    <n v="541.61"/>
    <n v="-7.31"/>
    <n v="0"/>
    <n v="0"/>
    <n v="0"/>
    <n v="534.29999999999995"/>
    <x v="0"/>
  </r>
  <r>
    <x v="1"/>
    <x v="4"/>
    <x v="0"/>
    <n v="201"/>
    <s v="G2A"/>
    <n v="4764.08"/>
    <n v="-5.72"/>
    <n v="0"/>
    <n v="0"/>
    <n v="0"/>
    <n v="4758.3599999999997"/>
    <x v="1"/>
  </r>
  <r>
    <x v="1"/>
    <x v="4"/>
    <x v="0"/>
    <n v="201"/>
    <s v="R1A"/>
    <n v="327.13"/>
    <n v="-10.17"/>
    <n v="0"/>
    <n v="0"/>
    <n v="0"/>
    <n v="316.95999999999998"/>
    <x v="3"/>
  </r>
  <r>
    <x v="1"/>
    <x v="4"/>
    <x v="1"/>
    <n v="201"/>
    <s v="G1A"/>
    <n v="9033888.6899999995"/>
    <n v="-122051.57"/>
    <n v="0"/>
    <n v="0"/>
    <n v="0"/>
    <n v="8911837.1199999992"/>
    <x v="0"/>
  </r>
  <r>
    <x v="1"/>
    <x v="4"/>
    <x v="1"/>
    <n v="201"/>
    <s v="G1B"/>
    <n v="479.73"/>
    <n v="-6.5"/>
    <n v="0"/>
    <n v="0"/>
    <n v="0"/>
    <n v="473.23"/>
    <x v="0"/>
  </r>
  <r>
    <x v="1"/>
    <x v="4"/>
    <x v="1"/>
    <n v="201"/>
    <s v="G1C"/>
    <n v="12563.41"/>
    <n v="-169.33"/>
    <n v="0"/>
    <n v="0"/>
    <n v="0"/>
    <n v="12394.08"/>
    <x v="0"/>
  </r>
  <r>
    <x v="1"/>
    <x v="4"/>
    <x v="1"/>
    <n v="201"/>
    <s v="G1D"/>
    <n v="107641.04"/>
    <n v="-1453.16"/>
    <n v="0"/>
    <n v="0"/>
    <n v="0"/>
    <n v="106187.88"/>
    <x v="0"/>
  </r>
  <r>
    <x v="1"/>
    <x v="4"/>
    <x v="1"/>
    <n v="201"/>
    <s v="G1F"/>
    <n v="804851.67"/>
    <n v="-10858.75"/>
    <n v="0"/>
    <n v="0"/>
    <n v="0"/>
    <n v="793992.92"/>
    <x v="0"/>
  </r>
  <r>
    <x v="1"/>
    <x v="4"/>
    <x v="1"/>
    <n v="201"/>
    <s v="G2A"/>
    <n v="12063707.880000001"/>
    <n v="-14456.78"/>
    <n v="0"/>
    <n v="0"/>
    <n v="0"/>
    <n v="12049251.1"/>
    <x v="1"/>
  </r>
  <r>
    <x v="1"/>
    <x v="4"/>
    <x v="1"/>
    <n v="201"/>
    <s v="G2B"/>
    <n v="667624.44999999995"/>
    <n v="-801.2"/>
    <n v="0"/>
    <n v="0"/>
    <n v="0"/>
    <n v="666823.25"/>
    <x v="1"/>
  </r>
  <r>
    <x v="1"/>
    <x v="4"/>
    <x v="1"/>
    <n v="201"/>
    <s v="G2D"/>
    <n v="452418.14"/>
    <n v="-542.9"/>
    <n v="0"/>
    <n v="0"/>
    <n v="0"/>
    <n v="451875.24"/>
    <x v="1"/>
  </r>
  <r>
    <x v="1"/>
    <x v="4"/>
    <x v="1"/>
    <n v="201"/>
    <s v="G3"/>
    <n v="21326483.5"/>
    <n v="-25568.14"/>
    <n v="0"/>
    <n v="0"/>
    <n v="0"/>
    <n v="21300915.359999999"/>
    <x v="2"/>
  </r>
  <r>
    <x v="1"/>
    <x v="4"/>
    <x v="1"/>
    <n v="201"/>
    <s v="R1A"/>
    <n v="43426428.299999997"/>
    <n v="-1350574.01"/>
    <n v="0"/>
    <n v="0"/>
    <n v="0"/>
    <n v="42075854.289999999"/>
    <x v="3"/>
  </r>
  <r>
    <x v="1"/>
    <x v="4"/>
    <x v="1"/>
    <n v="201"/>
    <s v="R2A"/>
    <n v="5870021.9100000001"/>
    <n v="-182555.32"/>
    <n v="0"/>
    <n v="0"/>
    <n v="0"/>
    <n v="5687466.5899999999"/>
    <x v="4"/>
  </r>
  <r>
    <x v="1"/>
    <x v="4"/>
    <x v="1"/>
    <n v="201"/>
    <s v="S1A"/>
    <n v="120352.43"/>
    <n v="-1397.45"/>
    <n v="0"/>
    <n v="0"/>
    <n v="0"/>
    <n v="118954.98"/>
    <x v="5"/>
  </r>
  <r>
    <x v="1"/>
    <x v="4"/>
    <x v="1"/>
    <n v="201"/>
    <s v="S2"/>
    <n v="2427.7800000000002"/>
    <n v="-32.78"/>
    <n v="0"/>
    <n v="0"/>
    <n v="0"/>
    <n v="2395"/>
    <x v="5"/>
  </r>
  <r>
    <x v="1"/>
    <x v="4"/>
    <x v="1"/>
    <n v="201"/>
    <s v="S3A"/>
    <n v="292.67"/>
    <n v="-3.95"/>
    <n v="0"/>
    <n v="0"/>
    <n v="0"/>
    <n v="288.72000000000003"/>
    <x v="5"/>
  </r>
  <r>
    <x v="1"/>
    <x v="4"/>
    <x v="1"/>
    <n v="201"/>
    <s v="S3B"/>
    <n v="810.07"/>
    <n v="-10.94"/>
    <n v="0"/>
    <n v="0"/>
    <n v="0"/>
    <n v="799.13"/>
    <x v="5"/>
  </r>
  <r>
    <x v="1"/>
    <x v="4"/>
    <x v="1"/>
    <n v="201"/>
    <s v="S4A"/>
    <n v="104782.31"/>
    <n v="-1417.92"/>
    <n v="0"/>
    <n v="0"/>
    <n v="0"/>
    <n v="103364.39"/>
    <x v="5"/>
  </r>
  <r>
    <x v="1"/>
    <x v="4"/>
    <x v="1"/>
    <n v="201"/>
    <s v="S5"/>
    <n v="135630.48000000001"/>
    <n v="-2037.57"/>
    <n v="0"/>
    <n v="0"/>
    <n v="0"/>
    <n v="133592.91"/>
    <x v="5"/>
  </r>
  <r>
    <x v="1"/>
    <x v="4"/>
    <x v="1"/>
    <n v="201"/>
    <s v="S6A"/>
    <n v="15.43"/>
    <n v="-0.18"/>
    <n v="0"/>
    <n v="0"/>
    <n v="0"/>
    <n v="15.25"/>
    <x v="5"/>
  </r>
  <r>
    <x v="1"/>
    <x v="4"/>
    <x v="1"/>
    <n v="201"/>
    <s v="G1A"/>
    <n v="931129.32"/>
    <n v="-12561.42"/>
    <n v="0"/>
    <n v="0"/>
    <n v="0"/>
    <n v="918567.9"/>
    <x v="0"/>
  </r>
  <r>
    <x v="1"/>
    <x v="4"/>
    <x v="1"/>
    <n v="201"/>
    <s v="G1C"/>
    <n v="2911.92"/>
    <n v="-39.31"/>
    <n v="0"/>
    <n v="0"/>
    <n v="0"/>
    <n v="2872.61"/>
    <x v="0"/>
  </r>
  <r>
    <x v="1"/>
    <x v="4"/>
    <x v="1"/>
    <n v="201"/>
    <s v="G1D"/>
    <n v="8454.1200000000008"/>
    <n v="-114.12"/>
    <n v="0"/>
    <n v="0"/>
    <n v="0"/>
    <n v="8340"/>
    <x v="0"/>
  </r>
  <r>
    <x v="1"/>
    <x v="4"/>
    <x v="1"/>
    <n v="201"/>
    <s v="G1F"/>
    <n v="56051.78"/>
    <n v="-756.69"/>
    <n v="0"/>
    <n v="0"/>
    <n v="0"/>
    <n v="55295.09"/>
    <x v="0"/>
  </r>
  <r>
    <x v="1"/>
    <x v="4"/>
    <x v="1"/>
    <n v="201"/>
    <s v="G2A"/>
    <n v="1217784.1100000001"/>
    <n v="-1461.14"/>
    <n v="0"/>
    <n v="0"/>
    <n v="0"/>
    <n v="1216322.97"/>
    <x v="1"/>
  </r>
  <r>
    <x v="1"/>
    <x v="4"/>
    <x v="1"/>
    <n v="201"/>
    <s v="G2B"/>
    <n v="38695.82"/>
    <n v="-46.41"/>
    <n v="0"/>
    <n v="0"/>
    <n v="0"/>
    <n v="38649.410000000003"/>
    <x v="1"/>
  </r>
  <r>
    <x v="1"/>
    <x v="4"/>
    <x v="1"/>
    <n v="201"/>
    <s v="G2D"/>
    <n v="15054.92"/>
    <n v="-18.059999999999999"/>
    <n v="0"/>
    <n v="0"/>
    <n v="0"/>
    <n v="15036.86"/>
    <x v="1"/>
  </r>
  <r>
    <x v="1"/>
    <x v="4"/>
    <x v="1"/>
    <n v="201"/>
    <s v="G3"/>
    <n v="3250051.97"/>
    <n v="-3888.54"/>
    <n v="0"/>
    <n v="0"/>
    <n v="0"/>
    <n v="3246163.43"/>
    <x v="2"/>
  </r>
  <r>
    <x v="1"/>
    <x v="4"/>
    <x v="1"/>
    <n v="201"/>
    <s v="R1A"/>
    <n v="3481332.72"/>
    <n v="-108273.94"/>
    <n v="0"/>
    <n v="0"/>
    <n v="0"/>
    <n v="3373058.78"/>
    <x v="3"/>
  </r>
  <r>
    <x v="1"/>
    <x v="4"/>
    <x v="1"/>
    <n v="201"/>
    <s v="R2A"/>
    <n v="473518.63"/>
    <n v="-14725.91"/>
    <n v="0"/>
    <n v="0"/>
    <n v="0"/>
    <n v="458792.72"/>
    <x v="4"/>
  </r>
  <r>
    <x v="1"/>
    <x v="5"/>
    <x v="0"/>
    <n v="201"/>
    <s v="G1A"/>
    <n v="227313.47"/>
    <n v="-3068.9"/>
    <n v="0"/>
    <n v="0"/>
    <n v="0"/>
    <n v="224244.57"/>
    <x v="0"/>
  </r>
  <r>
    <x v="1"/>
    <x v="5"/>
    <x v="0"/>
    <n v="201"/>
    <s v="G1B"/>
    <n v="107.7"/>
    <n v="-1.44"/>
    <n v="0"/>
    <n v="0"/>
    <n v="0"/>
    <n v="106.26"/>
    <x v="0"/>
  </r>
  <r>
    <x v="1"/>
    <x v="5"/>
    <x v="0"/>
    <n v="201"/>
    <s v="G1D"/>
    <n v="644.6"/>
    <n v="-8.7100000000000009"/>
    <n v="0"/>
    <n v="0"/>
    <n v="0"/>
    <n v="635.89"/>
    <x v="0"/>
  </r>
  <r>
    <x v="1"/>
    <x v="5"/>
    <x v="0"/>
    <n v="201"/>
    <s v="G1F"/>
    <n v="2644.13"/>
    <n v="-35.68"/>
    <n v="0"/>
    <n v="0"/>
    <n v="0"/>
    <n v="2608.4499999999998"/>
    <x v="0"/>
  </r>
  <r>
    <x v="1"/>
    <x v="5"/>
    <x v="0"/>
    <n v="201"/>
    <s v="G2A"/>
    <n v="152964.35999999999"/>
    <n v="-183.55"/>
    <n v="0"/>
    <n v="0"/>
    <n v="0"/>
    <n v="152780.81"/>
    <x v="1"/>
  </r>
  <r>
    <x v="1"/>
    <x v="5"/>
    <x v="0"/>
    <n v="201"/>
    <s v="G3"/>
    <n v="122852.63"/>
    <n v="-147.44"/>
    <n v="0"/>
    <n v="0"/>
    <n v="0"/>
    <n v="122705.19"/>
    <x v="2"/>
  </r>
  <r>
    <x v="1"/>
    <x v="5"/>
    <x v="0"/>
    <n v="201"/>
    <s v="R1A"/>
    <n v="1470069.56"/>
    <n v="-45720.49"/>
    <n v="0"/>
    <n v="0"/>
    <n v="0"/>
    <n v="1424349.07"/>
    <x v="3"/>
  </r>
  <r>
    <x v="1"/>
    <x v="5"/>
    <x v="0"/>
    <n v="201"/>
    <s v="R2A"/>
    <n v="10749.47"/>
    <n v="-334.31"/>
    <n v="0"/>
    <n v="0"/>
    <n v="0"/>
    <n v="10415.16"/>
    <x v="4"/>
  </r>
  <r>
    <x v="1"/>
    <x v="5"/>
    <x v="0"/>
    <n v="201"/>
    <s v="S1A"/>
    <n v="1097.3800000000001"/>
    <n v="-14.81"/>
    <n v="0"/>
    <n v="0"/>
    <n v="0"/>
    <n v="1082.57"/>
    <x v="5"/>
  </r>
  <r>
    <x v="1"/>
    <x v="5"/>
    <x v="0"/>
    <n v="201"/>
    <s v="S3B"/>
    <n v="471.72"/>
    <n v="-6.36"/>
    <n v="0"/>
    <n v="0"/>
    <n v="0"/>
    <n v="465.36"/>
    <x v="5"/>
  </r>
  <r>
    <x v="1"/>
    <x v="5"/>
    <x v="0"/>
    <n v="201"/>
    <s v="S4A"/>
    <n v="1.81"/>
    <n v="-0.02"/>
    <n v="0"/>
    <n v="0"/>
    <n v="0"/>
    <n v="1.79"/>
    <x v="5"/>
  </r>
  <r>
    <x v="1"/>
    <x v="5"/>
    <x v="0"/>
    <n v="201"/>
    <s v="G1A"/>
    <n v="67437.59"/>
    <n v="-910.45"/>
    <n v="0"/>
    <n v="0"/>
    <n v="0"/>
    <n v="66527.14"/>
    <x v="0"/>
  </r>
  <r>
    <x v="1"/>
    <x v="5"/>
    <x v="0"/>
    <n v="201"/>
    <s v="G1D"/>
    <n v="186.74"/>
    <n v="-2.52"/>
    <n v="0"/>
    <n v="0"/>
    <n v="0"/>
    <n v="184.22"/>
    <x v="0"/>
  </r>
  <r>
    <x v="1"/>
    <x v="5"/>
    <x v="0"/>
    <n v="201"/>
    <s v="G1F"/>
    <n v="963.78"/>
    <n v="-13.01"/>
    <n v="0"/>
    <n v="0"/>
    <n v="0"/>
    <n v="950.77"/>
    <x v="0"/>
  </r>
  <r>
    <x v="1"/>
    <x v="5"/>
    <x v="0"/>
    <n v="201"/>
    <s v="G2A"/>
    <n v="63528.800000000003"/>
    <n v="-76.23"/>
    <n v="0"/>
    <n v="0"/>
    <n v="0"/>
    <n v="63452.57"/>
    <x v="1"/>
  </r>
  <r>
    <x v="1"/>
    <x v="5"/>
    <x v="0"/>
    <n v="201"/>
    <s v="R1A"/>
    <n v="230667.93"/>
    <n v="-7170.61"/>
    <n v="0"/>
    <n v="0"/>
    <n v="0"/>
    <n v="223497.32"/>
    <x v="3"/>
  </r>
  <r>
    <x v="1"/>
    <x v="5"/>
    <x v="0"/>
    <n v="201"/>
    <s v="R2A"/>
    <n v="114.93"/>
    <n v="-3.57"/>
    <n v="0"/>
    <n v="0"/>
    <n v="0"/>
    <n v="111.36"/>
    <x v="4"/>
  </r>
  <r>
    <x v="1"/>
    <x v="5"/>
    <x v="1"/>
    <n v="201"/>
    <s v="G1A"/>
    <n v="9338824.3300000001"/>
    <n v="-125948.86"/>
    <n v="0"/>
    <n v="0"/>
    <n v="0"/>
    <n v="9212875.4700000007"/>
    <x v="0"/>
  </r>
  <r>
    <x v="1"/>
    <x v="5"/>
    <x v="1"/>
    <n v="201"/>
    <s v="G1B"/>
    <n v="521.82000000000005"/>
    <n v="-7.06"/>
    <n v="0"/>
    <n v="0"/>
    <n v="0"/>
    <n v="514.76"/>
    <x v="0"/>
  </r>
  <r>
    <x v="1"/>
    <x v="5"/>
    <x v="1"/>
    <n v="201"/>
    <s v="G1C"/>
    <n v="12392.22"/>
    <n v="-167.02"/>
    <n v="0"/>
    <n v="0"/>
    <n v="0"/>
    <n v="12225.2"/>
    <x v="0"/>
  </r>
  <r>
    <x v="1"/>
    <x v="5"/>
    <x v="1"/>
    <n v="201"/>
    <s v="G1D"/>
    <n v="110612.32"/>
    <n v="-1499.93"/>
    <n v="0"/>
    <n v="0"/>
    <n v="0"/>
    <n v="109112.39"/>
    <x v="0"/>
  </r>
  <r>
    <x v="1"/>
    <x v="5"/>
    <x v="1"/>
    <n v="201"/>
    <s v="G1F"/>
    <n v="763993.17"/>
    <n v="-10280.94"/>
    <n v="0"/>
    <n v="0"/>
    <n v="0"/>
    <n v="753712.23"/>
    <x v="0"/>
  </r>
  <r>
    <x v="1"/>
    <x v="5"/>
    <x v="1"/>
    <n v="201"/>
    <s v="G2A"/>
    <n v="12667428.83"/>
    <n v="-15196.43"/>
    <n v="0"/>
    <n v="0"/>
    <n v="0"/>
    <n v="12652232.4"/>
    <x v="1"/>
  </r>
  <r>
    <x v="1"/>
    <x v="5"/>
    <x v="1"/>
    <n v="201"/>
    <s v="G2B"/>
    <n v="730355.54"/>
    <n v="-876.43"/>
    <n v="0"/>
    <n v="0"/>
    <n v="0"/>
    <n v="729479.11"/>
    <x v="1"/>
  </r>
  <r>
    <x v="1"/>
    <x v="5"/>
    <x v="1"/>
    <n v="201"/>
    <s v="G2D"/>
    <n v="467570.7"/>
    <n v="-561.09"/>
    <n v="0"/>
    <n v="0"/>
    <n v="0"/>
    <n v="467009.61"/>
    <x v="1"/>
  </r>
  <r>
    <x v="1"/>
    <x v="5"/>
    <x v="1"/>
    <n v="201"/>
    <s v="G3"/>
    <n v="20989036.73"/>
    <n v="-25230.09"/>
    <n v="0"/>
    <n v="0"/>
    <n v="0"/>
    <n v="20963806.640000001"/>
    <x v="2"/>
  </r>
  <r>
    <x v="1"/>
    <x v="5"/>
    <x v="1"/>
    <n v="201"/>
    <s v="R1A"/>
    <n v="47289536.829999998"/>
    <n v="-1470725.08"/>
    <n v="0"/>
    <n v="0"/>
    <n v="0"/>
    <n v="45818811.75"/>
    <x v="3"/>
  </r>
  <r>
    <x v="1"/>
    <x v="5"/>
    <x v="1"/>
    <n v="201"/>
    <s v="R2A"/>
    <n v="6431134.8200000003"/>
    <n v="-200010.67"/>
    <n v="0"/>
    <n v="0"/>
    <n v="0"/>
    <n v="6231124.1500000004"/>
    <x v="4"/>
  </r>
  <r>
    <x v="1"/>
    <x v="5"/>
    <x v="1"/>
    <n v="201"/>
    <s v="S1A"/>
    <n v="86605.87"/>
    <n v="-1168.77"/>
    <n v="0"/>
    <n v="0"/>
    <n v="0"/>
    <n v="85437.1"/>
    <x v="5"/>
  </r>
  <r>
    <x v="1"/>
    <x v="5"/>
    <x v="1"/>
    <n v="201"/>
    <s v="S2"/>
    <n v="2732.35"/>
    <n v="-35.31"/>
    <n v="0"/>
    <n v="0"/>
    <n v="0"/>
    <n v="2697.04"/>
    <x v="5"/>
  </r>
  <r>
    <x v="1"/>
    <x v="5"/>
    <x v="1"/>
    <n v="201"/>
    <s v="S3A"/>
    <n v="300.98"/>
    <n v="-4.0599999999999996"/>
    <n v="0"/>
    <n v="0"/>
    <n v="0"/>
    <n v="296.92"/>
    <x v="5"/>
  </r>
  <r>
    <x v="1"/>
    <x v="5"/>
    <x v="1"/>
    <n v="201"/>
    <s v="S3B"/>
    <n v="876.31"/>
    <n v="-11.56"/>
    <n v="0"/>
    <n v="0"/>
    <n v="0"/>
    <n v="864.75"/>
    <x v="5"/>
  </r>
  <r>
    <x v="1"/>
    <x v="5"/>
    <x v="1"/>
    <n v="201"/>
    <s v="S4A"/>
    <n v="108225.75"/>
    <n v="-1460.42"/>
    <n v="0"/>
    <n v="0"/>
    <n v="0"/>
    <n v="106765.33"/>
    <x v="5"/>
  </r>
  <r>
    <x v="1"/>
    <x v="5"/>
    <x v="1"/>
    <n v="201"/>
    <s v="S5"/>
    <n v="268346.25"/>
    <n v="-3370.04"/>
    <n v="0"/>
    <n v="0"/>
    <n v="0"/>
    <n v="264976.21000000002"/>
    <x v="5"/>
  </r>
  <r>
    <x v="1"/>
    <x v="5"/>
    <x v="1"/>
    <n v="201"/>
    <s v="S6A"/>
    <n v="12.54"/>
    <n v="-0.17"/>
    <n v="0"/>
    <n v="0"/>
    <n v="0"/>
    <n v="12.37"/>
    <x v="5"/>
  </r>
  <r>
    <x v="1"/>
    <x v="5"/>
    <x v="1"/>
    <n v="201"/>
    <s v="G1A"/>
    <n v="879391.53"/>
    <n v="-11885.49"/>
    <n v="0"/>
    <n v="0"/>
    <n v="0"/>
    <n v="867506.04"/>
    <x v="0"/>
  </r>
  <r>
    <x v="1"/>
    <x v="5"/>
    <x v="1"/>
    <n v="201"/>
    <s v="G1C"/>
    <n v="2780.29"/>
    <n v="-37.53"/>
    <n v="0"/>
    <n v="0"/>
    <n v="0"/>
    <n v="2742.76"/>
    <x v="0"/>
  </r>
  <r>
    <x v="1"/>
    <x v="5"/>
    <x v="1"/>
    <n v="201"/>
    <s v="G1D"/>
    <n v="7980.78"/>
    <n v="-107.75"/>
    <n v="0"/>
    <n v="0"/>
    <n v="0"/>
    <n v="7873.03"/>
    <x v="0"/>
  </r>
  <r>
    <x v="1"/>
    <x v="5"/>
    <x v="1"/>
    <n v="201"/>
    <s v="G1F"/>
    <n v="76323.509999999995"/>
    <n v="-1031.43"/>
    <n v="0"/>
    <n v="0"/>
    <n v="0"/>
    <n v="75292.08"/>
    <x v="0"/>
  </r>
  <r>
    <x v="1"/>
    <x v="5"/>
    <x v="1"/>
    <n v="201"/>
    <s v="G2A"/>
    <n v="1070085.74"/>
    <n v="-1283.3499999999999"/>
    <n v="0"/>
    <n v="0"/>
    <n v="0"/>
    <n v="1068802.3899999999"/>
    <x v="1"/>
  </r>
  <r>
    <x v="1"/>
    <x v="5"/>
    <x v="1"/>
    <n v="201"/>
    <s v="G2B"/>
    <n v="50847.33"/>
    <n v="-61.03"/>
    <n v="0"/>
    <n v="0"/>
    <n v="0"/>
    <n v="50786.3"/>
    <x v="1"/>
  </r>
  <r>
    <x v="1"/>
    <x v="5"/>
    <x v="1"/>
    <n v="201"/>
    <s v="G2D"/>
    <n v="44868.9"/>
    <n v="-53.85"/>
    <n v="0"/>
    <n v="0"/>
    <n v="0"/>
    <n v="44815.05"/>
    <x v="1"/>
  </r>
  <r>
    <x v="1"/>
    <x v="5"/>
    <x v="1"/>
    <n v="201"/>
    <s v="G3"/>
    <n v="2438842.5"/>
    <n v="-2926.68"/>
    <n v="0"/>
    <n v="0"/>
    <n v="0"/>
    <n v="2435915.8199999998"/>
    <x v="2"/>
  </r>
  <r>
    <x v="1"/>
    <x v="5"/>
    <x v="1"/>
    <n v="201"/>
    <s v="R1A"/>
    <n v="3506271.98"/>
    <n v="-109057.4"/>
    <n v="0"/>
    <n v="0"/>
    <n v="0"/>
    <n v="3397214.58"/>
    <x v="3"/>
  </r>
  <r>
    <x v="1"/>
    <x v="5"/>
    <x v="1"/>
    <n v="201"/>
    <s v="R2A"/>
    <n v="544947.61"/>
    <n v="-16947.46"/>
    <n v="0"/>
    <n v="0"/>
    <n v="0"/>
    <n v="528000.15"/>
    <x v="4"/>
  </r>
  <r>
    <x v="1"/>
    <x v="5"/>
    <x v="1"/>
    <n v="201"/>
    <s v="S4A"/>
    <n v="-287.76"/>
    <n v="3.89"/>
    <n v="0"/>
    <n v="0"/>
    <n v="0"/>
    <n v="-283.87"/>
    <x v="5"/>
  </r>
  <r>
    <x v="1"/>
    <x v="5"/>
    <x v="1"/>
    <n v="201"/>
    <s v="S5"/>
    <n v="6967.9"/>
    <n v="-94.05"/>
    <n v="0"/>
    <n v="0"/>
    <n v="0"/>
    <n v="6873.85"/>
    <x v="5"/>
  </r>
  <r>
    <x v="1"/>
    <x v="6"/>
    <x v="0"/>
    <n v="201"/>
    <s v="G1A"/>
    <n v="158313.34"/>
    <n v="-2137.2600000000002"/>
    <n v="0"/>
    <n v="0"/>
    <n v="0"/>
    <n v="156176.07999999999"/>
    <x v="0"/>
  </r>
  <r>
    <x v="1"/>
    <x v="6"/>
    <x v="0"/>
    <n v="201"/>
    <s v="G1B"/>
    <n v="109.52"/>
    <n v="-1.46"/>
    <n v="0"/>
    <n v="0"/>
    <n v="0"/>
    <n v="108.06"/>
    <x v="0"/>
  </r>
  <r>
    <x v="1"/>
    <x v="6"/>
    <x v="0"/>
    <n v="201"/>
    <s v="G1D"/>
    <n v="352.74"/>
    <n v="-4.76"/>
    <n v="0"/>
    <n v="0"/>
    <n v="0"/>
    <n v="347.98"/>
    <x v="0"/>
  </r>
  <r>
    <x v="1"/>
    <x v="6"/>
    <x v="0"/>
    <n v="201"/>
    <s v="G1F"/>
    <n v="1724.68"/>
    <n v="-23.28"/>
    <n v="0"/>
    <n v="0"/>
    <n v="0"/>
    <n v="1701.4"/>
    <x v="0"/>
  </r>
  <r>
    <x v="1"/>
    <x v="6"/>
    <x v="0"/>
    <n v="201"/>
    <s v="G2A"/>
    <n v="95135.19"/>
    <n v="-114.19"/>
    <n v="0"/>
    <n v="0"/>
    <n v="0"/>
    <n v="95021"/>
    <x v="1"/>
  </r>
  <r>
    <x v="1"/>
    <x v="6"/>
    <x v="0"/>
    <n v="201"/>
    <s v="G3"/>
    <n v="132001.78"/>
    <n v="-158.4"/>
    <n v="0"/>
    <n v="0"/>
    <n v="0"/>
    <n v="131843.38"/>
    <x v="2"/>
  </r>
  <r>
    <x v="1"/>
    <x v="6"/>
    <x v="0"/>
    <n v="201"/>
    <s v="R1A"/>
    <n v="1088194.46"/>
    <n v="-33843.94"/>
    <n v="0"/>
    <n v="0"/>
    <n v="0"/>
    <n v="1054350.52"/>
    <x v="3"/>
  </r>
  <r>
    <x v="1"/>
    <x v="6"/>
    <x v="0"/>
    <n v="201"/>
    <s v="R2A"/>
    <n v="9917.2199999999993"/>
    <n v="-308.43"/>
    <n v="0"/>
    <n v="0"/>
    <n v="0"/>
    <n v="9608.7900000000009"/>
    <x v="4"/>
  </r>
  <r>
    <x v="1"/>
    <x v="6"/>
    <x v="0"/>
    <n v="201"/>
    <s v="S1A"/>
    <n v="1432.9"/>
    <n v="-19.34"/>
    <n v="0"/>
    <n v="0"/>
    <n v="0"/>
    <n v="1413.56"/>
    <x v="5"/>
  </r>
  <r>
    <x v="1"/>
    <x v="6"/>
    <x v="0"/>
    <n v="201"/>
    <s v="S3B"/>
    <n v="616.14"/>
    <n v="-8.32"/>
    <n v="0"/>
    <n v="0"/>
    <n v="0"/>
    <n v="607.82000000000005"/>
    <x v="5"/>
  </r>
  <r>
    <x v="1"/>
    <x v="6"/>
    <x v="0"/>
    <n v="201"/>
    <s v="S4A"/>
    <n v="2.2599999999999998"/>
    <n v="-0.03"/>
    <n v="0"/>
    <n v="0"/>
    <n v="0"/>
    <n v="2.23"/>
    <x v="5"/>
  </r>
  <r>
    <x v="1"/>
    <x v="6"/>
    <x v="0"/>
    <n v="201"/>
    <s v="G1A"/>
    <n v="98263.98"/>
    <n v="-1326.45"/>
    <n v="0"/>
    <n v="0"/>
    <n v="0"/>
    <n v="96937.53"/>
    <x v="0"/>
  </r>
  <r>
    <x v="1"/>
    <x v="6"/>
    <x v="0"/>
    <n v="201"/>
    <s v="G1B"/>
    <n v="126.12"/>
    <n v="-1.71"/>
    <n v="0"/>
    <n v="0"/>
    <n v="0"/>
    <n v="124.41"/>
    <x v="0"/>
  </r>
  <r>
    <x v="1"/>
    <x v="6"/>
    <x v="0"/>
    <n v="201"/>
    <s v="G1D"/>
    <n v="165.68"/>
    <n v="-2.2400000000000002"/>
    <n v="0"/>
    <n v="0"/>
    <n v="0"/>
    <n v="163.44"/>
    <x v="0"/>
  </r>
  <r>
    <x v="1"/>
    <x v="6"/>
    <x v="0"/>
    <n v="201"/>
    <s v="G1F"/>
    <n v="1066.05"/>
    <n v="-14.41"/>
    <n v="0"/>
    <n v="0"/>
    <n v="0"/>
    <n v="1051.6400000000001"/>
    <x v="0"/>
  </r>
  <r>
    <x v="1"/>
    <x v="6"/>
    <x v="0"/>
    <n v="201"/>
    <s v="G2A"/>
    <n v="72477.600000000006"/>
    <n v="-86.95"/>
    <n v="0"/>
    <n v="0"/>
    <n v="0"/>
    <n v="72390.649999999994"/>
    <x v="1"/>
  </r>
  <r>
    <x v="1"/>
    <x v="6"/>
    <x v="0"/>
    <n v="201"/>
    <s v="R1A"/>
    <n v="271417.19"/>
    <n v="-8440.7999999999993"/>
    <n v="0"/>
    <n v="0"/>
    <n v="0"/>
    <n v="262976.39"/>
    <x v="3"/>
  </r>
  <r>
    <x v="1"/>
    <x v="6"/>
    <x v="0"/>
    <n v="201"/>
    <s v="R2A"/>
    <n v="836.63"/>
    <n v="-26.05"/>
    <n v="0"/>
    <n v="0"/>
    <n v="0"/>
    <n v="810.58"/>
    <x v="4"/>
  </r>
  <r>
    <x v="1"/>
    <x v="6"/>
    <x v="1"/>
    <n v="201"/>
    <s v="G1A"/>
    <n v="8006467.6399999997"/>
    <n v="-108076.24"/>
    <n v="0"/>
    <n v="0"/>
    <n v="0"/>
    <n v="7898391.4000000004"/>
    <x v="0"/>
  </r>
  <r>
    <x v="1"/>
    <x v="6"/>
    <x v="1"/>
    <n v="201"/>
    <s v="G1B"/>
    <n v="597.26"/>
    <n v="-8.0399999999999991"/>
    <n v="0"/>
    <n v="0"/>
    <n v="0"/>
    <n v="589.22"/>
    <x v="0"/>
  </r>
  <r>
    <x v="1"/>
    <x v="6"/>
    <x v="1"/>
    <n v="201"/>
    <s v="G1C"/>
    <n v="12277.35"/>
    <n v="-165.47"/>
    <n v="0"/>
    <n v="0"/>
    <n v="0"/>
    <n v="12111.88"/>
    <x v="0"/>
  </r>
  <r>
    <x v="1"/>
    <x v="6"/>
    <x v="1"/>
    <n v="201"/>
    <s v="G1D"/>
    <n v="94205.5"/>
    <n v="-1271.76"/>
    <n v="0"/>
    <n v="0"/>
    <n v="0"/>
    <n v="92933.74"/>
    <x v="0"/>
  </r>
  <r>
    <x v="1"/>
    <x v="6"/>
    <x v="1"/>
    <n v="201"/>
    <s v="G1F"/>
    <n v="697530.18"/>
    <n v="-9422.1299999999992"/>
    <n v="0"/>
    <n v="0"/>
    <n v="0"/>
    <n v="688108.05"/>
    <x v="0"/>
  </r>
  <r>
    <x v="1"/>
    <x v="6"/>
    <x v="1"/>
    <n v="201"/>
    <s v="G2A"/>
    <n v="11287548.68"/>
    <n v="-13542.32"/>
    <n v="0"/>
    <n v="0"/>
    <n v="0"/>
    <n v="11274006.359999999"/>
    <x v="1"/>
  </r>
  <r>
    <x v="1"/>
    <x v="6"/>
    <x v="1"/>
    <n v="201"/>
    <s v="G2B"/>
    <n v="605271.31000000006"/>
    <n v="-726.24"/>
    <n v="0"/>
    <n v="0"/>
    <n v="0"/>
    <n v="604545.06999999995"/>
    <x v="1"/>
  </r>
  <r>
    <x v="1"/>
    <x v="6"/>
    <x v="1"/>
    <n v="201"/>
    <s v="G2D"/>
    <n v="309357.95"/>
    <n v="-374.36"/>
    <n v="0"/>
    <n v="0"/>
    <n v="0"/>
    <n v="308983.59000000003"/>
    <x v="1"/>
  </r>
  <r>
    <x v="1"/>
    <x v="6"/>
    <x v="1"/>
    <n v="201"/>
    <s v="G3"/>
    <n v="19526796.98"/>
    <n v="-23464.3"/>
    <n v="0"/>
    <n v="0"/>
    <n v="0"/>
    <n v="19503332.68"/>
    <x v="2"/>
  </r>
  <r>
    <x v="1"/>
    <x v="6"/>
    <x v="1"/>
    <n v="201"/>
    <s v="R1A"/>
    <n v="32838592.93"/>
    <n v="-1021304.84"/>
    <n v="0"/>
    <n v="0"/>
    <n v="0"/>
    <n v="31817288.09"/>
    <x v="3"/>
  </r>
  <r>
    <x v="1"/>
    <x v="6"/>
    <x v="1"/>
    <n v="201"/>
    <s v="R2A"/>
    <n v="4698628.5599999996"/>
    <n v="-146021.57999999999"/>
    <n v="0"/>
    <n v="0"/>
    <n v="0"/>
    <n v="4552606.9800000004"/>
    <x v="4"/>
  </r>
  <r>
    <x v="1"/>
    <x v="6"/>
    <x v="1"/>
    <n v="201"/>
    <s v="S1A"/>
    <n v="102816.22"/>
    <n v="-1388.05"/>
    <n v="0"/>
    <n v="0"/>
    <n v="0"/>
    <n v="101428.17"/>
    <x v="5"/>
  </r>
  <r>
    <x v="1"/>
    <x v="6"/>
    <x v="1"/>
    <n v="201"/>
    <s v="S2"/>
    <n v="3259.84"/>
    <n v="-44.01"/>
    <n v="0"/>
    <n v="0"/>
    <n v="0"/>
    <n v="3215.83"/>
    <x v="5"/>
  </r>
  <r>
    <x v="1"/>
    <x v="6"/>
    <x v="1"/>
    <n v="201"/>
    <s v="S3A"/>
    <n v="392.68"/>
    <n v="-5.31"/>
    <n v="0"/>
    <n v="0"/>
    <n v="0"/>
    <n v="387.37"/>
    <x v="5"/>
  </r>
  <r>
    <x v="1"/>
    <x v="6"/>
    <x v="1"/>
    <n v="201"/>
    <s v="S3B"/>
    <n v="1087.43"/>
    <n v="-14.67"/>
    <n v="0"/>
    <n v="0"/>
    <n v="0"/>
    <n v="1072.76"/>
    <x v="5"/>
  </r>
  <r>
    <x v="1"/>
    <x v="6"/>
    <x v="1"/>
    <n v="201"/>
    <s v="S4A"/>
    <n v="140917.32999999999"/>
    <n v="-1902.7"/>
    <n v="0"/>
    <n v="0"/>
    <n v="0"/>
    <n v="139014.63"/>
    <x v="5"/>
  </r>
  <r>
    <x v="1"/>
    <x v="6"/>
    <x v="1"/>
    <n v="201"/>
    <s v="S5"/>
    <n v="263323.81"/>
    <n v="-3554.84"/>
    <n v="0"/>
    <n v="0"/>
    <n v="0"/>
    <n v="259768.97"/>
    <x v="5"/>
  </r>
  <r>
    <x v="1"/>
    <x v="6"/>
    <x v="1"/>
    <n v="201"/>
    <s v="S6A"/>
    <n v="16.440000000000001"/>
    <n v="-0.22"/>
    <n v="0"/>
    <n v="0"/>
    <n v="0"/>
    <n v="16.22"/>
    <x v="5"/>
  </r>
  <r>
    <x v="1"/>
    <x v="6"/>
    <x v="1"/>
    <n v="201"/>
    <s v="G1A"/>
    <n v="1048192.27"/>
    <n v="-14147.59"/>
    <n v="0"/>
    <n v="0"/>
    <n v="0"/>
    <n v="1034044.68"/>
    <x v="0"/>
  </r>
  <r>
    <x v="1"/>
    <x v="6"/>
    <x v="1"/>
    <n v="201"/>
    <s v="G1B"/>
    <n v="419.03"/>
    <n v="-5.66"/>
    <n v="0"/>
    <n v="0"/>
    <n v="0"/>
    <n v="413.37"/>
    <x v="0"/>
  </r>
  <r>
    <x v="1"/>
    <x v="6"/>
    <x v="1"/>
    <n v="201"/>
    <s v="G1C"/>
    <n v="3086.98"/>
    <n v="-41.65"/>
    <n v="0"/>
    <n v="0"/>
    <n v="0"/>
    <n v="3045.33"/>
    <x v="0"/>
  </r>
  <r>
    <x v="1"/>
    <x v="6"/>
    <x v="1"/>
    <n v="201"/>
    <s v="G1D"/>
    <n v="8503.18"/>
    <n v="-114.8"/>
    <n v="0"/>
    <n v="0"/>
    <n v="0"/>
    <n v="8388.3799999999992"/>
    <x v="0"/>
  </r>
  <r>
    <x v="1"/>
    <x v="6"/>
    <x v="1"/>
    <n v="201"/>
    <s v="G1F"/>
    <n v="98952.26"/>
    <n v="-1332.4"/>
    <n v="0"/>
    <n v="0"/>
    <n v="0"/>
    <n v="97619.86"/>
    <x v="0"/>
  </r>
  <r>
    <x v="1"/>
    <x v="6"/>
    <x v="1"/>
    <n v="201"/>
    <s v="G2A"/>
    <n v="1314911.3400000001"/>
    <n v="-1582.26"/>
    <n v="0"/>
    <n v="0"/>
    <n v="0"/>
    <n v="1313329.08"/>
    <x v="1"/>
  </r>
  <r>
    <x v="1"/>
    <x v="6"/>
    <x v="1"/>
    <n v="201"/>
    <s v="G2B"/>
    <n v="60507"/>
    <n v="-72.62"/>
    <n v="0"/>
    <n v="0"/>
    <n v="0"/>
    <n v="60434.38"/>
    <x v="1"/>
  </r>
  <r>
    <x v="1"/>
    <x v="6"/>
    <x v="1"/>
    <n v="201"/>
    <s v="G2D"/>
    <n v="32099.06"/>
    <n v="-38.5"/>
    <n v="0"/>
    <n v="0"/>
    <n v="0"/>
    <n v="32060.560000000001"/>
    <x v="1"/>
  </r>
  <r>
    <x v="1"/>
    <x v="6"/>
    <x v="1"/>
    <n v="201"/>
    <s v="G3"/>
    <n v="2918818.56"/>
    <n v="-3502.99"/>
    <n v="0"/>
    <n v="0"/>
    <n v="0"/>
    <n v="2915315.57"/>
    <x v="2"/>
  </r>
  <r>
    <x v="1"/>
    <x v="6"/>
    <x v="1"/>
    <n v="201"/>
    <s v="R1A"/>
    <n v="3845137.02"/>
    <n v="-119573.16"/>
    <n v="0"/>
    <n v="0"/>
    <n v="0"/>
    <n v="3725563.86"/>
    <x v="3"/>
  </r>
  <r>
    <x v="1"/>
    <x v="6"/>
    <x v="1"/>
    <n v="201"/>
    <s v="R2A"/>
    <n v="577590.76"/>
    <n v="-18070.580000000002"/>
    <n v="0"/>
    <n v="0"/>
    <n v="0"/>
    <n v="559520.18000000005"/>
    <x v="4"/>
  </r>
  <r>
    <x v="1"/>
    <x v="6"/>
    <x v="1"/>
    <n v="201"/>
    <s v="S4A"/>
    <n v="-237.33"/>
    <n v="3"/>
    <n v="0"/>
    <n v="0"/>
    <n v="0"/>
    <n v="-234.33"/>
    <x v="5"/>
  </r>
  <r>
    <x v="1"/>
    <x v="7"/>
    <x v="0"/>
    <n v="201"/>
    <s v="G1A"/>
    <n v="90552.99"/>
    <n v="-1222.4100000000001"/>
    <n v="0"/>
    <n v="0"/>
    <n v="0"/>
    <n v="89330.58"/>
    <x v="0"/>
  </r>
  <r>
    <x v="1"/>
    <x v="7"/>
    <x v="0"/>
    <n v="201"/>
    <s v="G1D"/>
    <n v="248.48"/>
    <n v="-3.36"/>
    <n v="0"/>
    <n v="0"/>
    <n v="0"/>
    <n v="245.12"/>
    <x v="0"/>
  </r>
  <r>
    <x v="1"/>
    <x v="7"/>
    <x v="0"/>
    <n v="201"/>
    <s v="G1F"/>
    <n v="1162.55"/>
    <n v="-15.68"/>
    <n v="0"/>
    <n v="0"/>
    <n v="0"/>
    <n v="1146.8699999999999"/>
    <x v="0"/>
  </r>
  <r>
    <x v="1"/>
    <x v="7"/>
    <x v="0"/>
    <n v="201"/>
    <s v="G2A"/>
    <n v="69041.98"/>
    <n v="-82.86"/>
    <n v="0"/>
    <n v="0"/>
    <n v="0"/>
    <n v="68959.12"/>
    <x v="1"/>
  </r>
  <r>
    <x v="1"/>
    <x v="7"/>
    <x v="0"/>
    <n v="201"/>
    <s v="G3"/>
    <n v="105182.24"/>
    <n v="-126.22"/>
    <n v="0"/>
    <n v="0"/>
    <n v="0"/>
    <n v="105056.02"/>
    <x v="2"/>
  </r>
  <r>
    <x v="1"/>
    <x v="7"/>
    <x v="0"/>
    <n v="201"/>
    <s v="R1A"/>
    <n v="664916.71"/>
    <n v="-20681.490000000002"/>
    <n v="0"/>
    <n v="0"/>
    <n v="0"/>
    <n v="644235.22"/>
    <x v="3"/>
  </r>
  <r>
    <x v="1"/>
    <x v="7"/>
    <x v="0"/>
    <n v="201"/>
    <s v="R2A"/>
    <n v="7945.87"/>
    <n v="-247.08"/>
    <n v="0"/>
    <n v="0"/>
    <n v="0"/>
    <n v="7698.79"/>
    <x v="4"/>
  </r>
  <r>
    <x v="1"/>
    <x v="7"/>
    <x v="0"/>
    <n v="201"/>
    <s v="S1A"/>
    <n v="1526.71"/>
    <n v="-20.61"/>
    <n v="0"/>
    <n v="0"/>
    <n v="0"/>
    <n v="1506.1"/>
    <x v="5"/>
  </r>
  <r>
    <x v="1"/>
    <x v="7"/>
    <x v="0"/>
    <n v="201"/>
    <s v="S3B"/>
    <n v="658.03"/>
    <n v="-8.89"/>
    <n v="0"/>
    <n v="0"/>
    <n v="0"/>
    <n v="649.14"/>
    <x v="5"/>
  </r>
  <r>
    <x v="1"/>
    <x v="7"/>
    <x v="0"/>
    <n v="201"/>
    <s v="S4A"/>
    <n v="2.4900000000000002"/>
    <n v="-0.03"/>
    <n v="0"/>
    <n v="0"/>
    <n v="0"/>
    <n v="2.46"/>
    <x v="5"/>
  </r>
  <r>
    <x v="1"/>
    <x v="7"/>
    <x v="0"/>
    <n v="201"/>
    <s v="G1A"/>
    <n v="80987.759999999995"/>
    <n v="-1093.25"/>
    <n v="0"/>
    <n v="0"/>
    <n v="0"/>
    <n v="79894.509999999995"/>
    <x v="0"/>
  </r>
  <r>
    <x v="1"/>
    <x v="7"/>
    <x v="0"/>
    <n v="201"/>
    <s v="G1B"/>
    <n v="146.56"/>
    <n v="-1.97"/>
    <n v="0"/>
    <n v="0"/>
    <n v="0"/>
    <n v="144.59"/>
    <x v="0"/>
  </r>
  <r>
    <x v="1"/>
    <x v="7"/>
    <x v="0"/>
    <n v="201"/>
    <s v="G1D"/>
    <n v="86.53"/>
    <n v="-1.17"/>
    <n v="0"/>
    <n v="0"/>
    <n v="0"/>
    <n v="85.36"/>
    <x v="0"/>
  </r>
  <r>
    <x v="1"/>
    <x v="7"/>
    <x v="0"/>
    <n v="201"/>
    <s v="G1F"/>
    <n v="1055.56"/>
    <n v="-14.25"/>
    <n v="0"/>
    <n v="0"/>
    <n v="0"/>
    <n v="1041.31"/>
    <x v="0"/>
  </r>
  <r>
    <x v="1"/>
    <x v="7"/>
    <x v="0"/>
    <n v="201"/>
    <s v="G2A"/>
    <n v="58238.26"/>
    <n v="-69.87"/>
    <n v="0"/>
    <n v="0"/>
    <n v="0"/>
    <n v="58168.39"/>
    <x v="1"/>
  </r>
  <r>
    <x v="1"/>
    <x v="7"/>
    <x v="0"/>
    <n v="201"/>
    <s v="R1A"/>
    <n v="200827.53"/>
    <n v="-6245.94"/>
    <n v="0"/>
    <n v="0"/>
    <n v="0"/>
    <n v="194581.59"/>
    <x v="3"/>
  </r>
  <r>
    <x v="1"/>
    <x v="7"/>
    <x v="0"/>
    <n v="201"/>
    <s v="R2A"/>
    <n v="826.61"/>
    <n v="-25.7"/>
    <n v="0"/>
    <n v="0"/>
    <n v="0"/>
    <n v="800.91"/>
    <x v="4"/>
  </r>
  <r>
    <x v="1"/>
    <x v="7"/>
    <x v="1"/>
    <n v="201"/>
    <s v="G1A"/>
    <n v="6468154.9400000004"/>
    <n v="-87355.71"/>
    <n v="0"/>
    <n v="0"/>
    <n v="0"/>
    <n v="6380799.2300000004"/>
    <x v="0"/>
  </r>
  <r>
    <x v="1"/>
    <x v="7"/>
    <x v="1"/>
    <n v="201"/>
    <s v="G1B"/>
    <n v="198.95"/>
    <n v="-2.67"/>
    <n v="0"/>
    <n v="0"/>
    <n v="0"/>
    <n v="196.28"/>
    <x v="0"/>
  </r>
  <r>
    <x v="1"/>
    <x v="7"/>
    <x v="1"/>
    <n v="201"/>
    <s v="G1C"/>
    <n v="10663.78"/>
    <n v="-150.1"/>
    <n v="0"/>
    <n v="0"/>
    <n v="0"/>
    <n v="10513.68"/>
    <x v="0"/>
  </r>
  <r>
    <x v="1"/>
    <x v="7"/>
    <x v="1"/>
    <n v="201"/>
    <s v="G1D"/>
    <n v="92162.98"/>
    <n v="-1244.19"/>
    <n v="0"/>
    <n v="0"/>
    <n v="0"/>
    <n v="90918.79"/>
    <x v="0"/>
  </r>
  <r>
    <x v="1"/>
    <x v="7"/>
    <x v="1"/>
    <n v="201"/>
    <s v="G1F"/>
    <n v="621415.54"/>
    <n v="-8396.58"/>
    <n v="0"/>
    <n v="0"/>
    <n v="0"/>
    <n v="613018.96"/>
    <x v="0"/>
  </r>
  <r>
    <x v="1"/>
    <x v="7"/>
    <x v="1"/>
    <n v="201"/>
    <s v="G2A"/>
    <n v="9715939.0099999998"/>
    <n v="-11668.77"/>
    <n v="0"/>
    <n v="0"/>
    <n v="0"/>
    <n v="9704270.2400000002"/>
    <x v="1"/>
  </r>
  <r>
    <x v="1"/>
    <x v="7"/>
    <x v="1"/>
    <n v="201"/>
    <s v="G2B"/>
    <n v="546234.26"/>
    <n v="-655.51"/>
    <n v="0"/>
    <n v="0"/>
    <n v="0"/>
    <n v="545578.75"/>
    <x v="1"/>
  </r>
  <r>
    <x v="1"/>
    <x v="7"/>
    <x v="1"/>
    <n v="201"/>
    <s v="G2D"/>
    <n v="272844.2"/>
    <n v="-327.41000000000003"/>
    <n v="0"/>
    <n v="0"/>
    <n v="0"/>
    <n v="272516.78999999998"/>
    <x v="1"/>
  </r>
  <r>
    <x v="1"/>
    <x v="7"/>
    <x v="1"/>
    <n v="201"/>
    <s v="G3"/>
    <n v="18572397.649999999"/>
    <n v="-22263.27"/>
    <n v="0"/>
    <n v="0"/>
    <n v="0"/>
    <n v="18550134.379999999"/>
    <x v="2"/>
  </r>
  <r>
    <x v="1"/>
    <x v="7"/>
    <x v="1"/>
    <n v="201"/>
    <s v="R1A"/>
    <n v="24541279.289999999"/>
    <n v="-763255.02"/>
    <n v="0"/>
    <n v="0"/>
    <n v="0"/>
    <n v="23778024.27"/>
    <x v="3"/>
  </r>
  <r>
    <x v="1"/>
    <x v="7"/>
    <x v="1"/>
    <n v="201"/>
    <s v="R2A"/>
    <n v="3450545.87"/>
    <n v="-107322.34"/>
    <n v="0"/>
    <n v="0"/>
    <n v="0"/>
    <n v="3343223.53"/>
    <x v="4"/>
  </r>
  <r>
    <x v="1"/>
    <x v="7"/>
    <x v="1"/>
    <n v="201"/>
    <s v="S1A"/>
    <n v="108139.8"/>
    <n v="-1459.82"/>
    <n v="0"/>
    <n v="0"/>
    <n v="0"/>
    <n v="106679.98"/>
    <x v="5"/>
  </r>
  <r>
    <x v="1"/>
    <x v="7"/>
    <x v="1"/>
    <n v="201"/>
    <s v="S2"/>
    <n v="3469.48"/>
    <n v="-46.84"/>
    <n v="0"/>
    <n v="0"/>
    <n v="0"/>
    <n v="3422.64"/>
    <x v="5"/>
  </r>
  <r>
    <x v="1"/>
    <x v="7"/>
    <x v="1"/>
    <n v="201"/>
    <s v="S3A"/>
    <n v="419.47"/>
    <n v="-5.66"/>
    <n v="0"/>
    <n v="0"/>
    <n v="0"/>
    <n v="413.81"/>
    <x v="5"/>
  </r>
  <r>
    <x v="1"/>
    <x v="7"/>
    <x v="1"/>
    <n v="201"/>
    <s v="S3B"/>
    <n v="1161.68"/>
    <n v="-15.68"/>
    <n v="0"/>
    <n v="0"/>
    <n v="0"/>
    <n v="1146"/>
    <x v="5"/>
  </r>
  <r>
    <x v="1"/>
    <x v="7"/>
    <x v="1"/>
    <n v="201"/>
    <s v="S4A"/>
    <n v="149242.9"/>
    <n v="-2014.42"/>
    <n v="0"/>
    <n v="0"/>
    <n v="0"/>
    <n v="147228.48000000001"/>
    <x v="5"/>
  </r>
  <r>
    <x v="1"/>
    <x v="7"/>
    <x v="1"/>
    <n v="201"/>
    <s v="S5"/>
    <n v="236515.71"/>
    <n v="-3192.93"/>
    <n v="0"/>
    <n v="0"/>
    <n v="0"/>
    <n v="233322.78"/>
    <x v="5"/>
  </r>
  <r>
    <x v="1"/>
    <x v="7"/>
    <x v="1"/>
    <n v="201"/>
    <s v="S6A"/>
    <n v="17.559999999999999"/>
    <n v="-0.24"/>
    <n v="0"/>
    <n v="0"/>
    <n v="0"/>
    <n v="17.32"/>
    <x v="5"/>
  </r>
  <r>
    <x v="1"/>
    <x v="7"/>
    <x v="1"/>
    <n v="201"/>
    <s v="G1A"/>
    <n v="962870.36"/>
    <n v="-12987.08"/>
    <n v="0"/>
    <n v="0"/>
    <n v="0"/>
    <n v="949883.28"/>
    <x v="0"/>
  </r>
  <r>
    <x v="1"/>
    <x v="7"/>
    <x v="1"/>
    <n v="201"/>
    <s v="G1B"/>
    <n v="485.89"/>
    <n v="-6.55"/>
    <n v="0"/>
    <n v="0"/>
    <n v="0"/>
    <n v="479.34"/>
    <x v="0"/>
  </r>
  <r>
    <x v="1"/>
    <x v="7"/>
    <x v="1"/>
    <n v="201"/>
    <s v="G1C"/>
    <n v="2932.73"/>
    <n v="-39.57"/>
    <n v="0"/>
    <n v="0"/>
    <n v="0"/>
    <n v="2893.16"/>
    <x v="0"/>
  </r>
  <r>
    <x v="1"/>
    <x v="7"/>
    <x v="1"/>
    <n v="201"/>
    <s v="G1D"/>
    <n v="10034.459999999999"/>
    <n v="-135.46"/>
    <n v="0"/>
    <n v="0"/>
    <n v="0"/>
    <n v="9899"/>
    <x v="0"/>
  </r>
  <r>
    <x v="1"/>
    <x v="7"/>
    <x v="1"/>
    <n v="201"/>
    <s v="G1F"/>
    <n v="109094.79"/>
    <n v="-1467.69"/>
    <n v="0"/>
    <n v="0"/>
    <n v="0"/>
    <n v="107627.1"/>
    <x v="0"/>
  </r>
  <r>
    <x v="1"/>
    <x v="7"/>
    <x v="1"/>
    <n v="201"/>
    <s v="G2A"/>
    <n v="1302430"/>
    <n v="-1562.9"/>
    <n v="0"/>
    <n v="0"/>
    <n v="0"/>
    <n v="1300867.1000000001"/>
    <x v="1"/>
  </r>
  <r>
    <x v="1"/>
    <x v="7"/>
    <x v="1"/>
    <n v="201"/>
    <s v="G2B"/>
    <n v="47392.19"/>
    <n v="-56.88"/>
    <n v="0"/>
    <n v="0"/>
    <n v="0"/>
    <n v="47335.31"/>
    <x v="1"/>
  </r>
  <r>
    <x v="1"/>
    <x v="7"/>
    <x v="1"/>
    <n v="201"/>
    <s v="G2D"/>
    <n v="49378.58"/>
    <n v="-59.26"/>
    <n v="0"/>
    <n v="0"/>
    <n v="0"/>
    <n v="49319.32"/>
    <x v="1"/>
  </r>
  <r>
    <x v="1"/>
    <x v="7"/>
    <x v="1"/>
    <n v="201"/>
    <s v="G3"/>
    <n v="3399213.44"/>
    <n v="-4076.13"/>
    <n v="0"/>
    <n v="0"/>
    <n v="0"/>
    <n v="3395137.31"/>
    <x v="2"/>
  </r>
  <r>
    <x v="1"/>
    <x v="7"/>
    <x v="1"/>
    <n v="201"/>
    <s v="R1A"/>
    <n v="3457860.37"/>
    <n v="-107538.42"/>
    <n v="0"/>
    <n v="0"/>
    <n v="0"/>
    <n v="3350321.95"/>
    <x v="3"/>
  </r>
  <r>
    <x v="1"/>
    <x v="7"/>
    <x v="1"/>
    <n v="201"/>
    <s v="R2A"/>
    <n v="520296.32"/>
    <n v="-16180.53"/>
    <n v="0"/>
    <n v="0"/>
    <n v="0"/>
    <n v="504115.79"/>
    <x v="4"/>
  </r>
  <r>
    <x v="1"/>
    <x v="7"/>
    <x v="1"/>
    <n v="201"/>
    <s v="S4A"/>
    <n v="4.05"/>
    <n v="-0.05"/>
    <n v="0"/>
    <n v="0"/>
    <n v="0"/>
    <n v="4"/>
    <x v="5"/>
  </r>
  <r>
    <x v="1"/>
    <x v="8"/>
    <x v="0"/>
    <n v="201"/>
    <s v="G1A"/>
    <n v="73644.78"/>
    <n v="-994.09"/>
    <n v="0"/>
    <n v="0"/>
    <n v="0"/>
    <n v="72650.69"/>
    <x v="0"/>
  </r>
  <r>
    <x v="1"/>
    <x v="8"/>
    <x v="0"/>
    <n v="201"/>
    <s v="G1D"/>
    <n v="220.23"/>
    <n v="-2.98"/>
    <n v="0"/>
    <n v="0"/>
    <n v="0"/>
    <n v="217.25"/>
    <x v="0"/>
  </r>
  <r>
    <x v="1"/>
    <x v="8"/>
    <x v="0"/>
    <n v="201"/>
    <s v="G1F"/>
    <n v="1190.72"/>
    <n v="-16.079999999999998"/>
    <n v="0"/>
    <n v="0"/>
    <n v="0"/>
    <n v="1174.6400000000001"/>
    <x v="0"/>
  </r>
  <r>
    <x v="1"/>
    <x v="8"/>
    <x v="0"/>
    <n v="201"/>
    <s v="G2A"/>
    <n v="59813.279999999999"/>
    <n v="-71.760000000000005"/>
    <n v="0"/>
    <n v="0"/>
    <n v="0"/>
    <n v="59741.52"/>
    <x v="1"/>
  </r>
  <r>
    <x v="1"/>
    <x v="8"/>
    <x v="0"/>
    <n v="201"/>
    <s v="G3"/>
    <n v="103514.57"/>
    <n v="-124.23"/>
    <n v="0"/>
    <n v="0"/>
    <n v="0"/>
    <n v="103390.34"/>
    <x v="2"/>
  </r>
  <r>
    <x v="1"/>
    <x v="8"/>
    <x v="0"/>
    <n v="201"/>
    <s v="R1A"/>
    <n v="551331.30000000005"/>
    <n v="-17146.64"/>
    <n v="0"/>
    <n v="0"/>
    <n v="0"/>
    <n v="534184.66"/>
    <x v="3"/>
  </r>
  <r>
    <x v="1"/>
    <x v="8"/>
    <x v="0"/>
    <n v="201"/>
    <s v="R2A"/>
    <n v="7805.14"/>
    <n v="-242.77"/>
    <n v="0"/>
    <n v="0"/>
    <n v="0"/>
    <n v="7562.37"/>
    <x v="4"/>
  </r>
  <r>
    <x v="1"/>
    <x v="8"/>
    <x v="0"/>
    <n v="201"/>
    <s v="S1A"/>
    <n v="1629.23"/>
    <n v="-21.99"/>
    <n v="0"/>
    <n v="0"/>
    <n v="0"/>
    <n v="1607.24"/>
    <x v="5"/>
  </r>
  <r>
    <x v="1"/>
    <x v="8"/>
    <x v="0"/>
    <n v="201"/>
    <s v="S3B"/>
    <n v="701.17"/>
    <n v="-9.4600000000000009"/>
    <n v="0"/>
    <n v="0"/>
    <n v="0"/>
    <n v="691.71"/>
    <x v="5"/>
  </r>
  <r>
    <x v="1"/>
    <x v="8"/>
    <x v="0"/>
    <n v="201"/>
    <s v="S4A"/>
    <n v="2.6"/>
    <n v="-0.04"/>
    <n v="0"/>
    <n v="0"/>
    <n v="0"/>
    <n v="2.56"/>
    <x v="5"/>
  </r>
  <r>
    <x v="1"/>
    <x v="8"/>
    <x v="0"/>
    <n v="201"/>
    <s v="G1A"/>
    <n v="37161.71"/>
    <n v="-501.65"/>
    <n v="0"/>
    <n v="0"/>
    <n v="0"/>
    <n v="36660.06"/>
    <x v="0"/>
  </r>
  <r>
    <x v="1"/>
    <x v="8"/>
    <x v="0"/>
    <n v="201"/>
    <s v="G1D"/>
    <n v="61.56"/>
    <n v="-0.83"/>
    <n v="0"/>
    <n v="0"/>
    <n v="0"/>
    <n v="60.73"/>
    <x v="0"/>
  </r>
  <r>
    <x v="1"/>
    <x v="8"/>
    <x v="0"/>
    <n v="201"/>
    <s v="G1F"/>
    <n v="670.44"/>
    <n v="-9.0500000000000007"/>
    <n v="0"/>
    <n v="0"/>
    <n v="0"/>
    <n v="661.39"/>
    <x v="0"/>
  </r>
  <r>
    <x v="1"/>
    <x v="8"/>
    <x v="0"/>
    <n v="201"/>
    <s v="G2A"/>
    <n v="30350.5"/>
    <n v="-36.409999999999997"/>
    <n v="0"/>
    <n v="0"/>
    <n v="0"/>
    <n v="30314.09"/>
    <x v="1"/>
  </r>
  <r>
    <x v="1"/>
    <x v="8"/>
    <x v="0"/>
    <n v="201"/>
    <s v="R1A"/>
    <n v="114406.74"/>
    <n v="-3558.12"/>
    <n v="0"/>
    <n v="0"/>
    <n v="0"/>
    <n v="110848.62"/>
    <x v="3"/>
  </r>
  <r>
    <x v="1"/>
    <x v="8"/>
    <x v="0"/>
    <n v="201"/>
    <s v="R2A"/>
    <n v="192.21"/>
    <n v="-5.98"/>
    <n v="0"/>
    <n v="0"/>
    <n v="0"/>
    <n v="186.23"/>
    <x v="4"/>
  </r>
  <r>
    <x v="1"/>
    <x v="8"/>
    <x v="1"/>
    <n v="201"/>
    <s v="G1A"/>
    <n v="6378619.4900000002"/>
    <n v="-86102.09"/>
    <n v="0"/>
    <n v="0"/>
    <n v="0"/>
    <n v="6292517.4000000004"/>
    <x v="0"/>
  </r>
  <r>
    <x v="1"/>
    <x v="8"/>
    <x v="1"/>
    <n v="201"/>
    <s v="G1B"/>
    <n v="216.92"/>
    <n v="-2.93"/>
    <n v="0"/>
    <n v="0"/>
    <n v="0"/>
    <n v="213.99"/>
    <x v="0"/>
  </r>
  <r>
    <x v="1"/>
    <x v="8"/>
    <x v="1"/>
    <n v="201"/>
    <s v="G1C"/>
    <n v="12055.38"/>
    <n v="-162.52000000000001"/>
    <n v="0"/>
    <n v="0"/>
    <n v="0"/>
    <n v="11892.86"/>
    <x v="0"/>
  </r>
  <r>
    <x v="1"/>
    <x v="8"/>
    <x v="1"/>
    <n v="201"/>
    <s v="G1D"/>
    <n v="102931.33"/>
    <n v="-1389.56"/>
    <n v="0"/>
    <n v="0"/>
    <n v="0"/>
    <n v="101541.77"/>
    <x v="0"/>
  </r>
  <r>
    <x v="1"/>
    <x v="8"/>
    <x v="1"/>
    <n v="201"/>
    <s v="G1F"/>
    <n v="679773.95"/>
    <n v="-9179.7199999999993"/>
    <n v="0"/>
    <n v="0"/>
    <n v="0"/>
    <n v="670594.23"/>
    <x v="0"/>
  </r>
  <r>
    <x v="1"/>
    <x v="8"/>
    <x v="1"/>
    <n v="201"/>
    <s v="G2A"/>
    <n v="9188842.9100000001"/>
    <n v="-11035.26"/>
    <n v="0"/>
    <n v="0"/>
    <n v="0"/>
    <n v="9177807.6500000004"/>
    <x v="1"/>
  </r>
  <r>
    <x v="1"/>
    <x v="8"/>
    <x v="1"/>
    <n v="201"/>
    <s v="G2B"/>
    <n v="517439.89"/>
    <n v="-620.89"/>
    <n v="0"/>
    <n v="0"/>
    <n v="0"/>
    <n v="516819"/>
    <x v="1"/>
  </r>
  <r>
    <x v="1"/>
    <x v="8"/>
    <x v="1"/>
    <n v="201"/>
    <s v="G2D"/>
    <n v="297374.06"/>
    <n v="-356.93"/>
    <n v="0"/>
    <n v="0"/>
    <n v="0"/>
    <n v="297017.13"/>
    <x v="1"/>
  </r>
  <r>
    <x v="1"/>
    <x v="8"/>
    <x v="1"/>
    <n v="201"/>
    <s v="G3"/>
    <n v="17371689.010000002"/>
    <n v="-20793.23"/>
    <n v="0"/>
    <n v="0"/>
    <n v="0"/>
    <n v="17350895.780000001"/>
    <x v="2"/>
  </r>
  <r>
    <x v="1"/>
    <x v="8"/>
    <x v="1"/>
    <n v="201"/>
    <s v="R1A"/>
    <n v="24862767.030000001"/>
    <n v="-773252.15"/>
    <n v="0"/>
    <n v="0"/>
    <n v="0"/>
    <n v="24089514.879999999"/>
    <x v="3"/>
  </r>
  <r>
    <x v="1"/>
    <x v="8"/>
    <x v="1"/>
    <n v="201"/>
    <s v="R2A"/>
    <n v="3544014.94"/>
    <n v="-110219.69"/>
    <n v="0"/>
    <n v="0"/>
    <n v="0"/>
    <n v="3433795.25"/>
    <x v="4"/>
  </r>
  <r>
    <x v="1"/>
    <x v="8"/>
    <x v="1"/>
    <n v="201"/>
    <s v="S1A"/>
    <n v="108604.65"/>
    <n v="-1466.08"/>
    <n v="0"/>
    <n v="0"/>
    <n v="0"/>
    <n v="107138.57"/>
    <x v="5"/>
  </r>
  <r>
    <x v="1"/>
    <x v="8"/>
    <x v="1"/>
    <n v="201"/>
    <s v="S2"/>
    <n v="3696.87"/>
    <n v="-49.91"/>
    <n v="0"/>
    <n v="0"/>
    <n v="0"/>
    <n v="3646.96"/>
    <x v="5"/>
  </r>
  <r>
    <x v="1"/>
    <x v="8"/>
    <x v="1"/>
    <n v="201"/>
    <s v="S3A"/>
    <n v="446.93"/>
    <n v="-6.04"/>
    <n v="0"/>
    <n v="0"/>
    <n v="0"/>
    <n v="440.89"/>
    <x v="5"/>
  </r>
  <r>
    <x v="1"/>
    <x v="8"/>
    <x v="1"/>
    <n v="201"/>
    <s v="S3B"/>
    <n v="1237.25"/>
    <n v="-16.71"/>
    <n v="0"/>
    <n v="0"/>
    <n v="0"/>
    <n v="1220.54"/>
    <x v="5"/>
  </r>
  <r>
    <x v="1"/>
    <x v="8"/>
    <x v="1"/>
    <n v="201"/>
    <s v="S4A"/>
    <n v="158884.66"/>
    <n v="-2144.4499999999998"/>
    <n v="0"/>
    <n v="0"/>
    <n v="0"/>
    <n v="156740.21"/>
    <x v="5"/>
  </r>
  <r>
    <x v="1"/>
    <x v="8"/>
    <x v="1"/>
    <n v="201"/>
    <s v="S5"/>
    <n v="-111381.65"/>
    <n v="218.11"/>
    <n v="0"/>
    <n v="0"/>
    <n v="0"/>
    <n v="-111163.54"/>
    <x v="5"/>
  </r>
  <r>
    <x v="1"/>
    <x v="8"/>
    <x v="1"/>
    <n v="201"/>
    <s v="S6A"/>
    <n v="18.68"/>
    <n v="-0.25"/>
    <n v="0"/>
    <n v="0"/>
    <n v="0"/>
    <n v="18.43"/>
    <x v="5"/>
  </r>
  <r>
    <x v="1"/>
    <x v="8"/>
    <x v="1"/>
    <n v="201"/>
    <s v="G1A"/>
    <n v="1211095.28"/>
    <n v="-16334.76"/>
    <n v="0"/>
    <n v="0"/>
    <n v="0"/>
    <n v="1194760.52"/>
    <x v="0"/>
  </r>
  <r>
    <x v="1"/>
    <x v="8"/>
    <x v="1"/>
    <n v="201"/>
    <s v="G1C"/>
    <n v="2457.4899999999998"/>
    <n v="-33.18"/>
    <n v="0"/>
    <n v="0"/>
    <n v="0"/>
    <n v="2424.31"/>
    <x v="0"/>
  </r>
  <r>
    <x v="1"/>
    <x v="8"/>
    <x v="1"/>
    <n v="201"/>
    <s v="G1D"/>
    <n v="2683.28"/>
    <n v="-36.22"/>
    <n v="0"/>
    <n v="0"/>
    <n v="0"/>
    <n v="2647.06"/>
    <x v="0"/>
  </r>
  <r>
    <x v="1"/>
    <x v="8"/>
    <x v="1"/>
    <n v="201"/>
    <s v="G1F"/>
    <n v="57550.47"/>
    <n v="-776.78"/>
    <n v="0"/>
    <n v="0"/>
    <n v="0"/>
    <n v="56773.69"/>
    <x v="0"/>
  </r>
  <r>
    <x v="1"/>
    <x v="8"/>
    <x v="1"/>
    <n v="201"/>
    <s v="G2A"/>
    <n v="514103.65"/>
    <n v="-616.86"/>
    <n v="0"/>
    <n v="0"/>
    <n v="0"/>
    <n v="513486.79"/>
    <x v="1"/>
  </r>
  <r>
    <x v="1"/>
    <x v="8"/>
    <x v="1"/>
    <n v="201"/>
    <s v="G2B"/>
    <n v="43850.61"/>
    <n v="-52.63"/>
    <n v="0"/>
    <n v="0"/>
    <n v="0"/>
    <n v="43797.98"/>
    <x v="1"/>
  </r>
  <r>
    <x v="1"/>
    <x v="8"/>
    <x v="1"/>
    <n v="201"/>
    <s v="G2D"/>
    <n v="27405.53"/>
    <n v="-32.880000000000003"/>
    <n v="0"/>
    <n v="0"/>
    <n v="0"/>
    <n v="27372.65"/>
    <x v="1"/>
  </r>
  <r>
    <x v="1"/>
    <x v="8"/>
    <x v="1"/>
    <n v="201"/>
    <s v="G3"/>
    <n v="1597767.36"/>
    <n v="-1912.41"/>
    <n v="0"/>
    <n v="0"/>
    <n v="0"/>
    <n v="1595854.95"/>
    <x v="2"/>
  </r>
  <r>
    <x v="1"/>
    <x v="8"/>
    <x v="1"/>
    <n v="201"/>
    <s v="R1A"/>
    <n v="1632345.58"/>
    <n v="-50766.99"/>
    <n v="0"/>
    <n v="0"/>
    <n v="0"/>
    <n v="1581578.59"/>
    <x v="3"/>
  </r>
  <r>
    <x v="1"/>
    <x v="8"/>
    <x v="1"/>
    <n v="201"/>
    <s v="R2A"/>
    <n v="322402.59999999998"/>
    <n v="-10026.280000000001"/>
    <n v="0"/>
    <n v="0"/>
    <n v="0"/>
    <n v="312376.32000000001"/>
    <x v="4"/>
  </r>
  <r>
    <x v="2"/>
    <x v="12"/>
    <x v="2"/>
    <m/>
    <m/>
    <m/>
    <m/>
    <m/>
    <m/>
    <m/>
    <m/>
    <x v="6"/>
  </r>
  <r>
    <x v="1"/>
    <x v="9"/>
    <x v="0"/>
    <n v="201"/>
    <s v="G1A"/>
    <n v="122303.62"/>
    <n v="-1619.04"/>
    <n v="0"/>
    <n v="0"/>
    <n v="0"/>
    <n v="120684.58"/>
    <x v="0"/>
  </r>
  <r>
    <x v="1"/>
    <x v="9"/>
    <x v="0"/>
    <n v="201"/>
    <s v="G1B"/>
    <n v="177.41"/>
    <n v="-2.39"/>
    <n v="0"/>
    <n v="0"/>
    <n v="0"/>
    <n v="175.02"/>
    <x v="0"/>
  </r>
  <r>
    <x v="1"/>
    <x v="9"/>
    <x v="0"/>
    <n v="201"/>
    <s v="G1D"/>
    <n v="148.66999999999999"/>
    <n v="-2"/>
    <n v="0"/>
    <n v="0"/>
    <n v="0"/>
    <n v="146.66999999999999"/>
    <x v="0"/>
  </r>
  <r>
    <x v="1"/>
    <x v="9"/>
    <x v="0"/>
    <n v="201"/>
    <s v="G1F"/>
    <n v="1899.73"/>
    <n v="-25.64"/>
    <n v="0"/>
    <n v="0"/>
    <n v="0"/>
    <n v="1874.09"/>
    <x v="0"/>
  </r>
  <r>
    <x v="1"/>
    <x v="9"/>
    <x v="0"/>
    <n v="201"/>
    <s v="G2A"/>
    <n v="64691.08"/>
    <n v="-77.64"/>
    <n v="0"/>
    <n v="0"/>
    <n v="0"/>
    <n v="64613.440000000002"/>
    <x v="1"/>
  </r>
  <r>
    <x v="1"/>
    <x v="9"/>
    <x v="0"/>
    <n v="201"/>
    <s v="G2B"/>
    <n v="2022.36"/>
    <n v="-2.4300000000000002"/>
    <n v="0"/>
    <n v="0"/>
    <n v="0"/>
    <n v="2019.93"/>
    <x v="1"/>
  </r>
  <r>
    <x v="1"/>
    <x v="9"/>
    <x v="0"/>
    <n v="201"/>
    <s v="G3"/>
    <n v="85064.88"/>
    <n v="-102.07"/>
    <n v="0"/>
    <n v="0"/>
    <n v="0"/>
    <n v="84962.81"/>
    <x v="2"/>
  </r>
  <r>
    <x v="1"/>
    <x v="9"/>
    <x v="0"/>
    <n v="201"/>
    <s v="R1A"/>
    <n v="727166.27"/>
    <n v="-22615.08"/>
    <n v="0"/>
    <n v="0"/>
    <n v="0"/>
    <n v="704551.19"/>
    <x v="3"/>
  </r>
  <r>
    <x v="1"/>
    <x v="9"/>
    <x v="0"/>
    <n v="201"/>
    <s v="R2A"/>
    <n v="11381"/>
    <n v="-353.91"/>
    <n v="0"/>
    <n v="0"/>
    <n v="0"/>
    <n v="11027.09"/>
    <x v="4"/>
  </r>
  <r>
    <x v="1"/>
    <x v="9"/>
    <x v="0"/>
    <n v="201"/>
    <s v="S1A"/>
    <n v="1895.14"/>
    <n v="-25.59"/>
    <n v="0"/>
    <n v="0"/>
    <n v="0"/>
    <n v="1869.55"/>
    <x v="5"/>
  </r>
  <r>
    <x v="1"/>
    <x v="9"/>
    <x v="0"/>
    <n v="201"/>
    <s v="S3B"/>
    <n v="815.5"/>
    <n v="-11.01"/>
    <n v="0"/>
    <n v="0"/>
    <n v="0"/>
    <n v="804.49"/>
    <x v="5"/>
  </r>
  <r>
    <x v="1"/>
    <x v="9"/>
    <x v="0"/>
    <n v="201"/>
    <s v="S4A"/>
    <n v="3.05"/>
    <n v="-0.04"/>
    <n v="0"/>
    <n v="0"/>
    <n v="0"/>
    <n v="3.01"/>
    <x v="5"/>
  </r>
  <r>
    <x v="1"/>
    <x v="9"/>
    <x v="0"/>
    <n v="201"/>
    <s v="G1A"/>
    <n v="40320.04"/>
    <n v="-544.29"/>
    <n v="0"/>
    <n v="0"/>
    <n v="0"/>
    <n v="39775.75"/>
    <x v="0"/>
  </r>
  <r>
    <x v="1"/>
    <x v="9"/>
    <x v="0"/>
    <n v="201"/>
    <s v="G1D"/>
    <n v="117.11"/>
    <n v="-1.58"/>
    <n v="0"/>
    <n v="0"/>
    <n v="0"/>
    <n v="115.53"/>
    <x v="0"/>
  </r>
  <r>
    <x v="1"/>
    <x v="9"/>
    <x v="0"/>
    <n v="201"/>
    <s v="G1F"/>
    <n v="666.72"/>
    <n v="-9"/>
    <n v="0"/>
    <n v="0"/>
    <n v="0"/>
    <n v="657.72"/>
    <x v="0"/>
  </r>
  <r>
    <x v="1"/>
    <x v="9"/>
    <x v="0"/>
    <n v="201"/>
    <s v="G2A"/>
    <n v="33786.39"/>
    <n v="-40.54"/>
    <n v="0"/>
    <n v="0"/>
    <n v="0"/>
    <n v="33745.85"/>
    <x v="1"/>
  </r>
  <r>
    <x v="1"/>
    <x v="9"/>
    <x v="0"/>
    <n v="201"/>
    <s v="R1A"/>
    <n v="126699.26"/>
    <n v="-3940.43"/>
    <n v="0"/>
    <n v="0"/>
    <n v="0"/>
    <n v="122758.83"/>
    <x v="3"/>
  </r>
  <r>
    <x v="1"/>
    <x v="9"/>
    <x v="0"/>
    <n v="201"/>
    <s v="R2A"/>
    <n v="312.56"/>
    <n v="-9.7200000000000006"/>
    <n v="0"/>
    <n v="0"/>
    <n v="0"/>
    <n v="302.83999999999997"/>
    <x v="4"/>
  </r>
  <r>
    <x v="1"/>
    <x v="9"/>
    <x v="1"/>
    <n v="201"/>
    <s v="G1A"/>
    <n v="7170132.4199999999"/>
    <n v="-96874.75"/>
    <n v="0"/>
    <n v="0"/>
    <n v="0"/>
    <n v="7073257.6699999999"/>
    <x v="0"/>
  </r>
  <r>
    <x v="1"/>
    <x v="9"/>
    <x v="1"/>
    <n v="201"/>
    <s v="G1B"/>
    <n v="770.26"/>
    <n v="-10.4"/>
    <n v="0"/>
    <n v="0"/>
    <n v="0"/>
    <n v="759.86"/>
    <x v="0"/>
  </r>
  <r>
    <x v="1"/>
    <x v="9"/>
    <x v="1"/>
    <n v="201"/>
    <s v="G1C"/>
    <n v="12651.68"/>
    <n v="-170.51"/>
    <n v="0"/>
    <n v="0"/>
    <n v="0"/>
    <n v="12481.17"/>
    <x v="0"/>
  </r>
  <r>
    <x v="1"/>
    <x v="9"/>
    <x v="1"/>
    <n v="201"/>
    <s v="G1D"/>
    <n v="149482.14000000001"/>
    <n v="-2018"/>
    <n v="0"/>
    <n v="0"/>
    <n v="0"/>
    <n v="147464.14000000001"/>
    <x v="0"/>
  </r>
  <r>
    <x v="1"/>
    <x v="9"/>
    <x v="1"/>
    <n v="201"/>
    <s v="G1F"/>
    <n v="918749.65"/>
    <n v="-12385.73"/>
    <n v="0"/>
    <n v="0"/>
    <n v="0"/>
    <n v="906363.92"/>
    <x v="0"/>
  </r>
  <r>
    <x v="1"/>
    <x v="9"/>
    <x v="1"/>
    <n v="201"/>
    <s v="G2A"/>
    <n v="10760571.390000001"/>
    <n v="-12882.09"/>
    <n v="0"/>
    <n v="0"/>
    <n v="0"/>
    <n v="10747689.300000001"/>
    <x v="1"/>
  </r>
  <r>
    <x v="1"/>
    <x v="9"/>
    <x v="1"/>
    <n v="201"/>
    <s v="G2B"/>
    <n v="635353.26"/>
    <n v="-762.42"/>
    <n v="0"/>
    <n v="0"/>
    <n v="0"/>
    <n v="634590.84"/>
    <x v="1"/>
  </r>
  <r>
    <x v="1"/>
    <x v="9"/>
    <x v="1"/>
    <n v="201"/>
    <s v="G2D"/>
    <n v="330797.40999999997"/>
    <n v="-397.02"/>
    <n v="0"/>
    <n v="0"/>
    <n v="0"/>
    <n v="330400.39"/>
    <x v="1"/>
  </r>
  <r>
    <x v="1"/>
    <x v="9"/>
    <x v="1"/>
    <n v="201"/>
    <s v="G3"/>
    <n v="20851387.84"/>
    <n v="-24988.1"/>
    <n v="0"/>
    <n v="0"/>
    <n v="0"/>
    <n v="20826399.739999998"/>
    <x v="2"/>
  </r>
  <r>
    <x v="1"/>
    <x v="9"/>
    <x v="1"/>
    <n v="201"/>
    <s v="R1A"/>
    <n v="35219762.479999997"/>
    <n v="-1095338.74"/>
    <n v="0"/>
    <n v="0"/>
    <n v="0"/>
    <n v="34124423.740000002"/>
    <x v="3"/>
  </r>
  <r>
    <x v="1"/>
    <x v="9"/>
    <x v="1"/>
    <n v="201"/>
    <s v="R2A"/>
    <n v="4915534.12"/>
    <n v="-152871.47"/>
    <n v="0"/>
    <n v="0"/>
    <n v="0"/>
    <n v="4762662.6500000004"/>
    <x v="4"/>
  </r>
  <r>
    <x v="1"/>
    <x v="9"/>
    <x v="1"/>
    <n v="201"/>
    <s v="S1A"/>
    <n v="134092.29"/>
    <n v="-1810.27"/>
    <n v="0"/>
    <n v="0"/>
    <n v="0"/>
    <n v="132282.01999999999"/>
    <x v="5"/>
  </r>
  <r>
    <x v="1"/>
    <x v="9"/>
    <x v="1"/>
    <n v="201"/>
    <s v="S2"/>
    <n v="4300.2"/>
    <n v="-58.06"/>
    <n v="0"/>
    <n v="0"/>
    <n v="0"/>
    <n v="4242.1400000000003"/>
    <x v="5"/>
  </r>
  <r>
    <x v="1"/>
    <x v="9"/>
    <x v="1"/>
    <n v="201"/>
    <s v="S3A"/>
    <n v="519.84"/>
    <n v="-7.02"/>
    <n v="0"/>
    <n v="0"/>
    <n v="0"/>
    <n v="512.82000000000005"/>
    <x v="5"/>
  </r>
  <r>
    <x v="1"/>
    <x v="9"/>
    <x v="1"/>
    <n v="201"/>
    <s v="S3B"/>
    <n v="1456.79"/>
    <n v="-19.68"/>
    <n v="0"/>
    <n v="0"/>
    <n v="0"/>
    <n v="1437.11"/>
    <x v="5"/>
  </r>
  <r>
    <x v="1"/>
    <x v="9"/>
    <x v="1"/>
    <n v="201"/>
    <s v="S4A"/>
    <n v="194627.19"/>
    <n v="-2629.06"/>
    <n v="0"/>
    <n v="0"/>
    <n v="0"/>
    <n v="191998.13"/>
    <x v="5"/>
  </r>
  <r>
    <x v="1"/>
    <x v="9"/>
    <x v="1"/>
    <n v="201"/>
    <s v="S5"/>
    <n v="410222.8"/>
    <n v="-5254.46"/>
    <n v="0"/>
    <n v="0"/>
    <n v="0"/>
    <n v="404968.34"/>
    <x v="5"/>
  </r>
  <r>
    <x v="1"/>
    <x v="9"/>
    <x v="1"/>
    <n v="201"/>
    <s v="S6A"/>
    <n v="21.71"/>
    <n v="-0.28999999999999998"/>
    <n v="0"/>
    <n v="0"/>
    <n v="0"/>
    <n v="21.42"/>
    <x v="5"/>
  </r>
  <r>
    <x v="1"/>
    <x v="9"/>
    <x v="1"/>
    <n v="201"/>
    <s v="G1A"/>
    <n v="867609.71"/>
    <n v="-11708.11"/>
    <n v="0"/>
    <n v="0"/>
    <n v="0"/>
    <n v="855901.6"/>
    <x v="0"/>
  </r>
  <r>
    <x v="1"/>
    <x v="9"/>
    <x v="1"/>
    <n v="201"/>
    <s v="G1C"/>
    <n v="2547.46"/>
    <n v="-34.35"/>
    <n v="0"/>
    <n v="0"/>
    <n v="0"/>
    <n v="2513.11"/>
    <x v="0"/>
  </r>
  <r>
    <x v="1"/>
    <x v="9"/>
    <x v="1"/>
    <n v="201"/>
    <s v="G1D"/>
    <n v="16591.599999999999"/>
    <n v="-223.96"/>
    <n v="0"/>
    <n v="0"/>
    <n v="0"/>
    <n v="16367.64"/>
    <x v="0"/>
  </r>
  <r>
    <x v="1"/>
    <x v="9"/>
    <x v="1"/>
    <n v="201"/>
    <s v="G1F"/>
    <n v="122194"/>
    <n v="-1646.81"/>
    <n v="0"/>
    <n v="0"/>
    <n v="0"/>
    <n v="120547.19"/>
    <x v="0"/>
  </r>
  <r>
    <x v="1"/>
    <x v="9"/>
    <x v="1"/>
    <n v="201"/>
    <s v="G2A"/>
    <n v="1081200.26"/>
    <n v="-1297.43"/>
    <n v="0"/>
    <n v="0"/>
    <n v="0"/>
    <n v="1079902.83"/>
    <x v="1"/>
  </r>
  <r>
    <x v="1"/>
    <x v="9"/>
    <x v="1"/>
    <n v="201"/>
    <s v="G2B"/>
    <n v="110357.14"/>
    <n v="-132.41999999999999"/>
    <n v="0"/>
    <n v="0"/>
    <n v="0"/>
    <n v="110224.72"/>
    <x v="1"/>
  </r>
  <r>
    <x v="1"/>
    <x v="9"/>
    <x v="1"/>
    <n v="201"/>
    <s v="G2D"/>
    <n v="55951.65"/>
    <n v="-67.13"/>
    <n v="0"/>
    <n v="0"/>
    <n v="0"/>
    <n v="55884.52"/>
    <x v="1"/>
  </r>
  <r>
    <x v="1"/>
    <x v="9"/>
    <x v="1"/>
    <n v="201"/>
    <s v="G3"/>
    <n v="2531785.98"/>
    <n v="-3038.16"/>
    <n v="0"/>
    <n v="0"/>
    <n v="0"/>
    <n v="2528747.8199999998"/>
    <x v="2"/>
  </r>
  <r>
    <x v="1"/>
    <x v="9"/>
    <x v="1"/>
    <n v="201"/>
    <s v="R1A"/>
    <n v="3688731.41"/>
    <n v="-114715.64"/>
    <n v="0"/>
    <n v="0"/>
    <n v="0"/>
    <n v="3574015.77"/>
    <x v="3"/>
  </r>
  <r>
    <x v="1"/>
    <x v="9"/>
    <x v="1"/>
    <n v="201"/>
    <s v="R2A"/>
    <n v="674851.93"/>
    <n v="-20987.95"/>
    <n v="0"/>
    <n v="0"/>
    <n v="0"/>
    <n v="653863.98"/>
    <x v="4"/>
  </r>
  <r>
    <x v="1"/>
    <x v="9"/>
    <x v="1"/>
    <n v="201"/>
    <s v="S4A"/>
    <n v="6.41"/>
    <n v="-0.09"/>
    <n v="0"/>
    <n v="0"/>
    <n v="0"/>
    <n v="6.32"/>
    <x v="5"/>
  </r>
  <r>
    <x v="3"/>
    <x v="10"/>
    <x v="0"/>
    <n v="201"/>
    <s v="G1A"/>
    <n v="151280.56"/>
    <n v="-2042.21"/>
    <n v="0"/>
    <n v="0"/>
    <n v="0"/>
    <n v="149238.35"/>
    <x v="0"/>
  </r>
  <r>
    <x v="3"/>
    <x v="10"/>
    <x v="0"/>
    <n v="201"/>
    <s v="G1B"/>
    <n v="183.64"/>
    <n v="-2.4700000000000002"/>
    <n v="0"/>
    <n v="0"/>
    <n v="0"/>
    <n v="181.17"/>
    <x v="0"/>
  </r>
  <r>
    <x v="3"/>
    <x v="10"/>
    <x v="0"/>
    <n v="201"/>
    <s v="G1D"/>
    <n v="148.41"/>
    <n v="-1.99"/>
    <n v="0"/>
    <n v="0"/>
    <n v="0"/>
    <n v="146.41999999999999"/>
    <x v="0"/>
  </r>
  <r>
    <x v="3"/>
    <x v="10"/>
    <x v="0"/>
    <n v="201"/>
    <s v="G1F"/>
    <n v="2736.45"/>
    <n v="-36.93"/>
    <n v="0"/>
    <n v="0"/>
    <n v="0"/>
    <n v="2699.52"/>
    <x v="0"/>
  </r>
  <r>
    <x v="3"/>
    <x v="10"/>
    <x v="0"/>
    <n v="201"/>
    <s v="G2A"/>
    <n v="65949.289999999994"/>
    <n v="-79.16"/>
    <n v="0"/>
    <n v="0"/>
    <n v="0"/>
    <n v="65870.13"/>
    <x v="1"/>
  </r>
  <r>
    <x v="3"/>
    <x v="10"/>
    <x v="0"/>
    <n v="201"/>
    <s v="G3"/>
    <n v="49705.14"/>
    <n v="-59.63"/>
    <n v="0"/>
    <n v="0"/>
    <n v="0"/>
    <n v="49645.51"/>
    <x v="2"/>
  </r>
  <r>
    <x v="3"/>
    <x v="10"/>
    <x v="0"/>
    <n v="201"/>
    <s v="R1A"/>
    <n v="862925.49"/>
    <n v="-26837"/>
    <n v="0"/>
    <n v="0"/>
    <n v="0"/>
    <n v="836088.49"/>
    <x v="3"/>
  </r>
  <r>
    <x v="3"/>
    <x v="10"/>
    <x v="0"/>
    <n v="201"/>
    <s v="R2A"/>
    <n v="14691.66"/>
    <n v="-456.89"/>
    <n v="0"/>
    <n v="0"/>
    <n v="0"/>
    <n v="14234.77"/>
    <x v="4"/>
  </r>
  <r>
    <x v="3"/>
    <x v="10"/>
    <x v="0"/>
    <n v="201"/>
    <s v="S1A"/>
    <n v="1981.82"/>
    <n v="-26.75"/>
    <n v="0"/>
    <n v="0"/>
    <n v="0"/>
    <n v="1955.07"/>
    <x v="5"/>
  </r>
  <r>
    <x v="3"/>
    <x v="10"/>
    <x v="0"/>
    <n v="201"/>
    <s v="S3B"/>
    <n v="853.13"/>
    <n v="-11.51"/>
    <n v="0"/>
    <n v="0"/>
    <n v="0"/>
    <n v="841.62"/>
    <x v="5"/>
  </r>
  <r>
    <x v="3"/>
    <x v="10"/>
    <x v="0"/>
    <n v="201"/>
    <s v="S4A"/>
    <n v="3.28"/>
    <n v="-0.04"/>
    <n v="0"/>
    <n v="0"/>
    <n v="0"/>
    <n v="3.24"/>
    <x v="5"/>
  </r>
  <r>
    <x v="3"/>
    <x v="10"/>
    <x v="0"/>
    <n v="201"/>
    <s v="G1A"/>
    <n v="930.24"/>
    <n v="-12.56"/>
    <n v="0"/>
    <n v="0"/>
    <n v="0"/>
    <n v="917.68"/>
    <x v="0"/>
  </r>
  <r>
    <x v="3"/>
    <x v="10"/>
    <x v="0"/>
    <n v="201"/>
    <s v="R1A"/>
    <n v="766.83"/>
    <n v="-23.84"/>
    <n v="0"/>
    <n v="0"/>
    <n v="0"/>
    <n v="742.99"/>
    <x v="3"/>
  </r>
  <r>
    <x v="3"/>
    <x v="10"/>
    <x v="1"/>
    <n v="201"/>
    <s v="G1A"/>
    <n v="8926220.25"/>
    <n v="-120265.18"/>
    <n v="0"/>
    <n v="0"/>
    <n v="0"/>
    <n v="8805955.0700000003"/>
    <x v="0"/>
  </r>
  <r>
    <x v="3"/>
    <x v="10"/>
    <x v="1"/>
    <n v="201"/>
    <s v="G1B"/>
    <n v="759.77"/>
    <n v="-10.24"/>
    <n v="0"/>
    <n v="0"/>
    <n v="0"/>
    <n v="749.53"/>
    <x v="0"/>
  </r>
  <r>
    <x v="3"/>
    <x v="10"/>
    <x v="1"/>
    <n v="201"/>
    <s v="G1C"/>
    <n v="12706.78"/>
    <n v="-171.5"/>
    <n v="0"/>
    <n v="0"/>
    <n v="0"/>
    <n v="12535.28"/>
    <x v="0"/>
  </r>
  <r>
    <x v="3"/>
    <x v="10"/>
    <x v="1"/>
    <n v="201"/>
    <s v="G1D"/>
    <n v="178190.47"/>
    <n v="-2405.66"/>
    <n v="0"/>
    <n v="0"/>
    <n v="0"/>
    <n v="175784.81"/>
    <x v="0"/>
  </r>
  <r>
    <x v="3"/>
    <x v="10"/>
    <x v="1"/>
    <n v="201"/>
    <s v="G1F"/>
    <n v="1160654.01"/>
    <n v="-15654"/>
    <n v="0"/>
    <n v="0"/>
    <n v="0"/>
    <n v="1145000.01"/>
    <x v="0"/>
  </r>
  <r>
    <x v="3"/>
    <x v="10"/>
    <x v="1"/>
    <n v="201"/>
    <s v="G2A"/>
    <n v="11550577.529999999"/>
    <n v="-13848.88"/>
    <n v="0"/>
    <n v="0"/>
    <n v="0"/>
    <n v="11536728.65"/>
    <x v="1"/>
  </r>
  <r>
    <x v="3"/>
    <x v="10"/>
    <x v="1"/>
    <n v="201"/>
    <s v="G2B"/>
    <n v="849034.39"/>
    <n v="-1018.8"/>
    <n v="0"/>
    <n v="0"/>
    <n v="0"/>
    <n v="848015.59"/>
    <x v="1"/>
  </r>
  <r>
    <x v="3"/>
    <x v="10"/>
    <x v="1"/>
    <n v="201"/>
    <s v="G2D"/>
    <n v="435673.67"/>
    <n v="-522.82000000000005"/>
    <n v="0"/>
    <n v="0"/>
    <n v="0"/>
    <n v="435150.85"/>
    <x v="1"/>
  </r>
  <r>
    <x v="3"/>
    <x v="10"/>
    <x v="1"/>
    <n v="201"/>
    <s v="G3"/>
    <n v="20872213.280000001"/>
    <n v="-24965.63"/>
    <n v="0"/>
    <n v="0"/>
    <n v="0"/>
    <n v="20847247.649999999"/>
    <x v="2"/>
  </r>
  <r>
    <x v="3"/>
    <x v="10"/>
    <x v="1"/>
    <n v="201"/>
    <s v="R1A"/>
    <n v="42275066.140000001"/>
    <n v="-1314765.1599999999"/>
    <n v="0"/>
    <n v="0"/>
    <n v="0"/>
    <n v="40960300.979999997"/>
    <x v="3"/>
  </r>
  <r>
    <x v="3"/>
    <x v="10"/>
    <x v="1"/>
    <n v="201"/>
    <s v="R2A"/>
    <n v="6011265.4900000002"/>
    <n v="-186950.13"/>
    <n v="0"/>
    <n v="0"/>
    <n v="0"/>
    <n v="5824315.3600000003"/>
    <x v="4"/>
  </r>
  <r>
    <x v="3"/>
    <x v="10"/>
    <x v="1"/>
    <n v="201"/>
    <s v="S1A"/>
    <n v="138361.68"/>
    <n v="-1867.88"/>
    <n v="0"/>
    <n v="0"/>
    <n v="0"/>
    <n v="136493.79999999999"/>
    <x v="5"/>
  </r>
  <r>
    <x v="3"/>
    <x v="10"/>
    <x v="1"/>
    <n v="201"/>
    <s v="S2"/>
    <n v="2473.8200000000002"/>
    <n v="-33.4"/>
    <n v="0"/>
    <n v="0"/>
    <n v="0"/>
    <n v="2440.42"/>
    <x v="5"/>
  </r>
  <r>
    <x v="3"/>
    <x v="10"/>
    <x v="1"/>
    <n v="201"/>
    <s v="S3A"/>
    <n v="488.68"/>
    <n v="-6.6"/>
    <n v="0"/>
    <n v="0"/>
    <n v="0"/>
    <n v="482.08"/>
    <x v="5"/>
  </r>
  <r>
    <x v="3"/>
    <x v="10"/>
    <x v="1"/>
    <n v="201"/>
    <s v="S3B"/>
    <n v="1544.65"/>
    <n v="-20.84"/>
    <n v="0"/>
    <n v="0"/>
    <n v="0"/>
    <n v="1523.81"/>
    <x v="5"/>
  </r>
  <r>
    <x v="3"/>
    <x v="10"/>
    <x v="1"/>
    <n v="201"/>
    <s v="S4A"/>
    <n v="206649.94"/>
    <n v="-2789.97"/>
    <n v="0"/>
    <n v="0"/>
    <n v="0"/>
    <n v="203859.97"/>
    <x v="5"/>
  </r>
  <r>
    <x v="3"/>
    <x v="10"/>
    <x v="1"/>
    <n v="201"/>
    <s v="S5"/>
    <n v="-46750.52"/>
    <n v="-871.51"/>
    <n v="0"/>
    <n v="0"/>
    <n v="0"/>
    <n v="-47622.03"/>
    <x v="5"/>
  </r>
  <r>
    <x v="3"/>
    <x v="10"/>
    <x v="1"/>
    <n v="201"/>
    <s v="S6A"/>
    <n v="23.1"/>
    <n v="-0.31"/>
    <n v="0"/>
    <n v="0"/>
    <n v="0"/>
    <n v="22.79"/>
    <x v="5"/>
  </r>
  <r>
    <x v="3"/>
    <x v="10"/>
    <x v="1"/>
    <n v="201"/>
    <s v="G1A"/>
    <n v="442704.69"/>
    <n v="-6040.89"/>
    <n v="0"/>
    <n v="0"/>
    <n v="0"/>
    <n v="436663.8"/>
    <x v="0"/>
  </r>
  <r>
    <x v="3"/>
    <x v="10"/>
    <x v="1"/>
    <n v="201"/>
    <s v="G1C"/>
    <n v="2240.2199999999998"/>
    <n v="-30.21"/>
    <n v="0"/>
    <n v="0"/>
    <n v="0"/>
    <n v="2210.0100000000002"/>
    <x v="0"/>
  </r>
  <r>
    <x v="3"/>
    <x v="10"/>
    <x v="1"/>
    <n v="201"/>
    <s v="G1D"/>
    <n v="8357.4500000000007"/>
    <n v="-112.83"/>
    <n v="0"/>
    <n v="0"/>
    <n v="0"/>
    <n v="8244.6200000000008"/>
    <x v="0"/>
  </r>
  <r>
    <x v="3"/>
    <x v="10"/>
    <x v="1"/>
    <n v="201"/>
    <s v="G1F"/>
    <n v="70804.69"/>
    <n v="-952.2"/>
    <n v="0"/>
    <n v="0"/>
    <n v="0"/>
    <n v="69852.490000000005"/>
    <x v="0"/>
  </r>
  <r>
    <x v="3"/>
    <x v="10"/>
    <x v="1"/>
    <n v="201"/>
    <s v="G2A"/>
    <n v="640852.73"/>
    <n v="-768.38"/>
    <n v="0"/>
    <n v="0"/>
    <n v="0"/>
    <n v="640084.35"/>
    <x v="1"/>
  </r>
  <r>
    <x v="3"/>
    <x v="10"/>
    <x v="1"/>
    <n v="201"/>
    <s v="G2B"/>
    <n v="37677.17"/>
    <n v="-45.21"/>
    <n v="0"/>
    <n v="0"/>
    <n v="0"/>
    <n v="37631.96"/>
    <x v="1"/>
  </r>
  <r>
    <x v="3"/>
    <x v="10"/>
    <x v="1"/>
    <n v="201"/>
    <s v="G2D"/>
    <n v="17190.16"/>
    <n v="-20.62"/>
    <n v="0"/>
    <n v="0"/>
    <n v="0"/>
    <n v="17169.54"/>
    <x v="1"/>
  </r>
  <r>
    <x v="3"/>
    <x v="10"/>
    <x v="1"/>
    <n v="201"/>
    <s v="G3"/>
    <n v="1286982.3500000001"/>
    <n v="-1544.36"/>
    <n v="0"/>
    <n v="0"/>
    <n v="0"/>
    <n v="1285437.99"/>
    <x v="2"/>
  </r>
  <r>
    <x v="3"/>
    <x v="10"/>
    <x v="1"/>
    <n v="201"/>
    <s v="R1A"/>
    <n v="1825734.86"/>
    <n v="-56779.94"/>
    <n v="0"/>
    <n v="0"/>
    <n v="0"/>
    <n v="1768954.92"/>
    <x v="3"/>
  </r>
  <r>
    <x v="3"/>
    <x v="10"/>
    <x v="1"/>
    <n v="201"/>
    <s v="R2A"/>
    <n v="333983.76"/>
    <n v="-10386.43"/>
    <n v="0"/>
    <n v="0"/>
    <n v="0"/>
    <n v="323597.33"/>
    <x v="4"/>
  </r>
  <r>
    <x v="2"/>
    <x v="12"/>
    <x v="2"/>
    <m/>
    <m/>
    <m/>
    <m/>
    <m/>
    <m/>
    <m/>
    <m/>
    <x v="6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9">
  <r>
    <x v="0"/>
    <x v="0"/>
    <s v="1-Residential"/>
    <n v="11965"/>
    <x v="0"/>
    <x v="0"/>
  </r>
  <r>
    <x v="0"/>
    <x v="0"/>
    <s v="2-Low Income Residential"/>
    <n v="178"/>
    <x v="1"/>
    <x v="0"/>
  </r>
  <r>
    <x v="0"/>
    <x v="0"/>
    <s v="3-Small C&amp;I"/>
    <n v="1596"/>
    <x v="2"/>
    <x v="0"/>
  </r>
  <r>
    <x v="0"/>
    <x v="0"/>
    <s v="4-Medium C&amp;I"/>
    <n v="78"/>
    <x v="3"/>
    <x v="0"/>
  </r>
  <r>
    <x v="0"/>
    <x v="0"/>
    <s v="5-Large C&amp;I"/>
    <n v="11"/>
    <x v="4"/>
    <x v="0"/>
  </r>
  <r>
    <x v="0"/>
    <x v="0"/>
    <s v="6-OTHER"/>
    <n v="88"/>
    <x v="5"/>
    <x v="0"/>
  </r>
  <r>
    <x v="0"/>
    <x v="1"/>
    <s v="1-Residential"/>
    <n v="1014950"/>
    <x v="0"/>
    <x v="0"/>
  </r>
  <r>
    <x v="0"/>
    <x v="1"/>
    <s v="2-Low Income Residential"/>
    <n v="140658"/>
    <x v="1"/>
    <x v="0"/>
  </r>
  <r>
    <x v="0"/>
    <x v="1"/>
    <s v="3-Small C&amp;I"/>
    <n v="154548"/>
    <x v="2"/>
    <x v="0"/>
  </r>
  <r>
    <x v="0"/>
    <x v="1"/>
    <s v="4-Medium C&amp;I"/>
    <n v="11676"/>
    <x v="3"/>
    <x v="0"/>
  </r>
  <r>
    <x v="0"/>
    <x v="1"/>
    <s v="5-Large C&amp;I"/>
    <n v="2989"/>
    <x v="4"/>
    <x v="0"/>
  </r>
  <r>
    <x v="0"/>
    <x v="1"/>
    <s v="6-OTHER"/>
    <n v="16152"/>
    <x v="5"/>
    <x v="0"/>
  </r>
  <r>
    <x v="0"/>
    <x v="0"/>
    <s v="5-Large C&amp;I"/>
    <n v="4"/>
    <x v="4"/>
    <x v="1"/>
  </r>
  <r>
    <x v="0"/>
    <x v="0"/>
    <s v="1-Residential"/>
    <n v="1295"/>
    <x v="0"/>
    <x v="1"/>
  </r>
  <r>
    <x v="0"/>
    <x v="0"/>
    <s v="3-Small C&amp;I"/>
    <n v="180"/>
    <x v="2"/>
    <x v="1"/>
  </r>
  <r>
    <x v="0"/>
    <x v="0"/>
    <s v="4-Medium C&amp;I"/>
    <n v="14"/>
    <x v="3"/>
    <x v="1"/>
  </r>
  <r>
    <x v="0"/>
    <x v="1"/>
    <s v="5-Large C&amp;I"/>
    <n v="418"/>
    <x v="4"/>
    <x v="1"/>
  </r>
  <r>
    <x v="0"/>
    <x v="0"/>
    <s v="6-OTHER"/>
    <n v="7"/>
    <x v="5"/>
    <x v="1"/>
  </r>
  <r>
    <x v="0"/>
    <x v="1"/>
    <s v="4-Medium C&amp;I"/>
    <n v="1588"/>
    <x v="3"/>
    <x v="1"/>
  </r>
  <r>
    <x v="0"/>
    <x v="1"/>
    <s v="6-OTHER"/>
    <n v="2476"/>
    <x v="5"/>
    <x v="1"/>
  </r>
  <r>
    <x v="0"/>
    <x v="1"/>
    <s v="3-Small C&amp;I"/>
    <n v="28019"/>
    <x v="2"/>
    <x v="1"/>
  </r>
  <r>
    <x v="0"/>
    <x v="1"/>
    <s v="2-Low Income Residential"/>
    <n v="58315"/>
    <x v="1"/>
    <x v="1"/>
  </r>
  <r>
    <x v="0"/>
    <x v="0"/>
    <s v="2-Low Income Residential"/>
    <n v="56"/>
    <x v="1"/>
    <x v="1"/>
  </r>
  <r>
    <x v="0"/>
    <x v="1"/>
    <s v="1-Residential"/>
    <n v="190698"/>
    <x v="0"/>
    <x v="1"/>
  </r>
  <r>
    <x v="0"/>
    <x v="1"/>
    <s v="5-Large C&amp;I"/>
    <n v="220"/>
    <x v="4"/>
    <x v="2"/>
  </r>
  <r>
    <x v="0"/>
    <x v="1"/>
    <s v="6-OTHER"/>
    <n v="751"/>
    <x v="5"/>
    <x v="2"/>
  </r>
  <r>
    <x v="0"/>
    <x v="0"/>
    <s v="5-Large C&amp;I"/>
    <n v="4"/>
    <x v="4"/>
    <x v="2"/>
  </r>
  <r>
    <x v="0"/>
    <x v="0"/>
    <s v="1-Residential"/>
    <n v="603"/>
    <x v="0"/>
    <x v="2"/>
  </r>
  <r>
    <x v="0"/>
    <x v="0"/>
    <s v="3-Small C&amp;I"/>
    <n v="101"/>
    <x v="2"/>
    <x v="2"/>
  </r>
  <r>
    <x v="0"/>
    <x v="0"/>
    <s v="4-Medium C&amp;I"/>
    <n v="11"/>
    <x v="3"/>
    <x v="2"/>
  </r>
  <r>
    <x v="0"/>
    <x v="1"/>
    <s v="2-Low Income Residential"/>
    <n v="10318"/>
    <x v="1"/>
    <x v="2"/>
  </r>
  <r>
    <x v="0"/>
    <x v="0"/>
    <s v="6-OTHER"/>
    <n v="2"/>
    <x v="5"/>
    <x v="2"/>
  </r>
  <r>
    <x v="0"/>
    <x v="1"/>
    <s v="3-Small C&amp;I"/>
    <n v="13398"/>
    <x v="2"/>
    <x v="2"/>
  </r>
  <r>
    <x v="0"/>
    <x v="1"/>
    <s v="4-Medium C&amp;I"/>
    <n v="811"/>
    <x v="3"/>
    <x v="2"/>
  </r>
  <r>
    <x v="0"/>
    <x v="0"/>
    <s v="2-Low Income Residential"/>
    <n v="10"/>
    <x v="1"/>
    <x v="2"/>
  </r>
  <r>
    <x v="0"/>
    <x v="1"/>
    <s v="1-Residential"/>
    <n v="62134"/>
    <x v="0"/>
    <x v="2"/>
  </r>
  <r>
    <x v="0"/>
    <x v="0"/>
    <s v="6-OTHER"/>
    <n v="2"/>
    <x v="5"/>
    <x v="3"/>
  </r>
  <r>
    <x v="0"/>
    <x v="1"/>
    <s v="5-Large C&amp;I"/>
    <n v="79"/>
    <x v="4"/>
    <x v="3"/>
  </r>
  <r>
    <x v="0"/>
    <x v="0"/>
    <s v="1-Residential"/>
    <n v="194"/>
    <x v="0"/>
    <x v="3"/>
  </r>
  <r>
    <x v="0"/>
    <x v="0"/>
    <s v="3-Small C&amp;I"/>
    <n v="36"/>
    <x v="2"/>
    <x v="3"/>
  </r>
  <r>
    <x v="0"/>
    <x v="0"/>
    <s v="4-Medium C&amp;I"/>
    <n v="2"/>
    <x v="3"/>
    <x v="3"/>
  </r>
  <r>
    <x v="0"/>
    <x v="1"/>
    <s v="4-Medium C&amp;I"/>
    <n v="278"/>
    <x v="3"/>
    <x v="3"/>
  </r>
  <r>
    <x v="0"/>
    <x v="1"/>
    <s v="6-OTHER"/>
    <n v="565"/>
    <x v="5"/>
    <x v="3"/>
  </r>
  <r>
    <x v="0"/>
    <x v="1"/>
    <s v="3-Small C&amp;I"/>
    <n v="4500"/>
    <x v="2"/>
    <x v="3"/>
  </r>
  <r>
    <x v="0"/>
    <x v="1"/>
    <s v="2-Low Income Residential"/>
    <n v="5229"/>
    <x v="1"/>
    <x v="3"/>
  </r>
  <r>
    <x v="0"/>
    <x v="0"/>
    <s v="2-Low Income Residential"/>
    <n v="7"/>
    <x v="1"/>
    <x v="3"/>
  </r>
  <r>
    <x v="0"/>
    <x v="1"/>
    <s v="1-Residential"/>
    <n v="26104"/>
    <x v="0"/>
    <x v="3"/>
  </r>
  <r>
    <x v="0"/>
    <x v="1"/>
    <s v="6-OTHER"/>
    <n v="1160"/>
    <x v="5"/>
    <x v="4"/>
  </r>
  <r>
    <x v="0"/>
    <x v="0"/>
    <s v="1-Residential"/>
    <n v="498"/>
    <x v="0"/>
    <x v="4"/>
  </r>
  <r>
    <x v="0"/>
    <x v="0"/>
    <s v="3-Small C&amp;I"/>
    <n v="43"/>
    <x v="2"/>
    <x v="4"/>
  </r>
  <r>
    <x v="0"/>
    <x v="0"/>
    <s v="4-Medium C&amp;I"/>
    <n v="1"/>
    <x v="3"/>
    <x v="4"/>
  </r>
  <r>
    <x v="0"/>
    <x v="1"/>
    <s v="4-Medium C&amp;I"/>
    <n v="499"/>
    <x v="3"/>
    <x v="4"/>
  </r>
  <r>
    <x v="0"/>
    <x v="1"/>
    <s v="5-Large C&amp;I"/>
    <n v="119"/>
    <x v="4"/>
    <x v="4"/>
  </r>
  <r>
    <x v="0"/>
    <x v="1"/>
    <s v="3-Small C&amp;I"/>
    <n v="10121"/>
    <x v="2"/>
    <x v="4"/>
  </r>
  <r>
    <x v="0"/>
    <x v="0"/>
    <s v="6-OTHER"/>
    <n v="3"/>
    <x v="5"/>
    <x v="4"/>
  </r>
  <r>
    <x v="0"/>
    <x v="1"/>
    <s v="2-Low Income Residential"/>
    <n v="42768"/>
    <x v="1"/>
    <x v="4"/>
  </r>
  <r>
    <x v="0"/>
    <x v="0"/>
    <s v="2-Low Income Residential"/>
    <n v="39"/>
    <x v="1"/>
    <x v="4"/>
  </r>
  <r>
    <x v="0"/>
    <x v="1"/>
    <s v="1-Residential"/>
    <n v="102460"/>
    <x v="0"/>
    <x v="4"/>
  </r>
  <r>
    <x v="0"/>
    <x v="0"/>
    <s v="5-Large C&amp;I"/>
    <n v="3599"/>
    <x v="4"/>
    <x v="5"/>
  </r>
  <r>
    <x v="0"/>
    <x v="0"/>
    <s v="6-OTHER"/>
    <n v="918"/>
    <x v="5"/>
    <x v="5"/>
  </r>
  <r>
    <x v="0"/>
    <x v="1"/>
    <s v="5-Large C&amp;I"/>
    <n v="6410125"/>
    <x v="4"/>
    <x v="5"/>
  </r>
  <r>
    <x v="0"/>
    <x v="0"/>
    <s v="1-Residential"/>
    <n v="274949"/>
    <x v="0"/>
    <x v="5"/>
  </r>
  <r>
    <x v="0"/>
    <x v="0"/>
    <s v="3-Small C&amp;I"/>
    <n v="39668"/>
    <x v="2"/>
    <x v="5"/>
  </r>
  <r>
    <x v="0"/>
    <x v="0"/>
    <s v="4-Medium C&amp;I"/>
    <n v="35914"/>
    <x v="3"/>
    <x v="5"/>
  </r>
  <r>
    <x v="0"/>
    <x v="1"/>
    <s v="4-Medium C&amp;I"/>
    <n v="4561429"/>
    <x v="3"/>
    <x v="5"/>
  </r>
  <r>
    <x v="0"/>
    <x v="1"/>
    <s v="6-OTHER"/>
    <n v="663277"/>
    <x v="5"/>
    <x v="5"/>
  </r>
  <r>
    <x v="0"/>
    <x v="1"/>
    <s v="3-Small C&amp;I"/>
    <n v="6291050"/>
    <x v="2"/>
    <x v="5"/>
  </r>
  <r>
    <x v="0"/>
    <x v="1"/>
    <s v="2-Low Income Residential"/>
    <n v="7760260"/>
    <x v="1"/>
    <x v="5"/>
  </r>
  <r>
    <x v="0"/>
    <x v="0"/>
    <s v="2-Low Income Residential"/>
    <n v="13567"/>
    <x v="1"/>
    <x v="5"/>
  </r>
  <r>
    <x v="0"/>
    <x v="1"/>
    <s v="1-Residential"/>
    <n v="33033556"/>
    <x v="0"/>
    <x v="5"/>
  </r>
  <r>
    <x v="0"/>
    <x v="0"/>
    <s v="5-Large C&amp;I"/>
    <n v="0"/>
    <x v="4"/>
    <x v="6"/>
  </r>
  <r>
    <x v="0"/>
    <x v="1"/>
    <s v="5-Large C&amp;I"/>
    <n v="1845084"/>
    <x v="4"/>
    <x v="6"/>
  </r>
  <r>
    <x v="0"/>
    <x v="0"/>
    <s v="6-OTHER"/>
    <n v="939"/>
    <x v="5"/>
    <x v="6"/>
  </r>
  <r>
    <x v="0"/>
    <x v="0"/>
    <s v="1-Residential"/>
    <n v="170185"/>
    <x v="0"/>
    <x v="6"/>
  </r>
  <r>
    <x v="0"/>
    <x v="0"/>
    <s v="3-Small C&amp;I"/>
    <n v="11555"/>
    <x v="2"/>
    <x v="6"/>
  </r>
  <r>
    <x v="0"/>
    <x v="0"/>
    <s v="4-Medium C&amp;I"/>
    <n v="1000"/>
    <x v="3"/>
    <x v="6"/>
  </r>
  <r>
    <x v="0"/>
    <x v="1"/>
    <s v="4-Medium C&amp;I"/>
    <n v="1961378"/>
    <x v="3"/>
    <x v="6"/>
  </r>
  <r>
    <x v="0"/>
    <x v="1"/>
    <s v="6-OTHER"/>
    <n v="530841"/>
    <x v="5"/>
    <x v="6"/>
  </r>
  <r>
    <x v="0"/>
    <x v="1"/>
    <s v="3-Small C&amp;I"/>
    <n v="2756433"/>
    <x v="2"/>
    <x v="6"/>
  </r>
  <r>
    <x v="0"/>
    <x v="1"/>
    <s v="2-Low Income Residential"/>
    <n v="7110796"/>
    <x v="1"/>
    <x v="6"/>
  </r>
  <r>
    <x v="0"/>
    <x v="0"/>
    <s v="2-Low Income Residential"/>
    <n v="10352"/>
    <x v="1"/>
    <x v="6"/>
  </r>
  <r>
    <x v="0"/>
    <x v="1"/>
    <s v="1-Residential"/>
    <n v="24085714"/>
    <x v="0"/>
    <x v="6"/>
  </r>
  <r>
    <x v="0"/>
    <x v="0"/>
    <s v="5-Large C&amp;I"/>
    <n v="0"/>
    <x v="4"/>
    <x v="7"/>
  </r>
  <r>
    <x v="0"/>
    <x v="0"/>
    <s v="6-OTHER"/>
    <n v="4678"/>
    <x v="5"/>
    <x v="7"/>
  </r>
  <r>
    <x v="0"/>
    <x v="1"/>
    <s v="5-Large C&amp;I"/>
    <n v="7884205"/>
    <x v="4"/>
    <x v="7"/>
  </r>
  <r>
    <x v="0"/>
    <x v="0"/>
    <s v="1-Residential"/>
    <n v="796025"/>
    <x v="0"/>
    <x v="7"/>
  </r>
  <r>
    <x v="0"/>
    <x v="0"/>
    <s v="3-Small C&amp;I"/>
    <n v="31311"/>
    <x v="2"/>
    <x v="7"/>
  </r>
  <r>
    <x v="0"/>
    <x v="0"/>
    <s v="4-Medium C&amp;I"/>
    <n v="993"/>
    <x v="3"/>
    <x v="7"/>
  </r>
  <r>
    <x v="0"/>
    <x v="1"/>
    <s v="4-Medium C&amp;I"/>
    <n v="6584996"/>
    <x v="3"/>
    <x v="7"/>
  </r>
  <r>
    <x v="0"/>
    <x v="1"/>
    <s v="6-OTHER"/>
    <n v="1165707"/>
    <x v="5"/>
    <x v="7"/>
  </r>
  <r>
    <x v="0"/>
    <x v="1"/>
    <s v="3-Small C&amp;I"/>
    <n v="11154165"/>
    <x v="2"/>
    <x v="7"/>
  </r>
  <r>
    <x v="0"/>
    <x v="1"/>
    <s v="2-Low Income Residential"/>
    <n v="89030571"/>
    <x v="1"/>
    <x v="7"/>
  </r>
  <r>
    <x v="0"/>
    <x v="0"/>
    <s v="2-Low Income Residential"/>
    <n v="100658"/>
    <x v="1"/>
    <x v="7"/>
  </r>
  <r>
    <x v="0"/>
    <x v="1"/>
    <s v="1-Residential"/>
    <n v="201513171"/>
    <x v="0"/>
    <x v="7"/>
  </r>
  <r>
    <x v="0"/>
    <x v="0"/>
    <s v="6-OTHER"/>
    <n v="6535"/>
    <x v="5"/>
    <x v="8"/>
  </r>
  <r>
    <x v="0"/>
    <x v="0"/>
    <s v="5-Large C&amp;I"/>
    <n v="3599"/>
    <x v="4"/>
    <x v="8"/>
  </r>
  <r>
    <x v="0"/>
    <x v="1"/>
    <s v="5-Large C&amp;I"/>
    <n v="16139414"/>
    <x v="4"/>
    <x v="8"/>
  </r>
  <r>
    <x v="0"/>
    <x v="1"/>
    <s v="4-Medium C&amp;I"/>
    <n v="13107804"/>
    <x v="3"/>
    <x v="8"/>
  </r>
  <r>
    <x v="0"/>
    <x v="0"/>
    <s v="1-Residential"/>
    <n v="1241159"/>
    <x v="0"/>
    <x v="8"/>
  </r>
  <r>
    <x v="0"/>
    <x v="0"/>
    <s v="3-Small C&amp;I"/>
    <n v="82534"/>
    <x v="2"/>
    <x v="8"/>
  </r>
  <r>
    <x v="0"/>
    <x v="0"/>
    <s v="4-Medium C&amp;I"/>
    <n v="37907"/>
    <x v="3"/>
    <x v="8"/>
  </r>
  <r>
    <x v="0"/>
    <x v="1"/>
    <s v="6-OTHER"/>
    <n v="2359826"/>
    <x v="5"/>
    <x v="8"/>
  </r>
  <r>
    <x v="0"/>
    <x v="1"/>
    <s v="3-Small C&amp;I"/>
    <n v="20201647"/>
    <x v="2"/>
    <x v="8"/>
  </r>
  <r>
    <x v="0"/>
    <x v="1"/>
    <s v="2-Low Income Residential"/>
    <n v="103901627"/>
    <x v="1"/>
    <x v="8"/>
  </r>
  <r>
    <x v="0"/>
    <x v="0"/>
    <s v="2-Low Income Residential"/>
    <n v="124577"/>
    <x v="1"/>
    <x v="8"/>
  </r>
  <r>
    <x v="0"/>
    <x v="1"/>
    <s v="1-Residential"/>
    <n v="258632441"/>
    <x v="0"/>
    <x v="8"/>
  </r>
  <r>
    <x v="0"/>
    <x v="1"/>
    <s v="1-Residential"/>
    <n v="240"/>
    <x v="0"/>
    <x v="9"/>
  </r>
  <r>
    <x v="0"/>
    <x v="1"/>
    <s v="2-Low Income Residential"/>
    <n v="3"/>
    <x v="1"/>
    <x v="9"/>
  </r>
  <r>
    <x v="0"/>
    <x v="1"/>
    <s v="3-Small C&amp;I"/>
    <n v="428"/>
    <x v="2"/>
    <x v="9"/>
  </r>
  <r>
    <x v="0"/>
    <x v="1"/>
    <s v="4-Medium C&amp;I"/>
    <n v="221"/>
    <x v="3"/>
    <x v="9"/>
  </r>
  <r>
    <x v="0"/>
    <x v="1"/>
    <s v="5-Large C&amp;I"/>
    <n v="172"/>
    <x v="4"/>
    <x v="9"/>
  </r>
  <r>
    <x v="0"/>
    <x v="1"/>
    <s v="6-OTHER"/>
    <n v="3"/>
    <x v="5"/>
    <x v="9"/>
  </r>
  <r>
    <x v="0"/>
    <x v="1"/>
    <s v="6-OTHER"/>
    <n v="76"/>
    <x v="5"/>
    <x v="10"/>
  </r>
  <r>
    <x v="0"/>
    <x v="0"/>
    <s v="2-Low Income Residential"/>
    <n v="28"/>
    <x v="1"/>
    <x v="10"/>
  </r>
  <r>
    <x v="0"/>
    <x v="1"/>
    <s v="1-Residential"/>
    <n v="2005"/>
    <x v="0"/>
    <x v="10"/>
  </r>
  <r>
    <x v="0"/>
    <x v="1"/>
    <s v="2-Low Income Residential"/>
    <n v="25160"/>
    <x v="1"/>
    <x v="10"/>
  </r>
  <r>
    <x v="0"/>
    <x v="1"/>
    <s v="5-Large C&amp;I"/>
    <n v="22"/>
    <x v="4"/>
    <x v="11"/>
  </r>
  <r>
    <x v="0"/>
    <x v="1"/>
    <s v="4-Medium C&amp;I"/>
    <n v="92"/>
    <x v="3"/>
    <x v="11"/>
  </r>
  <r>
    <x v="0"/>
    <x v="0"/>
    <s v="1-Residential"/>
    <n v="59"/>
    <x v="0"/>
    <x v="11"/>
  </r>
  <r>
    <x v="0"/>
    <x v="0"/>
    <s v="3-Small C&amp;I"/>
    <n v="1"/>
    <x v="2"/>
    <x v="11"/>
  </r>
  <r>
    <x v="0"/>
    <x v="1"/>
    <s v="6-OTHER"/>
    <n v="235"/>
    <x v="5"/>
    <x v="11"/>
  </r>
  <r>
    <x v="0"/>
    <x v="1"/>
    <s v="3-Small C&amp;I"/>
    <n v="972"/>
    <x v="2"/>
    <x v="11"/>
  </r>
  <r>
    <x v="0"/>
    <x v="1"/>
    <s v="2-Low Income Residential"/>
    <n v="3468"/>
    <x v="1"/>
    <x v="11"/>
  </r>
  <r>
    <x v="0"/>
    <x v="1"/>
    <s v="1-Residential"/>
    <n v="13011"/>
    <x v="0"/>
    <x v="11"/>
  </r>
  <r>
    <x v="0"/>
    <x v="0"/>
    <s v="6-OTHER"/>
    <n v="3002"/>
    <x v="5"/>
    <x v="12"/>
  </r>
  <r>
    <x v="0"/>
    <x v="0"/>
    <s v="5-Large C&amp;I"/>
    <n v="119343"/>
    <x v="4"/>
    <x v="12"/>
  </r>
  <r>
    <x v="0"/>
    <x v="1"/>
    <s v="5-Large C&amp;I"/>
    <n v="38689305"/>
    <x v="4"/>
    <x v="12"/>
  </r>
  <r>
    <x v="0"/>
    <x v="1"/>
    <s v="6-OTHER"/>
    <n v="1129527"/>
    <x v="5"/>
    <x v="12"/>
  </r>
  <r>
    <x v="0"/>
    <x v="1"/>
    <s v="4-Medium C&amp;I"/>
    <n v="24337828"/>
    <x v="3"/>
    <x v="12"/>
  </r>
  <r>
    <x v="0"/>
    <x v="0"/>
    <s v="1-Residential"/>
    <n v="1135299"/>
    <x v="0"/>
    <x v="12"/>
  </r>
  <r>
    <x v="0"/>
    <x v="0"/>
    <s v="3-Small C&amp;I"/>
    <n v="170542"/>
    <x v="2"/>
    <x v="12"/>
  </r>
  <r>
    <x v="0"/>
    <x v="0"/>
    <s v="4-Medium C&amp;I"/>
    <n v="86733"/>
    <x v="3"/>
    <x v="12"/>
  </r>
  <r>
    <x v="0"/>
    <x v="1"/>
    <s v="3-Small C&amp;I"/>
    <n v="24921384"/>
    <x v="2"/>
    <x v="12"/>
  </r>
  <r>
    <x v="0"/>
    <x v="1"/>
    <s v="2-Low Income Residential"/>
    <n v="10157902"/>
    <x v="1"/>
    <x v="12"/>
  </r>
  <r>
    <x v="0"/>
    <x v="0"/>
    <s v="2-Low Income Residential"/>
    <n v="18012"/>
    <x v="1"/>
    <x v="12"/>
  </r>
  <r>
    <x v="0"/>
    <x v="1"/>
    <s v="1-Residential"/>
    <n v="94152489"/>
    <x v="0"/>
    <x v="12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  <r>
    <x v="1"/>
    <x v="2"/>
    <m/>
    <m/>
    <x v="6"/>
    <x v="13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3">
  <r>
    <s v="LINE 1"/>
    <x v="0"/>
    <x v="0"/>
    <s v="4-Medium C&amp;I"/>
    <n v="12632"/>
    <x v="0"/>
    <x v="0"/>
  </r>
  <r>
    <s v="LINE 1"/>
    <x v="0"/>
    <x v="0"/>
    <s v="1-Residential"/>
    <n v="610989"/>
    <x v="1"/>
    <x v="0"/>
  </r>
  <r>
    <s v="LINE 1"/>
    <x v="0"/>
    <x v="1"/>
    <s v="4-Medium C&amp;I"/>
    <n v="598"/>
    <x v="0"/>
    <x v="0"/>
  </r>
  <r>
    <s v="LINE 1"/>
    <x v="0"/>
    <x v="0"/>
    <s v="5-Large C&amp;I"/>
    <n v="9373"/>
    <x v="2"/>
    <x v="0"/>
  </r>
  <r>
    <s v="LINE 1"/>
    <x v="0"/>
    <x v="0"/>
    <s v="3-Small C&amp;I"/>
    <n v="37353"/>
    <x v="3"/>
    <x v="0"/>
  </r>
  <r>
    <s v="LINE 1"/>
    <x v="0"/>
    <x v="1"/>
    <s v="5-Large C&amp;I"/>
    <n v="124"/>
    <x v="2"/>
    <x v="0"/>
  </r>
  <r>
    <s v="LINE 1"/>
    <x v="0"/>
    <x v="1"/>
    <s v="1-Residential"/>
    <n v="183947"/>
    <x v="1"/>
    <x v="0"/>
  </r>
  <r>
    <s v="LINE 1"/>
    <x v="0"/>
    <x v="1"/>
    <s v="2-Low Income Residential"/>
    <n v="13358"/>
    <x v="4"/>
    <x v="0"/>
  </r>
  <r>
    <s v="LINE 1"/>
    <x v="0"/>
    <x v="1"/>
    <s v="3-Small C&amp;I"/>
    <n v="18603"/>
    <x v="3"/>
    <x v="0"/>
  </r>
  <r>
    <s v="LINE 1"/>
    <x v="0"/>
    <x v="0"/>
    <s v="OTHER"/>
    <n v="89"/>
    <x v="5"/>
    <x v="0"/>
  </r>
  <r>
    <s v="LINE 1"/>
    <x v="0"/>
    <x v="0"/>
    <s v="2-Low Income Residential"/>
    <n v="59660"/>
    <x v="4"/>
    <x v="0"/>
  </r>
  <r>
    <s v="LINE 1"/>
    <x v="0"/>
    <x v="1"/>
    <s v="OTHER"/>
    <n v="42"/>
    <x v="5"/>
    <x v="0"/>
  </r>
  <r>
    <s v="LINE 2"/>
    <x v="0"/>
    <x v="1"/>
    <s v="5-Large C&amp;I"/>
    <n v="13"/>
    <x v="2"/>
    <x v="1"/>
  </r>
  <r>
    <s v="LINE 2"/>
    <x v="0"/>
    <x v="1"/>
    <s v="4-Medium C&amp;I"/>
    <n v="84"/>
    <x v="0"/>
    <x v="1"/>
  </r>
  <r>
    <s v="LINE 2"/>
    <x v="0"/>
    <x v="0"/>
    <s v="3-Small C&amp;I"/>
    <n v="6140"/>
    <x v="3"/>
    <x v="1"/>
  </r>
  <r>
    <s v="LINE 2"/>
    <x v="0"/>
    <x v="1"/>
    <s v="1-Residential"/>
    <n v="23581"/>
    <x v="1"/>
    <x v="1"/>
  </r>
  <r>
    <s v="LINE 2"/>
    <x v="0"/>
    <x v="1"/>
    <s v="2-Low Income Residential"/>
    <n v="5426"/>
    <x v="4"/>
    <x v="1"/>
  </r>
  <r>
    <s v="LINE 2"/>
    <x v="0"/>
    <x v="0"/>
    <s v="4-Medium C&amp;I"/>
    <n v="1978"/>
    <x v="0"/>
    <x v="1"/>
  </r>
  <r>
    <s v="LINE 2"/>
    <x v="0"/>
    <x v="0"/>
    <s v="5-Large C&amp;I"/>
    <n v="1628"/>
    <x v="2"/>
    <x v="1"/>
  </r>
  <r>
    <s v="LINE 2"/>
    <x v="0"/>
    <x v="1"/>
    <s v="3-Small C&amp;I"/>
    <n v="2564"/>
    <x v="3"/>
    <x v="1"/>
  </r>
  <r>
    <s v="LINE 2"/>
    <x v="0"/>
    <x v="0"/>
    <s v="2-Low Income Residential"/>
    <n v="27643"/>
    <x v="4"/>
    <x v="1"/>
  </r>
  <r>
    <s v="LINE 2"/>
    <x v="0"/>
    <x v="0"/>
    <s v="1-Residential"/>
    <n v="103735"/>
    <x v="1"/>
    <x v="1"/>
  </r>
  <r>
    <s v="LINE 3"/>
    <x v="0"/>
    <x v="1"/>
    <s v="5-Large C&amp;I"/>
    <n v="6"/>
    <x v="2"/>
    <x v="2"/>
  </r>
  <r>
    <s v="LINE 3"/>
    <x v="0"/>
    <x v="0"/>
    <s v="5-Large C&amp;I"/>
    <n v="843"/>
    <x v="2"/>
    <x v="2"/>
  </r>
  <r>
    <s v="LINE 3"/>
    <x v="0"/>
    <x v="0"/>
    <s v="4-Medium C&amp;I"/>
    <n v="959"/>
    <x v="0"/>
    <x v="2"/>
  </r>
  <r>
    <s v="LINE 3"/>
    <x v="0"/>
    <x v="0"/>
    <s v="3-Small C&amp;I"/>
    <n v="2668"/>
    <x v="3"/>
    <x v="2"/>
  </r>
  <r>
    <s v="LINE 3"/>
    <x v="0"/>
    <x v="1"/>
    <s v="1-Residential"/>
    <n v="8755"/>
    <x v="1"/>
    <x v="2"/>
  </r>
  <r>
    <s v="LINE 3"/>
    <x v="0"/>
    <x v="1"/>
    <s v="2-Low Income Residential"/>
    <n v="1239"/>
    <x v="4"/>
    <x v="2"/>
  </r>
  <r>
    <s v="LINE 3"/>
    <x v="0"/>
    <x v="1"/>
    <s v="4-Medium C&amp;I"/>
    <n v="56"/>
    <x v="0"/>
    <x v="2"/>
  </r>
  <r>
    <s v="LINE 3"/>
    <x v="0"/>
    <x v="0"/>
    <s v="1-Residential"/>
    <n v="36994"/>
    <x v="1"/>
    <x v="2"/>
  </r>
  <r>
    <s v="LINE 3"/>
    <x v="0"/>
    <x v="1"/>
    <s v="3-Small C&amp;I"/>
    <n v="1268"/>
    <x v="3"/>
    <x v="2"/>
  </r>
  <r>
    <s v="LINE 3"/>
    <x v="0"/>
    <x v="0"/>
    <s v="2-Low Income Residential"/>
    <n v="5571"/>
    <x v="4"/>
    <x v="2"/>
  </r>
  <r>
    <s v="LINE 4"/>
    <x v="0"/>
    <x v="0"/>
    <s v="4-Medium C&amp;I"/>
    <n v="413"/>
    <x v="0"/>
    <x v="3"/>
  </r>
  <r>
    <s v="LINE 4"/>
    <x v="0"/>
    <x v="1"/>
    <s v="5-Large C&amp;I"/>
    <n v="6"/>
    <x v="2"/>
    <x v="3"/>
  </r>
  <r>
    <s v="LINE 4"/>
    <x v="0"/>
    <x v="0"/>
    <s v="3-Small C&amp;I"/>
    <n v="1138"/>
    <x v="3"/>
    <x v="3"/>
  </r>
  <r>
    <s v="LINE 4"/>
    <x v="0"/>
    <x v="1"/>
    <s v="4-Medium C&amp;I"/>
    <n v="14"/>
    <x v="0"/>
    <x v="3"/>
  </r>
  <r>
    <s v="LINE 4"/>
    <x v="0"/>
    <x v="0"/>
    <s v="5-Large C&amp;I"/>
    <n v="381"/>
    <x v="2"/>
    <x v="3"/>
  </r>
  <r>
    <s v="LINE 4"/>
    <x v="0"/>
    <x v="1"/>
    <s v="3-Small C&amp;I"/>
    <n v="465"/>
    <x v="3"/>
    <x v="3"/>
  </r>
  <r>
    <s v="LINE 4"/>
    <x v="0"/>
    <x v="0"/>
    <s v="1-Residential"/>
    <n v="18664"/>
    <x v="1"/>
    <x v="3"/>
  </r>
  <r>
    <s v="LINE 4"/>
    <x v="0"/>
    <x v="1"/>
    <s v="1-Residential"/>
    <n v="4092"/>
    <x v="1"/>
    <x v="3"/>
  </r>
  <r>
    <s v="LINE 4"/>
    <x v="0"/>
    <x v="1"/>
    <s v="2-Low Income Residential"/>
    <n v="628"/>
    <x v="4"/>
    <x v="3"/>
  </r>
  <r>
    <s v="LINE 4"/>
    <x v="0"/>
    <x v="0"/>
    <s v="2-Low Income Residential"/>
    <n v="3511"/>
    <x v="4"/>
    <x v="3"/>
  </r>
  <r>
    <s v="LINE 5"/>
    <x v="0"/>
    <x v="1"/>
    <s v="5-Large C&amp;I"/>
    <n v="1"/>
    <x v="2"/>
    <x v="4"/>
  </r>
  <r>
    <s v="LINE 5"/>
    <x v="0"/>
    <x v="0"/>
    <s v="1-Residential"/>
    <n v="48077"/>
    <x v="1"/>
    <x v="4"/>
  </r>
  <r>
    <s v="LINE 5"/>
    <x v="0"/>
    <x v="1"/>
    <s v="4-Medium C&amp;I"/>
    <n v="14"/>
    <x v="0"/>
    <x v="4"/>
  </r>
  <r>
    <s v="LINE 5"/>
    <x v="0"/>
    <x v="0"/>
    <s v="4-Medium C&amp;I"/>
    <n v="606"/>
    <x v="0"/>
    <x v="4"/>
  </r>
  <r>
    <s v="LINE 5"/>
    <x v="0"/>
    <x v="0"/>
    <s v="2-Low Income Residential"/>
    <n v="18561"/>
    <x v="4"/>
    <x v="4"/>
  </r>
  <r>
    <s v="LINE 5"/>
    <x v="0"/>
    <x v="0"/>
    <s v="3-Small C&amp;I"/>
    <n v="2334"/>
    <x v="3"/>
    <x v="4"/>
  </r>
  <r>
    <s v="LINE 5"/>
    <x v="0"/>
    <x v="1"/>
    <s v="3-Small C&amp;I"/>
    <n v="831"/>
    <x v="3"/>
    <x v="4"/>
  </r>
  <r>
    <s v="LINE 5"/>
    <x v="0"/>
    <x v="1"/>
    <s v="1-Residential"/>
    <n v="10734"/>
    <x v="1"/>
    <x v="4"/>
  </r>
  <r>
    <s v="LINE 5"/>
    <x v="0"/>
    <x v="1"/>
    <s v="2-Low Income Residential"/>
    <n v="3559"/>
    <x v="4"/>
    <x v="4"/>
  </r>
  <r>
    <s v="LINE 5"/>
    <x v="0"/>
    <x v="0"/>
    <s v="5-Large C&amp;I"/>
    <n v="404"/>
    <x v="2"/>
    <x v="4"/>
  </r>
  <r>
    <s v="LINE 6"/>
    <x v="0"/>
    <x v="0"/>
    <s v="OTHER"/>
    <n v="0"/>
    <x v="5"/>
    <x v="5"/>
  </r>
  <r>
    <s v="LINE 6"/>
    <x v="0"/>
    <x v="0"/>
    <s v="1-Residential"/>
    <n v="16795627"/>
    <x v="1"/>
    <x v="5"/>
  </r>
  <r>
    <s v="LINE 6"/>
    <x v="0"/>
    <x v="0"/>
    <s v="4-Medium C&amp;I"/>
    <n v="1649044"/>
    <x v="0"/>
    <x v="5"/>
  </r>
  <r>
    <s v="LINE 6"/>
    <x v="0"/>
    <x v="1"/>
    <s v="3-Small C&amp;I"/>
    <n v="712392"/>
    <x v="3"/>
    <x v="5"/>
  </r>
  <r>
    <s v="LINE 6"/>
    <x v="0"/>
    <x v="1"/>
    <s v="5-Large C&amp;I"/>
    <n v="106227"/>
    <x v="2"/>
    <x v="5"/>
  </r>
  <r>
    <s v="LINE 6"/>
    <x v="0"/>
    <x v="1"/>
    <s v="4-Medium C&amp;I"/>
    <n v="266922"/>
    <x v="0"/>
    <x v="5"/>
  </r>
  <r>
    <s v="LINE 6"/>
    <x v="0"/>
    <x v="1"/>
    <s v="OTHER"/>
    <n v="0"/>
    <x v="5"/>
    <x v="5"/>
  </r>
  <r>
    <s v="LINE 6"/>
    <x v="0"/>
    <x v="0"/>
    <s v="3-Small C&amp;I"/>
    <n v="1704667"/>
    <x v="3"/>
    <x v="5"/>
  </r>
  <r>
    <s v="LINE 6"/>
    <x v="0"/>
    <x v="1"/>
    <s v="1-Residential"/>
    <n v="3570714"/>
    <x v="1"/>
    <x v="5"/>
  </r>
  <r>
    <s v="LINE 6"/>
    <x v="0"/>
    <x v="1"/>
    <s v="2-Low Income Residential"/>
    <n v="730239"/>
    <x v="4"/>
    <x v="5"/>
  </r>
  <r>
    <s v="LINE 6"/>
    <x v="0"/>
    <x v="0"/>
    <s v="5-Large C&amp;I"/>
    <n v="4961631"/>
    <x v="2"/>
    <x v="5"/>
  </r>
  <r>
    <s v="LINE 6"/>
    <x v="0"/>
    <x v="0"/>
    <s v="2-Low Income Residential"/>
    <n v="3974764"/>
    <x v="4"/>
    <x v="5"/>
  </r>
  <r>
    <s v="LINE 7"/>
    <x v="0"/>
    <x v="0"/>
    <s v="OTHER"/>
    <n v="0"/>
    <x v="5"/>
    <x v="6"/>
  </r>
  <r>
    <s v="LINE 7"/>
    <x v="0"/>
    <x v="0"/>
    <s v="4-Medium C&amp;I"/>
    <n v="829199"/>
    <x v="0"/>
    <x v="6"/>
  </r>
  <r>
    <s v="LINE 7"/>
    <x v="0"/>
    <x v="0"/>
    <s v="2-Low Income Residential"/>
    <n v="3927030"/>
    <x v="4"/>
    <x v="6"/>
  </r>
  <r>
    <s v="LINE 7"/>
    <x v="0"/>
    <x v="1"/>
    <s v="4-Medium C&amp;I"/>
    <n v="80945"/>
    <x v="0"/>
    <x v="6"/>
  </r>
  <r>
    <s v="LINE 7"/>
    <x v="0"/>
    <x v="0"/>
    <s v="3-Small C&amp;I"/>
    <n v="1051973"/>
    <x v="3"/>
    <x v="6"/>
  </r>
  <r>
    <s v="LINE 7"/>
    <x v="0"/>
    <x v="0"/>
    <s v="1-Residential"/>
    <n v="13228293"/>
    <x v="1"/>
    <x v="6"/>
  </r>
  <r>
    <s v="LINE 7"/>
    <x v="0"/>
    <x v="1"/>
    <s v="OTHER"/>
    <n v="0"/>
    <x v="5"/>
    <x v="6"/>
  </r>
  <r>
    <s v="LINE 7"/>
    <x v="0"/>
    <x v="1"/>
    <s v="5-Large C&amp;I"/>
    <n v="29099"/>
    <x v="2"/>
    <x v="6"/>
  </r>
  <r>
    <s v="LINE 7"/>
    <x v="0"/>
    <x v="1"/>
    <s v="1-Residential"/>
    <n v="2575990"/>
    <x v="1"/>
    <x v="6"/>
  </r>
  <r>
    <s v="LINE 7"/>
    <x v="0"/>
    <x v="1"/>
    <s v="2-Low Income Residential"/>
    <n v="621518"/>
    <x v="4"/>
    <x v="6"/>
  </r>
  <r>
    <s v="LINE 7"/>
    <x v="0"/>
    <x v="1"/>
    <s v="3-Small C&amp;I"/>
    <n v="346352"/>
    <x v="3"/>
    <x v="6"/>
  </r>
  <r>
    <s v="LINE 7"/>
    <x v="0"/>
    <x v="0"/>
    <s v="5-Large C&amp;I"/>
    <n v="2739273"/>
    <x v="2"/>
    <x v="6"/>
  </r>
  <r>
    <s v="LINE 8"/>
    <x v="0"/>
    <x v="0"/>
    <s v="OTHER"/>
    <n v="0"/>
    <x v="5"/>
    <x v="7"/>
  </r>
  <r>
    <s v="LINE 8"/>
    <x v="0"/>
    <x v="1"/>
    <s v="4-Medium C&amp;I"/>
    <n v="246687"/>
    <x v="0"/>
    <x v="7"/>
  </r>
  <r>
    <s v="LINE 8"/>
    <x v="0"/>
    <x v="0"/>
    <s v="4-Medium C&amp;I"/>
    <n v="1924367"/>
    <x v="0"/>
    <x v="7"/>
  </r>
  <r>
    <s v="LINE 8"/>
    <x v="0"/>
    <x v="1"/>
    <s v="5-Large C&amp;I"/>
    <n v="266499"/>
    <x v="2"/>
    <x v="7"/>
  </r>
  <r>
    <s v="LINE 8"/>
    <x v="0"/>
    <x v="0"/>
    <s v="2-Low Income Residential"/>
    <n v="35754570"/>
    <x v="4"/>
    <x v="7"/>
  </r>
  <r>
    <s v="LINE 8"/>
    <x v="0"/>
    <x v="1"/>
    <s v="3-Small C&amp;I"/>
    <n v="808803"/>
    <x v="3"/>
    <x v="7"/>
  </r>
  <r>
    <s v="LINE 8"/>
    <x v="0"/>
    <x v="0"/>
    <s v="3-Small C&amp;I"/>
    <n v="2737223"/>
    <x v="3"/>
    <x v="7"/>
  </r>
  <r>
    <s v="LINE 8"/>
    <x v="0"/>
    <x v="0"/>
    <s v="1-Residential"/>
    <n v="57426360"/>
    <x v="1"/>
    <x v="7"/>
  </r>
  <r>
    <s v="LINE 8"/>
    <x v="0"/>
    <x v="1"/>
    <s v="1-Residential"/>
    <n v="12107623"/>
    <x v="1"/>
    <x v="7"/>
  </r>
  <r>
    <s v="LINE 8"/>
    <x v="0"/>
    <x v="1"/>
    <s v="2-Low Income Residential"/>
    <n v="5570176"/>
    <x v="4"/>
    <x v="7"/>
  </r>
  <r>
    <s v="LINE 8"/>
    <x v="0"/>
    <x v="1"/>
    <s v="OTHER"/>
    <n v="0"/>
    <x v="5"/>
    <x v="7"/>
  </r>
  <r>
    <s v="LINE 8"/>
    <x v="0"/>
    <x v="0"/>
    <s v="5-Large C&amp;I"/>
    <n v="6229475"/>
    <x v="2"/>
    <x v="7"/>
  </r>
  <r>
    <s v="LINE 9"/>
    <x v="0"/>
    <x v="0"/>
    <s v="4-Medium C&amp;I"/>
    <n v="4402611"/>
    <x v="0"/>
    <x v="8"/>
  </r>
  <r>
    <s v="LINE 9"/>
    <x v="0"/>
    <x v="0"/>
    <s v="OTHER"/>
    <n v="0"/>
    <x v="5"/>
    <x v="8"/>
  </r>
  <r>
    <s v="LINE 9"/>
    <x v="0"/>
    <x v="0"/>
    <s v="1-Residential"/>
    <n v="87450280"/>
    <x v="1"/>
    <x v="8"/>
  </r>
  <r>
    <s v="LINE 9"/>
    <x v="0"/>
    <x v="1"/>
    <s v="5-Large C&amp;I"/>
    <n v="401825"/>
    <x v="2"/>
    <x v="8"/>
  </r>
  <r>
    <s v="LINE 9"/>
    <x v="0"/>
    <x v="1"/>
    <s v="4-Medium C&amp;I"/>
    <n v="594554"/>
    <x v="0"/>
    <x v="8"/>
  </r>
  <r>
    <s v="LINE 9"/>
    <x v="0"/>
    <x v="0"/>
    <s v="2-Low Income Residential"/>
    <n v="43656364"/>
    <x v="4"/>
    <x v="8"/>
  </r>
  <r>
    <s v="LINE 9"/>
    <x v="0"/>
    <x v="1"/>
    <s v="OTHER"/>
    <n v="0"/>
    <x v="5"/>
    <x v="8"/>
  </r>
  <r>
    <s v="LINE 9"/>
    <x v="0"/>
    <x v="0"/>
    <s v="3-Small C&amp;I"/>
    <n v="5493863"/>
    <x v="3"/>
    <x v="8"/>
  </r>
  <r>
    <s v="LINE 9"/>
    <x v="0"/>
    <x v="1"/>
    <s v="3-Small C&amp;I"/>
    <n v="1867547"/>
    <x v="3"/>
    <x v="8"/>
  </r>
  <r>
    <s v="LINE 9"/>
    <x v="0"/>
    <x v="0"/>
    <s v="5-Large C&amp;I"/>
    <n v="13930379"/>
    <x v="2"/>
    <x v="8"/>
  </r>
  <r>
    <s v="LINE 9"/>
    <x v="0"/>
    <x v="1"/>
    <s v="1-Residential"/>
    <n v="18254327"/>
    <x v="1"/>
    <x v="8"/>
  </r>
  <r>
    <s v="LINE 9"/>
    <x v="0"/>
    <x v="1"/>
    <s v="2-Low Income Residential"/>
    <n v="6921932"/>
    <x v="4"/>
    <x v="8"/>
  </r>
  <r>
    <s v="LINE 17"/>
    <x v="0"/>
    <x v="0"/>
    <s v="1-Residential"/>
    <n v="14"/>
    <x v="1"/>
    <x v="9"/>
  </r>
  <r>
    <s v="LINE 17"/>
    <x v="0"/>
    <x v="1"/>
    <s v="1-Residential"/>
    <n v="5"/>
    <x v="1"/>
    <x v="9"/>
  </r>
  <r>
    <s v="LINE 17"/>
    <x v="0"/>
    <x v="1"/>
    <s v="2-Low Income Residential"/>
    <n v="277"/>
    <x v="4"/>
    <x v="9"/>
  </r>
  <r>
    <s v="LINE 17"/>
    <x v="0"/>
    <x v="0"/>
    <s v="2-Low Income Residential"/>
    <n v="1887"/>
    <x v="4"/>
    <x v="9"/>
  </r>
  <r>
    <s v="LINE 19"/>
    <x v="0"/>
    <x v="0"/>
    <s v="1-Residential"/>
    <n v="3415"/>
    <x v="1"/>
    <x v="10"/>
  </r>
  <r>
    <s v="LINE 19"/>
    <x v="0"/>
    <x v="1"/>
    <s v="4-Medium C&amp;I"/>
    <n v="3"/>
    <x v="0"/>
    <x v="10"/>
  </r>
  <r>
    <s v="LINE 19"/>
    <x v="0"/>
    <x v="0"/>
    <s v="4-Medium C&amp;I"/>
    <n v="77"/>
    <x v="0"/>
    <x v="10"/>
  </r>
  <r>
    <s v="LINE 19"/>
    <x v="0"/>
    <x v="0"/>
    <s v="5-Large C&amp;I"/>
    <n v="40"/>
    <x v="2"/>
    <x v="10"/>
  </r>
  <r>
    <s v="LINE 19"/>
    <x v="0"/>
    <x v="0"/>
    <s v="3-Small C&amp;I"/>
    <n v="246"/>
    <x v="3"/>
    <x v="10"/>
  </r>
  <r>
    <s v="LINE 19"/>
    <x v="0"/>
    <x v="0"/>
    <s v="2-Low Income Residential"/>
    <n v="1050"/>
    <x v="4"/>
    <x v="10"/>
  </r>
  <r>
    <s v="LINE 19"/>
    <x v="0"/>
    <x v="1"/>
    <s v="1-Residential"/>
    <n v="785"/>
    <x v="1"/>
    <x v="10"/>
  </r>
  <r>
    <s v="LINE 19"/>
    <x v="0"/>
    <x v="1"/>
    <s v="2-Low Income Residential"/>
    <n v="201"/>
    <x v="4"/>
    <x v="10"/>
  </r>
  <r>
    <s v="LINE 19"/>
    <x v="0"/>
    <x v="1"/>
    <s v="3-Small C&amp;I"/>
    <n v="86"/>
    <x v="3"/>
    <x v="10"/>
  </r>
  <r>
    <s v="LINE 20"/>
    <x v="0"/>
    <x v="0"/>
    <s v="OTHER"/>
    <n v="13903"/>
    <x v="5"/>
    <x v="11"/>
  </r>
  <r>
    <s v="LINE 20"/>
    <x v="0"/>
    <x v="1"/>
    <s v="5-Large C&amp;I"/>
    <n v="558207"/>
    <x v="2"/>
    <x v="11"/>
  </r>
  <r>
    <s v="LINE 20"/>
    <x v="0"/>
    <x v="0"/>
    <s v="3-Small C&amp;I"/>
    <n v="4740701"/>
    <x v="3"/>
    <x v="11"/>
  </r>
  <r>
    <s v="LINE 20"/>
    <x v="0"/>
    <x v="1"/>
    <s v="3-Small C&amp;I"/>
    <n v="2572609"/>
    <x v="3"/>
    <x v="11"/>
  </r>
  <r>
    <s v="LINE 20"/>
    <x v="0"/>
    <x v="1"/>
    <s v="1-Residential"/>
    <n v="9345126"/>
    <x v="1"/>
    <x v="11"/>
  </r>
  <r>
    <s v="LINE 20"/>
    <x v="0"/>
    <x v="1"/>
    <s v="2-Low Income Residential"/>
    <n v="939124"/>
    <x v="4"/>
    <x v="11"/>
  </r>
  <r>
    <s v="LINE 20"/>
    <x v="0"/>
    <x v="0"/>
    <s v="2-Low Income Residential"/>
    <n v="4976675"/>
    <x v="4"/>
    <x v="11"/>
  </r>
  <r>
    <s v="LINE 20"/>
    <x v="0"/>
    <x v="1"/>
    <s v="4-Medium C&amp;I"/>
    <n v="1078163"/>
    <x v="0"/>
    <x v="11"/>
  </r>
  <r>
    <s v="LINE 20"/>
    <x v="0"/>
    <x v="0"/>
    <s v="4-Medium C&amp;I"/>
    <n v="5273262"/>
    <x v="0"/>
    <x v="11"/>
  </r>
  <r>
    <s v="LINE 20"/>
    <x v="0"/>
    <x v="0"/>
    <s v="5-Large C&amp;I"/>
    <n v="20564351"/>
    <x v="2"/>
    <x v="11"/>
  </r>
  <r>
    <s v="LINE 20"/>
    <x v="0"/>
    <x v="1"/>
    <s v="OTHER"/>
    <n v="0"/>
    <x v="5"/>
    <x v="11"/>
  </r>
  <r>
    <s v="LINE 20"/>
    <x v="0"/>
    <x v="0"/>
    <s v="1-Residential"/>
    <n v="39372838"/>
    <x v="1"/>
    <x v="11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  <r>
    <m/>
    <x v="1"/>
    <x v="2"/>
    <m/>
    <m/>
    <x v="6"/>
    <x v="12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1">
  <r>
    <s v="LINE 1"/>
    <x v="0"/>
    <x v="0"/>
    <s v="1-Resdiential-ESCO"/>
    <n v="14194"/>
    <x v="0"/>
    <x v="0"/>
  </r>
  <r>
    <s v="LINE 1"/>
    <x v="0"/>
    <x v="0"/>
    <s v="1-Resdiential-GRID"/>
    <n v="596810"/>
    <x v="1"/>
    <x v="0"/>
  </r>
  <r>
    <s v="LINE 1"/>
    <x v="0"/>
    <x v="0"/>
    <s v="2-Low Income Resdiential-ESCO"/>
    <n v="2449"/>
    <x v="2"/>
    <x v="0"/>
  </r>
  <r>
    <s v="LINE 1"/>
    <x v="0"/>
    <x v="0"/>
    <s v="2-Low Income Resdiential-GRID"/>
    <n v="57212"/>
    <x v="3"/>
    <x v="0"/>
  </r>
  <r>
    <s v="LINE 1"/>
    <x v="0"/>
    <x v="1"/>
    <s v="1-Resdiential-ESCO"/>
    <n v="2709"/>
    <x v="0"/>
    <x v="0"/>
  </r>
  <r>
    <s v="LINE 1"/>
    <x v="0"/>
    <x v="1"/>
    <s v="1-Resdiential-GRID"/>
    <n v="181243"/>
    <x v="1"/>
    <x v="0"/>
  </r>
  <r>
    <s v="LINE 1"/>
    <x v="0"/>
    <x v="1"/>
    <s v="2-Low Income Resdiential-ESCO"/>
    <n v="301"/>
    <x v="2"/>
    <x v="0"/>
  </r>
  <r>
    <s v="LINE 1"/>
    <x v="0"/>
    <x v="1"/>
    <s v="2-Low Income Resdiential-GRID"/>
    <n v="13057"/>
    <x v="3"/>
    <x v="0"/>
  </r>
  <r>
    <s v="LINE 2"/>
    <x v="0"/>
    <x v="0"/>
    <s v="1-Resdiential-ESCO"/>
    <n v="2588"/>
    <x v="0"/>
    <x v="1"/>
  </r>
  <r>
    <s v="LINE 2"/>
    <x v="0"/>
    <x v="0"/>
    <s v="1-Resdiential-GRID"/>
    <n v="101151"/>
    <x v="1"/>
    <x v="1"/>
  </r>
  <r>
    <s v="LINE 2"/>
    <x v="0"/>
    <x v="0"/>
    <s v="2-Low Income Resdiential-ESCO"/>
    <n v="934"/>
    <x v="2"/>
    <x v="1"/>
  </r>
  <r>
    <s v="LINE 2"/>
    <x v="0"/>
    <x v="0"/>
    <s v="2-Low Income Resdiential-GRID"/>
    <n v="26708"/>
    <x v="3"/>
    <x v="1"/>
  </r>
  <r>
    <s v="LINE 2"/>
    <x v="0"/>
    <x v="1"/>
    <s v="1-Resdiential-ESCO"/>
    <n v="286"/>
    <x v="0"/>
    <x v="1"/>
  </r>
  <r>
    <s v="LINE 2"/>
    <x v="0"/>
    <x v="1"/>
    <s v="1-Resdiential-GRID"/>
    <n v="23295"/>
    <x v="1"/>
    <x v="1"/>
  </r>
  <r>
    <s v="LINE 2"/>
    <x v="0"/>
    <x v="1"/>
    <s v="2-Low Income Resdiential-ESCO"/>
    <n v="93"/>
    <x v="2"/>
    <x v="1"/>
  </r>
  <r>
    <s v="LINE 2"/>
    <x v="0"/>
    <x v="1"/>
    <s v="2-Low Income Resdiential-GRID"/>
    <n v="5333"/>
    <x v="3"/>
    <x v="1"/>
  </r>
  <r>
    <s v="LINE 3"/>
    <x v="0"/>
    <x v="0"/>
    <s v="1-Resdiential-ESCO"/>
    <n v="1053"/>
    <x v="0"/>
    <x v="2"/>
  </r>
  <r>
    <s v="LINE 3"/>
    <x v="0"/>
    <x v="0"/>
    <s v="1-Resdiential-GRID"/>
    <n v="35942"/>
    <x v="1"/>
    <x v="2"/>
  </r>
  <r>
    <s v="LINE 3"/>
    <x v="0"/>
    <x v="0"/>
    <s v="2-Low Income Resdiential-ESCO"/>
    <n v="303"/>
    <x v="2"/>
    <x v="2"/>
  </r>
  <r>
    <s v="LINE 3"/>
    <x v="0"/>
    <x v="0"/>
    <s v="2-Low Income Resdiential-GRID"/>
    <n v="5268"/>
    <x v="3"/>
    <x v="2"/>
  </r>
  <r>
    <s v="LINE 3"/>
    <x v="0"/>
    <x v="1"/>
    <s v="1-Resdiential-ESCO"/>
    <n v="149"/>
    <x v="0"/>
    <x v="2"/>
  </r>
  <r>
    <s v="LINE 3"/>
    <x v="0"/>
    <x v="1"/>
    <s v="1-Resdiential-GRID"/>
    <n v="8606"/>
    <x v="1"/>
    <x v="2"/>
  </r>
  <r>
    <s v="LINE 3"/>
    <x v="0"/>
    <x v="1"/>
    <s v="2-Low Income Resdiential-ESCO"/>
    <n v="48"/>
    <x v="2"/>
    <x v="2"/>
  </r>
  <r>
    <s v="LINE 3"/>
    <x v="0"/>
    <x v="1"/>
    <s v="2-Low Income Resdiential-GRID"/>
    <n v="1191"/>
    <x v="3"/>
    <x v="2"/>
  </r>
  <r>
    <s v="LINE 4"/>
    <x v="0"/>
    <x v="0"/>
    <s v="1-Resdiential-ESCO"/>
    <n v="665"/>
    <x v="0"/>
    <x v="3"/>
  </r>
  <r>
    <s v="LINE 4"/>
    <x v="0"/>
    <x v="0"/>
    <s v="1-Resdiential-GRID"/>
    <n v="17999"/>
    <x v="1"/>
    <x v="3"/>
  </r>
  <r>
    <s v="LINE 4"/>
    <x v="0"/>
    <x v="0"/>
    <s v="2-Low Income Resdiential-ESCO"/>
    <n v="134"/>
    <x v="2"/>
    <x v="3"/>
  </r>
  <r>
    <s v="LINE 4"/>
    <x v="0"/>
    <x v="0"/>
    <s v="2-Low Income Resdiential-GRID"/>
    <n v="3377"/>
    <x v="3"/>
    <x v="3"/>
  </r>
  <r>
    <s v="LINE 4"/>
    <x v="0"/>
    <x v="1"/>
    <s v="1-Resdiential-ESCO"/>
    <n v="57"/>
    <x v="0"/>
    <x v="3"/>
  </r>
  <r>
    <s v="LINE 4"/>
    <x v="0"/>
    <x v="1"/>
    <s v="1-Resdiential-GRID"/>
    <n v="4035"/>
    <x v="1"/>
    <x v="3"/>
  </r>
  <r>
    <s v="LINE 4"/>
    <x v="0"/>
    <x v="1"/>
    <s v="2-Low Income Resdiential-ESCO"/>
    <n v="14"/>
    <x v="2"/>
    <x v="3"/>
  </r>
  <r>
    <s v="LINE 4"/>
    <x v="0"/>
    <x v="1"/>
    <s v="2-Low Income Resdiential-GRID"/>
    <n v="614"/>
    <x v="3"/>
    <x v="3"/>
  </r>
  <r>
    <s v="LINE 5"/>
    <x v="0"/>
    <x v="0"/>
    <s v="1-Resdiential-ESCO"/>
    <n v="870"/>
    <x v="0"/>
    <x v="4"/>
  </r>
  <r>
    <s v="LINE 5"/>
    <x v="0"/>
    <x v="0"/>
    <s v="1-Resdiential-GRID"/>
    <n v="47210"/>
    <x v="1"/>
    <x v="4"/>
  </r>
  <r>
    <s v="LINE 5"/>
    <x v="0"/>
    <x v="0"/>
    <s v="2-Low Income Resdiential-ESCO"/>
    <n v="497"/>
    <x v="2"/>
    <x v="4"/>
  </r>
  <r>
    <s v="LINE 5"/>
    <x v="0"/>
    <x v="0"/>
    <s v="2-Low Income Resdiential-GRID"/>
    <n v="18063"/>
    <x v="3"/>
    <x v="4"/>
  </r>
  <r>
    <s v="LINE 5"/>
    <x v="0"/>
    <x v="1"/>
    <s v="1-Resdiential-ESCO"/>
    <n v="80"/>
    <x v="0"/>
    <x v="4"/>
  </r>
  <r>
    <s v="LINE 5"/>
    <x v="0"/>
    <x v="1"/>
    <s v="1-Resdiential-GRID"/>
    <n v="10654"/>
    <x v="1"/>
    <x v="4"/>
  </r>
  <r>
    <s v="LINE 5"/>
    <x v="0"/>
    <x v="1"/>
    <s v="2-Low Income Resdiential-ESCO"/>
    <n v="31"/>
    <x v="2"/>
    <x v="4"/>
  </r>
  <r>
    <s v="LINE 5"/>
    <x v="0"/>
    <x v="1"/>
    <s v="2-Low Income Resdiential-GRID"/>
    <n v="3528"/>
    <x v="3"/>
    <x v="4"/>
  </r>
  <r>
    <s v="LINE 6"/>
    <x v="0"/>
    <x v="0"/>
    <s v="1-Resdiential-ESCO"/>
    <n v="357192.86"/>
    <x v="0"/>
    <x v="5"/>
  </r>
  <r>
    <s v="LINE 6"/>
    <x v="0"/>
    <x v="0"/>
    <s v="1-Resdiential-GRID"/>
    <n v="16439757.359999999"/>
    <x v="1"/>
    <x v="5"/>
  </r>
  <r>
    <s v="LINE 6"/>
    <x v="0"/>
    <x v="0"/>
    <s v="2-Low Income Resdiential-ESCO"/>
    <n v="116751.43"/>
    <x v="2"/>
    <x v="5"/>
  </r>
  <r>
    <s v="LINE 6"/>
    <x v="0"/>
    <x v="0"/>
    <s v="2-Low Income Resdiential-GRID"/>
    <n v="3857599.6"/>
    <x v="3"/>
    <x v="5"/>
  </r>
  <r>
    <s v="LINE 6"/>
    <x v="0"/>
    <x v="1"/>
    <s v="1-Resdiential-ESCO"/>
    <n v="36193.51"/>
    <x v="0"/>
    <x v="5"/>
  </r>
  <r>
    <s v="LINE 6"/>
    <x v="0"/>
    <x v="1"/>
    <s v="1-Resdiential-GRID"/>
    <n v="3534520.45"/>
    <x v="1"/>
    <x v="5"/>
  </r>
  <r>
    <s v="LINE 6"/>
    <x v="0"/>
    <x v="1"/>
    <s v="2-Low Income Resdiential-ESCO"/>
    <n v="11617.24"/>
    <x v="2"/>
    <x v="5"/>
  </r>
  <r>
    <s v="LINE 6"/>
    <x v="0"/>
    <x v="1"/>
    <s v="2-Low Income Resdiential-GRID"/>
    <n v="718621.74"/>
    <x v="3"/>
    <x v="5"/>
  </r>
  <r>
    <s v="LINE 7"/>
    <x v="0"/>
    <x v="0"/>
    <s v="1-Resdiential-ESCO"/>
    <n v="272269.43"/>
    <x v="0"/>
    <x v="6"/>
  </r>
  <r>
    <s v="LINE 7"/>
    <x v="0"/>
    <x v="0"/>
    <s v="1-Resdiential-GRID"/>
    <n v="12956023.59"/>
    <x v="1"/>
    <x v="6"/>
  </r>
  <r>
    <s v="LINE 7"/>
    <x v="0"/>
    <x v="0"/>
    <s v="2-Low Income Resdiential-ESCO"/>
    <n v="106399.43"/>
    <x v="2"/>
    <x v="6"/>
  </r>
  <r>
    <s v="LINE 7"/>
    <x v="0"/>
    <x v="0"/>
    <s v="2-Low Income Resdiential-GRID"/>
    <n v="3820364.87"/>
    <x v="3"/>
    <x v="6"/>
  </r>
  <r>
    <s v="LINE 7"/>
    <x v="0"/>
    <x v="1"/>
    <s v="1-Resdiential-ESCO"/>
    <n v="18080.03"/>
    <x v="0"/>
    <x v="6"/>
  </r>
  <r>
    <s v="LINE 7"/>
    <x v="0"/>
    <x v="1"/>
    <s v="1-Resdiential-GRID"/>
    <n v="2557910.2599999998"/>
    <x v="1"/>
    <x v="6"/>
  </r>
  <r>
    <s v="LINE 7"/>
    <x v="0"/>
    <x v="1"/>
    <s v="2-Low Income Resdiential-ESCO"/>
    <n v="6329.19"/>
    <x v="2"/>
    <x v="6"/>
  </r>
  <r>
    <s v="LINE 7"/>
    <x v="0"/>
    <x v="1"/>
    <s v="2-Low Income Resdiential-GRID"/>
    <n v="615188.64"/>
    <x v="3"/>
    <x v="6"/>
  </r>
  <r>
    <s v="LINE 8"/>
    <x v="0"/>
    <x v="0"/>
    <s v="1-Resdiential-ESCO"/>
    <n v="1225257.1100000001"/>
    <x v="0"/>
    <x v="7"/>
  </r>
  <r>
    <s v="LINE 8"/>
    <x v="0"/>
    <x v="0"/>
    <s v="1-Resdiential-GRID"/>
    <n v="56212057.329999998"/>
    <x v="1"/>
    <x v="7"/>
  </r>
  <r>
    <s v="LINE 8"/>
    <x v="0"/>
    <x v="0"/>
    <s v="2-Low Income Resdiential-ESCO"/>
    <n v="950675.18"/>
    <x v="2"/>
    <x v="7"/>
  </r>
  <r>
    <s v="LINE 8"/>
    <x v="0"/>
    <x v="0"/>
    <s v="2-Low Income Resdiential-GRID"/>
    <n v="34802293.32"/>
    <x v="3"/>
    <x v="7"/>
  </r>
  <r>
    <s v="LINE 8"/>
    <x v="0"/>
    <x v="1"/>
    <s v="1-Resdiential-ESCO"/>
    <n v="60392.15"/>
    <x v="0"/>
    <x v="7"/>
  </r>
  <r>
    <s v="LINE 8"/>
    <x v="0"/>
    <x v="1"/>
    <s v="1-Resdiential-GRID"/>
    <n v="12047230.949999999"/>
    <x v="1"/>
    <x v="7"/>
  </r>
  <r>
    <s v="LINE 8"/>
    <x v="0"/>
    <x v="1"/>
    <s v="2-Low Income Resdiential-ESCO"/>
    <n v="51891.56"/>
    <x v="2"/>
    <x v="7"/>
  </r>
  <r>
    <s v="LINE 8"/>
    <x v="0"/>
    <x v="1"/>
    <s v="2-Low Income Resdiential-GRID"/>
    <n v="5518284.0700000003"/>
    <x v="3"/>
    <x v="7"/>
  </r>
  <r>
    <s v="LINE 9"/>
    <x v="0"/>
    <x v="0"/>
    <s v="1-Resdiential-ESCO"/>
    <n v="1854719.4"/>
    <x v="0"/>
    <x v="8"/>
  </r>
  <r>
    <s v="LINE 9"/>
    <x v="0"/>
    <x v="0"/>
    <s v="1-Resdiential-GRID"/>
    <n v="85607838.280000001"/>
    <x v="1"/>
    <x v="8"/>
  </r>
  <r>
    <s v="LINE 9"/>
    <x v="0"/>
    <x v="0"/>
    <s v="2-Low Income Resdiential-ESCO"/>
    <n v="1173826.04"/>
    <x v="2"/>
    <x v="8"/>
  </r>
  <r>
    <s v="LINE 9"/>
    <x v="0"/>
    <x v="0"/>
    <s v="2-Low Income Resdiential-GRID"/>
    <n v="42480257.789999999"/>
    <x v="3"/>
    <x v="8"/>
  </r>
  <r>
    <s v="LINE 9"/>
    <x v="0"/>
    <x v="1"/>
    <s v="1-Resdiential-ESCO"/>
    <n v="114665.69"/>
    <x v="0"/>
    <x v="8"/>
  </r>
  <r>
    <s v="LINE 9"/>
    <x v="0"/>
    <x v="1"/>
    <s v="1-Resdiential-GRID"/>
    <n v="18139661.66"/>
    <x v="1"/>
    <x v="8"/>
  </r>
  <r>
    <s v="LINE 9"/>
    <x v="0"/>
    <x v="1"/>
    <s v="2-Low Income Resdiential-ESCO"/>
    <n v="69837.990000000005"/>
    <x v="2"/>
    <x v="8"/>
  </r>
  <r>
    <s v="LINE 9"/>
    <x v="0"/>
    <x v="1"/>
    <s v="2-Low Income Resdiential-GRID"/>
    <n v="6852094.4500000002"/>
    <x v="3"/>
    <x v="8"/>
  </r>
  <r>
    <s v="LINE 17"/>
    <x v="0"/>
    <x v="0"/>
    <s v="1-Resdiential-GRID"/>
    <n v="13"/>
    <x v="1"/>
    <x v="9"/>
  </r>
  <r>
    <s v="LINE 17"/>
    <x v="0"/>
    <x v="0"/>
    <s v="2-Low Income Resdiential-ESCO"/>
    <n v="16"/>
    <x v="2"/>
    <x v="9"/>
  </r>
  <r>
    <s v="LINE 17"/>
    <x v="0"/>
    <x v="0"/>
    <s v="2-Low Income Resdiential-GRID"/>
    <n v="1870"/>
    <x v="3"/>
    <x v="9"/>
  </r>
  <r>
    <s v="LINE 17"/>
    <x v="0"/>
    <x v="1"/>
    <s v="1-Resdiential-GRID"/>
    <n v="5"/>
    <x v="1"/>
    <x v="9"/>
  </r>
  <r>
    <s v="LINE 17"/>
    <x v="0"/>
    <x v="1"/>
    <s v="2-Low Income Resdiential-GRID"/>
    <n v="277"/>
    <x v="3"/>
    <x v="9"/>
  </r>
  <r>
    <s v="LINE 19"/>
    <x v="0"/>
    <x v="0"/>
    <s v="1-Resdiential-ESCO"/>
    <n v="38"/>
    <x v="0"/>
    <x v="10"/>
  </r>
  <r>
    <s v="LINE 19"/>
    <x v="0"/>
    <x v="0"/>
    <s v="1-Resdiential-GRID"/>
    <n v="3378"/>
    <x v="1"/>
    <x v="10"/>
  </r>
  <r>
    <s v="LINE 19"/>
    <x v="0"/>
    <x v="0"/>
    <s v="2-Low Income Resdiential-ESCO"/>
    <n v="19"/>
    <x v="2"/>
    <x v="10"/>
  </r>
  <r>
    <s v="LINE 19"/>
    <x v="0"/>
    <x v="0"/>
    <s v="2-Low Income Resdiential-GRID"/>
    <n v="1031"/>
    <x v="3"/>
    <x v="10"/>
  </r>
  <r>
    <s v="LINE 19"/>
    <x v="0"/>
    <x v="1"/>
    <s v="1-Resdiential-ESCO"/>
    <n v="4"/>
    <x v="0"/>
    <x v="10"/>
  </r>
  <r>
    <s v="LINE 19"/>
    <x v="0"/>
    <x v="1"/>
    <s v="1-Resdiential-GRID"/>
    <n v="782"/>
    <x v="1"/>
    <x v="10"/>
  </r>
  <r>
    <s v="LINE 19"/>
    <x v="0"/>
    <x v="1"/>
    <s v="2-Low Income Resdiential-ESCO"/>
    <n v="2"/>
    <x v="2"/>
    <x v="10"/>
  </r>
  <r>
    <s v="LINE 19"/>
    <x v="0"/>
    <x v="1"/>
    <s v="2-Low Income Resdiential-GRID"/>
    <n v="199"/>
    <x v="3"/>
    <x v="10"/>
  </r>
  <r>
    <s v="LINE 20"/>
    <x v="0"/>
    <x v="0"/>
    <s v="1-Resdiential-ESCO"/>
    <n v="1231629.47"/>
    <x v="0"/>
    <x v="11"/>
  </r>
  <r>
    <s v="LINE 20"/>
    <x v="0"/>
    <x v="0"/>
    <s v="1-Resdiential-GRID"/>
    <n v="38141101.539999999"/>
    <x v="1"/>
    <x v="11"/>
  </r>
  <r>
    <s v="LINE 20"/>
    <x v="0"/>
    <x v="0"/>
    <s v="2-Low Income Resdiential-ESCO"/>
    <n v="201403.49"/>
    <x v="2"/>
    <x v="11"/>
  </r>
  <r>
    <s v="LINE 20"/>
    <x v="0"/>
    <x v="0"/>
    <s v="2-Low Income Resdiential-GRID"/>
    <n v="4775271.1900000004"/>
    <x v="3"/>
    <x v="11"/>
  </r>
  <r>
    <s v="LINE 20"/>
    <x v="0"/>
    <x v="1"/>
    <s v="1-Resdiential-ESCO"/>
    <n v="153957.17000000001"/>
    <x v="0"/>
    <x v="11"/>
  </r>
  <r>
    <s v="LINE 20"/>
    <x v="0"/>
    <x v="1"/>
    <s v="1-Resdiential-GRID"/>
    <n v="9191168.7300000004"/>
    <x v="1"/>
    <x v="11"/>
  </r>
  <r>
    <s v="LINE 20"/>
    <x v="0"/>
    <x v="1"/>
    <s v="2-Low Income Resdiential-ESCO"/>
    <n v="20309.82"/>
    <x v="2"/>
    <x v="11"/>
  </r>
  <r>
    <s v="LINE 20"/>
    <x v="0"/>
    <x v="1"/>
    <s v="2-Low Income Resdiential-GRID"/>
    <n v="918813.87"/>
    <x v="3"/>
    <x v="11"/>
  </r>
  <r>
    <s v="LINE 11"/>
    <x v="0"/>
    <x v="0"/>
    <s v="1-Resdiential-ESCO"/>
    <n v="1310685.51"/>
    <x v="0"/>
    <x v="12"/>
  </r>
  <r>
    <s v="LINE 11"/>
    <x v="0"/>
    <x v="0"/>
    <s v="1-Resdiential-GRID"/>
    <n v="76988858.650000006"/>
    <x v="1"/>
    <x v="12"/>
  </r>
  <r>
    <s v="LINE 11"/>
    <x v="0"/>
    <x v="0"/>
    <s v="2-Low Income Resdiential-ESCO"/>
    <n v="228661.69"/>
    <x v="2"/>
    <x v="12"/>
  </r>
  <r>
    <s v="LINE 11"/>
    <x v="0"/>
    <x v="0"/>
    <s v="2-Low Income Resdiential-GRID"/>
    <n v="9105990.5800000001"/>
    <x v="3"/>
    <x v="12"/>
  </r>
  <r>
    <s v="LINE 11"/>
    <x v="0"/>
    <x v="1"/>
    <s v="1-Resdiential-ESCO"/>
    <n v="206158.64"/>
    <x v="0"/>
    <x v="12"/>
  </r>
  <r>
    <s v="LINE 11"/>
    <x v="0"/>
    <x v="1"/>
    <s v="1-Resdiential-GRID"/>
    <n v="21214178.149999999"/>
    <x v="1"/>
    <x v="12"/>
  </r>
  <r>
    <s v="LINE 11"/>
    <x v="0"/>
    <x v="1"/>
    <s v="2-Low Income Resdiential-ESCO"/>
    <n v="27799.61"/>
    <x v="2"/>
    <x v="12"/>
  </r>
  <r>
    <s v="LINE 11"/>
    <x v="0"/>
    <x v="1"/>
    <s v="2-Low Income Resdiential-GRID"/>
    <n v="1874146.41"/>
    <x v="3"/>
    <x v="12"/>
  </r>
  <r>
    <s v="LINE 12"/>
    <x v="0"/>
    <x v="0"/>
    <s v="1-Resdiential-ESCO"/>
    <n v="844494.72"/>
    <x v="0"/>
    <x v="13"/>
  </r>
  <r>
    <s v="LINE 12"/>
    <x v="0"/>
    <x v="0"/>
    <s v="1-Resdiential-GRID"/>
    <n v="13849.44"/>
    <x v="1"/>
    <x v="13"/>
  </r>
  <r>
    <s v="LINE 12"/>
    <x v="0"/>
    <x v="0"/>
    <s v="2-Low Income Resdiential-ESCO"/>
    <n v="168563.67"/>
    <x v="2"/>
    <x v="13"/>
  </r>
  <r>
    <s v="LINE 12"/>
    <x v="0"/>
    <x v="0"/>
    <s v="2-Low Income Resdiential-GRID"/>
    <n v="3831.15"/>
    <x v="3"/>
    <x v="13"/>
  </r>
  <r>
    <s v="LINE 12"/>
    <x v="0"/>
    <x v="1"/>
    <s v="1-Resdiential-ESCO"/>
    <n v="174744.43"/>
    <x v="0"/>
    <x v="13"/>
  </r>
  <r>
    <s v="LINE 12"/>
    <x v="0"/>
    <x v="1"/>
    <s v="1-Resdiential-GRID"/>
    <n v="3210.79"/>
    <x v="1"/>
    <x v="13"/>
  </r>
  <r>
    <s v="LINE 12"/>
    <x v="0"/>
    <x v="1"/>
    <s v="2-Low Income Resdiential-ESCO"/>
    <n v="24494.36"/>
    <x v="2"/>
    <x v="13"/>
  </r>
  <r>
    <s v="LINE 12"/>
    <x v="0"/>
    <x v="1"/>
    <s v="2-Low Income Resdiential-GRID"/>
    <n v="855.88"/>
    <x v="3"/>
    <x v="13"/>
  </r>
  <r>
    <m/>
    <x v="1"/>
    <x v="2"/>
    <m/>
    <m/>
    <x v="4"/>
    <x v="14"/>
  </r>
  <r>
    <m/>
    <x v="1"/>
    <x v="2"/>
    <m/>
    <m/>
    <x v="4"/>
    <x v="14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2">
  <r>
    <s v="LINE 1"/>
    <x v="0"/>
    <x v="0"/>
    <s v="1-Residential-ESCO"/>
    <n v="10456"/>
    <x v="0"/>
    <x v="0"/>
  </r>
  <r>
    <s v="LINE 1"/>
    <x v="0"/>
    <x v="0"/>
    <s v="1-Residential-GRID"/>
    <n v="1509"/>
    <x v="1"/>
    <x v="0"/>
  </r>
  <r>
    <s v="LINE 1"/>
    <x v="0"/>
    <x v="0"/>
    <s v="2-Low Income Residential-ESCO"/>
    <n v="141"/>
    <x v="2"/>
    <x v="0"/>
  </r>
  <r>
    <s v="LINE 1"/>
    <x v="0"/>
    <x v="0"/>
    <s v="2-Low Income Residential-GRID"/>
    <n v="37"/>
    <x v="3"/>
    <x v="0"/>
  </r>
  <r>
    <s v="LINE 1"/>
    <x v="0"/>
    <x v="1"/>
    <s v="1-Residential-ESCO"/>
    <n v="519099"/>
    <x v="0"/>
    <x v="0"/>
  </r>
  <r>
    <s v="LINE 1"/>
    <x v="0"/>
    <x v="1"/>
    <s v="1-Residential-GRID"/>
    <n v="495851"/>
    <x v="1"/>
    <x v="0"/>
  </r>
  <r>
    <s v="LINE 1"/>
    <x v="0"/>
    <x v="1"/>
    <s v="2-Low Income Residential-ESCO"/>
    <n v="76377"/>
    <x v="2"/>
    <x v="0"/>
  </r>
  <r>
    <s v="LINE 1"/>
    <x v="0"/>
    <x v="1"/>
    <s v="2-Low Income Residential-GRID"/>
    <n v="64281"/>
    <x v="3"/>
    <x v="0"/>
  </r>
  <r>
    <s v="LINE 2"/>
    <x v="0"/>
    <x v="0"/>
    <s v="1-Residential-ESCO"/>
    <n v="1119"/>
    <x v="0"/>
    <x v="1"/>
  </r>
  <r>
    <s v="LINE 2"/>
    <x v="0"/>
    <x v="0"/>
    <s v="1-Residential-GRID"/>
    <n v="176"/>
    <x v="1"/>
    <x v="1"/>
  </r>
  <r>
    <s v="LINE 2"/>
    <x v="0"/>
    <x v="0"/>
    <s v="2-Low Income Residential-ESCO"/>
    <n v="45"/>
    <x v="2"/>
    <x v="1"/>
  </r>
  <r>
    <s v="LINE 2"/>
    <x v="0"/>
    <x v="0"/>
    <s v="2-Low Income Residential-GRID"/>
    <n v="11"/>
    <x v="3"/>
    <x v="1"/>
  </r>
  <r>
    <s v="LINE 2"/>
    <x v="0"/>
    <x v="1"/>
    <s v="1-Residential-ESCO"/>
    <n v="98225"/>
    <x v="0"/>
    <x v="1"/>
  </r>
  <r>
    <s v="LINE 2"/>
    <x v="0"/>
    <x v="1"/>
    <s v="1-Residential-GRID"/>
    <n v="92473"/>
    <x v="1"/>
    <x v="1"/>
  </r>
  <r>
    <s v="LINE 2"/>
    <x v="0"/>
    <x v="1"/>
    <s v="2-Low Income Residential-ESCO"/>
    <n v="32586"/>
    <x v="2"/>
    <x v="1"/>
  </r>
  <r>
    <s v="LINE 2"/>
    <x v="0"/>
    <x v="1"/>
    <s v="2-Low Income Residential-GRID"/>
    <n v="25729"/>
    <x v="3"/>
    <x v="1"/>
  </r>
  <r>
    <s v="LINE 3"/>
    <x v="0"/>
    <x v="0"/>
    <s v="1-Residential-ESCO"/>
    <n v="526"/>
    <x v="0"/>
    <x v="2"/>
  </r>
  <r>
    <s v="LINE 3"/>
    <x v="0"/>
    <x v="0"/>
    <s v="1-Residential-GRID"/>
    <n v="77"/>
    <x v="1"/>
    <x v="2"/>
  </r>
  <r>
    <s v="LINE 3"/>
    <x v="0"/>
    <x v="0"/>
    <s v="2-Low Income Residential-ESCO"/>
    <n v="5"/>
    <x v="2"/>
    <x v="2"/>
  </r>
  <r>
    <s v="LINE 3"/>
    <x v="0"/>
    <x v="0"/>
    <s v="2-Low Income Residential-GRID"/>
    <n v="5"/>
    <x v="3"/>
    <x v="2"/>
  </r>
  <r>
    <s v="LINE 3"/>
    <x v="0"/>
    <x v="1"/>
    <s v="1-Residential-ESCO"/>
    <n v="31009"/>
    <x v="0"/>
    <x v="2"/>
  </r>
  <r>
    <s v="LINE 3"/>
    <x v="0"/>
    <x v="1"/>
    <s v="1-Residential-GRID"/>
    <n v="31125"/>
    <x v="1"/>
    <x v="2"/>
  </r>
  <r>
    <s v="LINE 3"/>
    <x v="0"/>
    <x v="1"/>
    <s v="2-Low Income Residential-ESCO"/>
    <n v="5498"/>
    <x v="2"/>
    <x v="2"/>
  </r>
  <r>
    <s v="LINE 3"/>
    <x v="0"/>
    <x v="1"/>
    <s v="2-Low Income Residential-GRID"/>
    <n v="4820"/>
    <x v="3"/>
    <x v="2"/>
  </r>
  <r>
    <s v="LINE 4"/>
    <x v="0"/>
    <x v="0"/>
    <s v="1-Residential-ESCO"/>
    <n v="162"/>
    <x v="0"/>
    <x v="3"/>
  </r>
  <r>
    <s v="LINE 4"/>
    <x v="0"/>
    <x v="0"/>
    <s v="1-Residential-GRID"/>
    <n v="32"/>
    <x v="1"/>
    <x v="3"/>
  </r>
  <r>
    <s v="LINE 4"/>
    <x v="0"/>
    <x v="0"/>
    <s v="2-Low Income Residential-ESCO"/>
    <n v="6"/>
    <x v="2"/>
    <x v="3"/>
  </r>
  <r>
    <s v="LINE 4"/>
    <x v="0"/>
    <x v="0"/>
    <s v="2-Low Income Residential-GRID"/>
    <n v="1"/>
    <x v="3"/>
    <x v="3"/>
  </r>
  <r>
    <s v="LINE 4"/>
    <x v="0"/>
    <x v="1"/>
    <s v="1-Residential-ESCO"/>
    <n v="12768"/>
    <x v="0"/>
    <x v="3"/>
  </r>
  <r>
    <s v="LINE 4"/>
    <x v="0"/>
    <x v="1"/>
    <s v="1-Residential-GRID"/>
    <n v="13336"/>
    <x v="1"/>
    <x v="3"/>
  </r>
  <r>
    <s v="LINE 4"/>
    <x v="0"/>
    <x v="1"/>
    <s v="2-Low Income Residential-ESCO"/>
    <n v="2718"/>
    <x v="2"/>
    <x v="3"/>
  </r>
  <r>
    <s v="LINE 4"/>
    <x v="0"/>
    <x v="1"/>
    <s v="2-Low Income Residential-GRID"/>
    <n v="2511"/>
    <x v="3"/>
    <x v="3"/>
  </r>
  <r>
    <s v="LINE 5"/>
    <x v="0"/>
    <x v="0"/>
    <s v="1-Residential-ESCO"/>
    <n v="431"/>
    <x v="0"/>
    <x v="4"/>
  </r>
  <r>
    <s v="LINE 5"/>
    <x v="0"/>
    <x v="0"/>
    <s v="1-Residential-GRID"/>
    <n v="67"/>
    <x v="1"/>
    <x v="4"/>
  </r>
  <r>
    <s v="LINE 5"/>
    <x v="0"/>
    <x v="0"/>
    <s v="2-Low Income Residential-ESCO"/>
    <n v="34"/>
    <x v="2"/>
    <x v="4"/>
  </r>
  <r>
    <s v="LINE 5"/>
    <x v="0"/>
    <x v="0"/>
    <s v="2-Low Income Residential-GRID"/>
    <n v="5"/>
    <x v="3"/>
    <x v="4"/>
  </r>
  <r>
    <s v="LINE 5"/>
    <x v="0"/>
    <x v="1"/>
    <s v="1-Residential-ESCO"/>
    <n v="54448"/>
    <x v="0"/>
    <x v="4"/>
  </r>
  <r>
    <s v="LINE 5"/>
    <x v="0"/>
    <x v="1"/>
    <s v="1-Residential-GRID"/>
    <n v="48012"/>
    <x v="1"/>
    <x v="4"/>
  </r>
  <r>
    <s v="LINE 5"/>
    <x v="0"/>
    <x v="1"/>
    <s v="2-Low Income Residential-ESCO"/>
    <n v="24370"/>
    <x v="2"/>
    <x v="4"/>
  </r>
  <r>
    <s v="LINE 5"/>
    <x v="0"/>
    <x v="1"/>
    <s v="2-Low Income Residential-GRID"/>
    <n v="18398"/>
    <x v="3"/>
    <x v="4"/>
  </r>
  <r>
    <s v="LINE 6"/>
    <x v="0"/>
    <x v="0"/>
    <s v="1-Residential-ESCO"/>
    <n v="240520.04"/>
    <x v="0"/>
    <x v="5"/>
  </r>
  <r>
    <s v="LINE 6"/>
    <x v="0"/>
    <x v="0"/>
    <s v="1-Residential-GRID"/>
    <n v="34429.35"/>
    <x v="1"/>
    <x v="5"/>
  </r>
  <r>
    <s v="LINE 6"/>
    <x v="0"/>
    <x v="0"/>
    <s v="2-Low Income Residential-ESCO"/>
    <n v="11122.86"/>
    <x v="2"/>
    <x v="5"/>
  </r>
  <r>
    <s v="LINE 6"/>
    <x v="0"/>
    <x v="0"/>
    <s v="2-Low Income Residential-GRID"/>
    <n v="2443.89"/>
    <x v="3"/>
    <x v="5"/>
  </r>
  <r>
    <s v="LINE 6"/>
    <x v="0"/>
    <x v="1"/>
    <s v="1-Residential-ESCO"/>
    <n v="17045708.949999999"/>
    <x v="0"/>
    <x v="5"/>
  </r>
  <r>
    <s v="LINE 6"/>
    <x v="0"/>
    <x v="1"/>
    <s v="1-Residential-GRID"/>
    <n v="15987846.880000001"/>
    <x v="1"/>
    <x v="5"/>
  </r>
  <r>
    <s v="LINE 6"/>
    <x v="0"/>
    <x v="1"/>
    <s v="2-Low Income Residential-ESCO"/>
    <n v="4147812.6"/>
    <x v="2"/>
    <x v="5"/>
  </r>
  <r>
    <s v="LINE 6"/>
    <x v="0"/>
    <x v="1"/>
    <s v="2-Low Income Residential-GRID"/>
    <n v="3612447.72"/>
    <x v="3"/>
    <x v="5"/>
  </r>
  <r>
    <s v="LINE 7"/>
    <x v="0"/>
    <x v="0"/>
    <s v="1-Residential-ESCO"/>
    <n v="149683.79999999999"/>
    <x v="0"/>
    <x v="6"/>
  </r>
  <r>
    <s v="LINE 7"/>
    <x v="0"/>
    <x v="0"/>
    <s v="1-Residential-GRID"/>
    <n v="20500.740000000002"/>
    <x v="1"/>
    <x v="6"/>
  </r>
  <r>
    <s v="LINE 7"/>
    <x v="0"/>
    <x v="0"/>
    <s v="2-Low Income Residential-ESCO"/>
    <n v="9374.2000000000007"/>
    <x v="2"/>
    <x v="6"/>
  </r>
  <r>
    <s v="LINE 7"/>
    <x v="0"/>
    <x v="0"/>
    <s v="2-Low Income Residential-GRID"/>
    <n v="978.19"/>
    <x v="3"/>
    <x v="6"/>
  </r>
  <r>
    <s v="LINE 7"/>
    <x v="0"/>
    <x v="1"/>
    <s v="1-Residential-ESCO"/>
    <n v="12490505.380000001"/>
    <x v="0"/>
    <x v="6"/>
  </r>
  <r>
    <s v="LINE 7"/>
    <x v="0"/>
    <x v="1"/>
    <s v="1-Residential-GRID"/>
    <n v="11595209.050000001"/>
    <x v="1"/>
    <x v="6"/>
  </r>
  <r>
    <s v="LINE 7"/>
    <x v="0"/>
    <x v="1"/>
    <s v="2-Low Income Residential-ESCO"/>
    <n v="3832859.48"/>
    <x v="2"/>
    <x v="6"/>
  </r>
  <r>
    <s v="LINE 7"/>
    <x v="0"/>
    <x v="1"/>
    <s v="2-Low Income Residential-GRID"/>
    <n v="3277936.09"/>
    <x v="3"/>
    <x v="6"/>
  </r>
  <r>
    <s v="LINE 8"/>
    <x v="0"/>
    <x v="0"/>
    <s v="1-Residential-ESCO"/>
    <n v="716397.14"/>
    <x v="0"/>
    <x v="7"/>
  </r>
  <r>
    <s v="LINE 8"/>
    <x v="0"/>
    <x v="0"/>
    <s v="1-Residential-GRID"/>
    <n v="79627.789999999994"/>
    <x v="1"/>
    <x v="7"/>
  </r>
  <r>
    <s v="LINE 8"/>
    <x v="0"/>
    <x v="0"/>
    <s v="2-Low Income Residential-ESCO"/>
    <n v="89921.78"/>
    <x v="2"/>
    <x v="7"/>
  </r>
  <r>
    <s v="LINE 8"/>
    <x v="0"/>
    <x v="0"/>
    <s v="2-Low Income Residential-GRID"/>
    <n v="10736.51"/>
    <x v="3"/>
    <x v="7"/>
  </r>
  <r>
    <s v="LINE 8"/>
    <x v="0"/>
    <x v="1"/>
    <s v="1-Residential-ESCO"/>
    <n v="114547056.18000001"/>
    <x v="0"/>
    <x v="7"/>
  </r>
  <r>
    <s v="LINE 8"/>
    <x v="0"/>
    <x v="1"/>
    <s v="1-Residential-GRID"/>
    <n v="86966114.640000001"/>
    <x v="1"/>
    <x v="7"/>
  </r>
  <r>
    <s v="LINE 8"/>
    <x v="0"/>
    <x v="1"/>
    <s v="2-Low Income Residential-ESCO"/>
    <n v="54547280.450000003"/>
    <x v="2"/>
    <x v="7"/>
  </r>
  <r>
    <s v="LINE 8"/>
    <x v="0"/>
    <x v="1"/>
    <s v="2-Low Income Residential-GRID"/>
    <n v="34483290.450000003"/>
    <x v="3"/>
    <x v="7"/>
  </r>
  <r>
    <s v="LINE 9"/>
    <x v="0"/>
    <x v="0"/>
    <s v="1-Residential-ESCO"/>
    <n v="1106600.98"/>
    <x v="0"/>
    <x v="8"/>
  </r>
  <r>
    <s v="LINE 9"/>
    <x v="0"/>
    <x v="0"/>
    <s v="1-Residential-GRID"/>
    <n v="134557.88"/>
    <x v="1"/>
    <x v="8"/>
  </r>
  <r>
    <s v="LINE 9"/>
    <x v="0"/>
    <x v="0"/>
    <s v="2-Low Income Residential-ESCO"/>
    <n v="110418.84"/>
    <x v="2"/>
    <x v="8"/>
  </r>
  <r>
    <s v="LINE 9"/>
    <x v="0"/>
    <x v="0"/>
    <s v="2-Low Income Residential-GRID"/>
    <n v="14158.59"/>
    <x v="3"/>
    <x v="8"/>
  </r>
  <r>
    <s v="LINE 9"/>
    <x v="0"/>
    <x v="1"/>
    <s v="1-Residential-ESCO"/>
    <n v="144083270.50999999"/>
    <x v="0"/>
    <x v="8"/>
  </r>
  <r>
    <s v="LINE 9"/>
    <x v="0"/>
    <x v="1"/>
    <s v="1-Residential-GRID"/>
    <n v="114549170.56999999"/>
    <x v="1"/>
    <x v="8"/>
  </r>
  <r>
    <s v="LINE 9"/>
    <x v="0"/>
    <x v="1"/>
    <s v="2-Low Income Residential-ESCO"/>
    <n v="62527952.530000001"/>
    <x v="2"/>
    <x v="8"/>
  </r>
  <r>
    <s v="LINE 9"/>
    <x v="0"/>
    <x v="1"/>
    <s v="2-Low Income Residential-GRID"/>
    <n v="41373674.259999998"/>
    <x v="3"/>
    <x v="8"/>
  </r>
  <r>
    <s v="LINE 17"/>
    <x v="0"/>
    <x v="0"/>
    <s v="2-Low Income Residential-ESCO"/>
    <n v="25"/>
    <x v="2"/>
    <x v="9"/>
  </r>
  <r>
    <s v="LINE 17"/>
    <x v="0"/>
    <x v="0"/>
    <s v="2-Low Income Residential-GRID"/>
    <n v="3"/>
    <x v="3"/>
    <x v="9"/>
  </r>
  <r>
    <s v="LINE 17"/>
    <x v="0"/>
    <x v="1"/>
    <s v="1-Residential-ESCO"/>
    <n v="1076"/>
    <x v="0"/>
    <x v="9"/>
  </r>
  <r>
    <s v="LINE 17"/>
    <x v="0"/>
    <x v="1"/>
    <s v="1-Residential-GRID"/>
    <n v="929"/>
    <x v="1"/>
    <x v="9"/>
  </r>
  <r>
    <s v="LINE 17"/>
    <x v="0"/>
    <x v="1"/>
    <s v="2-Low Income Residential-ESCO"/>
    <n v="14272"/>
    <x v="2"/>
    <x v="9"/>
  </r>
  <r>
    <s v="LINE 17"/>
    <x v="0"/>
    <x v="1"/>
    <s v="2-Low Income Residential-GRID"/>
    <n v="10888"/>
    <x v="3"/>
    <x v="9"/>
  </r>
  <r>
    <s v="LINE 19"/>
    <x v="0"/>
    <x v="0"/>
    <s v="1-Residential-ESCO"/>
    <n v="50"/>
    <x v="0"/>
    <x v="10"/>
  </r>
  <r>
    <s v="LINE 19"/>
    <x v="0"/>
    <x v="0"/>
    <s v="1-Residential-GRID"/>
    <n v="9"/>
    <x v="1"/>
    <x v="10"/>
  </r>
  <r>
    <s v="LINE 19"/>
    <x v="0"/>
    <x v="1"/>
    <s v="1-Residential-ESCO"/>
    <n v="6704"/>
    <x v="0"/>
    <x v="10"/>
  </r>
  <r>
    <s v="LINE 19"/>
    <x v="0"/>
    <x v="1"/>
    <s v="1-Residential-GRID"/>
    <n v="6304"/>
    <x v="1"/>
    <x v="10"/>
  </r>
  <r>
    <s v="LINE 19"/>
    <x v="0"/>
    <x v="1"/>
    <s v="2-Low Income Residential-ESCO"/>
    <n v="1800"/>
    <x v="2"/>
    <x v="10"/>
  </r>
  <r>
    <s v="LINE 19"/>
    <x v="0"/>
    <x v="1"/>
    <s v="2-Low Income Residential-GRID"/>
    <n v="1668"/>
    <x v="3"/>
    <x v="10"/>
  </r>
  <r>
    <s v="LINE 20"/>
    <x v="0"/>
    <x v="0"/>
    <s v="1-Residential-ESCO"/>
    <n v="997298.18"/>
    <x v="0"/>
    <x v="11"/>
  </r>
  <r>
    <s v="LINE 20"/>
    <x v="0"/>
    <x v="0"/>
    <s v="1-Residential-GRID"/>
    <n v="138001.28"/>
    <x v="1"/>
    <x v="11"/>
  </r>
  <r>
    <s v="LINE 20"/>
    <x v="0"/>
    <x v="0"/>
    <s v="2-Low Income Residential-ESCO"/>
    <n v="14925.95"/>
    <x v="2"/>
    <x v="11"/>
  </r>
  <r>
    <s v="LINE 20"/>
    <x v="0"/>
    <x v="0"/>
    <s v="2-Low Income Residential-GRID"/>
    <n v="3086.42"/>
    <x v="3"/>
    <x v="11"/>
  </r>
  <r>
    <s v="LINE 20"/>
    <x v="0"/>
    <x v="1"/>
    <s v="1-Residential-ESCO"/>
    <n v="49946758.880000003"/>
    <x v="0"/>
    <x v="11"/>
  </r>
  <r>
    <s v="LINE 20"/>
    <x v="0"/>
    <x v="1"/>
    <s v="1-Residential-GRID"/>
    <n v="44205730.539999999"/>
    <x v="1"/>
    <x v="11"/>
  </r>
  <r>
    <s v="LINE 20"/>
    <x v="0"/>
    <x v="1"/>
    <s v="2-Low Income Residential-ESCO"/>
    <n v="5478938.2800000003"/>
    <x v="2"/>
    <x v="11"/>
  </r>
  <r>
    <s v="LINE 20"/>
    <x v="0"/>
    <x v="1"/>
    <s v="2-Low Income Residential-GRID"/>
    <n v="4678963.83"/>
    <x v="3"/>
    <x v="11"/>
  </r>
  <r>
    <s v="LINE 13"/>
    <x v="0"/>
    <x v="0"/>
    <s v="1-Residential-ESCO"/>
    <n v="1824266.01"/>
    <x v="0"/>
    <x v="12"/>
  </r>
  <r>
    <s v="LINE 13"/>
    <x v="0"/>
    <x v="0"/>
    <s v="1-Residential-GRID"/>
    <n v="259022.61"/>
    <x v="1"/>
    <x v="12"/>
  </r>
  <r>
    <s v="LINE 13"/>
    <x v="0"/>
    <x v="0"/>
    <s v="2-Low Income Residential-ESCO"/>
    <n v="18419.13"/>
    <x v="2"/>
    <x v="12"/>
  </r>
  <r>
    <s v="LINE 13"/>
    <x v="0"/>
    <x v="0"/>
    <s v="2-Low Income Residential-GRID"/>
    <n v="5228.51"/>
    <x v="3"/>
    <x v="12"/>
  </r>
  <r>
    <s v="LINE 13"/>
    <x v="0"/>
    <x v="1"/>
    <s v="1-Residential-ESCO"/>
    <n v="72165866.420000002"/>
    <x v="0"/>
    <x v="12"/>
  </r>
  <r>
    <s v="LINE 13"/>
    <x v="0"/>
    <x v="1"/>
    <s v="1-Residential-GRID"/>
    <n v="67169991.829999998"/>
    <x v="1"/>
    <x v="12"/>
  </r>
  <r>
    <s v="LINE 13"/>
    <x v="0"/>
    <x v="1"/>
    <s v="2-Low Income Residential-ESCO"/>
    <n v="7250161.8399999999"/>
    <x v="2"/>
    <x v="12"/>
  </r>
  <r>
    <s v="LINE 13"/>
    <x v="0"/>
    <x v="1"/>
    <s v="2-Low Income Residential-GRID"/>
    <n v="6422994.9900000002"/>
    <x v="3"/>
    <x v="12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  <r>
    <m/>
    <x v="1"/>
    <x v="2"/>
    <m/>
    <m/>
    <x v="4"/>
    <x v="1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D83C06-8309-4A10-A71A-4FF65A4CBDE0}" name="PivotTable2" cacheId="48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I2:K73" firstHeaderRow="1" firstDataRow="3" firstDataCol="1"/>
  <pivotFields count="7">
    <pivotField showAll="0" defaultSubtotal="0"/>
    <pivotField axis="axisCol" showAll="0" defaultSubtotal="0">
      <items count="42">
        <item x="1"/>
        <item m="1" x="34"/>
        <item m="1" x="31"/>
        <item m="1" x="23"/>
        <item m="1" x="20"/>
        <item m="1" x="16"/>
        <item m="1" x="13"/>
        <item m="1" x="25"/>
        <item m="1" x="24"/>
        <item m="1" x="21"/>
        <item m="1" x="17"/>
        <item m="1" x="5"/>
        <item m="1" x="3"/>
        <item m="1" x="2"/>
        <item m="1" x="41"/>
        <item m="1" x="40"/>
        <item m="1" x="35"/>
        <item m="1" x="32"/>
        <item m="1" x="29"/>
        <item m="1" x="26"/>
        <item m="1" x="38"/>
        <item m="1" x="36"/>
        <item m="1" x="33"/>
        <item m="1" x="30"/>
        <item m="1" x="27"/>
        <item m="1" x="18"/>
        <item m="1" x="14"/>
        <item m="1" x="11"/>
        <item m="1" x="9"/>
        <item m="1" x="22"/>
        <item m="1" x="19"/>
        <item m="1" x="15"/>
        <item m="1" x="12"/>
        <item m="1" x="10"/>
        <item m="1" x="8"/>
        <item m="1" x="7"/>
        <item m="1" x="6"/>
        <item m="1" x="4"/>
        <item m="1" x="39"/>
        <item m="1" x="37"/>
        <item m="1" x="28"/>
        <item x="0"/>
      </items>
    </pivotField>
    <pivotField axis="axisCol" showAll="0" defaultSubtotal="0">
      <items count="3">
        <item x="2"/>
        <item x="0"/>
        <item x="1"/>
      </items>
    </pivotField>
    <pivotField showAll="0" defaultSubtotal="0"/>
    <pivotField dataField="1" showAll="0" defaultSubtotal="0"/>
    <pivotField axis="axisRow" subtotalTop="0" showAll="0" defaultSubtotal="0">
      <items count="7">
        <item x="2"/>
        <item x="4"/>
        <item x="0"/>
        <item x="1"/>
        <item x="3"/>
        <item h="1" x="6"/>
        <item h="1" x="5"/>
      </items>
    </pivotField>
    <pivotField axis="axisRow" subtotalTop="0" showAll="0" defaultSubtotal="0">
      <items count="19">
        <item x="0"/>
        <item x="1"/>
        <item x="2"/>
        <item x="3"/>
        <item x="4"/>
        <item x="5"/>
        <item x="6"/>
        <item x="7"/>
        <item x="8"/>
        <item x="12"/>
        <item m="1" x="13"/>
        <item m="1" x="14"/>
        <item x="9"/>
        <item x="10"/>
        <item m="1" x="16"/>
        <item m="1" x="17"/>
        <item m="1" x="18"/>
        <item x="11"/>
        <item m="1" x="15"/>
      </items>
    </pivotField>
  </pivotFields>
  <rowFields count="2">
    <field x="6"/>
    <field x="5"/>
  </rowFields>
  <rowItems count="69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>
      <x v="2"/>
    </i>
    <i r="1">
      <x/>
    </i>
    <i r="1">
      <x v="1"/>
    </i>
    <i r="1">
      <x v="2"/>
    </i>
    <i r="1">
      <x v="3"/>
    </i>
    <i r="1">
      <x v="4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1"/>
    </i>
    <i r="1">
      <x v="2"/>
    </i>
    <i r="1">
      <x v="3"/>
    </i>
    <i r="1">
      <x v="4"/>
    </i>
    <i>
      <x v="7"/>
    </i>
    <i r="1">
      <x/>
    </i>
    <i r="1">
      <x v="1"/>
    </i>
    <i r="1">
      <x v="2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3"/>
    </i>
    <i>
      <x v="13"/>
    </i>
    <i r="1">
      <x/>
    </i>
    <i r="1">
      <x v="1"/>
    </i>
    <i r="1">
      <x v="2"/>
    </i>
    <i r="1">
      <x v="3"/>
    </i>
    <i r="1">
      <x v="4"/>
    </i>
    <i>
      <x v="17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41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D7D47D-3884-473E-82B3-E45F72DD8C34}" name="PivotTable1" cacheId="42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I2:K79" firstHeaderRow="1" firstDataRow="3" firstDataCol="1"/>
  <pivotFields count="6">
    <pivotField axis="axisCol" showAll="0" defaultSubtotal="0">
      <items count="42">
        <item x="1"/>
        <item m="1" x="34"/>
        <item m="1" x="31"/>
        <item m="1" x="23"/>
        <item m="1" x="20"/>
        <item m="1" x="16"/>
        <item m="1" x="13"/>
        <item m="1" x="25"/>
        <item m="1" x="24"/>
        <item m="1" x="21"/>
        <item m="1" x="17"/>
        <item m="1" x="5"/>
        <item m="1" x="3"/>
        <item m="1" x="2"/>
        <item m="1" x="41"/>
        <item m="1" x="40"/>
        <item m="1" x="35"/>
        <item m="1" x="32"/>
        <item m="1" x="29"/>
        <item m="1" x="26"/>
        <item m="1" x="38"/>
        <item m="1" x="36"/>
        <item m="1" x="33"/>
        <item m="1" x="30"/>
        <item m="1" x="27"/>
        <item m="1" x="18"/>
        <item m="1" x="14"/>
        <item m="1" x="11"/>
        <item m="1" x="9"/>
        <item m="1" x="22"/>
        <item m="1" x="19"/>
        <item m="1" x="15"/>
        <item m="1" x="12"/>
        <item m="1" x="10"/>
        <item m="1" x="8"/>
        <item m="1" x="7"/>
        <item m="1" x="6"/>
        <item m="1" x="4"/>
        <item m="1" x="39"/>
        <item m="1" x="37"/>
        <item m="1" x="28"/>
        <item x="0"/>
      </items>
    </pivotField>
    <pivotField axis="axisCol" showAll="0" defaultSubtotal="0">
      <items count="3">
        <item x="0"/>
        <item x="1"/>
        <item x="2"/>
      </items>
    </pivotField>
    <pivotField showAll="0" defaultSubtotal="0"/>
    <pivotField dataField="1" showAll="0" defaultSubtotal="0"/>
    <pivotField axis="axisRow" subtotalTop="0" showAll="0" defaultSubtotal="0">
      <items count="8">
        <item x="4"/>
        <item x="1"/>
        <item x="3"/>
        <item h="1" x="5"/>
        <item x="0"/>
        <item x="2"/>
        <item h="1" x="6"/>
        <item h="1" m="1" x="7"/>
      </items>
    </pivotField>
    <pivotField axis="axisRow" subtotalTop="0" showAll="0" defaultSubtotal="0">
      <items count="20">
        <item x="0"/>
        <item x="1"/>
        <item x="2"/>
        <item x="3"/>
        <item x="4"/>
        <item x="5"/>
        <item x="6"/>
        <item x="7"/>
        <item x="8"/>
        <item x="13"/>
        <item m="1" x="14"/>
        <item m="1" x="15"/>
        <item x="9"/>
        <item x="10"/>
        <item x="11"/>
        <item x="12"/>
        <item m="1" x="17"/>
        <item m="1" x="18"/>
        <item m="1" x="19"/>
        <item m="1" x="16"/>
      </items>
    </pivotField>
  </pivotFields>
  <rowFields count="2">
    <field x="5"/>
    <field x="4"/>
  </rowFields>
  <rowItems count="75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 v="1"/>
    </i>
    <i r="1">
      <x v="4"/>
    </i>
    <i>
      <x v="14"/>
    </i>
    <i r="1">
      <x/>
    </i>
    <i r="1">
      <x v="1"/>
    </i>
    <i r="1">
      <x v="2"/>
    </i>
    <i r="1">
      <x v="4"/>
    </i>
    <i r="1">
      <x v="5"/>
    </i>
    <i>
      <x v="15"/>
    </i>
    <i r="1">
      <x/>
    </i>
    <i r="1">
      <x v="1"/>
    </i>
    <i r="1">
      <x v="2"/>
    </i>
    <i r="1">
      <x v="4"/>
    </i>
    <i r="1">
      <x v="5"/>
    </i>
  </rowItems>
  <colFields count="2">
    <field x="0"/>
    <field x="1"/>
  </colFields>
  <colItems count="2">
    <i>
      <x v="41"/>
      <x/>
    </i>
    <i r="1">
      <x v="1"/>
    </i>
  </colItems>
  <dataFields count="1">
    <dataField name="Sum of VALUE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31BDE9-6BA0-42BB-A721-B2F9577C22F5}" name="PivotTable1" cacheId="112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I3:K46" firstHeaderRow="1" firstDataRow="3" firstDataCol="1"/>
  <pivotFields count="7">
    <pivotField showAll="0" defaultSubtotal="0"/>
    <pivotField axis="axisCol" showAll="0" defaultSubtotal="0">
      <items count="2">
        <item x="0"/>
        <item x="1"/>
      </items>
    </pivotField>
    <pivotField axis="axisCol" showAll="0" defaultSubtotal="0">
      <items count="3">
        <item x="0"/>
        <item x="1"/>
        <item x="2"/>
      </items>
    </pivotField>
    <pivotField showAll="0" defaultSubtotal="0"/>
    <pivotField dataField="1" subtotalTop="0" showAll="0" defaultSubtotal="0"/>
    <pivotField axis="axisRow" showAll="0" defaultSubtotal="0">
      <items count="9">
        <item x="2"/>
        <item h="1" x="3"/>
        <item x="0"/>
        <item h="1" x="1"/>
        <item h="1" x="4"/>
        <item h="1" m="1" x="5"/>
        <item h="1" m="1" x="8"/>
        <item h="1" m="1" x="6"/>
        <item h="1" m="1" x="7"/>
      </items>
    </pivotField>
    <pivotField axis="axisRow" showAll="0" defaultSubtotal="0">
      <items count="15">
        <item x="0"/>
        <item x="1"/>
        <item x="2"/>
        <item x="3"/>
        <item x="4"/>
        <item x="5"/>
        <item x="6"/>
        <item x="7"/>
        <item x="8"/>
        <item x="12"/>
        <item x="13"/>
        <item x="9"/>
        <item x="10"/>
        <item x="11"/>
        <item x="14"/>
      </items>
    </pivotField>
  </pivotFields>
  <rowFields count="2">
    <field x="6"/>
    <field x="5"/>
  </rowFields>
  <rowItems count="41">
    <i>
      <x/>
    </i>
    <i r="1">
      <x/>
    </i>
    <i r="1">
      <x v="2"/>
    </i>
    <i>
      <x v="1"/>
    </i>
    <i r="1">
      <x/>
    </i>
    <i r="1">
      <x v="2"/>
    </i>
    <i>
      <x v="2"/>
    </i>
    <i r="1">
      <x/>
    </i>
    <i r="1">
      <x v="2"/>
    </i>
    <i>
      <x v="3"/>
    </i>
    <i r="1">
      <x/>
    </i>
    <i r="1">
      <x v="2"/>
    </i>
    <i>
      <x v="4"/>
    </i>
    <i r="1">
      <x/>
    </i>
    <i r="1">
      <x v="2"/>
    </i>
    <i>
      <x v="5"/>
    </i>
    <i r="1">
      <x/>
    </i>
    <i r="1">
      <x v="2"/>
    </i>
    <i>
      <x v="6"/>
    </i>
    <i r="1">
      <x/>
    </i>
    <i r="1">
      <x v="2"/>
    </i>
    <i>
      <x v="7"/>
    </i>
    <i r="1">
      <x/>
    </i>
    <i r="1">
      <x v="2"/>
    </i>
    <i>
      <x v="8"/>
    </i>
    <i r="1">
      <x/>
    </i>
    <i r="1">
      <x v="2"/>
    </i>
    <i>
      <x v="9"/>
    </i>
    <i r="1">
      <x/>
    </i>
    <i r="1">
      <x v="2"/>
    </i>
    <i>
      <x v="10"/>
    </i>
    <i r="1">
      <x/>
    </i>
    <i r="1">
      <x v="2"/>
    </i>
    <i>
      <x v="11"/>
    </i>
    <i r="1">
      <x/>
    </i>
    <i>
      <x v="12"/>
    </i>
    <i r="1">
      <x/>
    </i>
    <i r="1">
      <x v="2"/>
    </i>
    <i>
      <x v="13"/>
    </i>
    <i r="1">
      <x/>
    </i>
    <i r="1">
      <x v="2"/>
    </i>
  </rowItems>
  <colFields count="2">
    <field x="1"/>
    <field x="2"/>
  </colFields>
  <colItems count="2">
    <i>
      <x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D60772-DF24-4062-A982-F728AC98B744}" name="PivotTable1" cacheId="142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I3:K44" firstHeaderRow="1" firstDataRow="3" firstDataCol="1"/>
  <pivotFields count="7">
    <pivotField showAll="0" defaultSubtotal="0"/>
    <pivotField axis="axisCol" showAll="0" defaultSubtotal="0">
      <items count="4">
        <item m="1" x="3"/>
        <item x="1"/>
        <item m="1" x="2"/>
        <item x="0"/>
      </items>
    </pivotField>
    <pivotField axis="axisCol" showAll="0" defaultSubtotal="0">
      <items count="3">
        <item h="1" x="2"/>
        <item x="0"/>
        <item x="1"/>
      </items>
    </pivotField>
    <pivotField showAll="0" defaultSubtotal="0"/>
    <pivotField dataField="1" subtotalTop="0" showAll="0" defaultSubtotal="0"/>
    <pivotField axis="axisRow" showAll="0" defaultSubtotal="0">
      <items count="6">
        <item h="1" x="2"/>
        <item x="3"/>
        <item h="1" x="0"/>
        <item x="1"/>
        <item h="1" x="4"/>
        <item h="1" m="1" x="5"/>
      </items>
    </pivotField>
    <pivotField axis="axisRow" showAll="0" defaultSubtotal="0">
      <items count="14">
        <item x="0"/>
        <item x="1"/>
        <item x="2"/>
        <item x="3"/>
        <item x="4"/>
        <item x="5"/>
        <item x="6"/>
        <item x="7"/>
        <item x="8"/>
        <item x="12"/>
        <item x="9"/>
        <item x="10"/>
        <item x="11"/>
        <item x="13"/>
      </items>
    </pivotField>
  </pivotFields>
  <rowFields count="2">
    <field x="6"/>
    <field x="5"/>
  </rowFields>
  <rowItems count="39">
    <i>
      <x/>
    </i>
    <i r="1">
      <x v="1"/>
    </i>
    <i r="1">
      <x v="3"/>
    </i>
    <i>
      <x v="1"/>
    </i>
    <i r="1">
      <x v="1"/>
    </i>
    <i r="1">
      <x v="3"/>
    </i>
    <i>
      <x v="2"/>
    </i>
    <i r="1">
      <x v="1"/>
    </i>
    <i r="1">
      <x v="3"/>
    </i>
    <i>
      <x v="3"/>
    </i>
    <i r="1">
      <x v="1"/>
    </i>
    <i r="1">
      <x v="3"/>
    </i>
    <i>
      <x v="4"/>
    </i>
    <i r="1">
      <x v="1"/>
    </i>
    <i r="1">
      <x v="3"/>
    </i>
    <i>
      <x v="5"/>
    </i>
    <i r="1">
      <x v="1"/>
    </i>
    <i r="1">
      <x v="3"/>
    </i>
    <i>
      <x v="6"/>
    </i>
    <i r="1">
      <x v="1"/>
    </i>
    <i r="1">
      <x v="3"/>
    </i>
    <i>
      <x v="7"/>
    </i>
    <i r="1">
      <x v="1"/>
    </i>
    <i r="1">
      <x v="3"/>
    </i>
    <i>
      <x v="8"/>
    </i>
    <i r="1">
      <x v="1"/>
    </i>
    <i r="1">
      <x v="3"/>
    </i>
    <i>
      <x v="9"/>
    </i>
    <i r="1">
      <x v="1"/>
    </i>
    <i r="1">
      <x v="3"/>
    </i>
    <i>
      <x v="10"/>
    </i>
    <i r="1">
      <x v="1"/>
    </i>
    <i r="1">
      <x v="3"/>
    </i>
    <i>
      <x v="11"/>
    </i>
    <i r="1">
      <x v="1"/>
    </i>
    <i r="1">
      <x v="3"/>
    </i>
    <i>
      <x v="12"/>
    </i>
    <i r="1">
      <x v="1"/>
    </i>
    <i r="1">
      <x v="3"/>
    </i>
  </rowItems>
  <colFields count="2">
    <field x="1"/>
    <field x="2"/>
  </colFields>
  <colItems count="2">
    <i>
      <x v="3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F6C68C-821A-4139-AA85-B9C158A6AB37}" name="PivotTable14" cacheId="29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V4:AH11" firstHeaderRow="1" firstDataRow="3" firstDataCol="1" rowPageCount="2" colPageCount="1"/>
  <pivotFields count="17">
    <pivotField axis="axisPage" multipleItemSelectionAllowed="1" showAll="0" defaultSubtotal="0">
      <items count="3">
        <item x="1"/>
        <item h="1" x="0"/>
        <item h="1" x="2"/>
      </items>
    </pivotField>
    <pivotField showAll="0" defaultSubtotal="0"/>
    <pivotField axis="axisCol" showAll="0" defaultSubtotal="0">
      <items count="3">
        <item h="1" x="0"/>
        <item x="1"/>
        <item x="2"/>
      </items>
    </pivotField>
    <pivotField axis="axisCol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showAll="0" defaultSubtotal="0"/>
    <pivotField axis="axisPage" multipleItemSelectionAllowed="1" showAll="0" defaultSubtotal="0">
      <items count="12">
        <item x="0"/>
        <item x="2"/>
        <item x="4"/>
        <item x="5"/>
        <item x="1"/>
        <item x="6"/>
        <item x="9"/>
        <item x="7"/>
        <item x="8"/>
        <item x="10"/>
        <item x="3"/>
        <item h="1" x="1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defaultSubtotal="0">
      <items count="9">
        <item x="0"/>
        <item x="1"/>
        <item x="2"/>
        <item x="3"/>
        <item x="5"/>
        <item h="1" x="6"/>
        <item h="1" m="1" x="8"/>
        <item h="1" x="4"/>
        <item x="7"/>
      </items>
    </pivotField>
  </pivotFields>
  <rowFields count="1">
    <field x="16"/>
  </rowFields>
  <rowItems count="5">
    <i>
      <x/>
    </i>
    <i>
      <x v="1"/>
    </i>
    <i>
      <x v="2"/>
    </i>
    <i>
      <x v="3"/>
    </i>
    <i>
      <x v="4"/>
    </i>
  </rowItems>
  <colFields count="2">
    <field x="2"/>
    <field x="3"/>
  </colFields>
  <colItems count="12"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colItems>
  <pageFields count="2">
    <pageField fld="0" hier="-1"/>
    <pageField fld="5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0C2E5C-E87D-494B-B752-801E2AE52CE9}" name="PivotTable12" cacheId="32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Q3:R10" firstHeaderRow="1" firstDataRow="3" firstDataCol="1" rowPageCount="1" colPageCount="1"/>
  <pivotFields count="12">
    <pivotField axis="axisCol" showAll="0" defaultSubtotal="0">
      <items count="4">
        <item h="1" x="0"/>
        <item h="1" x="1"/>
        <item h="1" x="2"/>
        <item x="3"/>
      </items>
    </pivotField>
    <pivotField axis="axisCol" showAll="0" defaultSubtotal="0">
      <items count="13">
        <item x="10"/>
        <item x="11"/>
        <item x="0"/>
        <item x="1"/>
        <item x="2"/>
        <item x="3"/>
        <item x="4"/>
        <item x="5"/>
        <item x="6"/>
        <item x="7"/>
        <item x="8"/>
        <item x="9"/>
        <item x="12"/>
      </items>
    </pivotField>
    <pivotField axis="axisPage" multipleItemSelectionAllowed="1" showAll="0" defaultSubtotal="0">
      <items count="5">
        <item h="1" x="0"/>
        <item x="1"/>
        <item h="1" x="2"/>
        <item h="1" m="1" x="3"/>
        <item h="1" m="1" x="4"/>
      </items>
    </pivotField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9">
        <item x="3"/>
        <item x="4"/>
        <item x="0"/>
        <item x="1"/>
        <item x="2"/>
        <item h="1" m="1" x="8"/>
        <item h="1" x="5"/>
        <item x="6"/>
        <item h="1" m="1" x="7"/>
      </items>
    </pivotField>
  </pivotFields>
  <rowFields count="1">
    <field x="11"/>
  </rowFields>
  <rowItems count="5">
    <i>
      <x/>
    </i>
    <i>
      <x v="1"/>
    </i>
    <i>
      <x v="2"/>
    </i>
    <i>
      <x v="3"/>
    </i>
    <i>
      <x v="4"/>
    </i>
  </rowItems>
  <colFields count="2">
    <field x="0"/>
    <field x="1"/>
  </colFields>
  <colItems count="1">
    <i>
      <x v="3"/>
      <x/>
    </i>
  </colItems>
  <pageFields count="1">
    <pageField fld="2" hier="-1"/>
  </pageFields>
  <dataFields count="1">
    <dataField name="Sum of SUM_AT_SUPP_CHG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046A64-373D-4EE9-A85E-18005D5B60F6}" name="PivotTable1" cacheId="3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G4:H6" firstHeaderRow="1" firstDataRow="3" firstDataCol="1"/>
  <pivotFields count="5">
    <pivotField axis="axisRow" showAll="0">
      <items count="18">
        <item m="1" x="7"/>
        <item m="1" x="9"/>
        <item m="1" x="10"/>
        <item m="1" x="12"/>
        <item m="1" x="13"/>
        <item m="1" x="15"/>
        <item m="1" x="1"/>
        <item m="1" x="2"/>
        <item m="1" x="3"/>
        <item m="1" x="5"/>
        <item x="0"/>
        <item m="1" x="6"/>
        <item m="1" x="8"/>
        <item m="1" x="11"/>
        <item m="1" x="14"/>
        <item m="1" x="16"/>
        <item m="1" x="4"/>
        <item t="default"/>
      </items>
    </pivotField>
    <pivotField axis="axisCol" numFmtId="14" showAll="0">
      <items count="25">
        <item h="1" m="1" x="8"/>
        <item h="1" m="1" x="22"/>
        <item h="1" m="1" x="19"/>
        <item h="1" m="1" x="12"/>
        <item h="1" m="1" x="13"/>
        <item h="1" m="1" x="2"/>
        <item h="1" m="1" x="4"/>
        <item h="1" m="1" x="18"/>
        <item h="1" m="1" x="10"/>
        <item h="1" m="1" x="11"/>
        <item h="1" m="1" x="1"/>
        <item h="1" m="1" x="3"/>
        <item h="1" m="1" x="20"/>
        <item h="1" m="1" x="14"/>
        <item h="1" m="1" x="23"/>
        <item h="1" x="0"/>
        <item h="1" m="1" x="16"/>
        <item h="1" m="1" x="17"/>
        <item h="1" m="1" x="7"/>
        <item h="1" m="1" x="9"/>
        <item h="1" m="1" x="21"/>
        <item h="1" m="1" x="15"/>
        <item h="1" m="1" x="5"/>
        <item m="1" x="6"/>
        <item t="default"/>
      </items>
    </pivotField>
    <pivotField axis="axisCol" multipleItemSelectionAllowed="1" showAll="0">
      <items count="4">
        <item h="1" m="1" x="1"/>
        <item m="1" x="2"/>
        <item h="1" x="0"/>
        <item t="default"/>
      </items>
    </pivotField>
    <pivotField axis="axisRow" showAll="0" sortType="ascending">
      <items count="10">
        <item m="1" x="6"/>
        <item m="1" x="8"/>
        <item m="1" x="1"/>
        <item m="1" x="4"/>
        <item m="1" x="7"/>
        <item m="1" x="5"/>
        <item m="1" x="2"/>
        <item h="1" m="1" x="3"/>
        <item h="1" x="0"/>
        <item t="default"/>
      </items>
    </pivotField>
    <pivotField dataField="1" showAll="0"/>
  </pivotFields>
  <rowFields count="2">
    <field x="0"/>
    <field x="3"/>
  </rowFields>
  <colFields count="2">
    <field x="1"/>
    <field x="2"/>
  </colField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053725-255A-4EBF-9CB9-F1E8F77AC205}" name="PivotTable2" cacheId="3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H4:J36" firstHeaderRow="1" firstDataRow="3" firstDataCol="1"/>
  <pivotFields count="5">
    <pivotField axis="axisRow" showAll="0">
      <items count="20">
        <item m="1" x="10"/>
        <item m="1" x="11"/>
        <item m="1" x="12"/>
        <item m="1" x="14"/>
        <item m="1" x="15"/>
        <item m="1" x="17"/>
        <item m="1" x="6"/>
        <item m="1" x="7"/>
        <item m="1" x="8"/>
        <item x="5"/>
        <item x="0"/>
        <item x="1"/>
        <item x="2"/>
        <item x="3"/>
        <item x="4"/>
        <item m="1" x="13"/>
        <item m="1" x="18"/>
        <item m="1" x="16"/>
        <item m="1" x="9"/>
        <item t="default"/>
      </items>
    </pivotField>
    <pivotField axis="axisCol" showAll="0" defaultSubtotal="0">
      <items count="23">
        <item m="1" x="20"/>
        <item m="1" x="13"/>
        <item m="1" x="8"/>
        <item m="1" x="4"/>
        <item m="1" x="5"/>
        <item m="1" x="19"/>
        <item m="1" x="11"/>
        <item m="1" x="12"/>
        <item m="1" x="2"/>
        <item m="1" x="3"/>
        <item m="1" x="18"/>
        <item m="1" x="14"/>
        <item m="1" x="22"/>
        <item x="1"/>
        <item m="1" x="16"/>
        <item m="1" x="17"/>
        <item m="1" x="9"/>
        <item m="1" x="10"/>
        <item m="1" x="21"/>
        <item m="1" x="15"/>
        <item m="1" x="6"/>
        <item m="1" x="7"/>
        <item x="0"/>
      </items>
    </pivotField>
    <pivotField axis="axisCol" multipleItemSelectionAllowed="1" showAll="0">
      <items count="4">
        <item x="0"/>
        <item x="1"/>
        <item h="1" x="2"/>
        <item t="default"/>
      </items>
    </pivotField>
    <pivotField axis="axisRow" showAll="0">
      <items count="8">
        <item x="0"/>
        <item x="1"/>
        <item x="2"/>
        <item x="3"/>
        <item x="4"/>
        <item h="1" x="5"/>
        <item h="1" x="6"/>
        <item t="default"/>
      </items>
    </pivotField>
    <pivotField dataField="1" showAll="0"/>
  </pivotFields>
  <rowFields count="2">
    <field x="0"/>
    <field x="3"/>
  </rowFields>
  <rowItems count="30"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22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\\NYHCBDRS03\Shared\Credit%20and%20Collections\Reporting\FY21\ESCO" TargetMode="External"/><Relationship Id="rId1" Type="http://schemas.openxmlformats.org/officeDocument/2006/relationships/hyperlink" Target="file:///\\NYHCBDRS03\Shared\Credit%20and%20Collections\Reporting\FY21\Revenue%20by%20Month%20(All%20Co's)\MECO-NANT%20Revenue%20Download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F49"/>
  <sheetViews>
    <sheetView topLeftCell="A37" workbookViewId="0">
      <selection activeCell="C48" sqref="C48"/>
    </sheetView>
  </sheetViews>
  <sheetFormatPr defaultRowHeight="14.5" x14ac:dyDescent="0.35"/>
  <cols>
    <col min="1" max="1" width="18.1796875" style="195" customWidth="1"/>
    <col min="2" max="2" width="94.81640625" style="184" customWidth="1"/>
    <col min="4" max="6" width="17.7265625" customWidth="1"/>
  </cols>
  <sheetData>
    <row r="1" spans="1:6" ht="15" thickBot="1" x14ac:dyDescent="0.4"/>
    <row r="2" spans="1:6" ht="15" thickBot="1" x14ac:dyDescent="0.4">
      <c r="A2" s="290" t="s">
        <v>309</v>
      </c>
      <c r="B2" s="291"/>
    </row>
    <row r="3" spans="1:6" ht="29" x14ac:dyDescent="0.35">
      <c r="A3" s="196" t="s">
        <v>81</v>
      </c>
      <c r="B3" s="193" t="s">
        <v>85</v>
      </c>
    </row>
    <row r="4" spans="1:6" ht="29" x14ac:dyDescent="0.35">
      <c r="A4" s="196" t="s">
        <v>82</v>
      </c>
      <c r="B4" s="193" t="s">
        <v>86</v>
      </c>
    </row>
    <row r="5" spans="1:6" x14ac:dyDescent="0.35">
      <c r="A5" s="196" t="s">
        <v>83</v>
      </c>
      <c r="B5" s="193" t="s">
        <v>87</v>
      </c>
    </row>
    <row r="6" spans="1:6" x14ac:dyDescent="0.35">
      <c r="A6" s="196" t="s">
        <v>84</v>
      </c>
      <c r="B6" s="193" t="s">
        <v>88</v>
      </c>
    </row>
    <row r="7" spans="1:6" x14ac:dyDescent="0.35">
      <c r="A7" s="196" t="s">
        <v>90</v>
      </c>
      <c r="B7" s="193" t="s">
        <v>89</v>
      </c>
    </row>
    <row r="8" spans="1:6" x14ac:dyDescent="0.35">
      <c r="A8" s="194"/>
    </row>
    <row r="9" spans="1:6" x14ac:dyDescent="0.35">
      <c r="A9" s="194"/>
    </row>
    <row r="10" spans="1:6" ht="15" thickBot="1" x14ac:dyDescent="0.4">
      <c r="A10" s="194"/>
    </row>
    <row r="11" spans="1:6" ht="15" thickBot="1" x14ac:dyDescent="0.4">
      <c r="A11" s="290" t="s">
        <v>339</v>
      </c>
      <c r="B11" s="291"/>
      <c r="D11" s="292" t="s">
        <v>340</v>
      </c>
      <c r="E11" s="293"/>
      <c r="F11" s="294"/>
    </row>
    <row r="12" spans="1:6" ht="29" x14ac:dyDescent="0.35">
      <c r="A12" s="194" t="s">
        <v>91</v>
      </c>
      <c r="B12" s="184" t="s">
        <v>325</v>
      </c>
      <c r="D12" s="200" t="s">
        <v>92</v>
      </c>
      <c r="E12" s="200" t="s">
        <v>93</v>
      </c>
      <c r="F12" s="200" t="s">
        <v>94</v>
      </c>
    </row>
    <row r="13" spans="1:6" x14ac:dyDescent="0.35">
      <c r="A13" s="194" t="s">
        <v>103</v>
      </c>
      <c r="B13" s="184" t="s">
        <v>326</v>
      </c>
      <c r="D13" s="197">
        <v>43525</v>
      </c>
      <c r="E13" s="198">
        <v>43554</v>
      </c>
      <c r="F13" s="198">
        <v>43554</v>
      </c>
    </row>
    <row r="14" spans="1:6" x14ac:dyDescent="0.35">
      <c r="A14" s="194" t="s">
        <v>104</v>
      </c>
      <c r="B14" s="184" t="s">
        <v>327</v>
      </c>
      <c r="D14" s="197">
        <v>43556</v>
      </c>
      <c r="E14" s="198">
        <v>43582</v>
      </c>
      <c r="F14" s="198">
        <v>43582</v>
      </c>
    </row>
    <row r="15" spans="1:6" x14ac:dyDescent="0.35">
      <c r="A15" s="194" t="s">
        <v>105</v>
      </c>
      <c r="B15" s="184" t="s">
        <v>328</v>
      </c>
      <c r="D15" s="197">
        <v>43586</v>
      </c>
      <c r="E15" s="198">
        <v>43610</v>
      </c>
      <c r="F15" s="198">
        <v>43617</v>
      </c>
    </row>
    <row r="16" spans="1:6" x14ac:dyDescent="0.35">
      <c r="A16" s="194" t="s">
        <v>141</v>
      </c>
      <c r="B16" s="184" t="s">
        <v>329</v>
      </c>
      <c r="D16" s="197">
        <v>43617</v>
      </c>
      <c r="E16" s="198">
        <v>43645</v>
      </c>
      <c r="F16" s="198">
        <v>43645</v>
      </c>
    </row>
    <row r="17" spans="1:6" x14ac:dyDescent="0.35">
      <c r="A17" s="194" t="s">
        <v>142</v>
      </c>
      <c r="B17" s="184" t="s">
        <v>330</v>
      </c>
      <c r="D17" s="197">
        <v>43647</v>
      </c>
      <c r="E17" s="198">
        <v>43673</v>
      </c>
      <c r="F17" s="198">
        <v>43673</v>
      </c>
    </row>
    <row r="18" spans="1:6" x14ac:dyDescent="0.35">
      <c r="A18" s="194" t="s">
        <v>143</v>
      </c>
      <c r="B18" s="184" t="s">
        <v>331</v>
      </c>
      <c r="D18" s="197">
        <v>43678</v>
      </c>
      <c r="E18" s="198">
        <v>43708</v>
      </c>
      <c r="F18" s="198">
        <v>43708</v>
      </c>
    </row>
    <row r="19" spans="1:6" x14ac:dyDescent="0.35">
      <c r="A19" s="194" t="s">
        <v>144</v>
      </c>
      <c r="B19" s="184" t="s">
        <v>332</v>
      </c>
      <c r="D19" s="197">
        <v>43709</v>
      </c>
      <c r="E19" s="198">
        <v>43736</v>
      </c>
      <c r="F19" s="198">
        <v>43736</v>
      </c>
    </row>
    <row r="20" spans="1:6" ht="29" x14ac:dyDescent="0.35">
      <c r="A20" s="194" t="s">
        <v>145</v>
      </c>
      <c r="B20" s="184" t="s">
        <v>333</v>
      </c>
      <c r="D20" s="197">
        <v>43739</v>
      </c>
      <c r="E20" s="198">
        <v>43764</v>
      </c>
      <c r="F20" s="198">
        <v>43764</v>
      </c>
    </row>
    <row r="21" spans="1:6" x14ac:dyDescent="0.35">
      <c r="A21" s="194" t="s">
        <v>146</v>
      </c>
      <c r="B21" s="184" t="s">
        <v>338</v>
      </c>
      <c r="D21" s="197">
        <v>43770</v>
      </c>
      <c r="E21" s="198">
        <v>43799</v>
      </c>
      <c r="F21" s="198">
        <v>43799</v>
      </c>
    </row>
    <row r="22" spans="1:6" ht="29" x14ac:dyDescent="0.35">
      <c r="A22" s="194" t="s">
        <v>147</v>
      </c>
      <c r="B22" s="184" t="s">
        <v>320</v>
      </c>
      <c r="D22" s="197">
        <v>43800</v>
      </c>
      <c r="E22" s="198">
        <v>43820</v>
      </c>
      <c r="F22" s="198">
        <v>43827</v>
      </c>
    </row>
    <row r="23" spans="1:6" x14ac:dyDescent="0.35">
      <c r="A23" s="194" t="s">
        <v>148</v>
      </c>
      <c r="B23" s="184" t="s">
        <v>321</v>
      </c>
      <c r="D23" s="197">
        <v>43831</v>
      </c>
      <c r="E23" s="198">
        <v>43855</v>
      </c>
      <c r="F23" s="198">
        <v>43862</v>
      </c>
    </row>
    <row r="24" spans="1:6" x14ac:dyDescent="0.35">
      <c r="A24" s="194" t="s">
        <v>149</v>
      </c>
      <c r="B24" s="184" t="s">
        <v>337</v>
      </c>
      <c r="D24" s="197">
        <v>43862</v>
      </c>
      <c r="E24" s="198">
        <v>43890</v>
      </c>
      <c r="F24" s="198">
        <v>43890</v>
      </c>
    </row>
    <row r="25" spans="1:6" ht="29" x14ac:dyDescent="0.35">
      <c r="A25" s="194" t="s">
        <v>150</v>
      </c>
      <c r="B25" s="184" t="s">
        <v>322</v>
      </c>
      <c r="D25" s="197">
        <v>43891</v>
      </c>
      <c r="E25" s="198">
        <v>43918</v>
      </c>
      <c r="F25" s="198">
        <v>43918</v>
      </c>
    </row>
    <row r="26" spans="1:6" x14ac:dyDescent="0.35">
      <c r="A26" s="194" t="s">
        <v>151</v>
      </c>
      <c r="B26" s="184" t="s">
        <v>323</v>
      </c>
      <c r="D26" s="197">
        <v>43922</v>
      </c>
      <c r="E26" s="199" t="s">
        <v>135</v>
      </c>
      <c r="F26" s="198">
        <v>43953</v>
      </c>
    </row>
    <row r="27" spans="1:6" x14ac:dyDescent="0.35">
      <c r="A27" s="194" t="s">
        <v>152</v>
      </c>
      <c r="B27" s="184" t="s">
        <v>324</v>
      </c>
      <c r="D27" s="197">
        <v>43952</v>
      </c>
      <c r="E27" s="199" t="s">
        <v>135</v>
      </c>
      <c r="F27" s="198">
        <v>43981</v>
      </c>
    </row>
    <row r="28" spans="1:6" x14ac:dyDescent="0.35">
      <c r="A28" s="194" t="s">
        <v>153</v>
      </c>
      <c r="B28" s="184" t="s">
        <v>334</v>
      </c>
      <c r="D28" s="197">
        <v>43983</v>
      </c>
      <c r="E28" s="199" t="s">
        <v>135</v>
      </c>
      <c r="F28" s="198">
        <v>44009</v>
      </c>
    </row>
    <row r="29" spans="1:6" x14ac:dyDescent="0.35">
      <c r="A29" s="194" t="s">
        <v>154</v>
      </c>
      <c r="B29" s="184" t="s">
        <v>336</v>
      </c>
      <c r="D29" s="197">
        <v>44013</v>
      </c>
      <c r="E29" s="199" t="s">
        <v>135</v>
      </c>
      <c r="F29" s="198">
        <v>44044</v>
      </c>
    </row>
    <row r="30" spans="1:6" x14ac:dyDescent="0.35">
      <c r="A30" s="194" t="s">
        <v>155</v>
      </c>
      <c r="B30" s="184" t="s">
        <v>335</v>
      </c>
      <c r="D30" s="197">
        <v>44044</v>
      </c>
      <c r="E30" s="199" t="s">
        <v>135</v>
      </c>
      <c r="F30" s="198">
        <v>44072</v>
      </c>
    </row>
    <row r="31" spans="1:6" x14ac:dyDescent="0.35">
      <c r="D31" s="197">
        <v>44075</v>
      </c>
      <c r="E31" s="199" t="s">
        <v>135</v>
      </c>
      <c r="F31" s="198">
        <v>44100</v>
      </c>
    </row>
    <row r="32" spans="1:6" x14ac:dyDescent="0.35">
      <c r="D32" s="201"/>
      <c r="E32" s="202"/>
      <c r="F32" s="203"/>
    </row>
    <row r="33" spans="1:6" x14ac:dyDescent="0.35">
      <c r="D33" s="201"/>
      <c r="E33" s="202"/>
      <c r="F33" s="203"/>
    </row>
    <row r="35" spans="1:6" ht="15" thickBot="1" x14ac:dyDescent="0.4">
      <c r="A35" s="290" t="s">
        <v>308</v>
      </c>
      <c r="B35" s="291"/>
    </row>
    <row r="36" spans="1:6" x14ac:dyDescent="0.35">
      <c r="A36" s="194" t="s">
        <v>139</v>
      </c>
      <c r="B36" s="184" t="s">
        <v>140</v>
      </c>
    </row>
    <row r="37" spans="1:6" x14ac:dyDescent="0.35">
      <c r="A37" s="194" t="s">
        <v>136</v>
      </c>
      <c r="B37" s="184" t="s">
        <v>137</v>
      </c>
    </row>
    <row r="38" spans="1:6" x14ac:dyDescent="0.35">
      <c r="A38" s="194"/>
      <c r="B38" s="184" t="s">
        <v>138</v>
      </c>
    </row>
    <row r="39" spans="1:6" x14ac:dyDescent="0.35">
      <c r="A39" s="194" t="s">
        <v>158</v>
      </c>
      <c r="B39" s="184" t="s">
        <v>159</v>
      </c>
    </row>
    <row r="40" spans="1:6" x14ac:dyDescent="0.35">
      <c r="A40" s="194"/>
      <c r="B40" s="184" t="s">
        <v>160</v>
      </c>
    </row>
    <row r="41" spans="1:6" x14ac:dyDescent="0.35">
      <c r="A41" s="194" t="s">
        <v>157</v>
      </c>
      <c r="B41" s="184" t="s">
        <v>161</v>
      </c>
    </row>
    <row r="42" spans="1:6" x14ac:dyDescent="0.35">
      <c r="A42" s="194"/>
      <c r="B42" s="184" t="s">
        <v>162</v>
      </c>
    </row>
    <row r="43" spans="1:6" ht="29" x14ac:dyDescent="0.35">
      <c r="A43" s="194" t="s">
        <v>156</v>
      </c>
      <c r="B43" s="184" t="s">
        <v>163</v>
      </c>
    </row>
    <row r="44" spans="1:6" ht="29" x14ac:dyDescent="0.35">
      <c r="A44" s="194"/>
      <c r="B44" s="184" t="s">
        <v>164</v>
      </c>
    </row>
    <row r="45" spans="1:6" x14ac:dyDescent="0.35">
      <c r="A45" s="194"/>
    </row>
    <row r="46" spans="1:6" x14ac:dyDescent="0.35">
      <c r="A46" s="194"/>
    </row>
    <row r="47" spans="1:6" x14ac:dyDescent="0.35">
      <c r="A47" s="194"/>
    </row>
    <row r="48" spans="1:6" ht="29" x14ac:dyDescent="0.35">
      <c r="A48" s="194" t="s">
        <v>307</v>
      </c>
      <c r="B48" s="184" t="s">
        <v>342</v>
      </c>
      <c r="C48" s="205" t="s">
        <v>349</v>
      </c>
    </row>
    <row r="49" spans="1:3" ht="29" x14ac:dyDescent="0.35">
      <c r="A49" s="194" t="s">
        <v>343</v>
      </c>
      <c r="B49" s="184" t="s">
        <v>344</v>
      </c>
      <c r="C49" s="205" t="s">
        <v>345</v>
      </c>
    </row>
  </sheetData>
  <mergeCells count="4">
    <mergeCell ref="A2:B2"/>
    <mergeCell ref="A35:B35"/>
    <mergeCell ref="A11:B11"/>
    <mergeCell ref="D11:F11"/>
  </mergeCells>
  <hyperlinks>
    <hyperlink ref="C48" r:id="rId1" xr:uid="{747C9DB6-AC29-4B22-BA8C-8A1841F4721F}"/>
    <hyperlink ref="C49" r:id="rId2" xr:uid="{ECACA39E-E767-4F05-863B-B3EAFAB8D7BB}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AH3845"/>
  <sheetViews>
    <sheetView topLeftCell="N1" workbookViewId="0">
      <selection activeCell="Y17" sqref="Y17"/>
    </sheetView>
  </sheetViews>
  <sheetFormatPr defaultRowHeight="14.5" x14ac:dyDescent="0.35"/>
  <cols>
    <col min="1" max="1" width="14.453125" bestFit="1" customWidth="1"/>
    <col min="2" max="2" width="24.7265625" bestFit="1" customWidth="1"/>
    <col min="3" max="3" width="22.26953125" bestFit="1" customWidth="1"/>
    <col min="4" max="4" width="24.26953125" bestFit="1" customWidth="1"/>
    <col min="5" max="5" width="12.54296875" bestFit="1" customWidth="1"/>
    <col min="6" max="6" width="15.54296875" bestFit="1" customWidth="1"/>
    <col min="7" max="7" width="21.453125" bestFit="1" customWidth="1"/>
    <col min="8" max="8" width="24.453125" bestFit="1" customWidth="1"/>
    <col min="9" max="9" width="49.7265625" bestFit="1" customWidth="1"/>
    <col min="10" max="10" width="10" bestFit="1" customWidth="1"/>
    <col min="11" max="11" width="15.7265625" bestFit="1" customWidth="1"/>
    <col min="12" max="12" width="19" bestFit="1" customWidth="1"/>
    <col min="13" max="13" width="31.453125" bestFit="1" customWidth="1"/>
    <col min="14" max="14" width="14.26953125" bestFit="1" customWidth="1"/>
    <col min="15" max="15" width="16.453125" bestFit="1" customWidth="1"/>
    <col min="16" max="16" width="13.54296875" bestFit="1" customWidth="1"/>
    <col min="17" max="17" width="24.1796875" customWidth="1"/>
    <col min="18" max="18" width="2.7265625" style="179" customWidth="1"/>
    <col min="20" max="20" width="25.54296875" customWidth="1"/>
    <col min="21" max="21" width="2.7265625" style="179" customWidth="1"/>
    <col min="22" max="22" width="22.26953125" bestFit="1" customWidth="1"/>
    <col min="23" max="23" width="16.453125" bestFit="1" customWidth="1"/>
    <col min="24" max="24" width="7.81640625" bestFit="1" customWidth="1"/>
    <col min="25" max="25" width="8.453125" bestFit="1" customWidth="1"/>
    <col min="26" max="28" width="7.81640625" bestFit="1" customWidth="1"/>
    <col min="29" max="31" width="8.81640625" bestFit="1" customWidth="1"/>
    <col min="32" max="34" width="7.81640625" bestFit="1" customWidth="1"/>
    <col min="35" max="35" width="9" bestFit="1" customWidth="1"/>
    <col min="36" max="36" width="8" bestFit="1" customWidth="1"/>
    <col min="37" max="37" width="8.7265625" bestFit="1" customWidth="1"/>
    <col min="38" max="39" width="8" bestFit="1" customWidth="1"/>
    <col min="40" max="40" width="21.26953125" bestFit="1" customWidth="1"/>
    <col min="41" max="41" width="23.7265625" bestFit="1" customWidth="1"/>
    <col min="42" max="42" width="12" bestFit="1" customWidth="1"/>
  </cols>
  <sheetData>
    <row r="1" spans="1:34" ht="15" thickBot="1" x14ac:dyDescent="0.4">
      <c r="A1" t="s">
        <v>165</v>
      </c>
      <c r="B1" t="s">
        <v>166</v>
      </c>
      <c r="C1" t="s">
        <v>167</v>
      </c>
      <c r="D1" t="s">
        <v>168</v>
      </c>
      <c r="E1" t="s">
        <v>169</v>
      </c>
      <c r="F1" t="s">
        <v>170</v>
      </c>
      <c r="G1" t="s">
        <v>171</v>
      </c>
      <c r="H1" t="s">
        <v>172</v>
      </c>
      <c r="I1" t="s">
        <v>173</v>
      </c>
      <c r="J1" t="s">
        <v>174</v>
      </c>
      <c r="K1" t="s">
        <v>175</v>
      </c>
      <c r="L1" t="s">
        <v>176</v>
      </c>
      <c r="M1" t="s">
        <v>177</v>
      </c>
      <c r="N1" t="s">
        <v>178</v>
      </c>
      <c r="O1" t="s">
        <v>179</v>
      </c>
      <c r="P1" t="s">
        <v>180</v>
      </c>
      <c r="Q1" t="s">
        <v>49</v>
      </c>
      <c r="S1">
        <v>0</v>
      </c>
      <c r="T1" t="s">
        <v>70</v>
      </c>
      <c r="V1" s="175" t="s">
        <v>165</v>
      </c>
      <c r="W1" s="176">
        <v>4</v>
      </c>
      <c r="Y1" s="189" t="s">
        <v>100</v>
      </c>
      <c r="Z1" s="188"/>
      <c r="AA1" s="188"/>
      <c r="AB1" s="188"/>
      <c r="AC1" s="188"/>
      <c r="AD1" s="188"/>
      <c r="AE1" s="188"/>
    </row>
    <row r="2" spans="1:34" x14ac:dyDescent="0.35">
      <c r="A2">
        <v>5</v>
      </c>
      <c r="B2" t="s">
        <v>181</v>
      </c>
      <c r="C2">
        <v>2019</v>
      </c>
      <c r="D2">
        <v>1</v>
      </c>
      <c r="E2" t="s">
        <v>253</v>
      </c>
      <c r="F2">
        <v>1</v>
      </c>
      <c r="G2" t="s">
        <v>183</v>
      </c>
      <c r="H2">
        <v>903</v>
      </c>
      <c r="I2" t="s">
        <v>239</v>
      </c>
      <c r="J2" t="s">
        <v>121</v>
      </c>
      <c r="K2" t="s">
        <v>230</v>
      </c>
      <c r="L2">
        <v>4512</v>
      </c>
      <c r="M2" t="s">
        <v>186</v>
      </c>
      <c r="N2">
        <v>373644</v>
      </c>
      <c r="O2">
        <v>29332745.350000001</v>
      </c>
      <c r="P2">
        <v>247565875</v>
      </c>
      <c r="Q2" t="str">
        <f t="shared" ref="Q2:Q65" si="0">VLOOKUP(J2,S:T,2,FALSE)</f>
        <v>1-Residential</v>
      </c>
      <c r="S2" t="s">
        <v>115</v>
      </c>
      <c r="T2" t="s">
        <v>53</v>
      </c>
      <c r="V2" s="175" t="s">
        <v>170</v>
      </c>
      <c r="W2" t="s">
        <v>75</v>
      </c>
    </row>
    <row r="3" spans="1:34" x14ac:dyDescent="0.35">
      <c r="A3">
        <v>4</v>
      </c>
      <c r="B3" t="s">
        <v>187</v>
      </c>
      <c r="C3">
        <v>2019</v>
      </c>
      <c r="D3">
        <v>1</v>
      </c>
      <c r="E3" t="s">
        <v>253</v>
      </c>
      <c r="F3">
        <v>10</v>
      </c>
      <c r="G3" t="s">
        <v>238</v>
      </c>
      <c r="H3">
        <v>1</v>
      </c>
      <c r="I3" t="s">
        <v>229</v>
      </c>
      <c r="J3" t="s">
        <v>121</v>
      </c>
      <c r="K3" t="s">
        <v>230</v>
      </c>
      <c r="L3">
        <v>207</v>
      </c>
      <c r="M3" t="s">
        <v>243</v>
      </c>
      <c r="N3">
        <v>10</v>
      </c>
      <c r="O3">
        <v>1283.6400000000001</v>
      </c>
      <c r="P3">
        <v>4861</v>
      </c>
      <c r="Q3" t="str">
        <f t="shared" si="0"/>
        <v>1-Residential</v>
      </c>
      <c r="S3" t="s">
        <v>116</v>
      </c>
      <c r="T3" t="s">
        <v>53</v>
      </c>
    </row>
    <row r="4" spans="1:34" x14ac:dyDescent="0.35">
      <c r="A4">
        <v>5</v>
      </c>
      <c r="B4" t="s">
        <v>181</v>
      </c>
      <c r="C4">
        <v>2019</v>
      </c>
      <c r="D4">
        <v>1</v>
      </c>
      <c r="E4" t="s">
        <v>253</v>
      </c>
      <c r="F4">
        <v>10</v>
      </c>
      <c r="G4" t="s">
        <v>238</v>
      </c>
      <c r="H4">
        <v>301</v>
      </c>
      <c r="I4" t="s">
        <v>247</v>
      </c>
      <c r="J4" t="s">
        <v>121</v>
      </c>
      <c r="K4" t="s">
        <v>230</v>
      </c>
      <c r="L4">
        <v>207</v>
      </c>
      <c r="M4" t="s">
        <v>243</v>
      </c>
      <c r="N4">
        <v>535</v>
      </c>
      <c r="O4">
        <v>171850.38</v>
      </c>
      <c r="P4">
        <v>731681</v>
      </c>
      <c r="Q4" t="str">
        <f t="shared" si="0"/>
        <v>1-Residential</v>
      </c>
      <c r="S4" t="s">
        <v>126</v>
      </c>
      <c r="T4" t="s">
        <v>53</v>
      </c>
      <c r="V4" s="175" t="s">
        <v>305</v>
      </c>
      <c r="W4" s="175" t="s">
        <v>57</v>
      </c>
    </row>
    <row r="5" spans="1:34" x14ac:dyDescent="0.35">
      <c r="A5">
        <v>5</v>
      </c>
      <c r="B5" t="s">
        <v>181</v>
      </c>
      <c r="C5">
        <v>2019</v>
      </c>
      <c r="D5">
        <v>1</v>
      </c>
      <c r="E5" t="s">
        <v>253</v>
      </c>
      <c r="F5">
        <v>1</v>
      </c>
      <c r="G5" t="s">
        <v>183</v>
      </c>
      <c r="H5">
        <v>306</v>
      </c>
      <c r="I5" t="s">
        <v>244</v>
      </c>
      <c r="J5" t="s">
        <v>122</v>
      </c>
      <c r="K5" t="s">
        <v>242</v>
      </c>
      <c r="L5">
        <v>200</v>
      </c>
      <c r="M5" t="s">
        <v>210</v>
      </c>
      <c r="N5">
        <v>930</v>
      </c>
      <c r="O5">
        <v>104671.66</v>
      </c>
      <c r="P5">
        <v>657137</v>
      </c>
      <c r="Q5" t="str">
        <f t="shared" si="0"/>
        <v>2-Low Income Residential</v>
      </c>
      <c r="S5" t="s">
        <v>117</v>
      </c>
      <c r="T5" t="s">
        <v>53</v>
      </c>
      <c r="W5">
        <v>2020</v>
      </c>
    </row>
    <row r="6" spans="1:34" x14ac:dyDescent="0.35">
      <c r="A6">
        <v>5</v>
      </c>
      <c r="B6" t="s">
        <v>181</v>
      </c>
      <c r="C6">
        <v>2019</v>
      </c>
      <c r="D6">
        <v>1</v>
      </c>
      <c r="E6" t="s">
        <v>253</v>
      </c>
      <c r="F6">
        <v>3</v>
      </c>
      <c r="G6" t="s">
        <v>189</v>
      </c>
      <c r="H6">
        <v>951</v>
      </c>
      <c r="I6" t="s">
        <v>250</v>
      </c>
      <c r="J6" t="s">
        <v>126</v>
      </c>
      <c r="K6" t="s">
        <v>249</v>
      </c>
      <c r="L6">
        <v>4532</v>
      </c>
      <c r="M6" t="s">
        <v>200</v>
      </c>
      <c r="N6">
        <v>1370</v>
      </c>
      <c r="O6">
        <v>48492.55</v>
      </c>
      <c r="P6">
        <v>467273</v>
      </c>
      <c r="Q6" t="str">
        <f t="shared" si="0"/>
        <v>3-Small C&amp;I</v>
      </c>
      <c r="S6" t="s">
        <v>118</v>
      </c>
      <c r="T6" t="s">
        <v>53</v>
      </c>
      <c r="V6" s="175" t="s">
        <v>58</v>
      </c>
      <c r="W6">
        <v>1</v>
      </c>
      <c r="X6">
        <v>2</v>
      </c>
      <c r="Y6">
        <v>3</v>
      </c>
      <c r="Z6">
        <v>4</v>
      </c>
      <c r="AA6">
        <v>5</v>
      </c>
      <c r="AB6">
        <v>6</v>
      </c>
      <c r="AC6">
        <v>7</v>
      </c>
      <c r="AD6">
        <v>8</v>
      </c>
      <c r="AE6">
        <v>9</v>
      </c>
      <c r="AF6">
        <v>10</v>
      </c>
      <c r="AG6">
        <v>11</v>
      </c>
      <c r="AH6">
        <v>12</v>
      </c>
    </row>
    <row r="7" spans="1:34" x14ac:dyDescent="0.35">
      <c r="A7">
        <v>5</v>
      </c>
      <c r="B7" t="s">
        <v>181</v>
      </c>
      <c r="C7">
        <v>2019</v>
      </c>
      <c r="D7">
        <v>1</v>
      </c>
      <c r="E7" t="s">
        <v>253</v>
      </c>
      <c r="F7">
        <v>79</v>
      </c>
      <c r="G7" t="s">
        <v>212</v>
      </c>
      <c r="H7">
        <v>951</v>
      </c>
      <c r="I7" t="s">
        <v>250</v>
      </c>
      <c r="J7" t="s">
        <v>126</v>
      </c>
      <c r="K7" t="s">
        <v>249</v>
      </c>
      <c r="L7">
        <v>4579</v>
      </c>
      <c r="M7" t="s">
        <v>221</v>
      </c>
      <c r="N7">
        <v>7</v>
      </c>
      <c r="O7">
        <v>284.86</v>
      </c>
      <c r="P7">
        <v>2844</v>
      </c>
      <c r="Q7" t="str">
        <f t="shared" si="0"/>
        <v>3-Small C&amp;I</v>
      </c>
      <c r="S7" t="s">
        <v>119</v>
      </c>
      <c r="T7" t="s">
        <v>54</v>
      </c>
      <c r="V7" s="176" t="s">
        <v>98</v>
      </c>
      <c r="W7" s="177">
        <v>10332686</v>
      </c>
      <c r="X7" s="177">
        <v>7436933</v>
      </c>
      <c r="Y7" s="177">
        <v>7922539</v>
      </c>
      <c r="Z7" s="177">
        <v>7840372</v>
      </c>
      <c r="AA7" s="177">
        <v>7198773</v>
      </c>
      <c r="AB7" s="177">
        <v>7936869</v>
      </c>
      <c r="AC7" s="177">
        <v>11792346</v>
      </c>
      <c r="AD7" s="177">
        <v>16704650</v>
      </c>
      <c r="AE7" s="177">
        <v>13934448</v>
      </c>
      <c r="AF7" s="177">
        <v>9620016</v>
      </c>
      <c r="AG7" s="177">
        <v>7825932</v>
      </c>
      <c r="AH7" s="177">
        <v>8891778</v>
      </c>
    </row>
    <row r="8" spans="1:34" x14ac:dyDescent="0.35">
      <c r="A8">
        <v>4</v>
      </c>
      <c r="B8" t="s">
        <v>187</v>
      </c>
      <c r="C8">
        <v>2019</v>
      </c>
      <c r="D8">
        <v>1</v>
      </c>
      <c r="E8" t="s">
        <v>253</v>
      </c>
      <c r="F8">
        <v>1</v>
      </c>
      <c r="G8" t="s">
        <v>183</v>
      </c>
      <c r="H8">
        <v>950</v>
      </c>
      <c r="I8" t="s">
        <v>184</v>
      </c>
      <c r="J8" t="s">
        <v>115</v>
      </c>
      <c r="K8" t="s">
        <v>185</v>
      </c>
      <c r="L8">
        <v>4512</v>
      </c>
      <c r="M8" t="s">
        <v>186</v>
      </c>
      <c r="N8">
        <v>29</v>
      </c>
      <c r="O8">
        <v>1739.6</v>
      </c>
      <c r="P8">
        <v>16011</v>
      </c>
      <c r="Q8" t="str">
        <f t="shared" si="0"/>
        <v>3-Small C&amp;I</v>
      </c>
      <c r="S8" t="s">
        <v>127</v>
      </c>
      <c r="T8" t="s">
        <v>54</v>
      </c>
      <c r="V8" s="176" t="s">
        <v>99</v>
      </c>
      <c r="W8" s="177">
        <v>140170</v>
      </c>
      <c r="X8" s="177">
        <v>120748</v>
      </c>
      <c r="Y8" s="177">
        <v>116131</v>
      </c>
      <c r="Z8" s="177">
        <v>118459</v>
      </c>
      <c r="AA8" s="177">
        <v>96903</v>
      </c>
      <c r="AB8" s="177">
        <v>82914</v>
      </c>
      <c r="AC8" s="177">
        <v>91482</v>
      </c>
      <c r="AD8" s="177">
        <v>120540</v>
      </c>
      <c r="AE8" s="177">
        <v>100229</v>
      </c>
      <c r="AF8" s="177">
        <v>88888</v>
      </c>
      <c r="AG8" s="177">
        <v>88198</v>
      </c>
      <c r="AH8" s="177">
        <v>125653</v>
      </c>
    </row>
    <row r="9" spans="1:34" x14ac:dyDescent="0.35">
      <c r="A9">
        <v>5</v>
      </c>
      <c r="B9" t="s">
        <v>181</v>
      </c>
      <c r="C9">
        <v>2019</v>
      </c>
      <c r="D9">
        <v>1</v>
      </c>
      <c r="E9" t="s">
        <v>253</v>
      </c>
      <c r="F9">
        <v>3</v>
      </c>
      <c r="G9" t="s">
        <v>189</v>
      </c>
      <c r="H9">
        <v>952</v>
      </c>
      <c r="I9" t="s">
        <v>235</v>
      </c>
      <c r="J9" t="s">
        <v>117</v>
      </c>
      <c r="K9" t="s">
        <v>236</v>
      </c>
      <c r="L9">
        <v>4532</v>
      </c>
      <c r="M9" t="s">
        <v>200</v>
      </c>
      <c r="N9">
        <v>398</v>
      </c>
      <c r="O9">
        <v>141007.79999999999</v>
      </c>
      <c r="P9">
        <v>2022162</v>
      </c>
      <c r="Q9" t="str">
        <f t="shared" si="0"/>
        <v>3-Small C&amp;I</v>
      </c>
      <c r="S9" t="s">
        <v>128</v>
      </c>
      <c r="T9" t="s">
        <v>54</v>
      </c>
      <c r="V9" s="176" t="s">
        <v>53</v>
      </c>
      <c r="W9" s="177">
        <v>2471374</v>
      </c>
      <c r="X9" s="177">
        <v>1402405</v>
      </c>
      <c r="Y9" s="177">
        <v>1825458</v>
      </c>
      <c r="Z9" s="177">
        <v>1536033</v>
      </c>
      <c r="AA9" s="177">
        <v>1390111</v>
      </c>
      <c r="AB9" s="177">
        <v>1442209</v>
      </c>
      <c r="AC9" s="177">
        <v>1972630</v>
      </c>
      <c r="AD9" s="177">
        <v>2764757</v>
      </c>
      <c r="AE9" s="177">
        <v>2564352</v>
      </c>
      <c r="AF9" s="177">
        <v>1843444</v>
      </c>
      <c r="AG9" s="177">
        <v>1683387</v>
      </c>
      <c r="AH9" s="177">
        <v>1745283</v>
      </c>
    </row>
    <row r="10" spans="1:34" x14ac:dyDescent="0.35">
      <c r="A10">
        <v>5</v>
      </c>
      <c r="B10" t="s">
        <v>181</v>
      </c>
      <c r="C10">
        <v>2019</v>
      </c>
      <c r="D10">
        <v>1</v>
      </c>
      <c r="E10" t="s">
        <v>253</v>
      </c>
      <c r="F10">
        <v>1</v>
      </c>
      <c r="G10" t="s">
        <v>183</v>
      </c>
      <c r="H10">
        <v>310</v>
      </c>
      <c r="I10" t="s">
        <v>254</v>
      </c>
      <c r="J10" t="s">
        <v>118</v>
      </c>
      <c r="K10" t="s">
        <v>214</v>
      </c>
      <c r="L10">
        <v>200</v>
      </c>
      <c r="M10" t="s">
        <v>210</v>
      </c>
      <c r="N10">
        <v>3</v>
      </c>
      <c r="O10">
        <v>170.81</v>
      </c>
      <c r="P10">
        <v>709</v>
      </c>
      <c r="Q10" t="str">
        <f t="shared" si="0"/>
        <v>3-Small C&amp;I</v>
      </c>
      <c r="S10" t="s">
        <v>207</v>
      </c>
      <c r="T10" t="s">
        <v>55</v>
      </c>
      <c r="V10" s="176" t="s">
        <v>54</v>
      </c>
      <c r="W10" s="177">
        <v>1868766</v>
      </c>
      <c r="X10" s="177">
        <v>950888</v>
      </c>
      <c r="Y10" s="177">
        <v>1199874</v>
      </c>
      <c r="Z10" s="177">
        <v>1169155</v>
      </c>
      <c r="AA10" s="177">
        <v>1048582</v>
      </c>
      <c r="AB10" s="177">
        <v>983243</v>
      </c>
      <c r="AC10" s="177">
        <v>1361001</v>
      </c>
      <c r="AD10" s="177">
        <v>1882193</v>
      </c>
      <c r="AE10" s="177">
        <v>1780088</v>
      </c>
      <c r="AF10" s="177">
        <v>1541109</v>
      </c>
      <c r="AG10" s="177">
        <v>1350079</v>
      </c>
      <c r="AH10" s="177">
        <v>1134977</v>
      </c>
    </row>
    <row r="11" spans="1:34" x14ac:dyDescent="0.35">
      <c r="A11">
        <v>5</v>
      </c>
      <c r="B11" t="s">
        <v>181</v>
      </c>
      <c r="C11">
        <v>2019</v>
      </c>
      <c r="D11">
        <v>1</v>
      </c>
      <c r="E11" t="s">
        <v>253</v>
      </c>
      <c r="F11">
        <v>3</v>
      </c>
      <c r="G11" t="s">
        <v>189</v>
      </c>
      <c r="H11">
        <v>953</v>
      </c>
      <c r="I11" t="s">
        <v>213</v>
      </c>
      <c r="J11" t="s">
        <v>118</v>
      </c>
      <c r="K11" t="s">
        <v>214</v>
      </c>
      <c r="L11">
        <v>4532</v>
      </c>
      <c r="M11" t="s">
        <v>200</v>
      </c>
      <c r="N11">
        <v>13991</v>
      </c>
      <c r="O11">
        <v>765735.28</v>
      </c>
      <c r="P11">
        <v>9295577</v>
      </c>
      <c r="Q11" t="str">
        <f t="shared" si="0"/>
        <v>3-Small C&amp;I</v>
      </c>
      <c r="S11" t="s">
        <v>270</v>
      </c>
      <c r="T11" t="s">
        <v>70</v>
      </c>
      <c r="V11" s="176" t="s">
        <v>55</v>
      </c>
      <c r="W11" s="177">
        <v>317552</v>
      </c>
      <c r="X11" s="177">
        <v>2033847</v>
      </c>
      <c r="Y11" s="177">
        <v>-2284181</v>
      </c>
      <c r="Z11" s="177">
        <v>2001093</v>
      </c>
      <c r="AA11" s="177">
        <v>3122907</v>
      </c>
      <c r="AB11" s="177">
        <v>1087026</v>
      </c>
      <c r="AC11" s="177">
        <v>1249553</v>
      </c>
      <c r="AD11" s="177">
        <v>1261163</v>
      </c>
      <c r="AE11" s="177">
        <v>1390015</v>
      </c>
      <c r="AF11" s="177">
        <v>1098838</v>
      </c>
      <c r="AG11" s="177">
        <v>1075518</v>
      </c>
      <c r="AH11" s="177">
        <v>1154476</v>
      </c>
    </row>
    <row r="12" spans="1:34" x14ac:dyDescent="0.35">
      <c r="A12">
        <v>5</v>
      </c>
      <c r="B12" t="s">
        <v>181</v>
      </c>
      <c r="C12">
        <v>2019</v>
      </c>
      <c r="D12">
        <v>1</v>
      </c>
      <c r="E12" t="s">
        <v>253</v>
      </c>
      <c r="F12">
        <v>3</v>
      </c>
      <c r="G12" t="s">
        <v>189</v>
      </c>
      <c r="H12">
        <v>313</v>
      </c>
      <c r="I12" t="s">
        <v>217</v>
      </c>
      <c r="J12" t="s">
        <v>119</v>
      </c>
      <c r="K12" t="s">
        <v>216</v>
      </c>
      <c r="L12">
        <v>300</v>
      </c>
      <c r="M12" t="s">
        <v>191</v>
      </c>
      <c r="N12">
        <v>7</v>
      </c>
      <c r="O12">
        <v>83487.539999999994</v>
      </c>
      <c r="P12">
        <v>462575</v>
      </c>
      <c r="Q12" t="str">
        <f t="shared" si="0"/>
        <v>4-Medium C&amp;I</v>
      </c>
      <c r="S12" t="s">
        <v>121</v>
      </c>
      <c r="T12" t="s">
        <v>98</v>
      </c>
    </row>
    <row r="13" spans="1:34" x14ac:dyDescent="0.35">
      <c r="A13">
        <v>5</v>
      </c>
      <c r="B13" t="s">
        <v>181</v>
      </c>
      <c r="C13">
        <v>2019</v>
      </c>
      <c r="D13">
        <v>1</v>
      </c>
      <c r="E13" t="s">
        <v>253</v>
      </c>
      <c r="F13">
        <v>5</v>
      </c>
      <c r="G13" t="s">
        <v>195</v>
      </c>
      <c r="H13">
        <v>18</v>
      </c>
      <c r="I13" t="s">
        <v>215</v>
      </c>
      <c r="J13" t="s">
        <v>119</v>
      </c>
      <c r="K13" t="s">
        <v>216</v>
      </c>
      <c r="L13">
        <v>460</v>
      </c>
      <c r="M13" t="s">
        <v>198</v>
      </c>
      <c r="N13">
        <v>221</v>
      </c>
      <c r="O13">
        <v>988612</v>
      </c>
      <c r="P13">
        <v>4449742</v>
      </c>
      <c r="Q13" t="str">
        <f t="shared" si="0"/>
        <v>4-Medium C&amp;I</v>
      </c>
      <c r="S13" t="s">
        <v>122</v>
      </c>
      <c r="T13" t="s">
        <v>99</v>
      </c>
    </row>
    <row r="14" spans="1:34" x14ac:dyDescent="0.35">
      <c r="A14">
        <v>5</v>
      </c>
      <c r="B14" t="s">
        <v>181</v>
      </c>
      <c r="C14">
        <v>2019</v>
      </c>
      <c r="D14">
        <v>1</v>
      </c>
      <c r="E14" t="s">
        <v>253</v>
      </c>
      <c r="F14">
        <v>1</v>
      </c>
      <c r="G14" t="s">
        <v>183</v>
      </c>
      <c r="H14">
        <v>911</v>
      </c>
      <c r="I14" t="s">
        <v>201</v>
      </c>
      <c r="J14" t="s">
        <v>202</v>
      </c>
      <c r="K14" t="s">
        <v>203</v>
      </c>
      <c r="L14">
        <v>4512</v>
      </c>
      <c r="M14" t="s">
        <v>186</v>
      </c>
      <c r="N14">
        <v>7</v>
      </c>
      <c r="O14">
        <v>8940.98</v>
      </c>
      <c r="P14">
        <v>71413</v>
      </c>
      <c r="Q14" t="str">
        <f t="shared" si="0"/>
        <v>1-Residential</v>
      </c>
      <c r="S14" t="s">
        <v>202</v>
      </c>
      <c r="T14" t="s">
        <v>98</v>
      </c>
    </row>
    <row r="15" spans="1:34" x14ac:dyDescent="0.35">
      <c r="A15">
        <v>5</v>
      </c>
      <c r="B15" t="s">
        <v>181</v>
      </c>
      <c r="C15">
        <v>2019</v>
      </c>
      <c r="D15">
        <v>1</v>
      </c>
      <c r="E15" t="s">
        <v>253</v>
      </c>
      <c r="F15">
        <v>1</v>
      </c>
      <c r="G15" t="s">
        <v>183</v>
      </c>
      <c r="H15">
        <v>5</v>
      </c>
      <c r="I15" t="s">
        <v>190</v>
      </c>
      <c r="J15" t="s">
        <v>115</v>
      </c>
      <c r="K15" t="s">
        <v>185</v>
      </c>
      <c r="L15">
        <v>200</v>
      </c>
      <c r="M15" t="s">
        <v>210</v>
      </c>
      <c r="N15">
        <v>1032</v>
      </c>
      <c r="O15">
        <v>-668.43</v>
      </c>
      <c r="P15">
        <v>557791</v>
      </c>
      <c r="Q15" t="str">
        <f t="shared" si="0"/>
        <v>3-Small C&amp;I</v>
      </c>
      <c r="S15" t="s">
        <v>123</v>
      </c>
      <c r="T15" t="s">
        <v>134</v>
      </c>
    </row>
    <row r="16" spans="1:34" x14ac:dyDescent="0.35">
      <c r="A16">
        <v>4</v>
      </c>
      <c r="B16" t="s">
        <v>187</v>
      </c>
      <c r="C16">
        <v>2019</v>
      </c>
      <c r="D16">
        <v>1</v>
      </c>
      <c r="E16" t="s">
        <v>253</v>
      </c>
      <c r="F16">
        <v>1</v>
      </c>
      <c r="G16" t="s">
        <v>183</v>
      </c>
      <c r="H16">
        <v>5</v>
      </c>
      <c r="I16" t="s">
        <v>190</v>
      </c>
      <c r="J16" t="s">
        <v>115</v>
      </c>
      <c r="K16" t="s">
        <v>185</v>
      </c>
      <c r="L16">
        <v>200</v>
      </c>
      <c r="M16" t="s">
        <v>210</v>
      </c>
      <c r="N16">
        <v>12</v>
      </c>
      <c r="O16">
        <v>1499.61</v>
      </c>
      <c r="P16">
        <v>6191</v>
      </c>
      <c r="Q16" t="str">
        <f t="shared" si="0"/>
        <v>3-Small C&amp;I</v>
      </c>
      <c r="S16" t="s">
        <v>288</v>
      </c>
      <c r="T16" t="s">
        <v>134</v>
      </c>
    </row>
    <row r="17" spans="1:20" x14ac:dyDescent="0.35">
      <c r="A17">
        <v>5</v>
      </c>
      <c r="B17" t="s">
        <v>181</v>
      </c>
      <c r="C17">
        <v>2019</v>
      </c>
      <c r="D17">
        <v>1</v>
      </c>
      <c r="E17" t="s">
        <v>253</v>
      </c>
      <c r="F17">
        <v>6</v>
      </c>
      <c r="G17" t="s">
        <v>192</v>
      </c>
      <c r="H17">
        <v>613</v>
      </c>
      <c r="I17" t="s">
        <v>258</v>
      </c>
      <c r="J17" t="s">
        <v>116</v>
      </c>
      <c r="K17" t="s">
        <v>224</v>
      </c>
      <c r="L17">
        <v>700</v>
      </c>
      <c r="M17" t="s">
        <v>193</v>
      </c>
      <c r="N17">
        <v>7</v>
      </c>
      <c r="O17">
        <v>260.54000000000002</v>
      </c>
      <c r="P17">
        <v>931</v>
      </c>
      <c r="Q17" t="str">
        <f t="shared" si="0"/>
        <v>3-Small C&amp;I</v>
      </c>
      <c r="S17" t="s">
        <v>130</v>
      </c>
      <c r="T17" t="s">
        <v>134</v>
      </c>
    </row>
    <row r="18" spans="1:20" x14ac:dyDescent="0.35">
      <c r="A18">
        <v>4</v>
      </c>
      <c r="B18" t="s">
        <v>187</v>
      </c>
      <c r="C18">
        <v>2019</v>
      </c>
      <c r="D18">
        <v>1</v>
      </c>
      <c r="E18" t="s">
        <v>253</v>
      </c>
      <c r="F18">
        <v>6</v>
      </c>
      <c r="G18" t="s">
        <v>192</v>
      </c>
      <c r="H18">
        <v>615</v>
      </c>
      <c r="I18" t="s">
        <v>292</v>
      </c>
      <c r="J18" t="s">
        <v>123</v>
      </c>
      <c r="K18" t="s">
        <v>261</v>
      </c>
      <c r="L18">
        <v>4562</v>
      </c>
      <c r="M18" t="s">
        <v>211</v>
      </c>
      <c r="N18">
        <v>1</v>
      </c>
      <c r="O18">
        <v>5740.78</v>
      </c>
      <c r="P18">
        <v>21855</v>
      </c>
      <c r="Q18" t="str">
        <f t="shared" si="0"/>
        <v>Street</v>
      </c>
      <c r="S18" t="s">
        <v>124</v>
      </c>
      <c r="T18" t="s">
        <v>134</v>
      </c>
    </row>
    <row r="19" spans="1:20" x14ac:dyDescent="0.35">
      <c r="A19">
        <v>5</v>
      </c>
      <c r="B19" t="s">
        <v>181</v>
      </c>
      <c r="C19">
        <v>2019</v>
      </c>
      <c r="D19">
        <v>1</v>
      </c>
      <c r="E19" t="s">
        <v>253</v>
      </c>
      <c r="F19">
        <v>60</v>
      </c>
      <c r="G19" t="s">
        <v>212</v>
      </c>
      <c r="H19">
        <v>623</v>
      </c>
      <c r="I19" t="s">
        <v>295</v>
      </c>
      <c r="J19" t="s">
        <v>124</v>
      </c>
      <c r="K19" t="s">
        <v>227</v>
      </c>
      <c r="L19">
        <v>360</v>
      </c>
      <c r="M19" t="s">
        <v>225</v>
      </c>
      <c r="N19">
        <v>3</v>
      </c>
      <c r="O19">
        <v>76.709999999999994</v>
      </c>
      <c r="P19">
        <v>261</v>
      </c>
      <c r="Q19" t="str">
        <f t="shared" si="0"/>
        <v>Street</v>
      </c>
      <c r="S19" t="s">
        <v>125</v>
      </c>
      <c r="T19" t="s">
        <v>134</v>
      </c>
    </row>
    <row r="20" spans="1:20" x14ac:dyDescent="0.35">
      <c r="A20">
        <v>5</v>
      </c>
      <c r="B20" t="s">
        <v>181</v>
      </c>
      <c r="C20">
        <v>2019</v>
      </c>
      <c r="D20">
        <v>1</v>
      </c>
      <c r="E20" t="s">
        <v>253</v>
      </c>
      <c r="F20">
        <v>1</v>
      </c>
      <c r="G20" t="s">
        <v>183</v>
      </c>
      <c r="H20">
        <v>603</v>
      </c>
      <c r="I20" t="s">
        <v>196</v>
      </c>
      <c r="J20" t="s">
        <v>125</v>
      </c>
      <c r="K20" t="s">
        <v>197</v>
      </c>
      <c r="L20">
        <v>200</v>
      </c>
      <c r="M20" t="s">
        <v>210</v>
      </c>
      <c r="N20">
        <v>830</v>
      </c>
      <c r="O20">
        <v>31192.720000000001</v>
      </c>
      <c r="P20">
        <v>84592</v>
      </c>
      <c r="Q20" t="str">
        <f t="shared" si="0"/>
        <v>Street</v>
      </c>
      <c r="S20" t="s">
        <v>278</v>
      </c>
      <c r="T20" t="s">
        <v>134</v>
      </c>
    </row>
    <row r="21" spans="1:20" x14ac:dyDescent="0.35">
      <c r="A21">
        <v>5</v>
      </c>
      <c r="B21" t="s">
        <v>181</v>
      </c>
      <c r="C21">
        <v>2019</v>
      </c>
      <c r="D21">
        <v>1</v>
      </c>
      <c r="E21" t="s">
        <v>253</v>
      </c>
      <c r="F21">
        <v>6</v>
      </c>
      <c r="G21" t="s">
        <v>192</v>
      </c>
      <c r="H21">
        <v>602</v>
      </c>
      <c r="I21" t="s">
        <v>246</v>
      </c>
      <c r="J21" t="s">
        <v>125</v>
      </c>
      <c r="K21" t="s">
        <v>197</v>
      </c>
      <c r="L21">
        <v>700</v>
      </c>
      <c r="M21" t="s">
        <v>193</v>
      </c>
      <c r="N21">
        <v>373</v>
      </c>
      <c r="O21">
        <v>42211.59</v>
      </c>
      <c r="P21">
        <v>136183</v>
      </c>
      <c r="Q21" t="str">
        <f t="shared" si="0"/>
        <v>Street</v>
      </c>
      <c r="S21" t="s">
        <v>132</v>
      </c>
      <c r="T21" t="s">
        <v>134</v>
      </c>
    </row>
    <row r="22" spans="1:20" x14ac:dyDescent="0.35">
      <c r="A22">
        <v>5</v>
      </c>
      <c r="B22" t="s">
        <v>181</v>
      </c>
      <c r="C22">
        <v>2019</v>
      </c>
      <c r="D22">
        <v>1</v>
      </c>
      <c r="E22" t="s">
        <v>253</v>
      </c>
      <c r="F22">
        <v>3</v>
      </c>
      <c r="G22" t="s">
        <v>189</v>
      </c>
      <c r="H22">
        <v>616</v>
      </c>
      <c r="I22" t="s">
        <v>199</v>
      </c>
      <c r="J22" t="s">
        <v>125</v>
      </c>
      <c r="K22" t="s">
        <v>197</v>
      </c>
      <c r="L22">
        <v>4532</v>
      </c>
      <c r="M22" t="s">
        <v>200</v>
      </c>
      <c r="N22">
        <v>3144</v>
      </c>
      <c r="O22">
        <v>252155.31</v>
      </c>
      <c r="P22">
        <v>1446332</v>
      </c>
      <c r="Q22" t="str">
        <f t="shared" si="0"/>
        <v>Street</v>
      </c>
    </row>
    <row r="23" spans="1:20" x14ac:dyDescent="0.35">
      <c r="A23">
        <v>5</v>
      </c>
      <c r="B23" t="s">
        <v>181</v>
      </c>
      <c r="C23">
        <v>2019</v>
      </c>
      <c r="D23">
        <v>1</v>
      </c>
      <c r="E23" t="s">
        <v>253</v>
      </c>
      <c r="F23">
        <v>5</v>
      </c>
      <c r="G23" t="s">
        <v>195</v>
      </c>
      <c r="H23">
        <v>616</v>
      </c>
      <c r="I23" t="s">
        <v>199</v>
      </c>
      <c r="J23" t="s">
        <v>125</v>
      </c>
      <c r="K23" t="s">
        <v>197</v>
      </c>
      <c r="L23">
        <v>4552</v>
      </c>
      <c r="M23" t="s">
        <v>276</v>
      </c>
      <c r="N23">
        <v>107</v>
      </c>
      <c r="O23">
        <v>13861.93</v>
      </c>
      <c r="P23">
        <v>81171</v>
      </c>
      <c r="Q23" t="str">
        <f t="shared" si="0"/>
        <v>Street</v>
      </c>
    </row>
    <row r="24" spans="1:20" x14ac:dyDescent="0.35">
      <c r="A24">
        <v>5</v>
      </c>
      <c r="B24" t="s">
        <v>181</v>
      </c>
      <c r="C24">
        <v>2019</v>
      </c>
      <c r="D24">
        <v>1</v>
      </c>
      <c r="E24" t="s">
        <v>253</v>
      </c>
      <c r="F24">
        <v>3</v>
      </c>
      <c r="G24" t="s">
        <v>189</v>
      </c>
      <c r="H24">
        <v>17</v>
      </c>
      <c r="I24" t="s">
        <v>204</v>
      </c>
      <c r="J24" t="s">
        <v>128</v>
      </c>
      <c r="K24" t="s">
        <v>205</v>
      </c>
      <c r="L24">
        <v>300</v>
      </c>
      <c r="M24" t="s">
        <v>191</v>
      </c>
      <c r="N24">
        <v>2</v>
      </c>
      <c r="O24">
        <v>3222.41</v>
      </c>
      <c r="P24">
        <v>14360</v>
      </c>
      <c r="Q24" t="str">
        <f t="shared" si="0"/>
        <v>4-Medium C&amp;I</v>
      </c>
    </row>
    <row r="25" spans="1:20" x14ac:dyDescent="0.35">
      <c r="A25">
        <v>5</v>
      </c>
      <c r="B25" t="s">
        <v>181</v>
      </c>
      <c r="C25">
        <v>2019</v>
      </c>
      <c r="D25">
        <v>1</v>
      </c>
      <c r="E25" t="s">
        <v>253</v>
      </c>
      <c r="F25">
        <v>3</v>
      </c>
      <c r="G25" t="s">
        <v>189</v>
      </c>
      <c r="H25">
        <v>701</v>
      </c>
      <c r="I25" t="s">
        <v>206</v>
      </c>
      <c r="J25" t="s">
        <v>207</v>
      </c>
      <c r="K25" t="s">
        <v>208</v>
      </c>
      <c r="L25">
        <v>300</v>
      </c>
      <c r="M25" t="s">
        <v>191</v>
      </c>
      <c r="N25">
        <v>241</v>
      </c>
      <c r="O25">
        <v>5920882.71</v>
      </c>
      <c r="P25">
        <v>29344300</v>
      </c>
      <c r="Q25" t="str">
        <f t="shared" si="0"/>
        <v>5-Large C&amp;I</v>
      </c>
    </row>
    <row r="26" spans="1:20" x14ac:dyDescent="0.35">
      <c r="A26">
        <v>4</v>
      </c>
      <c r="B26" t="s">
        <v>187</v>
      </c>
      <c r="C26">
        <v>2019</v>
      </c>
      <c r="D26">
        <v>1</v>
      </c>
      <c r="E26" t="s">
        <v>253</v>
      </c>
      <c r="F26">
        <v>1</v>
      </c>
      <c r="G26" t="s">
        <v>183</v>
      </c>
      <c r="H26">
        <v>1</v>
      </c>
      <c r="I26" t="s">
        <v>229</v>
      </c>
      <c r="J26" t="s">
        <v>121</v>
      </c>
      <c r="K26" t="s">
        <v>230</v>
      </c>
      <c r="L26">
        <v>200</v>
      </c>
      <c r="M26" t="s">
        <v>210</v>
      </c>
      <c r="N26">
        <v>1120</v>
      </c>
      <c r="O26">
        <v>219072.7</v>
      </c>
      <c r="P26">
        <v>845237</v>
      </c>
      <c r="Q26" t="str">
        <f t="shared" si="0"/>
        <v>1-Residential</v>
      </c>
    </row>
    <row r="27" spans="1:20" x14ac:dyDescent="0.35">
      <c r="A27">
        <v>5</v>
      </c>
      <c r="B27" t="s">
        <v>181</v>
      </c>
      <c r="C27">
        <v>2019</v>
      </c>
      <c r="D27">
        <v>1</v>
      </c>
      <c r="E27" t="s">
        <v>253</v>
      </c>
      <c r="F27">
        <v>1</v>
      </c>
      <c r="G27" t="s">
        <v>183</v>
      </c>
      <c r="H27">
        <v>15</v>
      </c>
      <c r="I27" t="s">
        <v>252</v>
      </c>
      <c r="J27" t="s">
        <v>118</v>
      </c>
      <c r="K27" t="s">
        <v>214</v>
      </c>
      <c r="L27">
        <v>200</v>
      </c>
      <c r="M27" t="s">
        <v>210</v>
      </c>
      <c r="N27">
        <v>3</v>
      </c>
      <c r="O27">
        <v>89.54</v>
      </c>
      <c r="P27">
        <v>269</v>
      </c>
      <c r="Q27" t="str">
        <f t="shared" si="0"/>
        <v>3-Small C&amp;I</v>
      </c>
    </row>
    <row r="28" spans="1:20" x14ac:dyDescent="0.35">
      <c r="A28">
        <v>5</v>
      </c>
      <c r="B28" t="s">
        <v>181</v>
      </c>
      <c r="C28">
        <v>2019</v>
      </c>
      <c r="D28">
        <v>1</v>
      </c>
      <c r="E28" t="s">
        <v>253</v>
      </c>
      <c r="F28">
        <v>3</v>
      </c>
      <c r="G28" t="s">
        <v>189</v>
      </c>
      <c r="H28">
        <v>15</v>
      </c>
      <c r="I28" t="s">
        <v>252</v>
      </c>
      <c r="J28" t="s">
        <v>118</v>
      </c>
      <c r="K28" t="s">
        <v>214</v>
      </c>
      <c r="L28">
        <v>300</v>
      </c>
      <c r="M28" t="s">
        <v>191</v>
      </c>
      <c r="N28">
        <v>127</v>
      </c>
      <c r="O28">
        <v>7527.32</v>
      </c>
      <c r="P28">
        <v>31681</v>
      </c>
      <c r="Q28" t="str">
        <f t="shared" si="0"/>
        <v>3-Small C&amp;I</v>
      </c>
    </row>
    <row r="29" spans="1:20" x14ac:dyDescent="0.35">
      <c r="A29">
        <v>5</v>
      </c>
      <c r="B29" t="s">
        <v>181</v>
      </c>
      <c r="C29">
        <v>2019</v>
      </c>
      <c r="D29">
        <v>1</v>
      </c>
      <c r="E29" t="s">
        <v>253</v>
      </c>
      <c r="F29">
        <v>3</v>
      </c>
      <c r="G29" t="s">
        <v>189</v>
      </c>
      <c r="H29">
        <v>310</v>
      </c>
      <c r="I29" t="s">
        <v>254</v>
      </c>
      <c r="J29" t="s">
        <v>118</v>
      </c>
      <c r="K29" t="s">
        <v>214</v>
      </c>
      <c r="L29">
        <v>300</v>
      </c>
      <c r="M29" t="s">
        <v>191</v>
      </c>
      <c r="N29">
        <v>259</v>
      </c>
      <c r="O29">
        <v>18866.87</v>
      </c>
      <c r="P29">
        <v>83051</v>
      </c>
      <c r="Q29" t="str">
        <f t="shared" si="0"/>
        <v>3-Small C&amp;I</v>
      </c>
    </row>
    <row r="30" spans="1:20" x14ac:dyDescent="0.35">
      <c r="A30">
        <v>5</v>
      </c>
      <c r="B30" t="s">
        <v>181</v>
      </c>
      <c r="C30">
        <v>2019</v>
      </c>
      <c r="D30">
        <v>1</v>
      </c>
      <c r="E30" t="s">
        <v>253</v>
      </c>
      <c r="F30">
        <v>72</v>
      </c>
      <c r="G30" t="s">
        <v>212</v>
      </c>
      <c r="H30">
        <v>5</v>
      </c>
      <c r="I30" t="s">
        <v>190</v>
      </c>
      <c r="J30" t="s">
        <v>115</v>
      </c>
      <c r="K30" t="s">
        <v>185</v>
      </c>
      <c r="L30">
        <v>1572</v>
      </c>
      <c r="M30" t="s">
        <v>231</v>
      </c>
      <c r="N30">
        <v>1</v>
      </c>
      <c r="O30">
        <v>3265.94</v>
      </c>
      <c r="P30">
        <v>15251</v>
      </c>
      <c r="Q30" t="str">
        <f t="shared" si="0"/>
        <v>3-Small C&amp;I</v>
      </c>
    </row>
    <row r="31" spans="1:20" x14ac:dyDescent="0.35">
      <c r="A31">
        <v>5</v>
      </c>
      <c r="B31" t="s">
        <v>181</v>
      </c>
      <c r="C31">
        <v>2019</v>
      </c>
      <c r="D31">
        <v>1</v>
      </c>
      <c r="E31" t="s">
        <v>253</v>
      </c>
      <c r="F31">
        <v>5</v>
      </c>
      <c r="G31" t="s">
        <v>195</v>
      </c>
      <c r="H31">
        <v>313</v>
      </c>
      <c r="I31" t="s">
        <v>217</v>
      </c>
      <c r="J31" t="s">
        <v>119</v>
      </c>
      <c r="K31" t="s">
        <v>216</v>
      </c>
      <c r="L31">
        <v>460</v>
      </c>
      <c r="M31" t="s">
        <v>198</v>
      </c>
      <c r="N31">
        <v>1</v>
      </c>
      <c r="O31">
        <v>1212.3800000000001</v>
      </c>
      <c r="P31">
        <v>5959</v>
      </c>
      <c r="Q31" t="str">
        <f t="shared" si="0"/>
        <v>4-Medium C&amp;I</v>
      </c>
    </row>
    <row r="32" spans="1:20" x14ac:dyDescent="0.35">
      <c r="A32">
        <v>5</v>
      </c>
      <c r="B32" t="s">
        <v>181</v>
      </c>
      <c r="C32">
        <v>2019</v>
      </c>
      <c r="D32">
        <v>1</v>
      </c>
      <c r="E32" t="s">
        <v>253</v>
      </c>
      <c r="F32">
        <v>75</v>
      </c>
      <c r="G32" t="s">
        <v>212</v>
      </c>
      <c r="H32">
        <v>18</v>
      </c>
      <c r="I32" t="s">
        <v>215</v>
      </c>
      <c r="J32" t="s">
        <v>119</v>
      </c>
      <c r="K32" t="s">
        <v>216</v>
      </c>
      <c r="L32">
        <v>1575</v>
      </c>
      <c r="M32" t="s">
        <v>218</v>
      </c>
      <c r="N32">
        <v>2</v>
      </c>
      <c r="O32">
        <v>13901.59</v>
      </c>
      <c r="P32">
        <v>60930</v>
      </c>
      <c r="Q32" t="str">
        <f t="shared" si="0"/>
        <v>4-Medium C&amp;I</v>
      </c>
    </row>
    <row r="33" spans="1:17" x14ac:dyDescent="0.35">
      <c r="A33">
        <v>5</v>
      </c>
      <c r="B33" t="s">
        <v>181</v>
      </c>
      <c r="C33">
        <v>2019</v>
      </c>
      <c r="D33">
        <v>1</v>
      </c>
      <c r="E33" t="s">
        <v>253</v>
      </c>
      <c r="F33">
        <v>1</v>
      </c>
      <c r="G33" t="s">
        <v>183</v>
      </c>
      <c r="H33">
        <v>3</v>
      </c>
      <c r="I33" t="s">
        <v>209</v>
      </c>
      <c r="J33" t="s">
        <v>202</v>
      </c>
      <c r="K33" t="s">
        <v>203</v>
      </c>
      <c r="L33">
        <v>200</v>
      </c>
      <c r="M33" t="s">
        <v>210</v>
      </c>
      <c r="N33">
        <v>13</v>
      </c>
      <c r="O33">
        <v>13178.83</v>
      </c>
      <c r="P33">
        <v>49347</v>
      </c>
      <c r="Q33" t="str">
        <f t="shared" si="0"/>
        <v>1-Residential</v>
      </c>
    </row>
    <row r="34" spans="1:17" x14ac:dyDescent="0.35">
      <c r="A34">
        <v>5</v>
      </c>
      <c r="B34" t="s">
        <v>181</v>
      </c>
      <c r="C34">
        <v>2019</v>
      </c>
      <c r="D34">
        <v>1</v>
      </c>
      <c r="E34" t="s">
        <v>253</v>
      </c>
      <c r="F34">
        <v>10</v>
      </c>
      <c r="G34" t="s">
        <v>238</v>
      </c>
      <c r="H34">
        <v>3</v>
      </c>
      <c r="I34" t="s">
        <v>209</v>
      </c>
      <c r="J34" t="s">
        <v>202</v>
      </c>
      <c r="K34" t="s">
        <v>203</v>
      </c>
      <c r="L34">
        <v>207</v>
      </c>
      <c r="M34" t="s">
        <v>243</v>
      </c>
      <c r="N34">
        <v>30</v>
      </c>
      <c r="O34">
        <v>30480.97</v>
      </c>
      <c r="P34">
        <v>118925</v>
      </c>
      <c r="Q34" t="str">
        <f t="shared" si="0"/>
        <v>1-Residential</v>
      </c>
    </row>
    <row r="35" spans="1:17" x14ac:dyDescent="0.35">
      <c r="A35">
        <v>5</v>
      </c>
      <c r="B35" t="s">
        <v>181</v>
      </c>
      <c r="C35">
        <v>2019</v>
      </c>
      <c r="D35">
        <v>1</v>
      </c>
      <c r="E35" t="s">
        <v>253</v>
      </c>
      <c r="F35">
        <v>1</v>
      </c>
      <c r="G35" t="s">
        <v>183</v>
      </c>
      <c r="H35">
        <v>305</v>
      </c>
      <c r="I35" t="s">
        <v>234</v>
      </c>
      <c r="J35" t="s">
        <v>115</v>
      </c>
      <c r="K35" t="s">
        <v>185</v>
      </c>
      <c r="L35">
        <v>200</v>
      </c>
      <c r="M35" t="s">
        <v>210</v>
      </c>
      <c r="N35">
        <v>3</v>
      </c>
      <c r="O35">
        <v>657.92</v>
      </c>
      <c r="P35">
        <v>3185</v>
      </c>
      <c r="Q35" t="str">
        <f t="shared" si="0"/>
        <v>3-Small C&amp;I</v>
      </c>
    </row>
    <row r="36" spans="1:17" x14ac:dyDescent="0.35">
      <c r="A36">
        <v>4</v>
      </c>
      <c r="B36" t="s">
        <v>187</v>
      </c>
      <c r="C36">
        <v>2019</v>
      </c>
      <c r="D36">
        <v>1</v>
      </c>
      <c r="E36" t="s">
        <v>253</v>
      </c>
      <c r="F36">
        <v>3</v>
      </c>
      <c r="G36" t="s">
        <v>189</v>
      </c>
      <c r="H36">
        <v>621</v>
      </c>
      <c r="I36" t="s">
        <v>259</v>
      </c>
      <c r="J36" t="s">
        <v>116</v>
      </c>
      <c r="K36" t="s">
        <v>224</v>
      </c>
      <c r="L36">
        <v>4532</v>
      </c>
      <c r="M36" t="s">
        <v>200</v>
      </c>
      <c r="N36">
        <v>9</v>
      </c>
      <c r="O36">
        <v>210.8</v>
      </c>
      <c r="P36">
        <v>1590</v>
      </c>
      <c r="Q36" t="str">
        <f t="shared" si="0"/>
        <v>3-Small C&amp;I</v>
      </c>
    </row>
    <row r="37" spans="1:17" x14ac:dyDescent="0.35">
      <c r="A37">
        <v>5</v>
      </c>
      <c r="B37" t="s">
        <v>181</v>
      </c>
      <c r="C37">
        <v>2019</v>
      </c>
      <c r="D37">
        <v>1</v>
      </c>
      <c r="E37" t="s">
        <v>253</v>
      </c>
      <c r="F37">
        <v>60</v>
      </c>
      <c r="G37" t="s">
        <v>212</v>
      </c>
      <c r="H37">
        <v>615</v>
      </c>
      <c r="I37" t="s">
        <v>292</v>
      </c>
      <c r="J37" t="s">
        <v>123</v>
      </c>
      <c r="K37" t="s">
        <v>261</v>
      </c>
      <c r="L37">
        <v>4563</v>
      </c>
      <c r="M37" t="s">
        <v>228</v>
      </c>
      <c r="N37">
        <v>36</v>
      </c>
      <c r="O37">
        <v>4085.39</v>
      </c>
      <c r="P37">
        <v>13999</v>
      </c>
      <c r="Q37" t="str">
        <f t="shared" si="0"/>
        <v>Street</v>
      </c>
    </row>
    <row r="38" spans="1:17" x14ac:dyDescent="0.35">
      <c r="A38">
        <v>5</v>
      </c>
      <c r="B38" t="s">
        <v>181</v>
      </c>
      <c r="C38">
        <v>2019</v>
      </c>
      <c r="D38">
        <v>1</v>
      </c>
      <c r="E38" t="s">
        <v>253</v>
      </c>
      <c r="F38">
        <v>6</v>
      </c>
      <c r="G38" t="s">
        <v>192</v>
      </c>
      <c r="H38">
        <v>624</v>
      </c>
      <c r="I38" t="s">
        <v>226</v>
      </c>
      <c r="J38" t="s">
        <v>124</v>
      </c>
      <c r="K38" t="s">
        <v>227</v>
      </c>
      <c r="L38">
        <v>4562</v>
      </c>
      <c r="M38" t="s">
        <v>211</v>
      </c>
      <c r="N38">
        <v>16</v>
      </c>
      <c r="O38">
        <v>3291.36</v>
      </c>
      <c r="P38">
        <v>26132</v>
      </c>
      <c r="Q38" t="str">
        <f t="shared" si="0"/>
        <v>Street</v>
      </c>
    </row>
    <row r="39" spans="1:17" x14ac:dyDescent="0.35">
      <c r="A39">
        <v>4</v>
      </c>
      <c r="B39" t="s">
        <v>187</v>
      </c>
      <c r="C39">
        <v>2019</v>
      </c>
      <c r="D39">
        <v>1</v>
      </c>
      <c r="E39" t="s">
        <v>253</v>
      </c>
      <c r="F39">
        <v>3</v>
      </c>
      <c r="G39" t="s">
        <v>189</v>
      </c>
      <c r="H39">
        <v>616</v>
      </c>
      <c r="I39" t="s">
        <v>199</v>
      </c>
      <c r="J39" t="s">
        <v>125</v>
      </c>
      <c r="K39" t="s">
        <v>197</v>
      </c>
      <c r="L39">
        <v>4532</v>
      </c>
      <c r="M39" t="s">
        <v>200</v>
      </c>
      <c r="N39">
        <v>1</v>
      </c>
      <c r="O39">
        <v>8.4700000000000006</v>
      </c>
      <c r="P39">
        <v>29</v>
      </c>
      <c r="Q39" t="str">
        <f t="shared" si="0"/>
        <v>Street</v>
      </c>
    </row>
    <row r="40" spans="1:17" x14ac:dyDescent="0.35">
      <c r="A40">
        <v>5</v>
      </c>
      <c r="B40" t="s">
        <v>181</v>
      </c>
      <c r="C40">
        <v>2019</v>
      </c>
      <c r="D40">
        <v>1</v>
      </c>
      <c r="E40" t="s">
        <v>253</v>
      </c>
      <c r="F40">
        <v>3</v>
      </c>
      <c r="G40" t="s">
        <v>189</v>
      </c>
      <c r="H40">
        <v>16</v>
      </c>
      <c r="I40" t="s">
        <v>281</v>
      </c>
      <c r="J40" t="s">
        <v>127</v>
      </c>
      <c r="K40" t="s">
        <v>263</v>
      </c>
      <c r="L40">
        <v>300</v>
      </c>
      <c r="M40" t="s">
        <v>191</v>
      </c>
      <c r="N40">
        <v>2</v>
      </c>
      <c r="O40">
        <v>5821.16</v>
      </c>
      <c r="P40">
        <v>27960</v>
      </c>
      <c r="Q40" t="str">
        <f t="shared" si="0"/>
        <v>4-Medium C&amp;I</v>
      </c>
    </row>
    <row r="41" spans="1:17" x14ac:dyDescent="0.35">
      <c r="A41">
        <v>4</v>
      </c>
      <c r="B41" t="s">
        <v>187</v>
      </c>
      <c r="C41">
        <v>2019</v>
      </c>
      <c r="D41">
        <v>1</v>
      </c>
      <c r="E41" t="s">
        <v>253</v>
      </c>
      <c r="F41">
        <v>3</v>
      </c>
      <c r="G41" t="s">
        <v>189</v>
      </c>
      <c r="H41">
        <v>955</v>
      </c>
      <c r="I41" t="s">
        <v>282</v>
      </c>
      <c r="J41" t="s">
        <v>127</v>
      </c>
      <c r="K41" t="s">
        <v>263</v>
      </c>
      <c r="L41">
        <v>4532</v>
      </c>
      <c r="M41" t="s">
        <v>200</v>
      </c>
      <c r="N41">
        <v>1</v>
      </c>
      <c r="O41">
        <v>1102.1500000000001</v>
      </c>
      <c r="P41">
        <v>1810</v>
      </c>
      <c r="Q41" t="str">
        <f t="shared" si="0"/>
        <v>4-Medium C&amp;I</v>
      </c>
    </row>
    <row r="42" spans="1:17" x14ac:dyDescent="0.35">
      <c r="A42">
        <v>5</v>
      </c>
      <c r="B42" t="s">
        <v>181</v>
      </c>
      <c r="C42">
        <v>2019</v>
      </c>
      <c r="D42">
        <v>1</v>
      </c>
      <c r="E42" t="s">
        <v>253</v>
      </c>
      <c r="F42">
        <v>5</v>
      </c>
      <c r="G42" t="s">
        <v>195</v>
      </c>
      <c r="H42">
        <v>700</v>
      </c>
      <c r="I42" t="s">
        <v>273</v>
      </c>
      <c r="J42" t="s">
        <v>207</v>
      </c>
      <c r="K42" t="s">
        <v>208</v>
      </c>
      <c r="L42">
        <v>460</v>
      </c>
      <c r="M42" t="s">
        <v>198</v>
      </c>
      <c r="N42">
        <v>3</v>
      </c>
      <c r="O42">
        <v>91667.65</v>
      </c>
      <c r="P42">
        <v>332187</v>
      </c>
      <c r="Q42" t="str">
        <f t="shared" si="0"/>
        <v>5-Large C&amp;I</v>
      </c>
    </row>
    <row r="43" spans="1:17" x14ac:dyDescent="0.35">
      <c r="A43">
        <v>5</v>
      </c>
      <c r="B43" t="s">
        <v>181</v>
      </c>
      <c r="C43">
        <v>2019</v>
      </c>
      <c r="D43">
        <v>1</v>
      </c>
      <c r="E43" t="s">
        <v>253</v>
      </c>
      <c r="F43">
        <v>75</v>
      </c>
      <c r="G43" t="s">
        <v>212</v>
      </c>
      <c r="H43">
        <v>701</v>
      </c>
      <c r="I43" t="s">
        <v>206</v>
      </c>
      <c r="J43" t="s">
        <v>207</v>
      </c>
      <c r="K43" t="s">
        <v>208</v>
      </c>
      <c r="L43">
        <v>1575</v>
      </c>
      <c r="M43" t="s">
        <v>218</v>
      </c>
      <c r="N43">
        <v>1</v>
      </c>
      <c r="O43">
        <v>40172.68</v>
      </c>
      <c r="P43">
        <v>184800</v>
      </c>
      <c r="Q43" t="str">
        <f t="shared" si="0"/>
        <v>5-Large C&amp;I</v>
      </c>
    </row>
    <row r="44" spans="1:17" x14ac:dyDescent="0.35">
      <c r="A44">
        <v>4</v>
      </c>
      <c r="B44" t="s">
        <v>187</v>
      </c>
      <c r="C44">
        <v>2019</v>
      </c>
      <c r="D44">
        <v>1</v>
      </c>
      <c r="E44" t="s">
        <v>253</v>
      </c>
      <c r="F44">
        <v>3</v>
      </c>
      <c r="G44" t="s">
        <v>189</v>
      </c>
      <c r="H44">
        <v>2</v>
      </c>
      <c r="I44" t="s">
        <v>264</v>
      </c>
      <c r="J44" t="s">
        <v>121</v>
      </c>
      <c r="K44" t="s">
        <v>230</v>
      </c>
      <c r="L44">
        <v>300</v>
      </c>
      <c r="M44" t="s">
        <v>191</v>
      </c>
      <c r="N44">
        <v>1</v>
      </c>
      <c r="O44">
        <v>17.48</v>
      </c>
      <c r="P44">
        <v>47</v>
      </c>
      <c r="Q44" t="str">
        <f t="shared" si="0"/>
        <v>1-Residential</v>
      </c>
    </row>
    <row r="45" spans="1:17" x14ac:dyDescent="0.35">
      <c r="A45">
        <v>5</v>
      </c>
      <c r="B45" t="s">
        <v>181</v>
      </c>
      <c r="C45">
        <v>2019</v>
      </c>
      <c r="D45">
        <v>1</v>
      </c>
      <c r="E45" t="s">
        <v>253</v>
      </c>
      <c r="F45">
        <v>71</v>
      </c>
      <c r="G45" t="s">
        <v>212</v>
      </c>
      <c r="H45">
        <v>1</v>
      </c>
      <c r="I45" t="s">
        <v>229</v>
      </c>
      <c r="J45" t="s">
        <v>121</v>
      </c>
      <c r="K45" t="s">
        <v>230</v>
      </c>
      <c r="L45">
        <v>1571</v>
      </c>
      <c r="M45" t="s">
        <v>265</v>
      </c>
      <c r="N45">
        <v>1</v>
      </c>
      <c r="O45">
        <v>5.5</v>
      </c>
      <c r="P45">
        <v>0</v>
      </c>
      <c r="Q45" t="str">
        <f t="shared" si="0"/>
        <v>1-Residential</v>
      </c>
    </row>
    <row r="46" spans="1:17" x14ac:dyDescent="0.35">
      <c r="A46">
        <v>4</v>
      </c>
      <c r="B46" t="s">
        <v>187</v>
      </c>
      <c r="C46">
        <v>2019</v>
      </c>
      <c r="D46">
        <v>1</v>
      </c>
      <c r="E46" t="s">
        <v>253</v>
      </c>
      <c r="F46">
        <v>3</v>
      </c>
      <c r="G46" t="s">
        <v>189</v>
      </c>
      <c r="H46">
        <v>710</v>
      </c>
      <c r="I46" t="s">
        <v>220</v>
      </c>
      <c r="J46" t="s">
        <v>207</v>
      </c>
      <c r="K46" t="s">
        <v>208</v>
      </c>
      <c r="L46">
        <v>4532</v>
      </c>
      <c r="M46" t="s">
        <v>200</v>
      </c>
      <c r="N46">
        <v>11</v>
      </c>
      <c r="O46">
        <v>81720.350000000006</v>
      </c>
      <c r="P46">
        <v>1249678</v>
      </c>
      <c r="Q46" t="str">
        <f t="shared" si="0"/>
        <v>5-Large C&amp;I</v>
      </c>
    </row>
    <row r="47" spans="1:17" x14ac:dyDescent="0.35">
      <c r="A47">
        <v>5</v>
      </c>
      <c r="B47" t="s">
        <v>181</v>
      </c>
      <c r="C47">
        <v>2019</v>
      </c>
      <c r="D47">
        <v>1</v>
      </c>
      <c r="E47" t="s">
        <v>253</v>
      </c>
      <c r="F47">
        <v>10</v>
      </c>
      <c r="G47" t="s">
        <v>238</v>
      </c>
      <c r="H47">
        <v>306</v>
      </c>
      <c r="I47" t="s">
        <v>244</v>
      </c>
      <c r="J47" t="s">
        <v>122</v>
      </c>
      <c r="K47" t="s">
        <v>242</v>
      </c>
      <c r="L47">
        <v>207</v>
      </c>
      <c r="M47" t="s">
        <v>243</v>
      </c>
      <c r="N47">
        <v>96</v>
      </c>
      <c r="O47">
        <v>24884.080000000002</v>
      </c>
      <c r="P47">
        <v>158973</v>
      </c>
      <c r="Q47" t="str">
        <f t="shared" si="0"/>
        <v>2-Low Income Residential</v>
      </c>
    </row>
    <row r="48" spans="1:17" x14ac:dyDescent="0.35">
      <c r="A48">
        <v>5</v>
      </c>
      <c r="B48" t="s">
        <v>181</v>
      </c>
      <c r="C48">
        <v>2019</v>
      </c>
      <c r="D48">
        <v>1</v>
      </c>
      <c r="E48" t="s">
        <v>253</v>
      </c>
      <c r="F48">
        <v>3</v>
      </c>
      <c r="G48" t="s">
        <v>189</v>
      </c>
      <c r="H48">
        <v>950</v>
      </c>
      <c r="I48" t="s">
        <v>184</v>
      </c>
      <c r="J48" t="s">
        <v>115</v>
      </c>
      <c r="K48" t="s">
        <v>185</v>
      </c>
      <c r="L48">
        <v>4532</v>
      </c>
      <c r="M48" t="s">
        <v>200</v>
      </c>
      <c r="N48">
        <v>54570</v>
      </c>
      <c r="O48">
        <v>5727032.25</v>
      </c>
      <c r="P48">
        <v>93806817</v>
      </c>
      <c r="Q48" t="str">
        <f t="shared" si="0"/>
        <v>3-Small C&amp;I</v>
      </c>
    </row>
    <row r="49" spans="1:17" x14ac:dyDescent="0.35">
      <c r="A49">
        <v>5</v>
      </c>
      <c r="B49" t="s">
        <v>181</v>
      </c>
      <c r="C49">
        <v>2019</v>
      </c>
      <c r="D49">
        <v>1</v>
      </c>
      <c r="E49" t="s">
        <v>253</v>
      </c>
      <c r="F49">
        <v>3</v>
      </c>
      <c r="G49" t="s">
        <v>189</v>
      </c>
      <c r="H49">
        <v>8</v>
      </c>
      <c r="I49" t="s">
        <v>248</v>
      </c>
      <c r="J49" t="s">
        <v>126</v>
      </c>
      <c r="K49" t="s">
        <v>249</v>
      </c>
      <c r="L49">
        <v>300</v>
      </c>
      <c r="M49" t="s">
        <v>191</v>
      </c>
      <c r="N49">
        <v>402</v>
      </c>
      <c r="O49">
        <v>24949.919999999998</v>
      </c>
      <c r="P49">
        <v>103110</v>
      </c>
      <c r="Q49" t="str">
        <f t="shared" si="0"/>
        <v>3-Small C&amp;I</v>
      </c>
    </row>
    <row r="50" spans="1:17" x14ac:dyDescent="0.35">
      <c r="A50">
        <v>5</v>
      </c>
      <c r="B50" t="s">
        <v>181</v>
      </c>
      <c r="C50">
        <v>2019</v>
      </c>
      <c r="D50">
        <v>1</v>
      </c>
      <c r="E50" t="s">
        <v>253</v>
      </c>
      <c r="F50">
        <v>3</v>
      </c>
      <c r="G50" t="s">
        <v>189</v>
      </c>
      <c r="H50">
        <v>9</v>
      </c>
      <c r="I50" t="s">
        <v>275</v>
      </c>
      <c r="J50" t="s">
        <v>117</v>
      </c>
      <c r="K50" t="s">
        <v>236</v>
      </c>
      <c r="L50">
        <v>300</v>
      </c>
      <c r="M50" t="s">
        <v>191</v>
      </c>
      <c r="N50">
        <v>327</v>
      </c>
      <c r="O50">
        <v>-60016.59</v>
      </c>
      <c r="P50">
        <v>703326</v>
      </c>
      <c r="Q50" t="str">
        <f t="shared" si="0"/>
        <v>3-Small C&amp;I</v>
      </c>
    </row>
    <row r="51" spans="1:17" x14ac:dyDescent="0.35">
      <c r="A51">
        <v>4</v>
      </c>
      <c r="B51" t="s">
        <v>187</v>
      </c>
      <c r="C51">
        <v>2019</v>
      </c>
      <c r="D51">
        <v>1</v>
      </c>
      <c r="E51" t="s">
        <v>253</v>
      </c>
      <c r="F51">
        <v>3</v>
      </c>
      <c r="G51" t="s">
        <v>189</v>
      </c>
      <c r="H51">
        <v>952</v>
      </c>
      <c r="I51" t="s">
        <v>235</v>
      </c>
      <c r="J51" t="s">
        <v>117</v>
      </c>
      <c r="K51" t="s">
        <v>236</v>
      </c>
      <c r="L51">
        <v>4532</v>
      </c>
      <c r="M51" t="s">
        <v>200</v>
      </c>
      <c r="N51">
        <v>12</v>
      </c>
      <c r="O51">
        <v>821.13</v>
      </c>
      <c r="P51">
        <v>7722</v>
      </c>
      <c r="Q51" t="str">
        <f t="shared" si="0"/>
        <v>3-Small C&amp;I</v>
      </c>
    </row>
    <row r="52" spans="1:17" x14ac:dyDescent="0.35">
      <c r="A52">
        <v>5</v>
      </c>
      <c r="B52" t="s">
        <v>181</v>
      </c>
      <c r="C52">
        <v>2019</v>
      </c>
      <c r="D52">
        <v>1</v>
      </c>
      <c r="E52" t="s">
        <v>253</v>
      </c>
      <c r="F52">
        <v>5</v>
      </c>
      <c r="G52" t="s">
        <v>195</v>
      </c>
      <c r="H52">
        <v>11</v>
      </c>
      <c r="I52" t="s">
        <v>283</v>
      </c>
      <c r="J52" t="s">
        <v>115</v>
      </c>
      <c r="K52" t="s">
        <v>185</v>
      </c>
      <c r="L52">
        <v>460</v>
      </c>
      <c r="M52" t="s">
        <v>198</v>
      </c>
      <c r="N52">
        <v>2</v>
      </c>
      <c r="O52">
        <v>201.38</v>
      </c>
      <c r="P52">
        <v>793</v>
      </c>
      <c r="Q52" t="str">
        <f t="shared" si="0"/>
        <v>3-Small C&amp;I</v>
      </c>
    </row>
    <row r="53" spans="1:17" x14ac:dyDescent="0.35">
      <c r="A53">
        <v>5</v>
      </c>
      <c r="B53" t="s">
        <v>181</v>
      </c>
      <c r="C53">
        <v>2019</v>
      </c>
      <c r="D53">
        <v>1</v>
      </c>
      <c r="E53" t="s">
        <v>253</v>
      </c>
      <c r="F53">
        <v>77</v>
      </c>
      <c r="G53" t="s">
        <v>212</v>
      </c>
      <c r="H53">
        <v>5</v>
      </c>
      <c r="I53" t="s">
        <v>190</v>
      </c>
      <c r="J53" t="s">
        <v>115</v>
      </c>
      <c r="K53" t="s">
        <v>185</v>
      </c>
      <c r="L53">
        <v>1577</v>
      </c>
      <c r="M53" t="s">
        <v>233</v>
      </c>
      <c r="N53">
        <v>2</v>
      </c>
      <c r="O53">
        <v>1766.16</v>
      </c>
      <c r="P53">
        <v>8179</v>
      </c>
      <c r="Q53" t="str">
        <f t="shared" si="0"/>
        <v>3-Small C&amp;I</v>
      </c>
    </row>
    <row r="54" spans="1:17" x14ac:dyDescent="0.35">
      <c r="A54">
        <v>5</v>
      </c>
      <c r="B54" t="s">
        <v>181</v>
      </c>
      <c r="C54">
        <v>2019</v>
      </c>
      <c r="D54">
        <v>1</v>
      </c>
      <c r="E54" t="s">
        <v>253</v>
      </c>
      <c r="F54">
        <v>75</v>
      </c>
      <c r="G54" t="s">
        <v>212</v>
      </c>
      <c r="H54">
        <v>13</v>
      </c>
      <c r="I54" t="s">
        <v>296</v>
      </c>
      <c r="J54" t="s">
        <v>119</v>
      </c>
      <c r="K54" t="s">
        <v>216</v>
      </c>
      <c r="L54">
        <v>1575</v>
      </c>
      <c r="M54" t="s">
        <v>218</v>
      </c>
      <c r="N54">
        <v>1</v>
      </c>
      <c r="O54">
        <v>1453.41</v>
      </c>
      <c r="P54">
        <v>6440</v>
      </c>
      <c r="Q54" t="str">
        <f t="shared" si="0"/>
        <v>4-Medium C&amp;I</v>
      </c>
    </row>
    <row r="55" spans="1:17" x14ac:dyDescent="0.35">
      <c r="A55">
        <v>5</v>
      </c>
      <c r="B55" t="s">
        <v>181</v>
      </c>
      <c r="C55">
        <v>2019</v>
      </c>
      <c r="D55">
        <v>1</v>
      </c>
      <c r="E55" t="s">
        <v>253</v>
      </c>
      <c r="F55">
        <v>3</v>
      </c>
      <c r="G55" t="s">
        <v>189</v>
      </c>
      <c r="H55">
        <v>621</v>
      </c>
      <c r="I55" t="s">
        <v>259</v>
      </c>
      <c r="J55" t="s">
        <v>116</v>
      </c>
      <c r="K55" t="s">
        <v>224</v>
      </c>
      <c r="L55">
        <v>4532</v>
      </c>
      <c r="M55" t="s">
        <v>200</v>
      </c>
      <c r="N55">
        <v>6</v>
      </c>
      <c r="O55">
        <v>576.83000000000004</v>
      </c>
      <c r="P55">
        <v>6501</v>
      </c>
      <c r="Q55" t="str">
        <f t="shared" si="0"/>
        <v>3-Small C&amp;I</v>
      </c>
    </row>
    <row r="56" spans="1:17" x14ac:dyDescent="0.35">
      <c r="A56">
        <v>5</v>
      </c>
      <c r="B56" t="s">
        <v>181</v>
      </c>
      <c r="C56">
        <v>2019</v>
      </c>
      <c r="D56">
        <v>1</v>
      </c>
      <c r="E56" t="s">
        <v>253</v>
      </c>
      <c r="F56">
        <v>6</v>
      </c>
      <c r="G56" t="s">
        <v>192</v>
      </c>
      <c r="H56">
        <v>621</v>
      </c>
      <c r="I56" t="s">
        <v>259</v>
      </c>
      <c r="J56" t="s">
        <v>116</v>
      </c>
      <c r="K56" t="s">
        <v>224</v>
      </c>
      <c r="L56">
        <v>4562</v>
      </c>
      <c r="M56" t="s">
        <v>211</v>
      </c>
      <c r="N56">
        <v>6</v>
      </c>
      <c r="O56">
        <v>141.02000000000001</v>
      </c>
      <c r="P56">
        <v>1164</v>
      </c>
      <c r="Q56" t="str">
        <f t="shared" si="0"/>
        <v>3-Small C&amp;I</v>
      </c>
    </row>
    <row r="57" spans="1:17" x14ac:dyDescent="0.35">
      <c r="A57">
        <v>4</v>
      </c>
      <c r="B57" t="s">
        <v>187</v>
      </c>
      <c r="C57">
        <v>2019</v>
      </c>
      <c r="D57">
        <v>1</v>
      </c>
      <c r="E57" t="s">
        <v>253</v>
      </c>
      <c r="F57">
        <v>6</v>
      </c>
      <c r="G57" t="s">
        <v>192</v>
      </c>
      <c r="H57">
        <v>624</v>
      </c>
      <c r="I57" t="s">
        <v>226</v>
      </c>
      <c r="J57" t="s">
        <v>124</v>
      </c>
      <c r="K57" t="s">
        <v>227</v>
      </c>
      <c r="L57">
        <v>4562</v>
      </c>
      <c r="M57" t="s">
        <v>211</v>
      </c>
      <c r="N57">
        <v>2</v>
      </c>
      <c r="O57">
        <v>1239.3399999999999</v>
      </c>
      <c r="P57">
        <v>9062</v>
      </c>
      <c r="Q57" t="str">
        <f t="shared" si="0"/>
        <v>Street</v>
      </c>
    </row>
    <row r="58" spans="1:17" x14ac:dyDescent="0.35">
      <c r="A58">
        <v>5</v>
      </c>
      <c r="B58" t="s">
        <v>181</v>
      </c>
      <c r="C58">
        <v>2019</v>
      </c>
      <c r="D58">
        <v>1</v>
      </c>
      <c r="E58" t="s">
        <v>253</v>
      </c>
      <c r="F58">
        <v>1</v>
      </c>
      <c r="G58" t="s">
        <v>183</v>
      </c>
      <c r="H58">
        <v>602</v>
      </c>
      <c r="I58" t="s">
        <v>246</v>
      </c>
      <c r="J58" t="s">
        <v>125</v>
      </c>
      <c r="K58" t="s">
        <v>197</v>
      </c>
      <c r="L58">
        <v>200</v>
      </c>
      <c r="M58" t="s">
        <v>210</v>
      </c>
      <c r="N58">
        <v>188</v>
      </c>
      <c r="O58">
        <v>9114.4699999999993</v>
      </c>
      <c r="P58">
        <v>25794</v>
      </c>
      <c r="Q58" t="str">
        <f t="shared" si="0"/>
        <v>Street</v>
      </c>
    </row>
    <row r="59" spans="1:17" x14ac:dyDescent="0.35">
      <c r="A59">
        <v>5</v>
      </c>
      <c r="B59" t="s">
        <v>181</v>
      </c>
      <c r="C59">
        <v>2019</v>
      </c>
      <c r="D59">
        <v>1</v>
      </c>
      <c r="E59" t="s">
        <v>253</v>
      </c>
      <c r="F59">
        <v>10</v>
      </c>
      <c r="G59" t="s">
        <v>238</v>
      </c>
      <c r="H59">
        <v>602</v>
      </c>
      <c r="I59" t="s">
        <v>246</v>
      </c>
      <c r="J59" t="s">
        <v>125</v>
      </c>
      <c r="K59" t="s">
        <v>197</v>
      </c>
      <c r="L59">
        <v>207</v>
      </c>
      <c r="M59" t="s">
        <v>243</v>
      </c>
      <c r="N59">
        <v>1</v>
      </c>
      <c r="O59">
        <v>12.22</v>
      </c>
      <c r="P59">
        <v>29</v>
      </c>
      <c r="Q59" t="str">
        <f t="shared" si="0"/>
        <v>Street</v>
      </c>
    </row>
    <row r="60" spans="1:17" x14ac:dyDescent="0.35">
      <c r="A60">
        <v>5</v>
      </c>
      <c r="B60" t="s">
        <v>181</v>
      </c>
      <c r="C60">
        <v>2019</v>
      </c>
      <c r="D60">
        <v>1</v>
      </c>
      <c r="E60" t="s">
        <v>253</v>
      </c>
      <c r="F60">
        <v>10</v>
      </c>
      <c r="G60" t="s">
        <v>238</v>
      </c>
      <c r="H60">
        <v>616</v>
      </c>
      <c r="I60" t="s">
        <v>199</v>
      </c>
      <c r="J60" t="s">
        <v>125</v>
      </c>
      <c r="K60" t="s">
        <v>197</v>
      </c>
      <c r="L60">
        <v>4513</v>
      </c>
      <c r="M60" t="s">
        <v>240</v>
      </c>
      <c r="N60">
        <v>4</v>
      </c>
      <c r="O60">
        <v>129.19999999999999</v>
      </c>
      <c r="P60">
        <v>688</v>
      </c>
      <c r="Q60" t="str">
        <f t="shared" si="0"/>
        <v>Street</v>
      </c>
    </row>
    <row r="61" spans="1:17" x14ac:dyDescent="0.35">
      <c r="A61">
        <v>5</v>
      </c>
      <c r="B61" t="s">
        <v>181</v>
      </c>
      <c r="C61">
        <v>2019</v>
      </c>
      <c r="D61">
        <v>1</v>
      </c>
      <c r="E61" t="s">
        <v>253</v>
      </c>
      <c r="F61">
        <v>6</v>
      </c>
      <c r="G61" t="s">
        <v>192</v>
      </c>
      <c r="H61">
        <v>608</v>
      </c>
      <c r="I61" t="s">
        <v>290</v>
      </c>
      <c r="J61" t="s">
        <v>278</v>
      </c>
      <c r="K61" t="s">
        <v>212</v>
      </c>
      <c r="L61">
        <v>700</v>
      </c>
      <c r="M61" t="s">
        <v>193</v>
      </c>
      <c r="N61">
        <v>37</v>
      </c>
      <c r="O61">
        <v>17217.22</v>
      </c>
      <c r="P61">
        <v>73164</v>
      </c>
      <c r="Q61" t="str">
        <f t="shared" si="0"/>
        <v>Street</v>
      </c>
    </row>
    <row r="62" spans="1:17" x14ac:dyDescent="0.35">
      <c r="A62">
        <v>5</v>
      </c>
      <c r="B62" t="s">
        <v>181</v>
      </c>
      <c r="C62">
        <v>2019</v>
      </c>
      <c r="D62">
        <v>1</v>
      </c>
      <c r="E62" t="s">
        <v>253</v>
      </c>
      <c r="F62">
        <v>6</v>
      </c>
      <c r="G62" t="s">
        <v>192</v>
      </c>
      <c r="H62">
        <v>609</v>
      </c>
      <c r="I62" t="s">
        <v>298</v>
      </c>
      <c r="J62" t="s">
        <v>278</v>
      </c>
      <c r="K62" t="s">
        <v>212</v>
      </c>
      <c r="L62">
        <v>700</v>
      </c>
      <c r="M62" t="s">
        <v>193</v>
      </c>
      <c r="N62">
        <v>16</v>
      </c>
      <c r="O62">
        <v>-95.91</v>
      </c>
      <c r="P62">
        <v>-6186</v>
      </c>
      <c r="Q62" t="str">
        <f t="shared" si="0"/>
        <v>Street</v>
      </c>
    </row>
    <row r="63" spans="1:17" x14ac:dyDescent="0.35">
      <c r="A63">
        <v>5</v>
      </c>
      <c r="B63" t="s">
        <v>181</v>
      </c>
      <c r="C63">
        <v>2019</v>
      </c>
      <c r="D63">
        <v>1</v>
      </c>
      <c r="E63" t="s">
        <v>253</v>
      </c>
      <c r="F63">
        <v>6</v>
      </c>
      <c r="G63" t="s">
        <v>192</v>
      </c>
      <c r="H63">
        <v>619</v>
      </c>
      <c r="I63" t="s">
        <v>277</v>
      </c>
      <c r="J63" t="s">
        <v>278</v>
      </c>
      <c r="K63" t="s">
        <v>212</v>
      </c>
      <c r="L63">
        <v>4562</v>
      </c>
      <c r="M63" t="s">
        <v>211</v>
      </c>
      <c r="N63">
        <v>265</v>
      </c>
      <c r="O63">
        <v>-914713.1</v>
      </c>
      <c r="P63">
        <v>-7328944</v>
      </c>
      <c r="Q63" t="str">
        <f t="shared" si="0"/>
        <v>Street</v>
      </c>
    </row>
    <row r="64" spans="1:17" x14ac:dyDescent="0.35">
      <c r="A64">
        <v>5</v>
      </c>
      <c r="B64" t="s">
        <v>181</v>
      </c>
      <c r="C64">
        <v>2019</v>
      </c>
      <c r="D64">
        <v>1</v>
      </c>
      <c r="E64" t="s">
        <v>253</v>
      </c>
      <c r="F64">
        <v>79</v>
      </c>
      <c r="G64" t="s">
        <v>212</v>
      </c>
      <c r="H64">
        <v>153</v>
      </c>
      <c r="I64" t="s">
        <v>269</v>
      </c>
      <c r="J64" t="s">
        <v>270</v>
      </c>
      <c r="K64" t="s">
        <v>270</v>
      </c>
      <c r="L64">
        <v>1579</v>
      </c>
      <c r="M64" t="s">
        <v>271</v>
      </c>
      <c r="N64">
        <v>18</v>
      </c>
      <c r="O64">
        <v>0</v>
      </c>
      <c r="P64">
        <v>5288751</v>
      </c>
      <c r="Q64" t="str">
        <f t="shared" si="0"/>
        <v>OTHER</v>
      </c>
    </row>
    <row r="65" spans="1:17" x14ac:dyDescent="0.35">
      <c r="A65">
        <v>5</v>
      </c>
      <c r="B65" t="s">
        <v>181</v>
      </c>
      <c r="C65">
        <v>2019</v>
      </c>
      <c r="D65">
        <v>1</v>
      </c>
      <c r="E65" t="s">
        <v>253</v>
      </c>
      <c r="F65">
        <v>5</v>
      </c>
      <c r="G65" t="s">
        <v>195</v>
      </c>
      <c r="H65">
        <v>701</v>
      </c>
      <c r="I65" t="s">
        <v>206</v>
      </c>
      <c r="J65" t="s">
        <v>207</v>
      </c>
      <c r="K65" t="s">
        <v>208</v>
      </c>
      <c r="L65">
        <v>460</v>
      </c>
      <c r="M65" t="s">
        <v>198</v>
      </c>
      <c r="N65">
        <v>111</v>
      </c>
      <c r="O65">
        <v>2049627.84</v>
      </c>
      <c r="P65">
        <v>9769897</v>
      </c>
      <c r="Q65" t="str">
        <f t="shared" si="0"/>
        <v>5-Large C&amp;I</v>
      </c>
    </row>
    <row r="66" spans="1:17" x14ac:dyDescent="0.35">
      <c r="A66">
        <v>5</v>
      </c>
      <c r="B66" t="s">
        <v>181</v>
      </c>
      <c r="C66">
        <v>2019</v>
      </c>
      <c r="D66">
        <v>1</v>
      </c>
      <c r="E66" t="s">
        <v>253</v>
      </c>
      <c r="F66">
        <v>10</v>
      </c>
      <c r="G66" t="s">
        <v>238</v>
      </c>
      <c r="H66">
        <v>2</v>
      </c>
      <c r="I66" t="s">
        <v>264</v>
      </c>
      <c r="J66" t="s">
        <v>121</v>
      </c>
      <c r="K66" t="s">
        <v>230</v>
      </c>
      <c r="L66">
        <v>207</v>
      </c>
      <c r="M66" t="s">
        <v>243</v>
      </c>
      <c r="N66">
        <v>26</v>
      </c>
      <c r="O66">
        <v>10350.719999999999</v>
      </c>
      <c r="P66">
        <v>40016</v>
      </c>
      <c r="Q66" t="str">
        <f t="shared" ref="Q66:Q129" si="1">VLOOKUP(J66,S:T,2,FALSE)</f>
        <v>1-Residential</v>
      </c>
    </row>
    <row r="67" spans="1:17" x14ac:dyDescent="0.35">
      <c r="A67">
        <v>5</v>
      </c>
      <c r="B67" t="s">
        <v>181</v>
      </c>
      <c r="C67">
        <v>2019</v>
      </c>
      <c r="D67">
        <v>1</v>
      </c>
      <c r="E67" t="s">
        <v>253</v>
      </c>
      <c r="F67">
        <v>72</v>
      </c>
      <c r="G67" t="s">
        <v>212</v>
      </c>
      <c r="H67">
        <v>1</v>
      </c>
      <c r="I67" t="s">
        <v>229</v>
      </c>
      <c r="J67" t="s">
        <v>121</v>
      </c>
      <c r="K67" t="s">
        <v>230</v>
      </c>
      <c r="L67">
        <v>1572</v>
      </c>
      <c r="M67" t="s">
        <v>231</v>
      </c>
      <c r="N67">
        <v>1</v>
      </c>
      <c r="O67">
        <v>109.76</v>
      </c>
      <c r="P67">
        <v>422</v>
      </c>
      <c r="Q67" t="str">
        <f t="shared" si="1"/>
        <v>1-Residential</v>
      </c>
    </row>
    <row r="68" spans="1:17" x14ac:dyDescent="0.35">
      <c r="A68">
        <v>5</v>
      </c>
      <c r="B68" t="s">
        <v>181</v>
      </c>
      <c r="C68">
        <v>2019</v>
      </c>
      <c r="D68">
        <v>1</v>
      </c>
      <c r="E68" t="s">
        <v>253</v>
      </c>
      <c r="F68">
        <v>1</v>
      </c>
      <c r="G68" t="s">
        <v>183</v>
      </c>
      <c r="H68">
        <v>301</v>
      </c>
      <c r="I68" t="s">
        <v>247</v>
      </c>
      <c r="J68" t="s">
        <v>121</v>
      </c>
      <c r="K68" t="s">
        <v>230</v>
      </c>
      <c r="L68">
        <v>200</v>
      </c>
      <c r="M68" t="s">
        <v>210</v>
      </c>
      <c r="N68">
        <v>7678</v>
      </c>
      <c r="O68">
        <v>1086528.03</v>
      </c>
      <c r="P68">
        <v>4540869</v>
      </c>
      <c r="Q68" t="str">
        <f t="shared" si="1"/>
        <v>1-Residential</v>
      </c>
    </row>
    <row r="69" spans="1:17" x14ac:dyDescent="0.35">
      <c r="A69">
        <v>5</v>
      </c>
      <c r="B69" t="s">
        <v>181</v>
      </c>
      <c r="C69">
        <v>2019</v>
      </c>
      <c r="D69">
        <v>1</v>
      </c>
      <c r="E69" t="s">
        <v>253</v>
      </c>
      <c r="F69">
        <v>1</v>
      </c>
      <c r="G69" t="s">
        <v>183</v>
      </c>
      <c r="H69">
        <v>6</v>
      </c>
      <c r="I69" t="s">
        <v>256</v>
      </c>
      <c r="J69" t="s">
        <v>122</v>
      </c>
      <c r="K69" t="s">
        <v>242</v>
      </c>
      <c r="L69">
        <v>200</v>
      </c>
      <c r="M69" t="s">
        <v>210</v>
      </c>
      <c r="N69">
        <v>63346</v>
      </c>
      <c r="O69">
        <v>7012873.7999999998</v>
      </c>
      <c r="P69">
        <v>40686595</v>
      </c>
      <c r="Q69" t="str">
        <f t="shared" si="1"/>
        <v>2-Low Income Residential</v>
      </c>
    </row>
    <row r="70" spans="1:17" x14ac:dyDescent="0.35">
      <c r="A70">
        <v>5</v>
      </c>
      <c r="B70" t="s">
        <v>181</v>
      </c>
      <c r="C70">
        <v>2019</v>
      </c>
      <c r="D70">
        <v>1</v>
      </c>
      <c r="E70" t="s">
        <v>253</v>
      </c>
      <c r="F70">
        <v>1</v>
      </c>
      <c r="G70" t="s">
        <v>183</v>
      </c>
      <c r="H70">
        <v>7</v>
      </c>
      <c r="I70" t="s">
        <v>241</v>
      </c>
      <c r="J70" t="s">
        <v>122</v>
      </c>
      <c r="K70" t="s">
        <v>242</v>
      </c>
      <c r="L70">
        <v>200</v>
      </c>
      <c r="M70" t="s">
        <v>210</v>
      </c>
      <c r="N70">
        <v>86</v>
      </c>
      <c r="O70">
        <v>8876.76</v>
      </c>
      <c r="P70">
        <v>50177</v>
      </c>
      <c r="Q70" t="str">
        <f t="shared" si="1"/>
        <v>2-Low Income Residential</v>
      </c>
    </row>
    <row r="71" spans="1:17" x14ac:dyDescent="0.35">
      <c r="A71">
        <v>5</v>
      </c>
      <c r="B71" t="s">
        <v>181</v>
      </c>
      <c r="C71">
        <v>2019</v>
      </c>
      <c r="D71">
        <v>1</v>
      </c>
      <c r="E71" t="s">
        <v>253</v>
      </c>
      <c r="F71">
        <v>6</v>
      </c>
      <c r="G71" t="s">
        <v>192</v>
      </c>
      <c r="H71">
        <v>950</v>
      </c>
      <c r="I71" t="s">
        <v>184</v>
      </c>
      <c r="J71" t="s">
        <v>115</v>
      </c>
      <c r="K71" t="s">
        <v>185</v>
      </c>
      <c r="L71">
        <v>4562</v>
      </c>
      <c r="M71" t="s">
        <v>211</v>
      </c>
      <c r="N71">
        <v>33</v>
      </c>
      <c r="O71">
        <v>925.61</v>
      </c>
      <c r="P71">
        <v>7466</v>
      </c>
      <c r="Q71" t="str">
        <f t="shared" si="1"/>
        <v>3-Small C&amp;I</v>
      </c>
    </row>
    <row r="72" spans="1:17" x14ac:dyDescent="0.35">
      <c r="A72">
        <v>4</v>
      </c>
      <c r="B72" t="s">
        <v>187</v>
      </c>
      <c r="C72">
        <v>2019</v>
      </c>
      <c r="D72">
        <v>1</v>
      </c>
      <c r="E72" t="s">
        <v>253</v>
      </c>
      <c r="F72">
        <v>3</v>
      </c>
      <c r="G72" t="s">
        <v>189</v>
      </c>
      <c r="H72">
        <v>9</v>
      </c>
      <c r="I72" t="s">
        <v>275</v>
      </c>
      <c r="J72" t="s">
        <v>117</v>
      </c>
      <c r="K72" t="s">
        <v>236</v>
      </c>
      <c r="L72">
        <v>300</v>
      </c>
      <c r="M72" t="s">
        <v>191</v>
      </c>
      <c r="N72">
        <v>1</v>
      </c>
      <c r="O72">
        <v>26.47</v>
      </c>
      <c r="P72">
        <v>74</v>
      </c>
      <c r="Q72" t="str">
        <f t="shared" si="1"/>
        <v>3-Small C&amp;I</v>
      </c>
    </row>
    <row r="73" spans="1:17" x14ac:dyDescent="0.35">
      <c r="A73">
        <v>5</v>
      </c>
      <c r="B73" t="s">
        <v>181</v>
      </c>
      <c r="C73">
        <v>2019</v>
      </c>
      <c r="D73">
        <v>1</v>
      </c>
      <c r="E73" t="s">
        <v>253</v>
      </c>
      <c r="F73">
        <v>3</v>
      </c>
      <c r="G73" t="s">
        <v>189</v>
      </c>
      <c r="H73">
        <v>14</v>
      </c>
      <c r="I73" t="s">
        <v>299</v>
      </c>
      <c r="J73" t="s">
        <v>117</v>
      </c>
      <c r="K73" t="s">
        <v>236</v>
      </c>
      <c r="L73">
        <v>300</v>
      </c>
      <c r="M73" t="s">
        <v>191</v>
      </c>
      <c r="N73">
        <v>2</v>
      </c>
      <c r="O73">
        <v>564.85</v>
      </c>
      <c r="P73">
        <v>2401</v>
      </c>
      <c r="Q73" t="str">
        <f t="shared" si="1"/>
        <v>3-Small C&amp;I</v>
      </c>
    </row>
    <row r="74" spans="1:17" x14ac:dyDescent="0.35">
      <c r="A74">
        <v>4</v>
      </c>
      <c r="B74" t="s">
        <v>187</v>
      </c>
      <c r="C74">
        <v>2019</v>
      </c>
      <c r="D74">
        <v>1</v>
      </c>
      <c r="E74" t="s">
        <v>253</v>
      </c>
      <c r="F74">
        <v>1</v>
      </c>
      <c r="G74" t="s">
        <v>183</v>
      </c>
      <c r="H74">
        <v>10</v>
      </c>
      <c r="I74" t="s">
        <v>251</v>
      </c>
      <c r="J74" t="s">
        <v>118</v>
      </c>
      <c r="K74" t="s">
        <v>214</v>
      </c>
      <c r="L74">
        <v>200</v>
      </c>
      <c r="M74" t="s">
        <v>210</v>
      </c>
      <c r="N74">
        <v>1</v>
      </c>
      <c r="O74">
        <v>135.22</v>
      </c>
      <c r="P74">
        <v>563</v>
      </c>
      <c r="Q74" t="str">
        <f t="shared" si="1"/>
        <v>3-Small C&amp;I</v>
      </c>
    </row>
    <row r="75" spans="1:17" x14ac:dyDescent="0.35">
      <c r="A75">
        <v>5</v>
      </c>
      <c r="B75" t="s">
        <v>181</v>
      </c>
      <c r="C75">
        <v>2019</v>
      </c>
      <c r="D75">
        <v>1</v>
      </c>
      <c r="E75" t="s">
        <v>253</v>
      </c>
      <c r="F75">
        <v>1</v>
      </c>
      <c r="G75" t="s">
        <v>183</v>
      </c>
      <c r="H75">
        <v>953</v>
      </c>
      <c r="I75" t="s">
        <v>213</v>
      </c>
      <c r="J75" t="s">
        <v>118</v>
      </c>
      <c r="K75" t="s">
        <v>214</v>
      </c>
      <c r="L75">
        <v>4512</v>
      </c>
      <c r="M75" t="s">
        <v>186</v>
      </c>
      <c r="N75">
        <v>510</v>
      </c>
      <c r="O75">
        <v>24604.62</v>
      </c>
      <c r="P75">
        <v>236518</v>
      </c>
      <c r="Q75" t="str">
        <f t="shared" si="1"/>
        <v>3-Small C&amp;I</v>
      </c>
    </row>
    <row r="76" spans="1:17" x14ac:dyDescent="0.35">
      <c r="A76">
        <v>5</v>
      </c>
      <c r="B76" t="s">
        <v>181</v>
      </c>
      <c r="C76">
        <v>2019</v>
      </c>
      <c r="D76">
        <v>1</v>
      </c>
      <c r="E76" t="s">
        <v>253</v>
      </c>
      <c r="F76">
        <v>3</v>
      </c>
      <c r="G76" t="s">
        <v>189</v>
      </c>
      <c r="H76">
        <v>11</v>
      </c>
      <c r="I76" t="s">
        <v>283</v>
      </c>
      <c r="J76" t="s">
        <v>115</v>
      </c>
      <c r="K76" t="s">
        <v>185</v>
      </c>
      <c r="L76">
        <v>300</v>
      </c>
      <c r="M76" t="s">
        <v>191</v>
      </c>
      <c r="N76">
        <v>261</v>
      </c>
      <c r="O76">
        <v>101268.14</v>
      </c>
      <c r="P76">
        <v>440120</v>
      </c>
      <c r="Q76" t="str">
        <f t="shared" si="1"/>
        <v>3-Small C&amp;I</v>
      </c>
    </row>
    <row r="77" spans="1:17" x14ac:dyDescent="0.35">
      <c r="A77">
        <v>5</v>
      </c>
      <c r="B77" t="s">
        <v>181</v>
      </c>
      <c r="C77">
        <v>2019</v>
      </c>
      <c r="D77">
        <v>1</v>
      </c>
      <c r="E77" t="s">
        <v>253</v>
      </c>
      <c r="F77">
        <v>75</v>
      </c>
      <c r="G77" t="s">
        <v>212</v>
      </c>
      <c r="H77">
        <v>5</v>
      </c>
      <c r="I77" t="s">
        <v>190</v>
      </c>
      <c r="J77" t="s">
        <v>115</v>
      </c>
      <c r="K77" t="s">
        <v>185</v>
      </c>
      <c r="L77">
        <v>1575</v>
      </c>
      <c r="M77" t="s">
        <v>218</v>
      </c>
      <c r="N77">
        <v>5</v>
      </c>
      <c r="O77">
        <v>2720.25</v>
      </c>
      <c r="P77">
        <v>12460</v>
      </c>
      <c r="Q77" t="str">
        <f t="shared" si="1"/>
        <v>3-Small C&amp;I</v>
      </c>
    </row>
    <row r="78" spans="1:17" x14ac:dyDescent="0.35">
      <c r="A78">
        <v>5</v>
      </c>
      <c r="B78" t="s">
        <v>181</v>
      </c>
      <c r="C78">
        <v>2019</v>
      </c>
      <c r="D78">
        <v>1</v>
      </c>
      <c r="E78" t="s">
        <v>253</v>
      </c>
      <c r="F78">
        <v>79</v>
      </c>
      <c r="G78" t="s">
        <v>212</v>
      </c>
      <c r="H78">
        <v>5</v>
      </c>
      <c r="I78" t="s">
        <v>190</v>
      </c>
      <c r="J78" t="s">
        <v>115</v>
      </c>
      <c r="K78" t="s">
        <v>185</v>
      </c>
      <c r="L78">
        <v>1579</v>
      </c>
      <c r="M78" t="s">
        <v>271</v>
      </c>
      <c r="N78">
        <v>1</v>
      </c>
      <c r="O78">
        <v>9.67</v>
      </c>
      <c r="P78">
        <v>0</v>
      </c>
      <c r="Q78" t="str">
        <f t="shared" si="1"/>
        <v>3-Small C&amp;I</v>
      </c>
    </row>
    <row r="79" spans="1:17" x14ac:dyDescent="0.35">
      <c r="A79">
        <v>5</v>
      </c>
      <c r="B79" t="s">
        <v>181</v>
      </c>
      <c r="C79">
        <v>2019</v>
      </c>
      <c r="D79">
        <v>1</v>
      </c>
      <c r="E79" t="s">
        <v>253</v>
      </c>
      <c r="F79">
        <v>3</v>
      </c>
      <c r="G79" t="s">
        <v>189</v>
      </c>
      <c r="H79">
        <v>13</v>
      </c>
      <c r="I79" t="s">
        <v>296</v>
      </c>
      <c r="J79" t="s">
        <v>119</v>
      </c>
      <c r="K79" t="s">
        <v>216</v>
      </c>
      <c r="L79">
        <v>300</v>
      </c>
      <c r="M79" t="s">
        <v>191</v>
      </c>
      <c r="N79">
        <v>137</v>
      </c>
      <c r="O79">
        <v>438818.42</v>
      </c>
      <c r="P79">
        <v>2105179</v>
      </c>
      <c r="Q79" t="str">
        <f t="shared" si="1"/>
        <v>4-Medium C&amp;I</v>
      </c>
    </row>
    <row r="80" spans="1:17" x14ac:dyDescent="0.35">
      <c r="A80">
        <v>5</v>
      </c>
      <c r="B80" t="s">
        <v>181</v>
      </c>
      <c r="C80">
        <v>2019</v>
      </c>
      <c r="D80">
        <v>1</v>
      </c>
      <c r="E80" t="s">
        <v>253</v>
      </c>
      <c r="F80">
        <v>10</v>
      </c>
      <c r="G80" t="s">
        <v>238</v>
      </c>
      <c r="H80">
        <v>4</v>
      </c>
      <c r="I80" t="s">
        <v>274</v>
      </c>
      <c r="J80" t="s">
        <v>202</v>
      </c>
      <c r="K80" t="s">
        <v>203</v>
      </c>
      <c r="L80">
        <v>207</v>
      </c>
      <c r="M80" t="s">
        <v>243</v>
      </c>
      <c r="N80">
        <v>1</v>
      </c>
      <c r="O80">
        <v>1556.69</v>
      </c>
      <c r="P80">
        <v>5700</v>
      </c>
      <c r="Q80" t="str">
        <f t="shared" si="1"/>
        <v>1-Residential</v>
      </c>
    </row>
    <row r="81" spans="1:17" x14ac:dyDescent="0.35">
      <c r="A81">
        <v>5</v>
      </c>
      <c r="B81" t="s">
        <v>181</v>
      </c>
      <c r="C81">
        <v>2019</v>
      </c>
      <c r="D81">
        <v>1</v>
      </c>
      <c r="E81" t="s">
        <v>253</v>
      </c>
      <c r="F81">
        <v>10</v>
      </c>
      <c r="G81" t="s">
        <v>238</v>
      </c>
      <c r="H81">
        <v>5</v>
      </c>
      <c r="I81" t="s">
        <v>190</v>
      </c>
      <c r="J81" t="s">
        <v>115</v>
      </c>
      <c r="K81" t="s">
        <v>185</v>
      </c>
      <c r="L81">
        <v>207</v>
      </c>
      <c r="M81" t="s">
        <v>243</v>
      </c>
      <c r="N81">
        <v>13</v>
      </c>
      <c r="O81">
        <v>2056.29</v>
      </c>
      <c r="P81">
        <v>9005</v>
      </c>
      <c r="Q81" t="str">
        <f t="shared" si="1"/>
        <v>3-Small C&amp;I</v>
      </c>
    </row>
    <row r="82" spans="1:17" x14ac:dyDescent="0.35">
      <c r="A82">
        <v>5</v>
      </c>
      <c r="B82" t="s">
        <v>181</v>
      </c>
      <c r="C82">
        <v>2019</v>
      </c>
      <c r="D82">
        <v>1</v>
      </c>
      <c r="E82" t="s">
        <v>253</v>
      </c>
      <c r="F82">
        <v>6</v>
      </c>
      <c r="G82" t="s">
        <v>192</v>
      </c>
      <c r="H82">
        <v>617</v>
      </c>
      <c r="I82" t="s">
        <v>287</v>
      </c>
      <c r="J82" t="s">
        <v>288</v>
      </c>
      <c r="K82" t="s">
        <v>289</v>
      </c>
      <c r="L82">
        <v>4562</v>
      </c>
      <c r="M82" t="s">
        <v>211</v>
      </c>
      <c r="N82">
        <v>13</v>
      </c>
      <c r="O82">
        <v>47248.47</v>
      </c>
      <c r="P82">
        <v>293827</v>
      </c>
      <c r="Q82" t="str">
        <f t="shared" si="1"/>
        <v>Street</v>
      </c>
    </row>
    <row r="83" spans="1:17" x14ac:dyDescent="0.35">
      <c r="A83">
        <v>5</v>
      </c>
      <c r="B83" t="s">
        <v>181</v>
      </c>
      <c r="C83">
        <v>2019</v>
      </c>
      <c r="D83">
        <v>1</v>
      </c>
      <c r="E83" t="s">
        <v>253</v>
      </c>
      <c r="F83">
        <v>6</v>
      </c>
      <c r="G83" t="s">
        <v>192</v>
      </c>
      <c r="H83">
        <v>606</v>
      </c>
      <c r="I83" t="s">
        <v>279</v>
      </c>
      <c r="J83" t="s">
        <v>130</v>
      </c>
      <c r="K83" t="s">
        <v>280</v>
      </c>
      <c r="L83">
        <v>700</v>
      </c>
      <c r="M83" t="s">
        <v>193</v>
      </c>
      <c r="N83">
        <v>1</v>
      </c>
      <c r="O83">
        <v>519.32000000000005</v>
      </c>
      <c r="P83">
        <v>970</v>
      </c>
      <c r="Q83" t="str">
        <f t="shared" si="1"/>
        <v>Street</v>
      </c>
    </row>
    <row r="84" spans="1:17" x14ac:dyDescent="0.35">
      <c r="A84">
        <v>5</v>
      </c>
      <c r="B84" t="s">
        <v>181</v>
      </c>
      <c r="C84">
        <v>2019</v>
      </c>
      <c r="D84">
        <v>1</v>
      </c>
      <c r="E84" t="s">
        <v>253</v>
      </c>
      <c r="F84">
        <v>6</v>
      </c>
      <c r="G84" t="s">
        <v>192</v>
      </c>
      <c r="H84">
        <v>607</v>
      </c>
      <c r="I84" t="s">
        <v>293</v>
      </c>
      <c r="J84" t="s">
        <v>130</v>
      </c>
      <c r="K84" t="s">
        <v>280</v>
      </c>
      <c r="L84">
        <v>700</v>
      </c>
      <c r="M84" t="s">
        <v>193</v>
      </c>
      <c r="N84">
        <v>3</v>
      </c>
      <c r="O84">
        <v>22811.52</v>
      </c>
      <c r="P84">
        <v>62965</v>
      </c>
      <c r="Q84" t="str">
        <f t="shared" si="1"/>
        <v>Street</v>
      </c>
    </row>
    <row r="85" spans="1:17" x14ac:dyDescent="0.35">
      <c r="A85">
        <v>5</v>
      </c>
      <c r="B85" t="s">
        <v>181</v>
      </c>
      <c r="C85">
        <v>2019</v>
      </c>
      <c r="D85">
        <v>1</v>
      </c>
      <c r="E85" t="s">
        <v>253</v>
      </c>
      <c r="F85">
        <v>60</v>
      </c>
      <c r="G85" t="s">
        <v>212</v>
      </c>
      <c r="H85">
        <v>624</v>
      </c>
      <c r="I85" t="s">
        <v>226</v>
      </c>
      <c r="J85" t="s">
        <v>124</v>
      </c>
      <c r="K85" t="s">
        <v>227</v>
      </c>
      <c r="L85">
        <v>4563</v>
      </c>
      <c r="M85" t="s">
        <v>228</v>
      </c>
      <c r="N85">
        <v>5</v>
      </c>
      <c r="O85">
        <v>183.23</v>
      </c>
      <c r="P85">
        <v>1424</v>
      </c>
      <c r="Q85" t="str">
        <f t="shared" si="1"/>
        <v>Street</v>
      </c>
    </row>
    <row r="86" spans="1:17" x14ac:dyDescent="0.35">
      <c r="A86">
        <v>5</v>
      </c>
      <c r="B86" t="s">
        <v>181</v>
      </c>
      <c r="C86">
        <v>2019</v>
      </c>
      <c r="D86">
        <v>1</v>
      </c>
      <c r="E86" t="s">
        <v>253</v>
      </c>
      <c r="F86">
        <v>5</v>
      </c>
      <c r="G86" t="s">
        <v>195</v>
      </c>
      <c r="H86">
        <v>603</v>
      </c>
      <c r="I86" t="s">
        <v>196</v>
      </c>
      <c r="J86" t="s">
        <v>125</v>
      </c>
      <c r="K86" t="s">
        <v>197</v>
      </c>
      <c r="L86">
        <v>460</v>
      </c>
      <c r="M86" t="s">
        <v>198</v>
      </c>
      <c r="N86">
        <v>64</v>
      </c>
      <c r="O86">
        <v>11288.89</v>
      </c>
      <c r="P86">
        <v>35700</v>
      </c>
      <c r="Q86" t="str">
        <f t="shared" si="1"/>
        <v>Street</v>
      </c>
    </row>
    <row r="87" spans="1:17" x14ac:dyDescent="0.35">
      <c r="A87">
        <v>5</v>
      </c>
      <c r="B87" t="s">
        <v>181</v>
      </c>
      <c r="C87">
        <v>2019</v>
      </c>
      <c r="D87">
        <v>1</v>
      </c>
      <c r="E87" t="s">
        <v>253</v>
      </c>
      <c r="F87">
        <v>6</v>
      </c>
      <c r="G87" t="s">
        <v>192</v>
      </c>
      <c r="H87">
        <v>603</v>
      </c>
      <c r="I87" t="s">
        <v>196</v>
      </c>
      <c r="J87" t="s">
        <v>125</v>
      </c>
      <c r="K87" t="s">
        <v>197</v>
      </c>
      <c r="L87">
        <v>700</v>
      </c>
      <c r="M87" t="s">
        <v>193</v>
      </c>
      <c r="N87">
        <v>770</v>
      </c>
      <c r="O87">
        <v>79012.039999999994</v>
      </c>
      <c r="P87">
        <v>239690</v>
      </c>
      <c r="Q87" t="str">
        <f t="shared" si="1"/>
        <v>Street</v>
      </c>
    </row>
    <row r="88" spans="1:17" x14ac:dyDescent="0.35">
      <c r="A88">
        <v>5</v>
      </c>
      <c r="B88" t="s">
        <v>181</v>
      </c>
      <c r="C88">
        <v>2019</v>
      </c>
      <c r="D88">
        <v>1</v>
      </c>
      <c r="E88" t="s">
        <v>253</v>
      </c>
      <c r="F88">
        <v>6</v>
      </c>
      <c r="G88" t="s">
        <v>192</v>
      </c>
      <c r="H88">
        <v>625</v>
      </c>
      <c r="I88" t="s">
        <v>286</v>
      </c>
      <c r="J88" t="s">
        <v>132</v>
      </c>
      <c r="K88" t="s">
        <v>212</v>
      </c>
      <c r="L88">
        <v>700</v>
      </c>
      <c r="M88" t="s">
        <v>193</v>
      </c>
      <c r="N88">
        <v>1</v>
      </c>
      <c r="O88">
        <v>20.55</v>
      </c>
      <c r="P88">
        <v>30</v>
      </c>
      <c r="Q88" t="str">
        <f t="shared" si="1"/>
        <v>Street</v>
      </c>
    </row>
    <row r="89" spans="1:17" x14ac:dyDescent="0.35">
      <c r="A89">
        <v>5</v>
      </c>
      <c r="B89" t="s">
        <v>181</v>
      </c>
      <c r="C89">
        <v>2019</v>
      </c>
      <c r="D89">
        <v>1</v>
      </c>
      <c r="E89" t="s">
        <v>253</v>
      </c>
      <c r="F89">
        <v>6</v>
      </c>
      <c r="G89" t="s">
        <v>192</v>
      </c>
      <c r="H89">
        <v>626</v>
      </c>
      <c r="I89" t="s">
        <v>268</v>
      </c>
      <c r="J89" t="s">
        <v>132</v>
      </c>
      <c r="K89" t="s">
        <v>212</v>
      </c>
      <c r="L89">
        <v>700</v>
      </c>
      <c r="M89" t="s">
        <v>193</v>
      </c>
      <c r="N89">
        <v>3</v>
      </c>
      <c r="O89">
        <v>2026.38</v>
      </c>
      <c r="P89">
        <v>822</v>
      </c>
      <c r="Q89" t="str">
        <f t="shared" si="1"/>
        <v>Street</v>
      </c>
    </row>
    <row r="90" spans="1:17" x14ac:dyDescent="0.35">
      <c r="A90">
        <v>5</v>
      </c>
      <c r="B90" t="s">
        <v>181</v>
      </c>
      <c r="C90">
        <v>2019</v>
      </c>
      <c r="D90">
        <v>1</v>
      </c>
      <c r="E90" t="s">
        <v>253</v>
      </c>
      <c r="F90">
        <v>5</v>
      </c>
      <c r="G90" t="s">
        <v>195</v>
      </c>
      <c r="H90">
        <v>954</v>
      </c>
      <c r="I90" t="s">
        <v>237</v>
      </c>
      <c r="J90" t="s">
        <v>119</v>
      </c>
      <c r="K90" t="s">
        <v>216</v>
      </c>
      <c r="L90">
        <v>4552</v>
      </c>
      <c r="M90" t="s">
        <v>276</v>
      </c>
      <c r="N90">
        <v>504</v>
      </c>
      <c r="O90">
        <v>888837.88</v>
      </c>
      <c r="P90">
        <v>11388801</v>
      </c>
      <c r="Q90" t="str">
        <f t="shared" si="1"/>
        <v>4-Medium C&amp;I</v>
      </c>
    </row>
    <row r="91" spans="1:17" x14ac:dyDescent="0.35">
      <c r="A91">
        <v>5</v>
      </c>
      <c r="B91" t="s">
        <v>181</v>
      </c>
      <c r="C91">
        <v>2019</v>
      </c>
      <c r="D91">
        <v>1</v>
      </c>
      <c r="E91" t="s">
        <v>253</v>
      </c>
      <c r="F91">
        <v>3</v>
      </c>
      <c r="G91" t="s">
        <v>189</v>
      </c>
      <c r="H91">
        <v>20</v>
      </c>
      <c r="I91" t="s">
        <v>300</v>
      </c>
      <c r="J91" t="s">
        <v>128</v>
      </c>
      <c r="K91" t="s">
        <v>205</v>
      </c>
      <c r="L91">
        <v>300</v>
      </c>
      <c r="M91" t="s">
        <v>191</v>
      </c>
      <c r="N91">
        <v>73</v>
      </c>
      <c r="O91">
        <v>201437.99</v>
      </c>
      <c r="P91">
        <v>918083</v>
      </c>
      <c r="Q91" t="str">
        <f t="shared" si="1"/>
        <v>4-Medium C&amp;I</v>
      </c>
    </row>
    <row r="92" spans="1:17" x14ac:dyDescent="0.35">
      <c r="A92">
        <v>5</v>
      </c>
      <c r="B92" t="s">
        <v>181</v>
      </c>
      <c r="C92">
        <v>2019</v>
      </c>
      <c r="D92">
        <v>1</v>
      </c>
      <c r="E92" t="s">
        <v>253</v>
      </c>
      <c r="F92">
        <v>10</v>
      </c>
      <c r="G92" t="s">
        <v>238</v>
      </c>
      <c r="H92">
        <v>903</v>
      </c>
      <c r="I92" t="s">
        <v>239</v>
      </c>
      <c r="J92" t="s">
        <v>121</v>
      </c>
      <c r="K92" t="s">
        <v>230</v>
      </c>
      <c r="L92">
        <v>4513</v>
      </c>
      <c r="M92" t="s">
        <v>240</v>
      </c>
      <c r="N92">
        <v>27477</v>
      </c>
      <c r="O92">
        <v>4125042.36</v>
      </c>
      <c r="P92">
        <v>36026586</v>
      </c>
      <c r="Q92" t="str">
        <f t="shared" si="1"/>
        <v>1-Residential</v>
      </c>
    </row>
    <row r="93" spans="1:17" x14ac:dyDescent="0.35">
      <c r="A93">
        <v>5</v>
      </c>
      <c r="B93" t="s">
        <v>181</v>
      </c>
      <c r="C93">
        <v>2019</v>
      </c>
      <c r="D93">
        <v>1</v>
      </c>
      <c r="E93" t="s">
        <v>253</v>
      </c>
      <c r="F93">
        <v>3</v>
      </c>
      <c r="G93" t="s">
        <v>189</v>
      </c>
      <c r="H93">
        <v>1</v>
      </c>
      <c r="I93" t="s">
        <v>229</v>
      </c>
      <c r="J93" t="s">
        <v>121</v>
      </c>
      <c r="K93" t="s">
        <v>230</v>
      </c>
      <c r="L93">
        <v>300</v>
      </c>
      <c r="M93" t="s">
        <v>191</v>
      </c>
      <c r="N93">
        <v>1265</v>
      </c>
      <c r="O93">
        <v>467315.34</v>
      </c>
      <c r="P93">
        <v>1861004</v>
      </c>
      <c r="Q93" t="str">
        <f t="shared" si="1"/>
        <v>1-Residential</v>
      </c>
    </row>
    <row r="94" spans="1:17" x14ac:dyDescent="0.35">
      <c r="A94">
        <v>5</v>
      </c>
      <c r="B94" t="s">
        <v>181</v>
      </c>
      <c r="C94">
        <v>2019</v>
      </c>
      <c r="D94">
        <v>1</v>
      </c>
      <c r="E94" t="s">
        <v>253</v>
      </c>
      <c r="F94">
        <v>3</v>
      </c>
      <c r="G94" t="s">
        <v>189</v>
      </c>
      <c r="H94">
        <v>2</v>
      </c>
      <c r="I94" t="s">
        <v>264</v>
      </c>
      <c r="J94" t="s">
        <v>121</v>
      </c>
      <c r="K94" t="s">
        <v>230</v>
      </c>
      <c r="L94">
        <v>300</v>
      </c>
      <c r="M94" t="s">
        <v>191</v>
      </c>
      <c r="N94">
        <v>2</v>
      </c>
      <c r="O94">
        <v>17.02</v>
      </c>
      <c r="P94">
        <v>2</v>
      </c>
      <c r="Q94" t="str">
        <f t="shared" si="1"/>
        <v>1-Residential</v>
      </c>
    </row>
    <row r="95" spans="1:17" x14ac:dyDescent="0.35">
      <c r="A95">
        <v>5</v>
      </c>
      <c r="B95" t="s">
        <v>181</v>
      </c>
      <c r="C95">
        <v>2019</v>
      </c>
      <c r="D95">
        <v>1</v>
      </c>
      <c r="E95" t="s">
        <v>253</v>
      </c>
      <c r="F95">
        <v>3</v>
      </c>
      <c r="G95" t="s">
        <v>189</v>
      </c>
      <c r="H95">
        <v>301</v>
      </c>
      <c r="I95" t="s">
        <v>247</v>
      </c>
      <c r="J95" t="s">
        <v>121</v>
      </c>
      <c r="K95" t="s">
        <v>230</v>
      </c>
      <c r="L95">
        <v>300</v>
      </c>
      <c r="M95" t="s">
        <v>191</v>
      </c>
      <c r="N95">
        <v>11</v>
      </c>
      <c r="O95">
        <v>7209.39</v>
      </c>
      <c r="P95">
        <v>32477</v>
      </c>
      <c r="Q95" t="str">
        <f t="shared" si="1"/>
        <v>1-Residential</v>
      </c>
    </row>
    <row r="96" spans="1:17" x14ac:dyDescent="0.35">
      <c r="A96">
        <v>5</v>
      </c>
      <c r="B96" t="s">
        <v>181</v>
      </c>
      <c r="C96">
        <v>2019</v>
      </c>
      <c r="D96">
        <v>1</v>
      </c>
      <c r="E96" t="s">
        <v>253</v>
      </c>
      <c r="F96">
        <v>1</v>
      </c>
      <c r="G96" t="s">
        <v>183</v>
      </c>
      <c r="H96">
        <v>2</v>
      </c>
      <c r="I96" t="s">
        <v>264</v>
      </c>
      <c r="J96" t="s">
        <v>121</v>
      </c>
      <c r="K96" t="s">
        <v>230</v>
      </c>
      <c r="L96">
        <v>200</v>
      </c>
      <c r="M96" t="s">
        <v>210</v>
      </c>
      <c r="N96">
        <v>249</v>
      </c>
      <c r="O96">
        <v>40881.589999999997</v>
      </c>
      <c r="P96">
        <v>158372</v>
      </c>
      <c r="Q96" t="str">
        <f t="shared" si="1"/>
        <v>1-Residential</v>
      </c>
    </row>
    <row r="97" spans="1:17" x14ac:dyDescent="0.35">
      <c r="A97">
        <v>5</v>
      </c>
      <c r="B97" t="s">
        <v>181</v>
      </c>
      <c r="C97">
        <v>2019</v>
      </c>
      <c r="D97">
        <v>1</v>
      </c>
      <c r="E97" t="s">
        <v>253</v>
      </c>
      <c r="F97">
        <v>5</v>
      </c>
      <c r="G97" t="s">
        <v>195</v>
      </c>
      <c r="H97">
        <v>710</v>
      </c>
      <c r="I97" t="s">
        <v>220</v>
      </c>
      <c r="J97" t="s">
        <v>207</v>
      </c>
      <c r="K97" t="s">
        <v>208</v>
      </c>
      <c r="L97">
        <v>4552</v>
      </c>
      <c r="M97" t="s">
        <v>276</v>
      </c>
      <c r="N97">
        <v>638</v>
      </c>
      <c r="O97">
        <v>9805502.9199999999</v>
      </c>
      <c r="P97">
        <v>179801384</v>
      </c>
      <c r="Q97" t="str">
        <f t="shared" si="1"/>
        <v>5-Large C&amp;I</v>
      </c>
    </row>
    <row r="98" spans="1:17" x14ac:dyDescent="0.35">
      <c r="A98">
        <v>4</v>
      </c>
      <c r="B98" t="s">
        <v>187</v>
      </c>
      <c r="C98">
        <v>2019</v>
      </c>
      <c r="D98">
        <v>1</v>
      </c>
      <c r="E98" t="s">
        <v>253</v>
      </c>
      <c r="F98">
        <v>5</v>
      </c>
      <c r="G98" t="s">
        <v>195</v>
      </c>
      <c r="H98">
        <v>710</v>
      </c>
      <c r="I98" t="s">
        <v>220</v>
      </c>
      <c r="J98" t="s">
        <v>207</v>
      </c>
      <c r="K98" t="s">
        <v>208</v>
      </c>
      <c r="L98">
        <v>4552</v>
      </c>
      <c r="M98" t="s">
        <v>276</v>
      </c>
      <c r="N98">
        <v>1</v>
      </c>
      <c r="O98">
        <v>5512.03</v>
      </c>
      <c r="P98">
        <v>87379</v>
      </c>
      <c r="Q98" t="str">
        <f t="shared" si="1"/>
        <v>5-Large C&amp;I</v>
      </c>
    </row>
    <row r="99" spans="1:17" x14ac:dyDescent="0.35">
      <c r="A99">
        <v>4</v>
      </c>
      <c r="B99" t="s">
        <v>187</v>
      </c>
      <c r="C99">
        <v>2019</v>
      </c>
      <c r="D99">
        <v>1</v>
      </c>
      <c r="E99" t="s">
        <v>253</v>
      </c>
      <c r="F99">
        <v>1</v>
      </c>
      <c r="G99" t="s">
        <v>183</v>
      </c>
      <c r="H99">
        <v>905</v>
      </c>
      <c r="I99" t="s">
        <v>272</v>
      </c>
      <c r="J99" t="s">
        <v>122</v>
      </c>
      <c r="K99" t="s">
        <v>242</v>
      </c>
      <c r="L99">
        <v>4512</v>
      </c>
      <c r="M99" t="s">
        <v>186</v>
      </c>
      <c r="N99">
        <v>108</v>
      </c>
      <c r="O99">
        <v>5531.19</v>
      </c>
      <c r="P99">
        <v>119561</v>
      </c>
      <c r="Q99" t="str">
        <f t="shared" si="1"/>
        <v>2-Low Income Residential</v>
      </c>
    </row>
    <row r="100" spans="1:17" x14ac:dyDescent="0.35">
      <c r="A100">
        <v>5</v>
      </c>
      <c r="B100" t="s">
        <v>181</v>
      </c>
      <c r="C100">
        <v>2019</v>
      </c>
      <c r="D100">
        <v>1</v>
      </c>
      <c r="E100" t="s">
        <v>253</v>
      </c>
      <c r="F100">
        <v>3</v>
      </c>
      <c r="G100" t="s">
        <v>189</v>
      </c>
      <c r="H100">
        <v>6</v>
      </c>
      <c r="I100" t="s">
        <v>256</v>
      </c>
      <c r="J100" t="s">
        <v>122</v>
      </c>
      <c r="K100" t="s">
        <v>242</v>
      </c>
      <c r="L100">
        <v>300</v>
      </c>
      <c r="M100" t="s">
        <v>191</v>
      </c>
      <c r="N100">
        <v>2</v>
      </c>
      <c r="O100">
        <v>139.25</v>
      </c>
      <c r="P100">
        <v>793</v>
      </c>
      <c r="Q100" t="str">
        <f t="shared" si="1"/>
        <v>2-Low Income Residential</v>
      </c>
    </row>
    <row r="101" spans="1:17" x14ac:dyDescent="0.35">
      <c r="A101">
        <v>5</v>
      </c>
      <c r="B101" t="s">
        <v>181</v>
      </c>
      <c r="C101">
        <v>2019</v>
      </c>
      <c r="D101">
        <v>1</v>
      </c>
      <c r="E101" t="s">
        <v>253</v>
      </c>
      <c r="F101">
        <v>77</v>
      </c>
      <c r="G101" t="s">
        <v>212</v>
      </c>
      <c r="H101">
        <v>950</v>
      </c>
      <c r="I101" t="s">
        <v>184</v>
      </c>
      <c r="J101" t="s">
        <v>115</v>
      </c>
      <c r="K101" t="s">
        <v>185</v>
      </c>
      <c r="L101">
        <v>4577</v>
      </c>
      <c r="M101" t="s">
        <v>212</v>
      </c>
      <c r="N101">
        <v>1</v>
      </c>
      <c r="O101">
        <v>316.27999999999997</v>
      </c>
      <c r="P101">
        <v>3743</v>
      </c>
      <c r="Q101" t="str">
        <f t="shared" si="1"/>
        <v>3-Small C&amp;I</v>
      </c>
    </row>
    <row r="102" spans="1:17" x14ac:dyDescent="0.35">
      <c r="A102">
        <v>5</v>
      </c>
      <c r="B102" t="s">
        <v>181</v>
      </c>
      <c r="C102">
        <v>2019</v>
      </c>
      <c r="D102">
        <v>1</v>
      </c>
      <c r="E102" t="s">
        <v>253</v>
      </c>
      <c r="F102">
        <v>79</v>
      </c>
      <c r="G102" t="s">
        <v>212</v>
      </c>
      <c r="H102">
        <v>950</v>
      </c>
      <c r="I102" t="s">
        <v>184</v>
      </c>
      <c r="J102" t="s">
        <v>115</v>
      </c>
      <c r="K102" t="s">
        <v>185</v>
      </c>
      <c r="L102">
        <v>4579</v>
      </c>
      <c r="M102" t="s">
        <v>221</v>
      </c>
      <c r="N102">
        <v>82</v>
      </c>
      <c r="O102">
        <v>15304.59</v>
      </c>
      <c r="P102">
        <v>176215</v>
      </c>
      <c r="Q102" t="str">
        <f t="shared" si="1"/>
        <v>3-Small C&amp;I</v>
      </c>
    </row>
    <row r="103" spans="1:17" x14ac:dyDescent="0.35">
      <c r="A103">
        <v>4</v>
      </c>
      <c r="B103" t="s">
        <v>187</v>
      </c>
      <c r="C103">
        <v>2019</v>
      </c>
      <c r="D103">
        <v>1</v>
      </c>
      <c r="E103" t="s">
        <v>253</v>
      </c>
      <c r="F103">
        <v>3</v>
      </c>
      <c r="G103" t="s">
        <v>189</v>
      </c>
      <c r="H103">
        <v>10</v>
      </c>
      <c r="I103" t="s">
        <v>251</v>
      </c>
      <c r="J103" t="s">
        <v>118</v>
      </c>
      <c r="K103" t="s">
        <v>214</v>
      </c>
      <c r="L103">
        <v>300</v>
      </c>
      <c r="M103" t="s">
        <v>191</v>
      </c>
      <c r="N103">
        <v>14</v>
      </c>
      <c r="O103">
        <v>1426.62</v>
      </c>
      <c r="P103">
        <v>5744</v>
      </c>
      <c r="Q103" t="str">
        <f t="shared" si="1"/>
        <v>3-Small C&amp;I</v>
      </c>
    </row>
    <row r="104" spans="1:17" x14ac:dyDescent="0.35">
      <c r="A104">
        <v>4</v>
      </c>
      <c r="B104" t="s">
        <v>187</v>
      </c>
      <c r="C104">
        <v>2019</v>
      </c>
      <c r="D104">
        <v>1</v>
      </c>
      <c r="E104" t="s">
        <v>253</v>
      </c>
      <c r="F104">
        <v>3</v>
      </c>
      <c r="G104" t="s">
        <v>189</v>
      </c>
      <c r="H104">
        <v>18</v>
      </c>
      <c r="I104" t="s">
        <v>215</v>
      </c>
      <c r="J104" t="s">
        <v>119</v>
      </c>
      <c r="K104" t="s">
        <v>216</v>
      </c>
      <c r="L104">
        <v>300</v>
      </c>
      <c r="M104" t="s">
        <v>191</v>
      </c>
      <c r="N104">
        <v>7</v>
      </c>
      <c r="O104">
        <v>14693.27</v>
      </c>
      <c r="P104">
        <v>60863</v>
      </c>
      <c r="Q104" t="str">
        <f t="shared" si="1"/>
        <v>4-Medium C&amp;I</v>
      </c>
    </row>
    <row r="105" spans="1:17" x14ac:dyDescent="0.35">
      <c r="A105">
        <v>5</v>
      </c>
      <c r="B105" t="s">
        <v>181</v>
      </c>
      <c r="C105">
        <v>2019</v>
      </c>
      <c r="D105">
        <v>1</v>
      </c>
      <c r="E105" t="s">
        <v>253</v>
      </c>
      <c r="F105">
        <v>3</v>
      </c>
      <c r="G105" t="s">
        <v>189</v>
      </c>
      <c r="H105">
        <v>911</v>
      </c>
      <c r="I105" t="s">
        <v>201</v>
      </c>
      <c r="J105" t="s">
        <v>202</v>
      </c>
      <c r="K105" t="s">
        <v>203</v>
      </c>
      <c r="L105">
        <v>4532</v>
      </c>
      <c r="M105" t="s">
        <v>200</v>
      </c>
      <c r="N105">
        <v>29</v>
      </c>
      <c r="O105">
        <v>103186.71</v>
      </c>
      <c r="P105">
        <v>894080</v>
      </c>
      <c r="Q105" t="str">
        <f t="shared" si="1"/>
        <v>1-Residential</v>
      </c>
    </row>
    <row r="106" spans="1:17" x14ac:dyDescent="0.35">
      <c r="A106">
        <v>4</v>
      </c>
      <c r="B106" t="s">
        <v>187</v>
      </c>
      <c r="C106">
        <v>2019</v>
      </c>
      <c r="D106">
        <v>1</v>
      </c>
      <c r="E106" t="s">
        <v>253</v>
      </c>
      <c r="F106">
        <v>60</v>
      </c>
      <c r="G106" t="s">
        <v>212</v>
      </c>
      <c r="H106">
        <v>615</v>
      </c>
      <c r="I106" t="s">
        <v>292</v>
      </c>
      <c r="J106" t="s">
        <v>123</v>
      </c>
      <c r="K106" t="s">
        <v>261</v>
      </c>
      <c r="L106">
        <v>4563</v>
      </c>
      <c r="M106" t="s">
        <v>228</v>
      </c>
      <c r="N106">
        <v>1</v>
      </c>
      <c r="O106">
        <v>10.8</v>
      </c>
      <c r="P106">
        <v>41</v>
      </c>
      <c r="Q106" t="str">
        <f t="shared" si="1"/>
        <v>Street</v>
      </c>
    </row>
    <row r="107" spans="1:17" x14ac:dyDescent="0.35">
      <c r="A107">
        <v>4</v>
      </c>
      <c r="B107" t="s">
        <v>187</v>
      </c>
      <c r="C107">
        <v>2019</v>
      </c>
      <c r="D107">
        <v>1</v>
      </c>
      <c r="E107" t="s">
        <v>253</v>
      </c>
      <c r="F107">
        <v>60</v>
      </c>
      <c r="G107" t="s">
        <v>212</v>
      </c>
      <c r="H107">
        <v>624</v>
      </c>
      <c r="I107" t="s">
        <v>226</v>
      </c>
      <c r="J107" t="s">
        <v>124</v>
      </c>
      <c r="K107" t="s">
        <v>227</v>
      </c>
      <c r="L107">
        <v>4563</v>
      </c>
      <c r="M107" t="s">
        <v>228</v>
      </c>
      <c r="N107">
        <v>2</v>
      </c>
      <c r="O107">
        <v>27.17</v>
      </c>
      <c r="P107">
        <v>185</v>
      </c>
      <c r="Q107" t="str">
        <f t="shared" si="1"/>
        <v>Street</v>
      </c>
    </row>
    <row r="108" spans="1:17" x14ac:dyDescent="0.35">
      <c r="A108">
        <v>5</v>
      </c>
      <c r="B108" t="s">
        <v>181</v>
      </c>
      <c r="C108">
        <v>2019</v>
      </c>
      <c r="D108">
        <v>1</v>
      </c>
      <c r="E108" t="s">
        <v>253</v>
      </c>
      <c r="F108">
        <v>3</v>
      </c>
      <c r="G108" t="s">
        <v>189</v>
      </c>
      <c r="H108">
        <v>603</v>
      </c>
      <c r="I108" t="s">
        <v>196</v>
      </c>
      <c r="J108" t="s">
        <v>125</v>
      </c>
      <c r="K108" t="s">
        <v>197</v>
      </c>
      <c r="L108">
        <v>300</v>
      </c>
      <c r="M108" t="s">
        <v>191</v>
      </c>
      <c r="N108">
        <v>2281</v>
      </c>
      <c r="O108">
        <v>280940.89</v>
      </c>
      <c r="P108">
        <v>878305</v>
      </c>
      <c r="Q108" t="str">
        <f t="shared" si="1"/>
        <v>Street</v>
      </c>
    </row>
    <row r="109" spans="1:17" x14ac:dyDescent="0.35">
      <c r="A109">
        <v>5</v>
      </c>
      <c r="B109" t="s">
        <v>181</v>
      </c>
      <c r="C109">
        <v>2019</v>
      </c>
      <c r="D109">
        <v>1</v>
      </c>
      <c r="E109" t="s">
        <v>253</v>
      </c>
      <c r="F109">
        <v>3</v>
      </c>
      <c r="G109" t="s">
        <v>189</v>
      </c>
      <c r="H109">
        <v>955</v>
      </c>
      <c r="I109" t="s">
        <v>282</v>
      </c>
      <c r="J109" t="s">
        <v>119</v>
      </c>
      <c r="K109" t="s">
        <v>216</v>
      </c>
      <c r="L109">
        <v>4532</v>
      </c>
      <c r="M109" t="s">
        <v>200</v>
      </c>
      <c r="N109">
        <v>350</v>
      </c>
      <c r="O109">
        <v>622839.46</v>
      </c>
      <c r="P109">
        <v>9291696</v>
      </c>
      <c r="Q109" t="str">
        <f t="shared" si="1"/>
        <v>4-Medium C&amp;I</v>
      </c>
    </row>
    <row r="110" spans="1:17" x14ac:dyDescent="0.35">
      <c r="A110">
        <v>5</v>
      </c>
      <c r="B110" t="s">
        <v>181</v>
      </c>
      <c r="C110">
        <v>2019</v>
      </c>
      <c r="D110">
        <v>1</v>
      </c>
      <c r="E110" t="s">
        <v>253</v>
      </c>
      <c r="F110">
        <v>3</v>
      </c>
      <c r="G110" t="s">
        <v>189</v>
      </c>
      <c r="H110">
        <v>710</v>
      </c>
      <c r="I110" t="s">
        <v>220</v>
      </c>
      <c r="J110" t="s">
        <v>207</v>
      </c>
      <c r="K110" t="s">
        <v>208</v>
      </c>
      <c r="L110">
        <v>4532</v>
      </c>
      <c r="M110" t="s">
        <v>200</v>
      </c>
      <c r="N110">
        <v>1984</v>
      </c>
      <c r="O110">
        <v>21048270.879999999</v>
      </c>
      <c r="P110">
        <v>372937226</v>
      </c>
      <c r="Q110" t="str">
        <f t="shared" si="1"/>
        <v>5-Large C&amp;I</v>
      </c>
    </row>
    <row r="111" spans="1:17" x14ac:dyDescent="0.35">
      <c r="A111">
        <v>4</v>
      </c>
      <c r="B111" t="s">
        <v>187</v>
      </c>
      <c r="C111">
        <v>2019</v>
      </c>
      <c r="D111">
        <v>1</v>
      </c>
      <c r="E111" t="s">
        <v>253</v>
      </c>
      <c r="F111">
        <v>10</v>
      </c>
      <c r="G111" t="s">
        <v>238</v>
      </c>
      <c r="H111">
        <v>903</v>
      </c>
      <c r="I111" t="s">
        <v>239</v>
      </c>
      <c r="J111" t="s">
        <v>121</v>
      </c>
      <c r="K111" t="s">
        <v>230</v>
      </c>
      <c r="L111">
        <v>4513</v>
      </c>
      <c r="M111" t="s">
        <v>240</v>
      </c>
      <c r="N111">
        <v>163</v>
      </c>
      <c r="O111">
        <v>19765.759999999998</v>
      </c>
      <c r="P111">
        <v>163497</v>
      </c>
      <c r="Q111" t="str">
        <f t="shared" si="1"/>
        <v>1-Residential</v>
      </c>
    </row>
    <row r="112" spans="1:17" x14ac:dyDescent="0.35">
      <c r="A112">
        <v>4</v>
      </c>
      <c r="B112" t="s">
        <v>187</v>
      </c>
      <c r="C112">
        <v>2019</v>
      </c>
      <c r="D112">
        <v>1</v>
      </c>
      <c r="E112" t="s">
        <v>253</v>
      </c>
      <c r="F112">
        <v>3</v>
      </c>
      <c r="G112" t="s">
        <v>189</v>
      </c>
      <c r="H112">
        <v>903</v>
      </c>
      <c r="I112" t="s">
        <v>239</v>
      </c>
      <c r="J112" t="s">
        <v>121</v>
      </c>
      <c r="K112" t="s">
        <v>230</v>
      </c>
      <c r="L112">
        <v>4532</v>
      </c>
      <c r="M112" t="s">
        <v>200</v>
      </c>
      <c r="N112">
        <v>22</v>
      </c>
      <c r="O112">
        <v>2682.22</v>
      </c>
      <c r="P112">
        <v>22225</v>
      </c>
      <c r="Q112" t="str">
        <f t="shared" si="1"/>
        <v>1-Residential</v>
      </c>
    </row>
    <row r="113" spans="1:17" x14ac:dyDescent="0.35">
      <c r="A113">
        <v>4</v>
      </c>
      <c r="B113" t="s">
        <v>187</v>
      </c>
      <c r="C113">
        <v>2019</v>
      </c>
      <c r="D113">
        <v>1</v>
      </c>
      <c r="E113" t="s">
        <v>253</v>
      </c>
      <c r="F113">
        <v>1</v>
      </c>
      <c r="G113" t="s">
        <v>183</v>
      </c>
      <c r="H113">
        <v>6</v>
      </c>
      <c r="I113" t="s">
        <v>256</v>
      </c>
      <c r="J113" t="s">
        <v>122</v>
      </c>
      <c r="K113" t="s">
        <v>242</v>
      </c>
      <c r="L113">
        <v>200</v>
      </c>
      <c r="M113" t="s">
        <v>210</v>
      </c>
      <c r="N113">
        <v>25</v>
      </c>
      <c r="O113">
        <v>4707.08</v>
      </c>
      <c r="P113">
        <v>27341</v>
      </c>
      <c r="Q113" t="str">
        <f t="shared" si="1"/>
        <v>2-Low Income Residential</v>
      </c>
    </row>
    <row r="114" spans="1:17" x14ac:dyDescent="0.35">
      <c r="A114">
        <v>5</v>
      </c>
      <c r="B114" t="s">
        <v>181</v>
      </c>
      <c r="C114">
        <v>2019</v>
      </c>
      <c r="D114">
        <v>1</v>
      </c>
      <c r="E114" t="s">
        <v>253</v>
      </c>
      <c r="F114">
        <v>5</v>
      </c>
      <c r="G114" t="s">
        <v>195</v>
      </c>
      <c r="H114">
        <v>950</v>
      </c>
      <c r="I114" t="s">
        <v>184</v>
      </c>
      <c r="J114" t="s">
        <v>115</v>
      </c>
      <c r="K114" t="s">
        <v>185</v>
      </c>
      <c r="L114">
        <v>4552</v>
      </c>
      <c r="M114" t="s">
        <v>276</v>
      </c>
      <c r="N114">
        <v>1226</v>
      </c>
      <c r="O114">
        <v>316485.26</v>
      </c>
      <c r="P114">
        <v>3688814</v>
      </c>
      <c r="Q114" t="str">
        <f t="shared" si="1"/>
        <v>3-Small C&amp;I</v>
      </c>
    </row>
    <row r="115" spans="1:17" x14ac:dyDescent="0.35">
      <c r="A115">
        <v>5</v>
      </c>
      <c r="B115" t="s">
        <v>181</v>
      </c>
      <c r="C115">
        <v>2019</v>
      </c>
      <c r="D115">
        <v>1</v>
      </c>
      <c r="E115" t="s">
        <v>253</v>
      </c>
      <c r="F115">
        <v>5</v>
      </c>
      <c r="G115" t="s">
        <v>195</v>
      </c>
      <c r="H115">
        <v>8</v>
      </c>
      <c r="I115" t="s">
        <v>248</v>
      </c>
      <c r="J115" t="s">
        <v>126</v>
      </c>
      <c r="K115" t="s">
        <v>249</v>
      </c>
      <c r="L115">
        <v>460</v>
      </c>
      <c r="M115" t="s">
        <v>198</v>
      </c>
      <c r="N115">
        <v>1</v>
      </c>
      <c r="O115">
        <v>69.930000000000007</v>
      </c>
      <c r="P115">
        <v>292</v>
      </c>
      <c r="Q115" t="str">
        <f t="shared" si="1"/>
        <v>3-Small C&amp;I</v>
      </c>
    </row>
    <row r="116" spans="1:17" x14ac:dyDescent="0.35">
      <c r="A116">
        <v>4</v>
      </c>
      <c r="B116" t="s">
        <v>187</v>
      </c>
      <c r="C116">
        <v>2019</v>
      </c>
      <c r="D116">
        <v>1</v>
      </c>
      <c r="E116" t="s">
        <v>253</v>
      </c>
      <c r="F116">
        <v>3</v>
      </c>
      <c r="G116" t="s">
        <v>189</v>
      </c>
      <c r="H116">
        <v>950</v>
      </c>
      <c r="I116" t="s">
        <v>184</v>
      </c>
      <c r="J116" t="s">
        <v>115</v>
      </c>
      <c r="K116" t="s">
        <v>185</v>
      </c>
      <c r="L116">
        <v>4532</v>
      </c>
      <c r="M116" t="s">
        <v>200</v>
      </c>
      <c r="N116">
        <v>1276</v>
      </c>
      <c r="O116">
        <v>181162.86</v>
      </c>
      <c r="P116">
        <v>1878924</v>
      </c>
      <c r="Q116" t="str">
        <f t="shared" si="1"/>
        <v>3-Small C&amp;I</v>
      </c>
    </row>
    <row r="117" spans="1:17" x14ac:dyDescent="0.35">
      <c r="A117">
        <v>5</v>
      </c>
      <c r="B117" t="s">
        <v>181</v>
      </c>
      <c r="C117">
        <v>2019</v>
      </c>
      <c r="D117">
        <v>1</v>
      </c>
      <c r="E117" t="s">
        <v>253</v>
      </c>
      <c r="F117">
        <v>1</v>
      </c>
      <c r="G117" t="s">
        <v>183</v>
      </c>
      <c r="H117">
        <v>950</v>
      </c>
      <c r="I117" t="s">
        <v>184</v>
      </c>
      <c r="J117" t="s">
        <v>115</v>
      </c>
      <c r="K117" t="s">
        <v>185</v>
      </c>
      <c r="L117">
        <v>4512</v>
      </c>
      <c r="M117" t="s">
        <v>186</v>
      </c>
      <c r="N117">
        <v>602</v>
      </c>
      <c r="O117">
        <v>36836.28</v>
      </c>
      <c r="P117">
        <v>374021</v>
      </c>
      <c r="Q117" t="str">
        <f t="shared" si="1"/>
        <v>3-Small C&amp;I</v>
      </c>
    </row>
    <row r="118" spans="1:17" x14ac:dyDescent="0.35">
      <c r="A118">
        <v>5</v>
      </c>
      <c r="B118" t="s">
        <v>181</v>
      </c>
      <c r="C118">
        <v>2019</v>
      </c>
      <c r="D118">
        <v>1</v>
      </c>
      <c r="E118" t="s">
        <v>253</v>
      </c>
      <c r="F118">
        <v>5</v>
      </c>
      <c r="G118" t="s">
        <v>195</v>
      </c>
      <c r="H118">
        <v>305</v>
      </c>
      <c r="I118" t="s">
        <v>234</v>
      </c>
      <c r="J118" t="s">
        <v>115</v>
      </c>
      <c r="K118" t="s">
        <v>185</v>
      </c>
      <c r="L118">
        <v>460</v>
      </c>
      <c r="M118" t="s">
        <v>198</v>
      </c>
      <c r="N118">
        <v>2</v>
      </c>
      <c r="O118">
        <v>186.94</v>
      </c>
      <c r="P118">
        <v>823</v>
      </c>
      <c r="Q118" t="str">
        <f t="shared" si="1"/>
        <v>3-Small C&amp;I</v>
      </c>
    </row>
    <row r="119" spans="1:17" x14ac:dyDescent="0.35">
      <c r="A119">
        <v>5</v>
      </c>
      <c r="B119" t="s">
        <v>181</v>
      </c>
      <c r="C119">
        <v>2019</v>
      </c>
      <c r="D119">
        <v>1</v>
      </c>
      <c r="E119" t="s">
        <v>253</v>
      </c>
      <c r="F119">
        <v>6</v>
      </c>
      <c r="G119" t="s">
        <v>192</v>
      </c>
      <c r="H119">
        <v>5</v>
      </c>
      <c r="I119" t="s">
        <v>190</v>
      </c>
      <c r="J119" t="s">
        <v>115</v>
      </c>
      <c r="K119" t="s">
        <v>185</v>
      </c>
      <c r="L119">
        <v>700</v>
      </c>
      <c r="M119" t="s">
        <v>193</v>
      </c>
      <c r="N119">
        <v>7</v>
      </c>
      <c r="O119">
        <v>528.78</v>
      </c>
      <c r="P119">
        <v>2194</v>
      </c>
      <c r="Q119" t="str">
        <f t="shared" si="1"/>
        <v>3-Small C&amp;I</v>
      </c>
    </row>
    <row r="120" spans="1:17" x14ac:dyDescent="0.35">
      <c r="A120">
        <v>5</v>
      </c>
      <c r="B120" t="s">
        <v>181</v>
      </c>
      <c r="C120">
        <v>2019</v>
      </c>
      <c r="D120">
        <v>1</v>
      </c>
      <c r="E120" t="s">
        <v>253</v>
      </c>
      <c r="F120">
        <v>60</v>
      </c>
      <c r="G120" t="s">
        <v>212</v>
      </c>
      <c r="H120">
        <v>601</v>
      </c>
      <c r="I120" t="s">
        <v>260</v>
      </c>
      <c r="J120" t="s">
        <v>123</v>
      </c>
      <c r="K120" t="s">
        <v>261</v>
      </c>
      <c r="L120">
        <v>360</v>
      </c>
      <c r="M120" t="s">
        <v>225</v>
      </c>
      <c r="N120">
        <v>53</v>
      </c>
      <c r="O120">
        <v>2091.73</v>
      </c>
      <c r="P120">
        <v>4227</v>
      </c>
      <c r="Q120" t="str">
        <f t="shared" si="1"/>
        <v>Street</v>
      </c>
    </row>
    <row r="121" spans="1:17" x14ac:dyDescent="0.35">
      <c r="A121">
        <v>5</v>
      </c>
      <c r="B121" t="s">
        <v>181</v>
      </c>
      <c r="C121">
        <v>2019</v>
      </c>
      <c r="D121">
        <v>1</v>
      </c>
      <c r="E121" t="s">
        <v>253</v>
      </c>
      <c r="F121">
        <v>6</v>
      </c>
      <c r="G121" t="s">
        <v>192</v>
      </c>
      <c r="H121">
        <v>604</v>
      </c>
      <c r="I121" t="s">
        <v>303</v>
      </c>
      <c r="J121" t="s">
        <v>288</v>
      </c>
      <c r="K121" t="s">
        <v>289</v>
      </c>
      <c r="L121">
        <v>700</v>
      </c>
      <c r="M121" t="s">
        <v>193</v>
      </c>
      <c r="N121">
        <v>1</v>
      </c>
      <c r="O121">
        <v>37.130000000000003</v>
      </c>
      <c r="P121">
        <v>150</v>
      </c>
      <c r="Q121" t="str">
        <f t="shared" si="1"/>
        <v>Street</v>
      </c>
    </row>
    <row r="122" spans="1:17" x14ac:dyDescent="0.35">
      <c r="A122">
        <v>5</v>
      </c>
      <c r="B122" t="s">
        <v>181</v>
      </c>
      <c r="C122">
        <v>2019</v>
      </c>
      <c r="D122">
        <v>1</v>
      </c>
      <c r="E122" t="s">
        <v>253</v>
      </c>
      <c r="F122">
        <v>1</v>
      </c>
      <c r="G122" t="s">
        <v>183</v>
      </c>
      <c r="H122">
        <v>1</v>
      </c>
      <c r="I122" t="s">
        <v>229</v>
      </c>
      <c r="J122" t="s">
        <v>121</v>
      </c>
      <c r="K122" t="s">
        <v>230</v>
      </c>
      <c r="L122">
        <v>200</v>
      </c>
      <c r="M122" t="s">
        <v>210</v>
      </c>
      <c r="N122">
        <v>562404</v>
      </c>
      <c r="O122">
        <v>87469188.920000002</v>
      </c>
      <c r="P122">
        <v>341559223</v>
      </c>
      <c r="Q122" t="str">
        <f t="shared" si="1"/>
        <v>1-Residential</v>
      </c>
    </row>
    <row r="123" spans="1:17" x14ac:dyDescent="0.35">
      <c r="A123">
        <v>5</v>
      </c>
      <c r="B123" t="s">
        <v>181</v>
      </c>
      <c r="C123">
        <v>2019</v>
      </c>
      <c r="D123">
        <v>1</v>
      </c>
      <c r="E123" t="s">
        <v>253</v>
      </c>
      <c r="F123">
        <v>79</v>
      </c>
      <c r="G123" t="s">
        <v>212</v>
      </c>
      <c r="H123">
        <v>954</v>
      </c>
      <c r="I123" t="s">
        <v>237</v>
      </c>
      <c r="J123" t="s">
        <v>119</v>
      </c>
      <c r="K123" t="s">
        <v>216</v>
      </c>
      <c r="L123">
        <v>4579</v>
      </c>
      <c r="M123" t="s">
        <v>221</v>
      </c>
      <c r="N123">
        <v>7</v>
      </c>
      <c r="O123">
        <v>16132.05</v>
      </c>
      <c r="P123">
        <v>241303</v>
      </c>
      <c r="Q123" t="str">
        <f t="shared" si="1"/>
        <v>4-Medium C&amp;I</v>
      </c>
    </row>
    <row r="124" spans="1:17" x14ac:dyDescent="0.35">
      <c r="A124">
        <v>5</v>
      </c>
      <c r="B124" t="s">
        <v>181</v>
      </c>
      <c r="C124">
        <v>2019</v>
      </c>
      <c r="D124">
        <v>1</v>
      </c>
      <c r="E124" t="s">
        <v>253</v>
      </c>
      <c r="F124">
        <v>3</v>
      </c>
      <c r="G124" t="s">
        <v>189</v>
      </c>
      <c r="H124">
        <v>19</v>
      </c>
      <c r="I124" t="s">
        <v>262</v>
      </c>
      <c r="J124" t="s">
        <v>127</v>
      </c>
      <c r="K124" t="s">
        <v>263</v>
      </c>
      <c r="L124">
        <v>300</v>
      </c>
      <c r="M124" t="s">
        <v>191</v>
      </c>
      <c r="N124">
        <v>58</v>
      </c>
      <c r="O124">
        <v>289605.27</v>
      </c>
      <c r="P124">
        <v>1343912</v>
      </c>
      <c r="Q124" t="str">
        <f t="shared" si="1"/>
        <v>4-Medium C&amp;I</v>
      </c>
    </row>
    <row r="125" spans="1:17" x14ac:dyDescent="0.35">
      <c r="A125">
        <v>5</v>
      </c>
      <c r="B125" t="s">
        <v>181</v>
      </c>
      <c r="C125">
        <v>2019</v>
      </c>
      <c r="D125">
        <v>1</v>
      </c>
      <c r="E125" t="s">
        <v>253</v>
      </c>
      <c r="F125">
        <v>3</v>
      </c>
      <c r="G125" t="s">
        <v>189</v>
      </c>
      <c r="H125">
        <v>700</v>
      </c>
      <c r="I125" t="s">
        <v>273</v>
      </c>
      <c r="J125" t="s">
        <v>207</v>
      </c>
      <c r="K125" t="s">
        <v>208</v>
      </c>
      <c r="L125">
        <v>300</v>
      </c>
      <c r="M125" t="s">
        <v>191</v>
      </c>
      <c r="N125">
        <v>3</v>
      </c>
      <c r="O125">
        <v>77452.89</v>
      </c>
      <c r="P125">
        <v>408007</v>
      </c>
      <c r="Q125" t="str">
        <f t="shared" si="1"/>
        <v>5-Large C&amp;I</v>
      </c>
    </row>
    <row r="126" spans="1:17" x14ac:dyDescent="0.35">
      <c r="A126">
        <v>4</v>
      </c>
      <c r="B126" t="s">
        <v>187</v>
      </c>
      <c r="C126">
        <v>2019</v>
      </c>
      <c r="D126">
        <v>1</v>
      </c>
      <c r="E126" t="s">
        <v>253</v>
      </c>
      <c r="F126">
        <v>3</v>
      </c>
      <c r="G126" t="s">
        <v>189</v>
      </c>
      <c r="H126">
        <v>1</v>
      </c>
      <c r="I126" t="s">
        <v>229</v>
      </c>
      <c r="J126" t="s">
        <v>121</v>
      </c>
      <c r="K126" t="s">
        <v>230</v>
      </c>
      <c r="L126">
        <v>300</v>
      </c>
      <c r="M126" t="s">
        <v>191</v>
      </c>
      <c r="N126">
        <v>21</v>
      </c>
      <c r="O126">
        <v>3415.01</v>
      </c>
      <c r="P126">
        <v>13060</v>
      </c>
      <c r="Q126" t="str">
        <f t="shared" si="1"/>
        <v>1-Residential</v>
      </c>
    </row>
    <row r="127" spans="1:17" x14ac:dyDescent="0.35">
      <c r="A127">
        <v>5</v>
      </c>
      <c r="B127" t="s">
        <v>181</v>
      </c>
      <c r="C127">
        <v>2019</v>
      </c>
      <c r="D127">
        <v>1</v>
      </c>
      <c r="E127" t="s">
        <v>253</v>
      </c>
      <c r="F127">
        <v>79</v>
      </c>
      <c r="G127" t="s">
        <v>212</v>
      </c>
      <c r="H127">
        <v>710</v>
      </c>
      <c r="I127" t="s">
        <v>220</v>
      </c>
      <c r="J127" t="s">
        <v>207</v>
      </c>
      <c r="K127" t="s">
        <v>208</v>
      </c>
      <c r="L127">
        <v>4579</v>
      </c>
      <c r="M127" t="s">
        <v>221</v>
      </c>
      <c r="N127">
        <v>1</v>
      </c>
      <c r="O127">
        <v>9472.7000000000007</v>
      </c>
      <c r="P127">
        <v>176356</v>
      </c>
      <c r="Q127" t="str">
        <f t="shared" si="1"/>
        <v>5-Large C&amp;I</v>
      </c>
    </row>
    <row r="128" spans="1:17" x14ac:dyDescent="0.35">
      <c r="A128">
        <v>5</v>
      </c>
      <c r="B128" t="s">
        <v>181</v>
      </c>
      <c r="C128">
        <v>2019</v>
      </c>
      <c r="D128">
        <v>1</v>
      </c>
      <c r="E128" t="s">
        <v>253</v>
      </c>
      <c r="F128">
        <v>1</v>
      </c>
      <c r="G128" t="s">
        <v>183</v>
      </c>
      <c r="H128">
        <v>905</v>
      </c>
      <c r="I128" t="s">
        <v>272</v>
      </c>
      <c r="J128" t="s">
        <v>122</v>
      </c>
      <c r="K128" t="s">
        <v>242</v>
      </c>
      <c r="L128">
        <v>4512</v>
      </c>
      <c r="M128" t="s">
        <v>186</v>
      </c>
      <c r="N128">
        <v>62371</v>
      </c>
      <c r="O128">
        <v>1321607.56</v>
      </c>
      <c r="P128">
        <v>38712323</v>
      </c>
      <c r="Q128" t="str">
        <f t="shared" si="1"/>
        <v>2-Low Income Residential</v>
      </c>
    </row>
    <row r="129" spans="1:17" x14ac:dyDescent="0.35">
      <c r="A129">
        <v>5</v>
      </c>
      <c r="B129" t="s">
        <v>181</v>
      </c>
      <c r="C129">
        <v>2019</v>
      </c>
      <c r="D129">
        <v>1</v>
      </c>
      <c r="E129" t="s">
        <v>253</v>
      </c>
      <c r="F129">
        <v>10</v>
      </c>
      <c r="G129" t="s">
        <v>238</v>
      </c>
      <c r="H129">
        <v>7</v>
      </c>
      <c r="I129" t="s">
        <v>241</v>
      </c>
      <c r="J129" t="s">
        <v>122</v>
      </c>
      <c r="K129" t="s">
        <v>242</v>
      </c>
      <c r="L129">
        <v>207</v>
      </c>
      <c r="M129" t="s">
        <v>243</v>
      </c>
      <c r="N129">
        <v>15</v>
      </c>
      <c r="O129">
        <v>2768.51</v>
      </c>
      <c r="P129">
        <v>15705</v>
      </c>
      <c r="Q129" t="str">
        <f t="shared" si="1"/>
        <v>2-Low Income Residential</v>
      </c>
    </row>
    <row r="130" spans="1:17" x14ac:dyDescent="0.35">
      <c r="A130">
        <v>5</v>
      </c>
      <c r="B130" t="s">
        <v>181</v>
      </c>
      <c r="C130">
        <v>2019</v>
      </c>
      <c r="D130">
        <v>1</v>
      </c>
      <c r="E130" t="s">
        <v>253</v>
      </c>
      <c r="F130">
        <v>1</v>
      </c>
      <c r="G130" t="s">
        <v>183</v>
      </c>
      <c r="H130">
        <v>10</v>
      </c>
      <c r="I130" t="s">
        <v>251</v>
      </c>
      <c r="J130" t="s">
        <v>117</v>
      </c>
      <c r="K130" t="s">
        <v>236</v>
      </c>
      <c r="L130">
        <v>200</v>
      </c>
      <c r="M130" t="s">
        <v>210</v>
      </c>
      <c r="N130">
        <v>1049</v>
      </c>
      <c r="O130">
        <v>89971.21</v>
      </c>
      <c r="P130">
        <v>370422</v>
      </c>
      <c r="Q130" t="str">
        <f t="shared" ref="Q130:Q193" si="2">VLOOKUP(J130,S:T,2,FALSE)</f>
        <v>3-Small C&amp;I</v>
      </c>
    </row>
    <row r="131" spans="1:17" x14ac:dyDescent="0.35">
      <c r="A131">
        <v>5</v>
      </c>
      <c r="B131" t="s">
        <v>181</v>
      </c>
      <c r="C131">
        <v>2019</v>
      </c>
      <c r="D131">
        <v>1</v>
      </c>
      <c r="E131" t="s">
        <v>253</v>
      </c>
      <c r="F131">
        <v>3</v>
      </c>
      <c r="G131" t="s">
        <v>189</v>
      </c>
      <c r="H131">
        <v>10</v>
      </c>
      <c r="I131" t="s">
        <v>251</v>
      </c>
      <c r="J131" t="s">
        <v>117</v>
      </c>
      <c r="K131" t="s">
        <v>236</v>
      </c>
      <c r="L131">
        <v>300</v>
      </c>
      <c r="M131" t="s">
        <v>191</v>
      </c>
      <c r="N131">
        <v>24341</v>
      </c>
      <c r="O131">
        <v>2284700.4700000002</v>
      </c>
      <c r="P131">
        <v>10705118</v>
      </c>
      <c r="Q131" t="str">
        <f t="shared" si="2"/>
        <v>3-Small C&amp;I</v>
      </c>
    </row>
    <row r="132" spans="1:17" x14ac:dyDescent="0.35">
      <c r="A132">
        <v>5</v>
      </c>
      <c r="B132" t="s">
        <v>181</v>
      </c>
      <c r="C132">
        <v>2019</v>
      </c>
      <c r="D132">
        <v>1</v>
      </c>
      <c r="E132" t="s">
        <v>253</v>
      </c>
      <c r="F132">
        <v>3</v>
      </c>
      <c r="G132" t="s">
        <v>189</v>
      </c>
      <c r="H132">
        <v>309</v>
      </c>
      <c r="I132" t="s">
        <v>302</v>
      </c>
      <c r="J132" t="s">
        <v>117</v>
      </c>
      <c r="K132" t="s">
        <v>236</v>
      </c>
      <c r="L132">
        <v>300</v>
      </c>
      <c r="M132" t="s">
        <v>191</v>
      </c>
      <c r="N132">
        <v>6</v>
      </c>
      <c r="O132">
        <v>5111.75</v>
      </c>
      <c r="P132">
        <v>24428</v>
      </c>
      <c r="Q132" t="str">
        <f t="shared" si="2"/>
        <v>3-Small C&amp;I</v>
      </c>
    </row>
    <row r="133" spans="1:17" x14ac:dyDescent="0.35">
      <c r="A133">
        <v>5</v>
      </c>
      <c r="B133" t="s">
        <v>181</v>
      </c>
      <c r="C133">
        <v>2019</v>
      </c>
      <c r="D133">
        <v>1</v>
      </c>
      <c r="E133" t="s">
        <v>253</v>
      </c>
      <c r="F133">
        <v>3</v>
      </c>
      <c r="G133" t="s">
        <v>189</v>
      </c>
      <c r="H133">
        <v>305</v>
      </c>
      <c r="I133" t="s">
        <v>234</v>
      </c>
      <c r="J133" t="s">
        <v>115</v>
      </c>
      <c r="K133" t="s">
        <v>185</v>
      </c>
      <c r="L133">
        <v>300</v>
      </c>
      <c r="M133" t="s">
        <v>191</v>
      </c>
      <c r="N133">
        <v>170</v>
      </c>
      <c r="O133">
        <v>55995.06</v>
      </c>
      <c r="P133">
        <v>276020</v>
      </c>
      <c r="Q133" t="str">
        <f t="shared" si="2"/>
        <v>3-Small C&amp;I</v>
      </c>
    </row>
    <row r="134" spans="1:17" x14ac:dyDescent="0.35">
      <c r="A134">
        <v>5</v>
      </c>
      <c r="B134" t="s">
        <v>181</v>
      </c>
      <c r="C134">
        <v>2019</v>
      </c>
      <c r="D134">
        <v>1</v>
      </c>
      <c r="E134" t="s">
        <v>253</v>
      </c>
      <c r="F134">
        <v>5</v>
      </c>
      <c r="G134" t="s">
        <v>195</v>
      </c>
      <c r="H134">
        <v>5</v>
      </c>
      <c r="I134" t="s">
        <v>190</v>
      </c>
      <c r="J134" t="s">
        <v>115</v>
      </c>
      <c r="K134" t="s">
        <v>185</v>
      </c>
      <c r="L134">
        <v>460</v>
      </c>
      <c r="M134" t="s">
        <v>198</v>
      </c>
      <c r="N134">
        <v>1173</v>
      </c>
      <c r="O134">
        <v>406320.53</v>
      </c>
      <c r="P134">
        <v>2488235</v>
      </c>
      <c r="Q134" t="str">
        <f t="shared" si="2"/>
        <v>3-Small C&amp;I</v>
      </c>
    </row>
    <row r="135" spans="1:17" x14ac:dyDescent="0.35">
      <c r="A135">
        <v>4</v>
      </c>
      <c r="B135" t="s">
        <v>187</v>
      </c>
      <c r="C135">
        <v>2019</v>
      </c>
      <c r="D135">
        <v>1</v>
      </c>
      <c r="E135" t="s">
        <v>253</v>
      </c>
      <c r="F135">
        <v>3</v>
      </c>
      <c r="G135" t="s">
        <v>189</v>
      </c>
      <c r="H135">
        <v>953</v>
      </c>
      <c r="I135" t="s">
        <v>213</v>
      </c>
      <c r="J135" t="s">
        <v>118</v>
      </c>
      <c r="K135" t="s">
        <v>214</v>
      </c>
      <c r="L135">
        <v>4532</v>
      </c>
      <c r="M135" t="s">
        <v>200</v>
      </c>
      <c r="N135">
        <v>48</v>
      </c>
      <c r="O135">
        <v>3030.17</v>
      </c>
      <c r="P135">
        <v>28174</v>
      </c>
      <c r="Q135" t="str">
        <f t="shared" si="2"/>
        <v>3-Small C&amp;I</v>
      </c>
    </row>
    <row r="136" spans="1:17" x14ac:dyDescent="0.35">
      <c r="A136">
        <v>5</v>
      </c>
      <c r="B136" t="s">
        <v>181</v>
      </c>
      <c r="C136">
        <v>2019</v>
      </c>
      <c r="D136">
        <v>1</v>
      </c>
      <c r="E136" t="s">
        <v>253</v>
      </c>
      <c r="F136">
        <v>5</v>
      </c>
      <c r="G136" t="s">
        <v>195</v>
      </c>
      <c r="H136">
        <v>13</v>
      </c>
      <c r="I136" t="s">
        <v>296</v>
      </c>
      <c r="J136" t="s">
        <v>119</v>
      </c>
      <c r="K136" t="s">
        <v>216</v>
      </c>
      <c r="L136">
        <v>460</v>
      </c>
      <c r="M136" t="s">
        <v>198</v>
      </c>
      <c r="N136">
        <v>11</v>
      </c>
      <c r="O136">
        <v>27480.47</v>
      </c>
      <c r="P136">
        <v>125982</v>
      </c>
      <c r="Q136" t="str">
        <f t="shared" si="2"/>
        <v>4-Medium C&amp;I</v>
      </c>
    </row>
    <row r="137" spans="1:17" x14ac:dyDescent="0.35">
      <c r="A137">
        <v>4</v>
      </c>
      <c r="B137" t="s">
        <v>187</v>
      </c>
      <c r="C137">
        <v>2019</v>
      </c>
      <c r="D137">
        <v>1</v>
      </c>
      <c r="E137" t="s">
        <v>253</v>
      </c>
      <c r="F137">
        <v>5</v>
      </c>
      <c r="G137" t="s">
        <v>195</v>
      </c>
      <c r="H137">
        <v>18</v>
      </c>
      <c r="I137" t="s">
        <v>215</v>
      </c>
      <c r="J137" t="s">
        <v>119</v>
      </c>
      <c r="K137" t="s">
        <v>216</v>
      </c>
      <c r="L137">
        <v>460</v>
      </c>
      <c r="M137" t="s">
        <v>198</v>
      </c>
      <c r="N137">
        <v>1</v>
      </c>
      <c r="O137">
        <v>811.76</v>
      </c>
      <c r="P137">
        <v>3080</v>
      </c>
      <c r="Q137" t="str">
        <f t="shared" si="2"/>
        <v>4-Medium C&amp;I</v>
      </c>
    </row>
    <row r="138" spans="1:17" x14ac:dyDescent="0.35">
      <c r="A138">
        <v>4</v>
      </c>
      <c r="B138" t="s">
        <v>187</v>
      </c>
      <c r="C138">
        <v>2019</v>
      </c>
      <c r="D138">
        <v>1</v>
      </c>
      <c r="E138" t="s">
        <v>253</v>
      </c>
      <c r="F138">
        <v>1</v>
      </c>
      <c r="G138" t="s">
        <v>183</v>
      </c>
      <c r="H138">
        <v>953</v>
      </c>
      <c r="I138" t="s">
        <v>213</v>
      </c>
      <c r="J138" t="s">
        <v>118</v>
      </c>
      <c r="K138" t="s">
        <v>214</v>
      </c>
      <c r="L138">
        <v>4512</v>
      </c>
      <c r="M138" t="s">
        <v>186</v>
      </c>
      <c r="N138">
        <v>1</v>
      </c>
      <c r="O138">
        <v>54.06</v>
      </c>
      <c r="P138">
        <v>483</v>
      </c>
      <c r="Q138" t="str">
        <f t="shared" si="2"/>
        <v>3-Small C&amp;I</v>
      </c>
    </row>
    <row r="139" spans="1:17" x14ac:dyDescent="0.35">
      <c r="A139">
        <v>4</v>
      </c>
      <c r="B139" t="s">
        <v>187</v>
      </c>
      <c r="C139">
        <v>2019</v>
      </c>
      <c r="D139">
        <v>1</v>
      </c>
      <c r="E139" t="s">
        <v>253</v>
      </c>
      <c r="F139">
        <v>3</v>
      </c>
      <c r="G139" t="s">
        <v>189</v>
      </c>
      <c r="H139">
        <v>954</v>
      </c>
      <c r="I139" t="s">
        <v>237</v>
      </c>
      <c r="J139" t="s">
        <v>119</v>
      </c>
      <c r="K139" t="s">
        <v>216</v>
      </c>
      <c r="L139">
        <v>4532</v>
      </c>
      <c r="M139" t="s">
        <v>200</v>
      </c>
      <c r="N139">
        <v>70</v>
      </c>
      <c r="O139">
        <v>108895.53</v>
      </c>
      <c r="P139">
        <v>1327624</v>
      </c>
      <c r="Q139" t="str">
        <f t="shared" si="2"/>
        <v>4-Medium C&amp;I</v>
      </c>
    </row>
    <row r="140" spans="1:17" x14ac:dyDescent="0.35">
      <c r="A140">
        <v>5</v>
      </c>
      <c r="B140" t="s">
        <v>181</v>
      </c>
      <c r="C140">
        <v>2019</v>
      </c>
      <c r="D140">
        <v>1</v>
      </c>
      <c r="E140" t="s">
        <v>253</v>
      </c>
      <c r="F140">
        <v>60</v>
      </c>
      <c r="G140" t="s">
        <v>212</v>
      </c>
      <c r="H140">
        <v>612</v>
      </c>
      <c r="I140" t="s">
        <v>223</v>
      </c>
      <c r="J140" t="s">
        <v>116</v>
      </c>
      <c r="K140" t="s">
        <v>224</v>
      </c>
      <c r="L140">
        <v>360</v>
      </c>
      <c r="M140" t="s">
        <v>225</v>
      </c>
      <c r="N140">
        <v>1</v>
      </c>
      <c r="O140">
        <v>9.85</v>
      </c>
      <c r="P140">
        <v>11</v>
      </c>
      <c r="Q140" t="str">
        <f t="shared" si="2"/>
        <v>3-Small C&amp;I</v>
      </c>
    </row>
    <row r="141" spans="1:17" x14ac:dyDescent="0.35">
      <c r="A141">
        <v>5</v>
      </c>
      <c r="B141" t="s">
        <v>181</v>
      </c>
      <c r="C141">
        <v>2019</v>
      </c>
      <c r="D141">
        <v>1</v>
      </c>
      <c r="E141" t="s">
        <v>253</v>
      </c>
      <c r="F141">
        <v>6</v>
      </c>
      <c r="G141" t="s">
        <v>192</v>
      </c>
      <c r="H141">
        <v>600</v>
      </c>
      <c r="I141" t="s">
        <v>266</v>
      </c>
      <c r="J141" t="s">
        <v>123</v>
      </c>
      <c r="K141" t="s">
        <v>261</v>
      </c>
      <c r="L141">
        <v>700</v>
      </c>
      <c r="M141" t="s">
        <v>193</v>
      </c>
      <c r="N141">
        <v>84</v>
      </c>
      <c r="O141">
        <v>67186.570000000007</v>
      </c>
      <c r="P141">
        <v>184496</v>
      </c>
      <c r="Q141" t="str">
        <f t="shared" si="2"/>
        <v>Street</v>
      </c>
    </row>
    <row r="142" spans="1:17" x14ac:dyDescent="0.35">
      <c r="A142">
        <v>5</v>
      </c>
      <c r="B142" t="s">
        <v>181</v>
      </c>
      <c r="C142">
        <v>2019</v>
      </c>
      <c r="D142">
        <v>1</v>
      </c>
      <c r="E142" t="s">
        <v>253</v>
      </c>
      <c r="F142">
        <v>6</v>
      </c>
      <c r="G142" t="s">
        <v>192</v>
      </c>
      <c r="H142">
        <v>601</v>
      </c>
      <c r="I142" t="s">
        <v>260</v>
      </c>
      <c r="J142" t="s">
        <v>123</v>
      </c>
      <c r="K142" t="s">
        <v>261</v>
      </c>
      <c r="L142">
        <v>700</v>
      </c>
      <c r="M142" t="s">
        <v>193</v>
      </c>
      <c r="N142">
        <v>140</v>
      </c>
      <c r="O142">
        <v>114612.9</v>
      </c>
      <c r="P142">
        <v>260361</v>
      </c>
      <c r="Q142" t="str">
        <f t="shared" si="2"/>
        <v>Street</v>
      </c>
    </row>
    <row r="143" spans="1:17" x14ac:dyDescent="0.35">
      <c r="A143">
        <v>5</v>
      </c>
      <c r="B143" t="s">
        <v>181</v>
      </c>
      <c r="C143">
        <v>2019</v>
      </c>
      <c r="D143">
        <v>1</v>
      </c>
      <c r="E143" t="s">
        <v>253</v>
      </c>
      <c r="F143">
        <v>6</v>
      </c>
      <c r="G143" t="s">
        <v>192</v>
      </c>
      <c r="H143">
        <v>615</v>
      </c>
      <c r="I143" t="s">
        <v>292</v>
      </c>
      <c r="J143" t="s">
        <v>123</v>
      </c>
      <c r="K143" t="s">
        <v>261</v>
      </c>
      <c r="L143">
        <v>4562</v>
      </c>
      <c r="M143" t="s">
        <v>211</v>
      </c>
      <c r="N143">
        <v>664</v>
      </c>
      <c r="O143">
        <v>872560.37</v>
      </c>
      <c r="P143">
        <v>3469296</v>
      </c>
      <c r="Q143" t="str">
        <f t="shared" si="2"/>
        <v>Street</v>
      </c>
    </row>
    <row r="144" spans="1:17" x14ac:dyDescent="0.35">
      <c r="A144">
        <v>5</v>
      </c>
      <c r="B144" t="s">
        <v>181</v>
      </c>
      <c r="C144">
        <v>2019</v>
      </c>
      <c r="D144">
        <v>1</v>
      </c>
      <c r="E144" t="s">
        <v>253</v>
      </c>
      <c r="F144">
        <v>6</v>
      </c>
      <c r="G144" t="s">
        <v>192</v>
      </c>
      <c r="H144">
        <v>618</v>
      </c>
      <c r="I144" t="s">
        <v>294</v>
      </c>
      <c r="J144" t="s">
        <v>130</v>
      </c>
      <c r="K144" t="s">
        <v>280</v>
      </c>
      <c r="L144">
        <v>4562</v>
      </c>
      <c r="M144" t="s">
        <v>211</v>
      </c>
      <c r="N144">
        <v>7</v>
      </c>
      <c r="O144">
        <v>1940.36</v>
      </c>
      <c r="P144">
        <v>8810</v>
      </c>
      <c r="Q144" t="str">
        <f t="shared" si="2"/>
        <v>Street</v>
      </c>
    </row>
    <row r="145" spans="1:17" x14ac:dyDescent="0.35">
      <c r="A145">
        <v>5</v>
      </c>
      <c r="B145" t="s">
        <v>181</v>
      </c>
      <c r="C145">
        <v>2019</v>
      </c>
      <c r="D145">
        <v>1</v>
      </c>
      <c r="E145" t="s">
        <v>253</v>
      </c>
      <c r="F145">
        <v>6</v>
      </c>
      <c r="G145" t="s">
        <v>192</v>
      </c>
      <c r="H145">
        <v>623</v>
      </c>
      <c r="I145" t="s">
        <v>295</v>
      </c>
      <c r="J145" t="s">
        <v>124</v>
      </c>
      <c r="K145" t="s">
        <v>227</v>
      </c>
      <c r="L145">
        <v>700</v>
      </c>
      <c r="M145" t="s">
        <v>193</v>
      </c>
      <c r="N145">
        <v>2</v>
      </c>
      <c r="O145">
        <v>5259.35</v>
      </c>
      <c r="P145">
        <v>20343</v>
      </c>
      <c r="Q145" t="str">
        <f t="shared" si="2"/>
        <v>Street</v>
      </c>
    </row>
    <row r="146" spans="1:17" x14ac:dyDescent="0.35">
      <c r="A146">
        <v>5</v>
      </c>
      <c r="B146" t="s">
        <v>181</v>
      </c>
      <c r="C146">
        <v>2019</v>
      </c>
      <c r="D146">
        <v>1</v>
      </c>
      <c r="E146" t="s">
        <v>253</v>
      </c>
      <c r="F146">
        <v>5</v>
      </c>
      <c r="G146" t="s">
        <v>195</v>
      </c>
      <c r="H146">
        <v>602</v>
      </c>
      <c r="I146" t="s">
        <v>246</v>
      </c>
      <c r="J146" t="s">
        <v>125</v>
      </c>
      <c r="K146" t="s">
        <v>197</v>
      </c>
      <c r="L146">
        <v>460</v>
      </c>
      <c r="M146" t="s">
        <v>198</v>
      </c>
      <c r="N146">
        <v>26</v>
      </c>
      <c r="O146">
        <v>4872.7299999999996</v>
      </c>
      <c r="P146">
        <v>16272</v>
      </c>
      <c r="Q146" t="str">
        <f t="shared" si="2"/>
        <v>Street</v>
      </c>
    </row>
    <row r="147" spans="1:17" x14ac:dyDescent="0.35">
      <c r="A147">
        <v>5</v>
      </c>
      <c r="B147" t="s">
        <v>181</v>
      </c>
      <c r="C147">
        <v>2019</v>
      </c>
      <c r="D147">
        <v>1</v>
      </c>
      <c r="E147" t="s">
        <v>253</v>
      </c>
      <c r="F147">
        <v>6</v>
      </c>
      <c r="G147" t="s">
        <v>192</v>
      </c>
      <c r="H147">
        <v>627</v>
      </c>
      <c r="I147" t="s">
        <v>257</v>
      </c>
      <c r="J147" t="s">
        <v>132</v>
      </c>
      <c r="K147" t="s">
        <v>212</v>
      </c>
      <c r="L147">
        <v>4562</v>
      </c>
      <c r="M147" t="s">
        <v>211</v>
      </c>
      <c r="N147">
        <v>4</v>
      </c>
      <c r="O147">
        <v>1441.95</v>
      </c>
      <c r="P147">
        <v>534</v>
      </c>
      <c r="Q147" t="str">
        <f t="shared" si="2"/>
        <v>Street</v>
      </c>
    </row>
    <row r="148" spans="1:17" x14ac:dyDescent="0.35">
      <c r="A148">
        <v>5</v>
      </c>
      <c r="B148" t="s">
        <v>181</v>
      </c>
      <c r="C148">
        <v>2019</v>
      </c>
      <c r="D148">
        <v>1</v>
      </c>
      <c r="E148" t="s">
        <v>253</v>
      </c>
      <c r="F148">
        <v>3</v>
      </c>
      <c r="G148" t="s">
        <v>189</v>
      </c>
      <c r="H148">
        <v>956</v>
      </c>
      <c r="I148" t="s">
        <v>285</v>
      </c>
      <c r="J148" t="s">
        <v>119</v>
      </c>
      <c r="K148" t="s">
        <v>216</v>
      </c>
      <c r="L148">
        <v>4532</v>
      </c>
      <c r="M148" t="s">
        <v>200</v>
      </c>
      <c r="N148">
        <v>227</v>
      </c>
      <c r="O148">
        <v>353809.41</v>
      </c>
      <c r="P148">
        <v>5352835</v>
      </c>
      <c r="Q148" t="str">
        <f t="shared" si="2"/>
        <v>4-Medium C&amp;I</v>
      </c>
    </row>
    <row r="149" spans="1:17" x14ac:dyDescent="0.35">
      <c r="A149">
        <v>4</v>
      </c>
      <c r="B149" t="s">
        <v>187</v>
      </c>
      <c r="C149">
        <v>2019</v>
      </c>
      <c r="D149">
        <v>1</v>
      </c>
      <c r="E149" t="s">
        <v>253</v>
      </c>
      <c r="F149">
        <v>1</v>
      </c>
      <c r="G149" t="s">
        <v>183</v>
      </c>
      <c r="H149">
        <v>903</v>
      </c>
      <c r="I149" t="s">
        <v>239</v>
      </c>
      <c r="J149" t="s">
        <v>121</v>
      </c>
      <c r="K149" t="s">
        <v>230</v>
      </c>
      <c r="L149">
        <v>4512</v>
      </c>
      <c r="M149" t="s">
        <v>186</v>
      </c>
      <c r="N149">
        <v>10499</v>
      </c>
      <c r="O149">
        <v>1035917.11</v>
      </c>
      <c r="P149">
        <v>8487829</v>
      </c>
      <c r="Q149" t="str">
        <f t="shared" si="2"/>
        <v>1-Residential</v>
      </c>
    </row>
    <row r="150" spans="1:17" x14ac:dyDescent="0.35">
      <c r="A150">
        <v>5</v>
      </c>
      <c r="B150" t="s">
        <v>181</v>
      </c>
      <c r="C150">
        <v>2019</v>
      </c>
      <c r="D150">
        <v>1</v>
      </c>
      <c r="E150" t="s">
        <v>253</v>
      </c>
      <c r="F150">
        <v>10</v>
      </c>
      <c r="G150" t="s">
        <v>238</v>
      </c>
      <c r="H150">
        <v>1</v>
      </c>
      <c r="I150" t="s">
        <v>229</v>
      </c>
      <c r="J150" t="s">
        <v>121</v>
      </c>
      <c r="K150" t="s">
        <v>230</v>
      </c>
      <c r="L150">
        <v>207</v>
      </c>
      <c r="M150" t="s">
        <v>243</v>
      </c>
      <c r="N150">
        <v>42511</v>
      </c>
      <c r="O150">
        <v>12055273.859999999</v>
      </c>
      <c r="P150">
        <v>47762931</v>
      </c>
      <c r="Q150" t="str">
        <f t="shared" si="2"/>
        <v>1-Residential</v>
      </c>
    </row>
    <row r="151" spans="1:17" x14ac:dyDescent="0.35">
      <c r="A151">
        <v>5</v>
      </c>
      <c r="B151" t="s">
        <v>181</v>
      </c>
      <c r="C151">
        <v>2019</v>
      </c>
      <c r="D151">
        <v>1</v>
      </c>
      <c r="E151" t="s">
        <v>253</v>
      </c>
      <c r="F151">
        <v>3</v>
      </c>
      <c r="G151" t="s">
        <v>189</v>
      </c>
      <c r="H151">
        <v>903</v>
      </c>
      <c r="I151" t="s">
        <v>239</v>
      </c>
      <c r="J151" t="s">
        <v>121</v>
      </c>
      <c r="K151" t="s">
        <v>230</v>
      </c>
      <c r="L151">
        <v>4532</v>
      </c>
      <c r="M151" t="s">
        <v>200</v>
      </c>
      <c r="N151">
        <v>896</v>
      </c>
      <c r="O151">
        <v>251698.02</v>
      </c>
      <c r="P151">
        <v>2238934</v>
      </c>
      <c r="Q151" t="str">
        <f t="shared" si="2"/>
        <v>1-Residential</v>
      </c>
    </row>
    <row r="152" spans="1:17" x14ac:dyDescent="0.35">
      <c r="A152">
        <v>5</v>
      </c>
      <c r="B152" t="s">
        <v>181</v>
      </c>
      <c r="C152">
        <v>2019</v>
      </c>
      <c r="D152">
        <v>1</v>
      </c>
      <c r="E152" t="s">
        <v>253</v>
      </c>
      <c r="F152">
        <v>10</v>
      </c>
      <c r="G152" t="s">
        <v>238</v>
      </c>
      <c r="H152">
        <v>905</v>
      </c>
      <c r="I152" t="s">
        <v>272</v>
      </c>
      <c r="J152" t="s">
        <v>122</v>
      </c>
      <c r="K152" t="s">
        <v>242</v>
      </c>
      <c r="L152">
        <v>4513</v>
      </c>
      <c r="M152" t="s">
        <v>240</v>
      </c>
      <c r="N152">
        <v>4718</v>
      </c>
      <c r="O152">
        <v>183575.58</v>
      </c>
      <c r="P152">
        <v>5837352</v>
      </c>
      <c r="Q152" t="str">
        <f t="shared" si="2"/>
        <v>2-Low Income Residential</v>
      </c>
    </row>
    <row r="153" spans="1:17" x14ac:dyDescent="0.35">
      <c r="A153">
        <v>5</v>
      </c>
      <c r="B153" t="s">
        <v>181</v>
      </c>
      <c r="C153">
        <v>2019</v>
      </c>
      <c r="D153">
        <v>1</v>
      </c>
      <c r="E153" t="s">
        <v>253</v>
      </c>
      <c r="F153">
        <v>10</v>
      </c>
      <c r="G153" t="s">
        <v>238</v>
      </c>
      <c r="H153">
        <v>6</v>
      </c>
      <c r="I153" t="s">
        <v>256</v>
      </c>
      <c r="J153" t="s">
        <v>122</v>
      </c>
      <c r="K153" t="s">
        <v>242</v>
      </c>
      <c r="L153">
        <v>207</v>
      </c>
      <c r="M153" t="s">
        <v>243</v>
      </c>
      <c r="N153">
        <v>5858</v>
      </c>
      <c r="O153">
        <v>1213180.26</v>
      </c>
      <c r="P153">
        <v>7176936</v>
      </c>
      <c r="Q153" t="str">
        <f t="shared" si="2"/>
        <v>2-Low Income Residential</v>
      </c>
    </row>
    <row r="154" spans="1:17" x14ac:dyDescent="0.35">
      <c r="A154">
        <v>4</v>
      </c>
      <c r="B154" t="s">
        <v>187</v>
      </c>
      <c r="C154">
        <v>2019</v>
      </c>
      <c r="D154">
        <v>1</v>
      </c>
      <c r="E154" t="s">
        <v>253</v>
      </c>
      <c r="F154">
        <v>3</v>
      </c>
      <c r="G154" t="s">
        <v>189</v>
      </c>
      <c r="H154">
        <v>951</v>
      </c>
      <c r="I154" t="s">
        <v>250</v>
      </c>
      <c r="J154" t="s">
        <v>126</v>
      </c>
      <c r="K154" t="s">
        <v>249</v>
      </c>
      <c r="L154">
        <v>4532</v>
      </c>
      <c r="M154" t="s">
        <v>200</v>
      </c>
      <c r="N154">
        <v>12</v>
      </c>
      <c r="O154">
        <v>379.42</v>
      </c>
      <c r="P154">
        <v>3224</v>
      </c>
      <c r="Q154" t="str">
        <f t="shared" si="2"/>
        <v>3-Small C&amp;I</v>
      </c>
    </row>
    <row r="155" spans="1:17" x14ac:dyDescent="0.35">
      <c r="A155">
        <v>5</v>
      </c>
      <c r="B155" t="s">
        <v>181</v>
      </c>
      <c r="C155">
        <v>2019</v>
      </c>
      <c r="D155">
        <v>1</v>
      </c>
      <c r="E155" t="s">
        <v>253</v>
      </c>
      <c r="F155">
        <v>5</v>
      </c>
      <c r="G155" t="s">
        <v>195</v>
      </c>
      <c r="H155">
        <v>951</v>
      </c>
      <c r="I155" t="s">
        <v>250</v>
      </c>
      <c r="J155" t="s">
        <v>126</v>
      </c>
      <c r="K155" t="s">
        <v>249</v>
      </c>
      <c r="L155">
        <v>4552</v>
      </c>
      <c r="M155" t="s">
        <v>276</v>
      </c>
      <c r="N155">
        <v>1</v>
      </c>
      <c r="O155">
        <v>32.29</v>
      </c>
      <c r="P155">
        <v>300</v>
      </c>
      <c r="Q155" t="str">
        <f t="shared" si="2"/>
        <v>3-Small C&amp;I</v>
      </c>
    </row>
    <row r="156" spans="1:17" x14ac:dyDescent="0.35">
      <c r="A156">
        <v>4</v>
      </c>
      <c r="B156" t="s">
        <v>187</v>
      </c>
      <c r="C156">
        <v>2019</v>
      </c>
      <c r="D156">
        <v>1</v>
      </c>
      <c r="E156" t="s">
        <v>253</v>
      </c>
      <c r="F156">
        <v>5</v>
      </c>
      <c r="G156" t="s">
        <v>195</v>
      </c>
      <c r="H156">
        <v>950</v>
      </c>
      <c r="I156" t="s">
        <v>184</v>
      </c>
      <c r="J156" t="s">
        <v>115</v>
      </c>
      <c r="K156" t="s">
        <v>185</v>
      </c>
      <c r="L156">
        <v>4552</v>
      </c>
      <c r="M156" t="s">
        <v>276</v>
      </c>
      <c r="N156">
        <v>2</v>
      </c>
      <c r="O156">
        <v>35.82</v>
      </c>
      <c r="P156">
        <v>178</v>
      </c>
      <c r="Q156" t="str">
        <f t="shared" si="2"/>
        <v>3-Small C&amp;I</v>
      </c>
    </row>
    <row r="157" spans="1:17" x14ac:dyDescent="0.35">
      <c r="A157">
        <v>5</v>
      </c>
      <c r="B157" t="s">
        <v>181</v>
      </c>
      <c r="C157">
        <v>2019</v>
      </c>
      <c r="D157">
        <v>1</v>
      </c>
      <c r="E157" t="s">
        <v>253</v>
      </c>
      <c r="F157">
        <v>75</v>
      </c>
      <c r="G157" t="s">
        <v>212</v>
      </c>
      <c r="H157">
        <v>950</v>
      </c>
      <c r="I157" t="s">
        <v>184</v>
      </c>
      <c r="J157" t="s">
        <v>115</v>
      </c>
      <c r="K157" t="s">
        <v>185</v>
      </c>
      <c r="L157">
        <v>4575</v>
      </c>
      <c r="M157" t="s">
        <v>212</v>
      </c>
      <c r="N157">
        <v>2</v>
      </c>
      <c r="O157">
        <v>1044.4000000000001</v>
      </c>
      <c r="P157">
        <v>12440</v>
      </c>
      <c r="Q157" t="str">
        <f t="shared" si="2"/>
        <v>3-Small C&amp;I</v>
      </c>
    </row>
    <row r="158" spans="1:17" x14ac:dyDescent="0.35">
      <c r="A158">
        <v>5</v>
      </c>
      <c r="B158" t="s">
        <v>181</v>
      </c>
      <c r="C158">
        <v>2019</v>
      </c>
      <c r="D158">
        <v>1</v>
      </c>
      <c r="E158" t="s">
        <v>253</v>
      </c>
      <c r="F158">
        <v>10</v>
      </c>
      <c r="G158" t="s">
        <v>238</v>
      </c>
      <c r="H158">
        <v>950</v>
      </c>
      <c r="I158" t="s">
        <v>184</v>
      </c>
      <c r="J158" t="s">
        <v>115</v>
      </c>
      <c r="K158" t="s">
        <v>185</v>
      </c>
      <c r="L158">
        <v>4513</v>
      </c>
      <c r="M158" t="s">
        <v>240</v>
      </c>
      <c r="N158">
        <v>15</v>
      </c>
      <c r="O158">
        <v>3990.69</v>
      </c>
      <c r="P158">
        <v>46515</v>
      </c>
      <c r="Q158" t="str">
        <f t="shared" si="2"/>
        <v>3-Small C&amp;I</v>
      </c>
    </row>
    <row r="159" spans="1:17" x14ac:dyDescent="0.35">
      <c r="A159">
        <v>5</v>
      </c>
      <c r="B159" t="s">
        <v>181</v>
      </c>
      <c r="C159">
        <v>2019</v>
      </c>
      <c r="D159">
        <v>1</v>
      </c>
      <c r="E159" t="s">
        <v>253</v>
      </c>
      <c r="F159">
        <v>3</v>
      </c>
      <c r="G159" t="s">
        <v>189</v>
      </c>
      <c r="H159">
        <v>5</v>
      </c>
      <c r="I159" t="s">
        <v>190</v>
      </c>
      <c r="J159" t="s">
        <v>115</v>
      </c>
      <c r="K159" t="s">
        <v>185</v>
      </c>
      <c r="L159">
        <v>300</v>
      </c>
      <c r="M159" t="s">
        <v>191</v>
      </c>
      <c r="N159">
        <v>49108</v>
      </c>
      <c r="O159">
        <v>8945547.5199999996</v>
      </c>
      <c r="P159">
        <v>65833907</v>
      </c>
      <c r="Q159" t="str">
        <f t="shared" si="2"/>
        <v>3-Small C&amp;I</v>
      </c>
    </row>
    <row r="160" spans="1:17" x14ac:dyDescent="0.35">
      <c r="A160">
        <v>4</v>
      </c>
      <c r="B160" t="s">
        <v>187</v>
      </c>
      <c r="C160">
        <v>2019</v>
      </c>
      <c r="D160">
        <v>1</v>
      </c>
      <c r="E160" t="s">
        <v>253</v>
      </c>
      <c r="F160">
        <v>3</v>
      </c>
      <c r="G160" t="s">
        <v>189</v>
      </c>
      <c r="H160">
        <v>5</v>
      </c>
      <c r="I160" t="s">
        <v>190</v>
      </c>
      <c r="J160" t="s">
        <v>115</v>
      </c>
      <c r="K160" t="s">
        <v>185</v>
      </c>
      <c r="L160">
        <v>300</v>
      </c>
      <c r="M160" t="s">
        <v>191</v>
      </c>
      <c r="N160">
        <v>147</v>
      </c>
      <c r="O160">
        <v>23147.48</v>
      </c>
      <c r="P160">
        <v>97696</v>
      </c>
      <c r="Q160" t="str">
        <f t="shared" si="2"/>
        <v>3-Small C&amp;I</v>
      </c>
    </row>
    <row r="161" spans="1:17" x14ac:dyDescent="0.35">
      <c r="A161">
        <v>5</v>
      </c>
      <c r="B161" t="s">
        <v>181</v>
      </c>
      <c r="C161">
        <v>2019</v>
      </c>
      <c r="D161">
        <v>1</v>
      </c>
      <c r="E161" t="s">
        <v>253</v>
      </c>
      <c r="F161">
        <v>3</v>
      </c>
      <c r="G161" t="s">
        <v>189</v>
      </c>
      <c r="H161">
        <v>18</v>
      </c>
      <c r="I161" t="s">
        <v>215</v>
      </c>
      <c r="J161" t="s">
        <v>119</v>
      </c>
      <c r="K161" t="s">
        <v>216</v>
      </c>
      <c r="L161">
        <v>300</v>
      </c>
      <c r="M161" t="s">
        <v>191</v>
      </c>
      <c r="N161">
        <v>2652</v>
      </c>
      <c r="O161">
        <v>9152157.1500000004</v>
      </c>
      <c r="P161">
        <v>41642341</v>
      </c>
      <c r="Q161" t="str">
        <f t="shared" si="2"/>
        <v>4-Medium C&amp;I</v>
      </c>
    </row>
    <row r="162" spans="1:17" x14ac:dyDescent="0.35">
      <c r="A162">
        <v>5</v>
      </c>
      <c r="B162" t="s">
        <v>181</v>
      </c>
      <c r="C162">
        <v>2019</v>
      </c>
      <c r="D162">
        <v>1</v>
      </c>
      <c r="E162" t="s">
        <v>253</v>
      </c>
      <c r="F162">
        <v>77</v>
      </c>
      <c r="G162" t="s">
        <v>212</v>
      </c>
      <c r="H162">
        <v>18</v>
      </c>
      <c r="I162" t="s">
        <v>215</v>
      </c>
      <c r="J162" t="s">
        <v>119</v>
      </c>
      <c r="K162" t="s">
        <v>216</v>
      </c>
      <c r="L162">
        <v>1577</v>
      </c>
      <c r="M162" t="s">
        <v>233</v>
      </c>
      <c r="N162">
        <v>1</v>
      </c>
      <c r="O162">
        <v>1354.27</v>
      </c>
      <c r="P162">
        <v>6000</v>
      </c>
      <c r="Q162" t="str">
        <f t="shared" si="2"/>
        <v>4-Medium C&amp;I</v>
      </c>
    </row>
    <row r="163" spans="1:17" x14ac:dyDescent="0.35">
      <c r="A163">
        <v>5</v>
      </c>
      <c r="B163" t="s">
        <v>181</v>
      </c>
      <c r="C163">
        <v>2019</v>
      </c>
      <c r="D163">
        <v>1</v>
      </c>
      <c r="E163" t="s">
        <v>253</v>
      </c>
      <c r="F163">
        <v>3</v>
      </c>
      <c r="G163" t="s">
        <v>189</v>
      </c>
      <c r="H163">
        <v>954</v>
      </c>
      <c r="I163" t="s">
        <v>237</v>
      </c>
      <c r="J163" t="s">
        <v>119</v>
      </c>
      <c r="K163" t="s">
        <v>216</v>
      </c>
      <c r="L163">
        <v>4532</v>
      </c>
      <c r="M163" t="s">
        <v>200</v>
      </c>
      <c r="N163">
        <v>7422</v>
      </c>
      <c r="O163">
        <v>10688485.07</v>
      </c>
      <c r="P163">
        <v>154429791</v>
      </c>
      <c r="Q163" t="str">
        <f t="shared" si="2"/>
        <v>4-Medium C&amp;I</v>
      </c>
    </row>
    <row r="164" spans="1:17" x14ac:dyDescent="0.35">
      <c r="A164">
        <v>4</v>
      </c>
      <c r="B164" t="s">
        <v>187</v>
      </c>
      <c r="C164">
        <v>2019</v>
      </c>
      <c r="D164">
        <v>1</v>
      </c>
      <c r="E164" t="s">
        <v>253</v>
      </c>
      <c r="F164">
        <v>10</v>
      </c>
      <c r="G164" t="s">
        <v>238</v>
      </c>
      <c r="H164">
        <v>905</v>
      </c>
      <c r="I164" t="s">
        <v>272</v>
      </c>
      <c r="J164" t="s">
        <v>122</v>
      </c>
      <c r="K164" t="s">
        <v>242</v>
      </c>
      <c r="L164">
        <v>4513</v>
      </c>
      <c r="M164" t="s">
        <v>240</v>
      </c>
      <c r="N164">
        <v>4</v>
      </c>
      <c r="O164">
        <v>188.74</v>
      </c>
      <c r="P164">
        <v>3758</v>
      </c>
      <c r="Q164" t="str">
        <f t="shared" si="2"/>
        <v>2-Low Income Residential</v>
      </c>
    </row>
    <row r="165" spans="1:17" x14ac:dyDescent="0.35">
      <c r="A165">
        <v>5</v>
      </c>
      <c r="B165" t="s">
        <v>181</v>
      </c>
      <c r="C165">
        <v>2019</v>
      </c>
      <c r="D165">
        <v>1</v>
      </c>
      <c r="E165" t="s">
        <v>253</v>
      </c>
      <c r="F165">
        <v>10</v>
      </c>
      <c r="G165" t="s">
        <v>238</v>
      </c>
      <c r="H165">
        <v>911</v>
      </c>
      <c r="I165" t="s">
        <v>201</v>
      </c>
      <c r="J165" t="s">
        <v>202</v>
      </c>
      <c r="K165" t="s">
        <v>203</v>
      </c>
      <c r="L165">
        <v>4513</v>
      </c>
      <c r="M165" t="s">
        <v>240</v>
      </c>
      <c r="N165">
        <v>49</v>
      </c>
      <c r="O165">
        <v>19548.52</v>
      </c>
      <c r="P165">
        <v>158636</v>
      </c>
      <c r="Q165" t="str">
        <f t="shared" si="2"/>
        <v>1-Residential</v>
      </c>
    </row>
    <row r="166" spans="1:17" x14ac:dyDescent="0.35">
      <c r="A166">
        <v>5</v>
      </c>
      <c r="B166" t="s">
        <v>181</v>
      </c>
      <c r="C166">
        <v>2019</v>
      </c>
      <c r="D166">
        <v>1</v>
      </c>
      <c r="E166" t="s">
        <v>253</v>
      </c>
      <c r="F166">
        <v>1</v>
      </c>
      <c r="G166" t="s">
        <v>183</v>
      </c>
      <c r="H166">
        <v>11</v>
      </c>
      <c r="I166" t="s">
        <v>283</v>
      </c>
      <c r="J166" t="s">
        <v>115</v>
      </c>
      <c r="K166" t="s">
        <v>185</v>
      </c>
      <c r="L166">
        <v>200</v>
      </c>
      <c r="M166" t="s">
        <v>210</v>
      </c>
      <c r="N166">
        <v>7</v>
      </c>
      <c r="O166">
        <v>-14071.31</v>
      </c>
      <c r="P166">
        <v>3007</v>
      </c>
      <c r="Q166" t="str">
        <f t="shared" si="2"/>
        <v>3-Small C&amp;I</v>
      </c>
    </row>
    <row r="167" spans="1:17" x14ac:dyDescent="0.35">
      <c r="A167">
        <v>5</v>
      </c>
      <c r="B167" t="s">
        <v>181</v>
      </c>
      <c r="C167">
        <v>2019</v>
      </c>
      <c r="D167">
        <v>1</v>
      </c>
      <c r="E167" t="s">
        <v>253</v>
      </c>
      <c r="F167">
        <v>6</v>
      </c>
      <c r="G167" t="s">
        <v>192</v>
      </c>
      <c r="H167">
        <v>612</v>
      </c>
      <c r="I167" t="s">
        <v>223</v>
      </c>
      <c r="J167" t="s">
        <v>116</v>
      </c>
      <c r="K167" t="s">
        <v>224</v>
      </c>
      <c r="L167">
        <v>700</v>
      </c>
      <c r="M167" t="s">
        <v>193</v>
      </c>
      <c r="N167">
        <v>3</v>
      </c>
      <c r="O167">
        <v>77.87</v>
      </c>
      <c r="P167">
        <v>260</v>
      </c>
      <c r="Q167" t="str">
        <f t="shared" si="2"/>
        <v>3-Small C&amp;I</v>
      </c>
    </row>
    <row r="168" spans="1:17" x14ac:dyDescent="0.35">
      <c r="A168">
        <v>5</v>
      </c>
      <c r="B168" t="s">
        <v>181</v>
      </c>
      <c r="C168">
        <v>2019</v>
      </c>
      <c r="D168">
        <v>1</v>
      </c>
      <c r="E168" t="s">
        <v>253</v>
      </c>
      <c r="F168">
        <v>60</v>
      </c>
      <c r="G168" t="s">
        <v>212</v>
      </c>
      <c r="H168">
        <v>600</v>
      </c>
      <c r="I168" t="s">
        <v>266</v>
      </c>
      <c r="J168" t="s">
        <v>123</v>
      </c>
      <c r="K168" t="s">
        <v>261</v>
      </c>
      <c r="L168">
        <v>360</v>
      </c>
      <c r="M168" t="s">
        <v>225</v>
      </c>
      <c r="N168">
        <v>10</v>
      </c>
      <c r="O168">
        <v>4466.92</v>
      </c>
      <c r="P168">
        <v>7398</v>
      </c>
      <c r="Q168" t="str">
        <f t="shared" si="2"/>
        <v>Street</v>
      </c>
    </row>
    <row r="169" spans="1:17" x14ac:dyDescent="0.35">
      <c r="A169">
        <v>5</v>
      </c>
      <c r="B169" t="s">
        <v>181</v>
      </c>
      <c r="C169">
        <v>2019</v>
      </c>
      <c r="D169">
        <v>1</v>
      </c>
      <c r="E169" t="s">
        <v>253</v>
      </c>
      <c r="F169">
        <v>10</v>
      </c>
      <c r="G169" t="s">
        <v>238</v>
      </c>
      <c r="H169">
        <v>603</v>
      </c>
      <c r="I169" t="s">
        <v>196</v>
      </c>
      <c r="J169" t="s">
        <v>125</v>
      </c>
      <c r="K169" t="s">
        <v>197</v>
      </c>
      <c r="L169">
        <v>207</v>
      </c>
      <c r="M169" t="s">
        <v>243</v>
      </c>
      <c r="N169">
        <v>29</v>
      </c>
      <c r="O169">
        <v>682.16</v>
      </c>
      <c r="P169">
        <v>1910</v>
      </c>
      <c r="Q169" t="str">
        <f t="shared" si="2"/>
        <v>Street</v>
      </c>
    </row>
    <row r="170" spans="1:17" x14ac:dyDescent="0.35">
      <c r="A170">
        <v>5</v>
      </c>
      <c r="B170" t="s">
        <v>181</v>
      </c>
      <c r="C170">
        <v>2019</v>
      </c>
      <c r="D170">
        <v>1</v>
      </c>
      <c r="E170" t="s">
        <v>253</v>
      </c>
      <c r="F170">
        <v>3</v>
      </c>
      <c r="G170" t="s">
        <v>189</v>
      </c>
      <c r="H170">
        <v>602</v>
      </c>
      <c r="I170" t="s">
        <v>246</v>
      </c>
      <c r="J170" t="s">
        <v>125</v>
      </c>
      <c r="K170" t="s">
        <v>197</v>
      </c>
      <c r="L170">
        <v>300</v>
      </c>
      <c r="M170" t="s">
        <v>191</v>
      </c>
      <c r="N170">
        <v>1045</v>
      </c>
      <c r="O170">
        <v>140827.47</v>
      </c>
      <c r="P170">
        <v>459178</v>
      </c>
      <c r="Q170" t="str">
        <f t="shared" si="2"/>
        <v>Street</v>
      </c>
    </row>
    <row r="171" spans="1:17" x14ac:dyDescent="0.35">
      <c r="A171">
        <v>5</v>
      </c>
      <c r="B171" t="s">
        <v>181</v>
      </c>
      <c r="C171">
        <v>2019</v>
      </c>
      <c r="D171">
        <v>1</v>
      </c>
      <c r="E171" t="s">
        <v>253</v>
      </c>
      <c r="F171">
        <v>1</v>
      </c>
      <c r="G171" t="s">
        <v>183</v>
      </c>
      <c r="H171">
        <v>616</v>
      </c>
      <c r="I171" t="s">
        <v>199</v>
      </c>
      <c r="J171" t="s">
        <v>125</v>
      </c>
      <c r="K171" t="s">
        <v>197</v>
      </c>
      <c r="L171">
        <v>4512</v>
      </c>
      <c r="M171" t="s">
        <v>186</v>
      </c>
      <c r="N171">
        <v>589</v>
      </c>
      <c r="O171">
        <v>20285.89</v>
      </c>
      <c r="P171">
        <v>92348</v>
      </c>
      <c r="Q171" t="str">
        <f t="shared" si="2"/>
        <v>Street</v>
      </c>
    </row>
    <row r="172" spans="1:17" x14ac:dyDescent="0.35">
      <c r="A172">
        <v>5</v>
      </c>
      <c r="B172" t="s">
        <v>181</v>
      </c>
      <c r="C172">
        <v>2019</v>
      </c>
      <c r="D172">
        <v>1</v>
      </c>
      <c r="E172" t="s">
        <v>253</v>
      </c>
      <c r="F172">
        <v>6</v>
      </c>
      <c r="G172" t="s">
        <v>192</v>
      </c>
      <c r="H172">
        <v>616</v>
      </c>
      <c r="I172" t="s">
        <v>199</v>
      </c>
      <c r="J172" t="s">
        <v>125</v>
      </c>
      <c r="K172" t="s">
        <v>197</v>
      </c>
      <c r="L172">
        <v>4562</v>
      </c>
      <c r="M172" t="s">
        <v>211</v>
      </c>
      <c r="N172">
        <v>787</v>
      </c>
      <c r="O172">
        <v>51831.040000000001</v>
      </c>
      <c r="P172">
        <v>283712</v>
      </c>
      <c r="Q172" t="str">
        <f t="shared" si="2"/>
        <v>Street</v>
      </c>
    </row>
    <row r="173" spans="1:17" x14ac:dyDescent="0.35">
      <c r="A173">
        <v>5</v>
      </c>
      <c r="B173" t="s">
        <v>181</v>
      </c>
      <c r="C173">
        <v>2019</v>
      </c>
      <c r="D173">
        <v>2</v>
      </c>
      <c r="E173" t="s">
        <v>297</v>
      </c>
      <c r="F173">
        <v>79</v>
      </c>
      <c r="G173" t="s">
        <v>212</v>
      </c>
      <c r="H173">
        <v>153</v>
      </c>
      <c r="I173" t="s">
        <v>269</v>
      </c>
      <c r="J173" t="s">
        <v>270</v>
      </c>
      <c r="K173" t="s">
        <v>270</v>
      </c>
      <c r="L173">
        <v>1579</v>
      </c>
      <c r="M173" t="s">
        <v>271</v>
      </c>
      <c r="N173">
        <v>18</v>
      </c>
      <c r="O173">
        <v>0</v>
      </c>
      <c r="P173">
        <v>5781584</v>
      </c>
      <c r="Q173" t="str">
        <f t="shared" si="2"/>
        <v>OTHER</v>
      </c>
    </row>
    <row r="174" spans="1:17" x14ac:dyDescent="0.35">
      <c r="A174">
        <v>5</v>
      </c>
      <c r="B174" t="s">
        <v>181</v>
      </c>
      <c r="C174">
        <v>2019</v>
      </c>
      <c r="D174">
        <v>2</v>
      </c>
      <c r="E174" t="s">
        <v>297</v>
      </c>
      <c r="F174">
        <v>1</v>
      </c>
      <c r="G174" t="s">
        <v>183</v>
      </c>
      <c r="H174">
        <v>305</v>
      </c>
      <c r="I174" t="s">
        <v>234</v>
      </c>
      <c r="J174" t="s">
        <v>115</v>
      </c>
      <c r="K174" t="s">
        <v>185</v>
      </c>
      <c r="L174">
        <v>200</v>
      </c>
      <c r="M174" t="s">
        <v>210</v>
      </c>
      <c r="N174">
        <v>3</v>
      </c>
      <c r="O174">
        <v>649.86</v>
      </c>
      <c r="P174">
        <v>2888</v>
      </c>
      <c r="Q174" t="str">
        <f t="shared" si="2"/>
        <v>3-Small C&amp;I</v>
      </c>
    </row>
    <row r="175" spans="1:17" x14ac:dyDescent="0.35">
      <c r="A175">
        <v>5</v>
      </c>
      <c r="B175" t="s">
        <v>181</v>
      </c>
      <c r="C175">
        <v>2019</v>
      </c>
      <c r="D175">
        <v>2</v>
      </c>
      <c r="E175" t="s">
        <v>297</v>
      </c>
      <c r="F175">
        <v>75</v>
      </c>
      <c r="G175" t="s">
        <v>212</v>
      </c>
      <c r="H175">
        <v>950</v>
      </c>
      <c r="I175" t="s">
        <v>184</v>
      </c>
      <c r="J175" t="s">
        <v>115</v>
      </c>
      <c r="K175" t="s">
        <v>185</v>
      </c>
      <c r="L175">
        <v>4575</v>
      </c>
      <c r="M175" t="s">
        <v>212</v>
      </c>
      <c r="N175">
        <v>2</v>
      </c>
      <c r="O175">
        <v>884.53</v>
      </c>
      <c r="P175">
        <v>10420</v>
      </c>
      <c r="Q175" t="str">
        <f t="shared" si="2"/>
        <v>3-Small C&amp;I</v>
      </c>
    </row>
    <row r="176" spans="1:17" x14ac:dyDescent="0.35">
      <c r="A176">
        <v>5</v>
      </c>
      <c r="B176" t="s">
        <v>181</v>
      </c>
      <c r="C176">
        <v>2019</v>
      </c>
      <c r="D176">
        <v>2</v>
      </c>
      <c r="E176" t="s">
        <v>297</v>
      </c>
      <c r="F176">
        <v>77</v>
      </c>
      <c r="G176" t="s">
        <v>212</v>
      </c>
      <c r="H176">
        <v>950</v>
      </c>
      <c r="I176" t="s">
        <v>184</v>
      </c>
      <c r="J176" t="s">
        <v>115</v>
      </c>
      <c r="K176" t="s">
        <v>185</v>
      </c>
      <c r="L176">
        <v>4577</v>
      </c>
      <c r="M176" t="s">
        <v>212</v>
      </c>
      <c r="N176">
        <v>1</v>
      </c>
      <c r="O176">
        <v>307.02</v>
      </c>
      <c r="P176">
        <v>3583</v>
      </c>
      <c r="Q176" t="str">
        <f t="shared" si="2"/>
        <v>3-Small C&amp;I</v>
      </c>
    </row>
    <row r="177" spans="1:17" x14ac:dyDescent="0.35">
      <c r="A177">
        <v>5</v>
      </c>
      <c r="B177" t="s">
        <v>181</v>
      </c>
      <c r="C177">
        <v>2019</v>
      </c>
      <c r="D177">
        <v>2</v>
      </c>
      <c r="E177" t="s">
        <v>297</v>
      </c>
      <c r="F177">
        <v>79</v>
      </c>
      <c r="G177" t="s">
        <v>212</v>
      </c>
      <c r="H177">
        <v>950</v>
      </c>
      <c r="I177" t="s">
        <v>184</v>
      </c>
      <c r="J177" t="s">
        <v>115</v>
      </c>
      <c r="K177" t="s">
        <v>185</v>
      </c>
      <c r="L177">
        <v>4579</v>
      </c>
      <c r="M177" t="s">
        <v>221</v>
      </c>
      <c r="N177">
        <v>79</v>
      </c>
      <c r="O177">
        <v>18650.84</v>
      </c>
      <c r="P177">
        <v>215340</v>
      </c>
      <c r="Q177" t="str">
        <f t="shared" si="2"/>
        <v>3-Small C&amp;I</v>
      </c>
    </row>
    <row r="178" spans="1:17" x14ac:dyDescent="0.35">
      <c r="A178">
        <v>5</v>
      </c>
      <c r="B178" t="s">
        <v>181</v>
      </c>
      <c r="C178">
        <v>2019</v>
      </c>
      <c r="D178">
        <v>2</v>
      </c>
      <c r="E178" t="s">
        <v>297</v>
      </c>
      <c r="F178">
        <v>5</v>
      </c>
      <c r="G178" t="s">
        <v>195</v>
      </c>
      <c r="H178">
        <v>951</v>
      </c>
      <c r="I178" t="s">
        <v>250</v>
      </c>
      <c r="J178" t="s">
        <v>126</v>
      </c>
      <c r="K178" t="s">
        <v>249</v>
      </c>
      <c r="L178">
        <v>4552</v>
      </c>
      <c r="M178" t="s">
        <v>276</v>
      </c>
      <c r="N178">
        <v>1</v>
      </c>
      <c r="O178">
        <v>32.409999999999997</v>
      </c>
      <c r="P178">
        <v>300</v>
      </c>
      <c r="Q178" t="str">
        <f t="shared" si="2"/>
        <v>3-Small C&amp;I</v>
      </c>
    </row>
    <row r="179" spans="1:17" x14ac:dyDescent="0.35">
      <c r="A179">
        <v>4</v>
      </c>
      <c r="B179" t="s">
        <v>187</v>
      </c>
      <c r="C179">
        <v>2019</v>
      </c>
      <c r="D179">
        <v>2</v>
      </c>
      <c r="E179" t="s">
        <v>297</v>
      </c>
      <c r="F179">
        <v>1</v>
      </c>
      <c r="G179" t="s">
        <v>183</v>
      </c>
      <c r="H179">
        <v>10</v>
      </c>
      <c r="I179" t="s">
        <v>251</v>
      </c>
      <c r="J179" t="s">
        <v>118</v>
      </c>
      <c r="K179" t="s">
        <v>214</v>
      </c>
      <c r="L179">
        <v>200</v>
      </c>
      <c r="M179" t="s">
        <v>210</v>
      </c>
      <c r="N179">
        <v>3</v>
      </c>
      <c r="O179">
        <v>499.18</v>
      </c>
      <c r="P179">
        <v>2130</v>
      </c>
      <c r="Q179" t="str">
        <f t="shared" si="2"/>
        <v>3-Small C&amp;I</v>
      </c>
    </row>
    <row r="180" spans="1:17" x14ac:dyDescent="0.35">
      <c r="A180">
        <v>5</v>
      </c>
      <c r="B180" t="s">
        <v>181</v>
      </c>
      <c r="C180">
        <v>2019</v>
      </c>
      <c r="D180">
        <v>2</v>
      </c>
      <c r="E180" t="s">
        <v>297</v>
      </c>
      <c r="F180">
        <v>1</v>
      </c>
      <c r="G180" t="s">
        <v>183</v>
      </c>
      <c r="H180">
        <v>15</v>
      </c>
      <c r="I180" t="s">
        <v>252</v>
      </c>
      <c r="J180" t="s">
        <v>118</v>
      </c>
      <c r="K180" t="s">
        <v>214</v>
      </c>
      <c r="L180">
        <v>200</v>
      </c>
      <c r="M180" t="s">
        <v>210</v>
      </c>
      <c r="N180">
        <v>3</v>
      </c>
      <c r="O180">
        <v>91.44</v>
      </c>
      <c r="P180">
        <v>260</v>
      </c>
      <c r="Q180" t="str">
        <f t="shared" si="2"/>
        <v>3-Small C&amp;I</v>
      </c>
    </row>
    <row r="181" spans="1:17" x14ac:dyDescent="0.35">
      <c r="A181">
        <v>4</v>
      </c>
      <c r="B181" t="s">
        <v>187</v>
      </c>
      <c r="C181">
        <v>2019</v>
      </c>
      <c r="D181">
        <v>2</v>
      </c>
      <c r="E181" t="s">
        <v>297</v>
      </c>
      <c r="F181">
        <v>3</v>
      </c>
      <c r="G181" t="s">
        <v>189</v>
      </c>
      <c r="H181">
        <v>953</v>
      </c>
      <c r="I181" t="s">
        <v>213</v>
      </c>
      <c r="J181" t="s">
        <v>118</v>
      </c>
      <c r="K181" t="s">
        <v>214</v>
      </c>
      <c r="L181">
        <v>4532</v>
      </c>
      <c r="M181" t="s">
        <v>200</v>
      </c>
      <c r="N181">
        <v>47</v>
      </c>
      <c r="O181">
        <v>2918.89</v>
      </c>
      <c r="P181">
        <v>26779</v>
      </c>
      <c r="Q181" t="str">
        <f t="shared" si="2"/>
        <v>3-Small C&amp;I</v>
      </c>
    </row>
    <row r="182" spans="1:17" x14ac:dyDescent="0.35">
      <c r="A182">
        <v>5</v>
      </c>
      <c r="B182" t="s">
        <v>181</v>
      </c>
      <c r="C182">
        <v>2019</v>
      </c>
      <c r="D182">
        <v>2</v>
      </c>
      <c r="E182" t="s">
        <v>297</v>
      </c>
      <c r="F182">
        <v>5</v>
      </c>
      <c r="G182" t="s">
        <v>195</v>
      </c>
      <c r="H182">
        <v>13</v>
      </c>
      <c r="I182" t="s">
        <v>296</v>
      </c>
      <c r="J182" t="s">
        <v>119</v>
      </c>
      <c r="K182" t="s">
        <v>216</v>
      </c>
      <c r="L182">
        <v>460</v>
      </c>
      <c r="M182" t="s">
        <v>198</v>
      </c>
      <c r="N182">
        <v>9</v>
      </c>
      <c r="O182">
        <v>33891.74</v>
      </c>
      <c r="P182">
        <v>169865</v>
      </c>
      <c r="Q182" t="str">
        <f t="shared" si="2"/>
        <v>4-Medium C&amp;I</v>
      </c>
    </row>
    <row r="183" spans="1:17" x14ac:dyDescent="0.35">
      <c r="A183">
        <v>4</v>
      </c>
      <c r="B183" t="s">
        <v>187</v>
      </c>
      <c r="C183">
        <v>2019</v>
      </c>
      <c r="D183">
        <v>2</v>
      </c>
      <c r="E183" t="s">
        <v>297</v>
      </c>
      <c r="F183">
        <v>5</v>
      </c>
      <c r="G183" t="s">
        <v>195</v>
      </c>
      <c r="H183">
        <v>18</v>
      </c>
      <c r="I183" t="s">
        <v>215</v>
      </c>
      <c r="J183" t="s">
        <v>119</v>
      </c>
      <c r="K183" t="s">
        <v>216</v>
      </c>
      <c r="L183">
        <v>460</v>
      </c>
      <c r="M183" t="s">
        <v>198</v>
      </c>
      <c r="N183">
        <v>1</v>
      </c>
      <c r="O183">
        <v>746.04</v>
      </c>
      <c r="P183">
        <v>2720</v>
      </c>
      <c r="Q183" t="str">
        <f t="shared" si="2"/>
        <v>4-Medium C&amp;I</v>
      </c>
    </row>
    <row r="184" spans="1:17" x14ac:dyDescent="0.35">
      <c r="A184">
        <v>5</v>
      </c>
      <c r="B184" t="s">
        <v>181</v>
      </c>
      <c r="C184">
        <v>2019</v>
      </c>
      <c r="D184">
        <v>2</v>
      </c>
      <c r="E184" t="s">
        <v>297</v>
      </c>
      <c r="F184">
        <v>3</v>
      </c>
      <c r="G184" t="s">
        <v>189</v>
      </c>
      <c r="H184">
        <v>701</v>
      </c>
      <c r="I184" t="s">
        <v>206</v>
      </c>
      <c r="J184" t="s">
        <v>207</v>
      </c>
      <c r="K184" t="s">
        <v>208</v>
      </c>
      <c r="L184">
        <v>300</v>
      </c>
      <c r="M184" t="s">
        <v>191</v>
      </c>
      <c r="N184">
        <v>224</v>
      </c>
      <c r="O184">
        <v>5160474.3899999997</v>
      </c>
      <c r="P184">
        <v>23364179</v>
      </c>
      <c r="Q184" t="str">
        <f t="shared" si="2"/>
        <v>5-Large C&amp;I</v>
      </c>
    </row>
    <row r="185" spans="1:17" x14ac:dyDescent="0.35">
      <c r="A185">
        <v>5</v>
      </c>
      <c r="B185" t="s">
        <v>181</v>
      </c>
      <c r="C185">
        <v>2019</v>
      </c>
      <c r="D185">
        <v>2</v>
      </c>
      <c r="E185" t="s">
        <v>297</v>
      </c>
      <c r="F185">
        <v>10</v>
      </c>
      <c r="G185" t="s">
        <v>238</v>
      </c>
      <c r="H185">
        <v>1</v>
      </c>
      <c r="I185" t="s">
        <v>229</v>
      </c>
      <c r="J185" t="s">
        <v>121</v>
      </c>
      <c r="K185" t="s">
        <v>230</v>
      </c>
      <c r="L185">
        <v>207</v>
      </c>
      <c r="M185" t="s">
        <v>243</v>
      </c>
      <c r="N185">
        <v>39618</v>
      </c>
      <c r="O185">
        <v>11659697.48</v>
      </c>
      <c r="P185">
        <v>46101071</v>
      </c>
      <c r="Q185" t="str">
        <f t="shared" si="2"/>
        <v>1-Residential</v>
      </c>
    </row>
    <row r="186" spans="1:17" x14ac:dyDescent="0.35">
      <c r="A186">
        <v>5</v>
      </c>
      <c r="B186" t="s">
        <v>181</v>
      </c>
      <c r="C186">
        <v>2019</v>
      </c>
      <c r="D186">
        <v>2</v>
      </c>
      <c r="E186" t="s">
        <v>297</v>
      </c>
      <c r="F186">
        <v>10</v>
      </c>
      <c r="G186" t="s">
        <v>238</v>
      </c>
      <c r="H186">
        <v>2</v>
      </c>
      <c r="I186" t="s">
        <v>264</v>
      </c>
      <c r="J186" t="s">
        <v>121</v>
      </c>
      <c r="K186" t="s">
        <v>230</v>
      </c>
      <c r="L186">
        <v>207</v>
      </c>
      <c r="M186" t="s">
        <v>243</v>
      </c>
      <c r="N186">
        <v>26</v>
      </c>
      <c r="O186">
        <v>3114.69</v>
      </c>
      <c r="P186">
        <v>8256</v>
      </c>
      <c r="Q186" t="str">
        <f t="shared" si="2"/>
        <v>1-Residential</v>
      </c>
    </row>
    <row r="187" spans="1:17" x14ac:dyDescent="0.35">
      <c r="A187">
        <v>4</v>
      </c>
      <c r="B187" t="s">
        <v>187</v>
      </c>
      <c r="C187">
        <v>2019</v>
      </c>
      <c r="D187">
        <v>2</v>
      </c>
      <c r="E187" t="s">
        <v>297</v>
      </c>
      <c r="F187">
        <v>3</v>
      </c>
      <c r="G187" t="s">
        <v>189</v>
      </c>
      <c r="H187">
        <v>621</v>
      </c>
      <c r="I187" t="s">
        <v>259</v>
      </c>
      <c r="J187" t="s">
        <v>116</v>
      </c>
      <c r="K187" t="s">
        <v>224</v>
      </c>
      <c r="L187">
        <v>4532</v>
      </c>
      <c r="M187" t="s">
        <v>200</v>
      </c>
      <c r="N187">
        <v>9</v>
      </c>
      <c r="O187">
        <v>201.07</v>
      </c>
      <c r="P187">
        <v>1468</v>
      </c>
      <c r="Q187" t="str">
        <f t="shared" si="2"/>
        <v>3-Small C&amp;I</v>
      </c>
    </row>
    <row r="188" spans="1:17" x14ac:dyDescent="0.35">
      <c r="A188">
        <v>5</v>
      </c>
      <c r="B188" t="s">
        <v>181</v>
      </c>
      <c r="C188">
        <v>2019</v>
      </c>
      <c r="D188">
        <v>2</v>
      </c>
      <c r="E188" t="s">
        <v>297</v>
      </c>
      <c r="F188">
        <v>60</v>
      </c>
      <c r="G188" t="s">
        <v>212</v>
      </c>
      <c r="H188">
        <v>601</v>
      </c>
      <c r="I188" t="s">
        <v>260</v>
      </c>
      <c r="J188" t="s">
        <v>123</v>
      </c>
      <c r="K188" t="s">
        <v>261</v>
      </c>
      <c r="L188">
        <v>360</v>
      </c>
      <c r="M188" t="s">
        <v>225</v>
      </c>
      <c r="N188">
        <v>53</v>
      </c>
      <c r="O188">
        <v>1765.02</v>
      </c>
      <c r="P188">
        <v>3372</v>
      </c>
      <c r="Q188" t="str">
        <f t="shared" si="2"/>
        <v>Street</v>
      </c>
    </row>
    <row r="189" spans="1:17" x14ac:dyDescent="0.35">
      <c r="A189">
        <v>5</v>
      </c>
      <c r="B189" t="s">
        <v>181</v>
      </c>
      <c r="C189">
        <v>2019</v>
      </c>
      <c r="D189">
        <v>2</v>
      </c>
      <c r="E189" t="s">
        <v>297</v>
      </c>
      <c r="F189">
        <v>60</v>
      </c>
      <c r="G189" t="s">
        <v>212</v>
      </c>
      <c r="H189">
        <v>615</v>
      </c>
      <c r="I189" t="s">
        <v>292</v>
      </c>
      <c r="J189" t="s">
        <v>123</v>
      </c>
      <c r="K189" t="s">
        <v>261</v>
      </c>
      <c r="L189">
        <v>4563</v>
      </c>
      <c r="M189" t="s">
        <v>228</v>
      </c>
      <c r="N189">
        <v>36</v>
      </c>
      <c r="O189">
        <v>3320.68</v>
      </c>
      <c r="P189">
        <v>10900</v>
      </c>
      <c r="Q189" t="str">
        <f t="shared" si="2"/>
        <v>Street</v>
      </c>
    </row>
    <row r="190" spans="1:17" x14ac:dyDescent="0.35">
      <c r="A190">
        <v>5</v>
      </c>
      <c r="B190" t="s">
        <v>181</v>
      </c>
      <c r="C190">
        <v>2019</v>
      </c>
      <c r="D190">
        <v>2</v>
      </c>
      <c r="E190" t="s">
        <v>297</v>
      </c>
      <c r="F190">
        <v>6</v>
      </c>
      <c r="G190" t="s">
        <v>192</v>
      </c>
      <c r="H190">
        <v>618</v>
      </c>
      <c r="I190" t="s">
        <v>294</v>
      </c>
      <c r="J190" t="s">
        <v>130</v>
      </c>
      <c r="K190" t="s">
        <v>280</v>
      </c>
      <c r="L190">
        <v>4562</v>
      </c>
      <c r="M190" t="s">
        <v>211</v>
      </c>
      <c r="N190">
        <v>5</v>
      </c>
      <c r="O190">
        <v>1358.12</v>
      </c>
      <c r="P190">
        <v>5935</v>
      </c>
      <c r="Q190" t="str">
        <f t="shared" si="2"/>
        <v>Street</v>
      </c>
    </row>
    <row r="191" spans="1:17" x14ac:dyDescent="0.35">
      <c r="A191">
        <v>5</v>
      </c>
      <c r="B191" t="s">
        <v>181</v>
      </c>
      <c r="C191">
        <v>2019</v>
      </c>
      <c r="D191">
        <v>2</v>
      </c>
      <c r="E191" t="s">
        <v>297</v>
      </c>
      <c r="F191">
        <v>6</v>
      </c>
      <c r="G191" t="s">
        <v>192</v>
      </c>
      <c r="H191">
        <v>609</v>
      </c>
      <c r="I191" t="s">
        <v>298</v>
      </c>
      <c r="J191" t="s">
        <v>278</v>
      </c>
      <c r="K191" t="s">
        <v>212</v>
      </c>
      <c r="L191">
        <v>700</v>
      </c>
      <c r="M191" t="s">
        <v>193</v>
      </c>
      <c r="N191">
        <v>9</v>
      </c>
      <c r="O191">
        <v>6158.34</v>
      </c>
      <c r="P191">
        <v>23708</v>
      </c>
      <c r="Q191" t="str">
        <f t="shared" si="2"/>
        <v>Street</v>
      </c>
    </row>
    <row r="192" spans="1:17" x14ac:dyDescent="0.35">
      <c r="A192">
        <v>5</v>
      </c>
      <c r="B192" t="s">
        <v>181</v>
      </c>
      <c r="C192">
        <v>2019</v>
      </c>
      <c r="D192">
        <v>2</v>
      </c>
      <c r="E192" t="s">
        <v>297</v>
      </c>
      <c r="F192">
        <v>6</v>
      </c>
      <c r="G192" t="s">
        <v>192</v>
      </c>
      <c r="H192">
        <v>625</v>
      </c>
      <c r="I192" t="s">
        <v>286</v>
      </c>
      <c r="J192" t="s">
        <v>132</v>
      </c>
      <c r="K192" t="s">
        <v>212</v>
      </c>
      <c r="L192">
        <v>700</v>
      </c>
      <c r="M192" t="s">
        <v>193</v>
      </c>
      <c r="N192">
        <v>1</v>
      </c>
      <c r="O192">
        <v>17.23</v>
      </c>
      <c r="P192">
        <v>24</v>
      </c>
      <c r="Q192" t="str">
        <f t="shared" si="2"/>
        <v>Street</v>
      </c>
    </row>
    <row r="193" spans="1:17" x14ac:dyDescent="0.35">
      <c r="A193">
        <v>5</v>
      </c>
      <c r="B193" t="s">
        <v>181</v>
      </c>
      <c r="C193">
        <v>2019</v>
      </c>
      <c r="D193">
        <v>2</v>
      </c>
      <c r="E193" t="s">
        <v>297</v>
      </c>
      <c r="F193">
        <v>3</v>
      </c>
      <c r="G193" t="s">
        <v>189</v>
      </c>
      <c r="H193">
        <v>11</v>
      </c>
      <c r="I193" t="s">
        <v>283</v>
      </c>
      <c r="J193" t="s">
        <v>115</v>
      </c>
      <c r="K193" t="s">
        <v>185</v>
      </c>
      <c r="L193">
        <v>300</v>
      </c>
      <c r="M193" t="s">
        <v>191</v>
      </c>
      <c r="N193">
        <v>253</v>
      </c>
      <c r="O193">
        <v>101304.12</v>
      </c>
      <c r="P193">
        <v>417545</v>
      </c>
      <c r="Q193" t="str">
        <f t="shared" si="2"/>
        <v>3-Small C&amp;I</v>
      </c>
    </row>
    <row r="194" spans="1:17" x14ac:dyDescent="0.35">
      <c r="A194">
        <v>5</v>
      </c>
      <c r="B194" t="s">
        <v>181</v>
      </c>
      <c r="C194">
        <v>2019</v>
      </c>
      <c r="D194">
        <v>2</v>
      </c>
      <c r="E194" t="s">
        <v>297</v>
      </c>
      <c r="F194">
        <v>3</v>
      </c>
      <c r="G194" t="s">
        <v>189</v>
      </c>
      <c r="H194">
        <v>950</v>
      </c>
      <c r="I194" t="s">
        <v>184</v>
      </c>
      <c r="J194" t="s">
        <v>115</v>
      </c>
      <c r="K194" t="s">
        <v>185</v>
      </c>
      <c r="L194">
        <v>4532</v>
      </c>
      <c r="M194" t="s">
        <v>200</v>
      </c>
      <c r="N194">
        <v>53377</v>
      </c>
      <c r="O194">
        <v>5978281.9100000001</v>
      </c>
      <c r="P194">
        <v>91762049</v>
      </c>
      <c r="Q194" t="str">
        <f t="shared" ref="Q194:Q257" si="3">VLOOKUP(J194,S:T,2,FALSE)</f>
        <v>3-Small C&amp;I</v>
      </c>
    </row>
    <row r="195" spans="1:17" x14ac:dyDescent="0.35">
      <c r="A195">
        <v>5</v>
      </c>
      <c r="B195" t="s">
        <v>181</v>
      </c>
      <c r="C195">
        <v>2019</v>
      </c>
      <c r="D195">
        <v>2</v>
      </c>
      <c r="E195" t="s">
        <v>297</v>
      </c>
      <c r="F195">
        <v>3</v>
      </c>
      <c r="G195" t="s">
        <v>189</v>
      </c>
      <c r="H195">
        <v>951</v>
      </c>
      <c r="I195" t="s">
        <v>250</v>
      </c>
      <c r="J195" t="s">
        <v>126</v>
      </c>
      <c r="K195" t="s">
        <v>249</v>
      </c>
      <c r="L195">
        <v>4532</v>
      </c>
      <c r="M195" t="s">
        <v>200</v>
      </c>
      <c r="N195">
        <v>1341</v>
      </c>
      <c r="O195">
        <v>47557.79</v>
      </c>
      <c r="P195">
        <v>456001</v>
      </c>
      <c r="Q195" t="str">
        <f t="shared" si="3"/>
        <v>3-Small C&amp;I</v>
      </c>
    </row>
    <row r="196" spans="1:17" x14ac:dyDescent="0.35">
      <c r="A196">
        <v>5</v>
      </c>
      <c r="B196" t="s">
        <v>181</v>
      </c>
      <c r="C196">
        <v>2019</v>
      </c>
      <c r="D196">
        <v>2</v>
      </c>
      <c r="E196" t="s">
        <v>297</v>
      </c>
      <c r="F196">
        <v>3</v>
      </c>
      <c r="G196" t="s">
        <v>189</v>
      </c>
      <c r="H196">
        <v>14</v>
      </c>
      <c r="I196" t="s">
        <v>299</v>
      </c>
      <c r="J196" t="s">
        <v>117</v>
      </c>
      <c r="K196" t="s">
        <v>236</v>
      </c>
      <c r="L196">
        <v>300</v>
      </c>
      <c r="M196" t="s">
        <v>191</v>
      </c>
      <c r="N196">
        <v>2</v>
      </c>
      <c r="O196">
        <v>627.37</v>
      </c>
      <c r="P196">
        <v>2550</v>
      </c>
      <c r="Q196" t="str">
        <f t="shared" si="3"/>
        <v>3-Small C&amp;I</v>
      </c>
    </row>
    <row r="197" spans="1:17" x14ac:dyDescent="0.35">
      <c r="A197">
        <v>4</v>
      </c>
      <c r="B197" t="s">
        <v>187</v>
      </c>
      <c r="C197">
        <v>2019</v>
      </c>
      <c r="D197">
        <v>2</v>
      </c>
      <c r="E197" t="s">
        <v>297</v>
      </c>
      <c r="F197">
        <v>3</v>
      </c>
      <c r="G197" t="s">
        <v>189</v>
      </c>
      <c r="H197">
        <v>10</v>
      </c>
      <c r="I197" t="s">
        <v>251</v>
      </c>
      <c r="J197" t="s">
        <v>118</v>
      </c>
      <c r="K197" t="s">
        <v>214</v>
      </c>
      <c r="L197">
        <v>300</v>
      </c>
      <c r="M197" t="s">
        <v>191</v>
      </c>
      <c r="N197">
        <v>15</v>
      </c>
      <c r="O197">
        <v>1462.89</v>
      </c>
      <c r="P197">
        <v>5887</v>
      </c>
      <c r="Q197" t="str">
        <f t="shared" si="3"/>
        <v>3-Small C&amp;I</v>
      </c>
    </row>
    <row r="198" spans="1:17" x14ac:dyDescent="0.35">
      <c r="A198">
        <v>5</v>
      </c>
      <c r="B198" t="s">
        <v>181</v>
      </c>
      <c r="C198">
        <v>2019</v>
      </c>
      <c r="D198">
        <v>2</v>
      </c>
      <c r="E198" t="s">
        <v>297</v>
      </c>
      <c r="F198">
        <v>75</v>
      </c>
      <c r="G198" t="s">
        <v>212</v>
      </c>
      <c r="H198">
        <v>13</v>
      </c>
      <c r="I198" t="s">
        <v>296</v>
      </c>
      <c r="J198" t="s">
        <v>119</v>
      </c>
      <c r="K198" t="s">
        <v>216</v>
      </c>
      <c r="L198">
        <v>1575</v>
      </c>
      <c r="M198" t="s">
        <v>218</v>
      </c>
      <c r="N198">
        <v>1</v>
      </c>
      <c r="O198">
        <v>1463.09</v>
      </c>
      <c r="P198">
        <v>6580</v>
      </c>
      <c r="Q198" t="str">
        <f t="shared" si="3"/>
        <v>4-Medium C&amp;I</v>
      </c>
    </row>
    <row r="199" spans="1:17" x14ac:dyDescent="0.35">
      <c r="A199">
        <v>5</v>
      </c>
      <c r="B199" t="s">
        <v>181</v>
      </c>
      <c r="C199">
        <v>2019</v>
      </c>
      <c r="D199">
        <v>2</v>
      </c>
      <c r="E199" t="s">
        <v>297</v>
      </c>
      <c r="F199">
        <v>3</v>
      </c>
      <c r="G199" t="s">
        <v>189</v>
      </c>
      <c r="H199">
        <v>955</v>
      </c>
      <c r="I199" t="s">
        <v>282</v>
      </c>
      <c r="J199" t="s">
        <v>119</v>
      </c>
      <c r="K199" t="s">
        <v>216</v>
      </c>
      <c r="L199">
        <v>4532</v>
      </c>
      <c r="M199" t="s">
        <v>200</v>
      </c>
      <c r="N199">
        <v>336</v>
      </c>
      <c r="O199">
        <v>635485.93000000005</v>
      </c>
      <c r="P199">
        <v>9127046</v>
      </c>
      <c r="Q199" t="str">
        <f t="shared" si="3"/>
        <v>4-Medium C&amp;I</v>
      </c>
    </row>
    <row r="200" spans="1:17" x14ac:dyDescent="0.35">
      <c r="A200">
        <v>5</v>
      </c>
      <c r="B200" t="s">
        <v>181</v>
      </c>
      <c r="C200">
        <v>2019</v>
      </c>
      <c r="D200">
        <v>2</v>
      </c>
      <c r="E200" t="s">
        <v>297</v>
      </c>
      <c r="F200">
        <v>3</v>
      </c>
      <c r="G200" t="s">
        <v>189</v>
      </c>
      <c r="H200">
        <v>19</v>
      </c>
      <c r="I200" t="s">
        <v>262</v>
      </c>
      <c r="J200" t="s">
        <v>127</v>
      </c>
      <c r="K200" t="s">
        <v>263</v>
      </c>
      <c r="L200">
        <v>300</v>
      </c>
      <c r="M200" t="s">
        <v>191</v>
      </c>
      <c r="N200">
        <v>45</v>
      </c>
      <c r="O200">
        <v>223409.07</v>
      </c>
      <c r="P200">
        <v>940324</v>
      </c>
      <c r="Q200" t="str">
        <f t="shared" si="3"/>
        <v>4-Medium C&amp;I</v>
      </c>
    </row>
    <row r="201" spans="1:17" x14ac:dyDescent="0.35">
      <c r="A201">
        <v>5</v>
      </c>
      <c r="B201" t="s">
        <v>181</v>
      </c>
      <c r="C201">
        <v>2019</v>
      </c>
      <c r="D201">
        <v>2</v>
      </c>
      <c r="E201" t="s">
        <v>297</v>
      </c>
      <c r="F201">
        <v>5</v>
      </c>
      <c r="G201" t="s">
        <v>195</v>
      </c>
      <c r="H201">
        <v>710</v>
      </c>
      <c r="I201" t="s">
        <v>220</v>
      </c>
      <c r="J201" t="s">
        <v>207</v>
      </c>
      <c r="K201" t="s">
        <v>208</v>
      </c>
      <c r="L201">
        <v>4552</v>
      </c>
      <c r="M201" t="s">
        <v>276</v>
      </c>
      <c r="N201">
        <v>619</v>
      </c>
      <c r="O201">
        <v>9267793.7899999991</v>
      </c>
      <c r="P201">
        <v>172039393</v>
      </c>
      <c r="Q201" t="str">
        <f t="shared" si="3"/>
        <v>5-Large C&amp;I</v>
      </c>
    </row>
    <row r="202" spans="1:17" x14ac:dyDescent="0.35">
      <c r="A202">
        <v>4</v>
      </c>
      <c r="B202" t="s">
        <v>187</v>
      </c>
      <c r="C202">
        <v>2019</v>
      </c>
      <c r="D202">
        <v>2</v>
      </c>
      <c r="E202" t="s">
        <v>297</v>
      </c>
      <c r="F202">
        <v>5</v>
      </c>
      <c r="G202" t="s">
        <v>195</v>
      </c>
      <c r="H202">
        <v>710</v>
      </c>
      <c r="I202" t="s">
        <v>220</v>
      </c>
      <c r="J202" t="s">
        <v>207</v>
      </c>
      <c r="K202" t="s">
        <v>208</v>
      </c>
      <c r="L202">
        <v>4552</v>
      </c>
      <c r="M202" t="s">
        <v>276</v>
      </c>
      <c r="N202">
        <v>1</v>
      </c>
      <c r="O202">
        <v>4384.42</v>
      </c>
      <c r="P202">
        <v>60757</v>
      </c>
      <c r="Q202" t="str">
        <f t="shared" si="3"/>
        <v>5-Large C&amp;I</v>
      </c>
    </row>
    <row r="203" spans="1:17" x14ac:dyDescent="0.35">
      <c r="A203">
        <v>5</v>
      </c>
      <c r="B203" t="s">
        <v>181</v>
      </c>
      <c r="C203">
        <v>2019</v>
      </c>
      <c r="D203">
        <v>2</v>
      </c>
      <c r="E203" t="s">
        <v>297</v>
      </c>
      <c r="F203">
        <v>3</v>
      </c>
      <c r="G203" t="s">
        <v>189</v>
      </c>
      <c r="H203">
        <v>2</v>
      </c>
      <c r="I203" t="s">
        <v>264</v>
      </c>
      <c r="J203" t="s">
        <v>121</v>
      </c>
      <c r="K203" t="s">
        <v>230</v>
      </c>
      <c r="L203">
        <v>300</v>
      </c>
      <c r="M203" t="s">
        <v>191</v>
      </c>
      <c r="N203">
        <v>1</v>
      </c>
      <c r="O203">
        <v>5.5</v>
      </c>
      <c r="P203">
        <v>0</v>
      </c>
      <c r="Q203" t="str">
        <f t="shared" si="3"/>
        <v>1-Residential</v>
      </c>
    </row>
    <row r="204" spans="1:17" x14ac:dyDescent="0.35">
      <c r="A204">
        <v>4</v>
      </c>
      <c r="B204" t="s">
        <v>187</v>
      </c>
      <c r="C204">
        <v>2019</v>
      </c>
      <c r="D204">
        <v>2</v>
      </c>
      <c r="E204" t="s">
        <v>297</v>
      </c>
      <c r="F204">
        <v>3</v>
      </c>
      <c r="G204" t="s">
        <v>189</v>
      </c>
      <c r="H204">
        <v>903</v>
      </c>
      <c r="I204" t="s">
        <v>239</v>
      </c>
      <c r="J204" t="s">
        <v>121</v>
      </c>
      <c r="K204" t="s">
        <v>230</v>
      </c>
      <c r="L204">
        <v>4532</v>
      </c>
      <c r="M204" t="s">
        <v>200</v>
      </c>
      <c r="N204">
        <v>24</v>
      </c>
      <c r="O204">
        <v>3694.02</v>
      </c>
      <c r="P204">
        <v>30678</v>
      </c>
      <c r="Q204" t="str">
        <f t="shared" si="3"/>
        <v>1-Residential</v>
      </c>
    </row>
    <row r="205" spans="1:17" x14ac:dyDescent="0.35">
      <c r="A205">
        <v>5</v>
      </c>
      <c r="B205" t="s">
        <v>181</v>
      </c>
      <c r="C205">
        <v>2019</v>
      </c>
      <c r="D205">
        <v>2</v>
      </c>
      <c r="E205" t="s">
        <v>297</v>
      </c>
      <c r="F205">
        <v>1</v>
      </c>
      <c r="G205" t="s">
        <v>183</v>
      </c>
      <c r="H205">
        <v>6</v>
      </c>
      <c r="I205" t="s">
        <v>256</v>
      </c>
      <c r="J205" t="s">
        <v>122</v>
      </c>
      <c r="K205" t="s">
        <v>242</v>
      </c>
      <c r="L205">
        <v>200</v>
      </c>
      <c r="M205" t="s">
        <v>210</v>
      </c>
      <c r="N205">
        <v>61160</v>
      </c>
      <c r="O205">
        <v>6534899.0300000003</v>
      </c>
      <c r="P205">
        <v>37744393</v>
      </c>
      <c r="Q205" t="str">
        <f t="shared" si="3"/>
        <v>2-Low Income Residential</v>
      </c>
    </row>
    <row r="206" spans="1:17" x14ac:dyDescent="0.35">
      <c r="A206">
        <v>5</v>
      </c>
      <c r="B206" t="s">
        <v>181</v>
      </c>
      <c r="C206">
        <v>2019</v>
      </c>
      <c r="D206">
        <v>2</v>
      </c>
      <c r="E206" t="s">
        <v>297</v>
      </c>
      <c r="F206">
        <v>6</v>
      </c>
      <c r="G206" t="s">
        <v>192</v>
      </c>
      <c r="H206">
        <v>615</v>
      </c>
      <c r="I206" t="s">
        <v>292</v>
      </c>
      <c r="J206" t="s">
        <v>123</v>
      </c>
      <c r="K206" t="s">
        <v>261</v>
      </c>
      <c r="L206">
        <v>4562</v>
      </c>
      <c r="M206" t="s">
        <v>211</v>
      </c>
      <c r="N206">
        <v>657</v>
      </c>
      <c r="O206">
        <v>693610.88</v>
      </c>
      <c r="P206">
        <v>2591187</v>
      </c>
      <c r="Q206" t="str">
        <f t="shared" si="3"/>
        <v>Street</v>
      </c>
    </row>
    <row r="207" spans="1:17" x14ac:dyDescent="0.35">
      <c r="A207">
        <v>4</v>
      </c>
      <c r="B207" t="s">
        <v>187</v>
      </c>
      <c r="C207">
        <v>2019</v>
      </c>
      <c r="D207">
        <v>2</v>
      </c>
      <c r="E207" t="s">
        <v>297</v>
      </c>
      <c r="F207">
        <v>6</v>
      </c>
      <c r="G207" t="s">
        <v>192</v>
      </c>
      <c r="H207">
        <v>615</v>
      </c>
      <c r="I207" t="s">
        <v>292</v>
      </c>
      <c r="J207" t="s">
        <v>123</v>
      </c>
      <c r="K207" t="s">
        <v>261</v>
      </c>
      <c r="L207">
        <v>4562</v>
      </c>
      <c r="M207" t="s">
        <v>211</v>
      </c>
      <c r="N207">
        <v>1</v>
      </c>
      <c r="O207">
        <v>4820.8999999999996</v>
      </c>
      <c r="P207">
        <v>17442</v>
      </c>
      <c r="Q207" t="str">
        <f t="shared" si="3"/>
        <v>Street</v>
      </c>
    </row>
    <row r="208" spans="1:17" x14ac:dyDescent="0.35">
      <c r="A208">
        <v>5</v>
      </c>
      <c r="B208" t="s">
        <v>181</v>
      </c>
      <c r="C208">
        <v>2019</v>
      </c>
      <c r="D208">
        <v>2</v>
      </c>
      <c r="E208" t="s">
        <v>297</v>
      </c>
      <c r="F208">
        <v>1</v>
      </c>
      <c r="G208" t="s">
        <v>183</v>
      </c>
      <c r="H208">
        <v>603</v>
      </c>
      <c r="I208" t="s">
        <v>196</v>
      </c>
      <c r="J208" t="s">
        <v>125</v>
      </c>
      <c r="K208" t="s">
        <v>197</v>
      </c>
      <c r="L208">
        <v>200</v>
      </c>
      <c r="M208" t="s">
        <v>210</v>
      </c>
      <c r="N208">
        <v>822</v>
      </c>
      <c r="O208">
        <v>25636.48</v>
      </c>
      <c r="P208">
        <v>65778</v>
      </c>
      <c r="Q208" t="str">
        <f t="shared" si="3"/>
        <v>Street</v>
      </c>
    </row>
    <row r="209" spans="1:17" x14ac:dyDescent="0.35">
      <c r="A209">
        <v>5</v>
      </c>
      <c r="B209" t="s">
        <v>181</v>
      </c>
      <c r="C209">
        <v>2019</v>
      </c>
      <c r="D209">
        <v>2</v>
      </c>
      <c r="E209" t="s">
        <v>297</v>
      </c>
      <c r="F209">
        <v>72</v>
      </c>
      <c r="G209" t="s">
        <v>212</v>
      </c>
      <c r="H209">
        <v>5</v>
      </c>
      <c r="I209" t="s">
        <v>190</v>
      </c>
      <c r="J209" t="s">
        <v>115</v>
      </c>
      <c r="K209" t="s">
        <v>185</v>
      </c>
      <c r="L209">
        <v>1572</v>
      </c>
      <c r="M209" t="s">
        <v>231</v>
      </c>
      <c r="N209">
        <v>1</v>
      </c>
      <c r="O209">
        <v>4089.57</v>
      </c>
      <c r="P209">
        <v>19014</v>
      </c>
      <c r="Q209" t="str">
        <f t="shared" si="3"/>
        <v>3-Small C&amp;I</v>
      </c>
    </row>
    <row r="210" spans="1:17" x14ac:dyDescent="0.35">
      <c r="A210">
        <v>5</v>
      </c>
      <c r="B210" t="s">
        <v>181</v>
      </c>
      <c r="C210">
        <v>2019</v>
      </c>
      <c r="D210">
        <v>2</v>
      </c>
      <c r="E210" t="s">
        <v>297</v>
      </c>
      <c r="F210">
        <v>3</v>
      </c>
      <c r="G210" t="s">
        <v>189</v>
      </c>
      <c r="H210">
        <v>8</v>
      </c>
      <c r="I210" t="s">
        <v>248</v>
      </c>
      <c r="J210" t="s">
        <v>126</v>
      </c>
      <c r="K210" t="s">
        <v>249</v>
      </c>
      <c r="L210">
        <v>300</v>
      </c>
      <c r="M210" t="s">
        <v>191</v>
      </c>
      <c r="N210">
        <v>395</v>
      </c>
      <c r="O210">
        <v>24665.71</v>
      </c>
      <c r="P210">
        <v>101897</v>
      </c>
      <c r="Q210" t="str">
        <f t="shared" si="3"/>
        <v>3-Small C&amp;I</v>
      </c>
    </row>
    <row r="211" spans="1:17" x14ac:dyDescent="0.35">
      <c r="A211">
        <v>5</v>
      </c>
      <c r="B211" t="s">
        <v>181</v>
      </c>
      <c r="C211">
        <v>2019</v>
      </c>
      <c r="D211">
        <v>2</v>
      </c>
      <c r="E211" t="s">
        <v>297</v>
      </c>
      <c r="F211">
        <v>3</v>
      </c>
      <c r="G211" t="s">
        <v>189</v>
      </c>
      <c r="H211">
        <v>309</v>
      </c>
      <c r="I211" t="s">
        <v>302</v>
      </c>
      <c r="J211" t="s">
        <v>117</v>
      </c>
      <c r="K211" t="s">
        <v>236</v>
      </c>
      <c r="L211">
        <v>300</v>
      </c>
      <c r="M211" t="s">
        <v>191</v>
      </c>
      <c r="N211">
        <v>6</v>
      </c>
      <c r="O211">
        <v>4680.2299999999996</v>
      </c>
      <c r="P211">
        <v>21531</v>
      </c>
      <c r="Q211" t="str">
        <f t="shared" si="3"/>
        <v>3-Small C&amp;I</v>
      </c>
    </row>
    <row r="212" spans="1:17" x14ac:dyDescent="0.35">
      <c r="A212">
        <v>4</v>
      </c>
      <c r="B212" t="s">
        <v>187</v>
      </c>
      <c r="C212">
        <v>2019</v>
      </c>
      <c r="D212">
        <v>2</v>
      </c>
      <c r="E212" t="s">
        <v>297</v>
      </c>
      <c r="F212">
        <v>3</v>
      </c>
      <c r="G212" t="s">
        <v>189</v>
      </c>
      <c r="H212">
        <v>952</v>
      </c>
      <c r="I212" t="s">
        <v>235</v>
      </c>
      <c r="J212" t="s">
        <v>117</v>
      </c>
      <c r="K212" t="s">
        <v>236</v>
      </c>
      <c r="L212">
        <v>4532</v>
      </c>
      <c r="M212" t="s">
        <v>200</v>
      </c>
      <c r="N212">
        <v>12</v>
      </c>
      <c r="O212">
        <v>527.75</v>
      </c>
      <c r="P212">
        <v>4456</v>
      </c>
      <c r="Q212" t="str">
        <f t="shared" si="3"/>
        <v>3-Small C&amp;I</v>
      </c>
    </row>
    <row r="213" spans="1:17" x14ac:dyDescent="0.35">
      <c r="A213">
        <v>5</v>
      </c>
      <c r="B213" t="s">
        <v>181</v>
      </c>
      <c r="C213">
        <v>2019</v>
      </c>
      <c r="D213">
        <v>2</v>
      </c>
      <c r="E213" t="s">
        <v>297</v>
      </c>
      <c r="F213">
        <v>3</v>
      </c>
      <c r="G213" t="s">
        <v>189</v>
      </c>
      <c r="H213">
        <v>310</v>
      </c>
      <c r="I213" t="s">
        <v>254</v>
      </c>
      <c r="J213" t="s">
        <v>118</v>
      </c>
      <c r="K213" t="s">
        <v>214</v>
      </c>
      <c r="L213">
        <v>300</v>
      </c>
      <c r="M213" t="s">
        <v>191</v>
      </c>
      <c r="N213">
        <v>258</v>
      </c>
      <c r="O213">
        <v>19429.86</v>
      </c>
      <c r="P213">
        <v>78945</v>
      </c>
      <c r="Q213" t="str">
        <f t="shared" si="3"/>
        <v>3-Small C&amp;I</v>
      </c>
    </row>
    <row r="214" spans="1:17" x14ac:dyDescent="0.35">
      <c r="A214">
        <v>5</v>
      </c>
      <c r="B214" t="s">
        <v>181</v>
      </c>
      <c r="C214">
        <v>2019</v>
      </c>
      <c r="D214">
        <v>2</v>
      </c>
      <c r="E214" t="s">
        <v>297</v>
      </c>
      <c r="F214">
        <v>3</v>
      </c>
      <c r="G214" t="s">
        <v>189</v>
      </c>
      <c r="H214">
        <v>953</v>
      </c>
      <c r="I214" t="s">
        <v>213</v>
      </c>
      <c r="J214" t="s">
        <v>118</v>
      </c>
      <c r="K214" t="s">
        <v>214</v>
      </c>
      <c r="L214">
        <v>4532</v>
      </c>
      <c r="M214" t="s">
        <v>200</v>
      </c>
      <c r="N214">
        <v>13731</v>
      </c>
      <c r="O214">
        <v>789605.67</v>
      </c>
      <c r="P214">
        <v>9265992</v>
      </c>
      <c r="Q214" t="str">
        <f t="shared" si="3"/>
        <v>3-Small C&amp;I</v>
      </c>
    </row>
    <row r="215" spans="1:17" x14ac:dyDescent="0.35">
      <c r="A215">
        <v>5</v>
      </c>
      <c r="B215" t="s">
        <v>181</v>
      </c>
      <c r="C215">
        <v>2019</v>
      </c>
      <c r="D215">
        <v>2</v>
      </c>
      <c r="E215" t="s">
        <v>297</v>
      </c>
      <c r="F215">
        <v>5</v>
      </c>
      <c r="G215" t="s">
        <v>195</v>
      </c>
      <c r="H215">
        <v>18</v>
      </c>
      <c r="I215" t="s">
        <v>215</v>
      </c>
      <c r="J215" t="s">
        <v>119</v>
      </c>
      <c r="K215" t="s">
        <v>216</v>
      </c>
      <c r="L215">
        <v>460</v>
      </c>
      <c r="M215" t="s">
        <v>198</v>
      </c>
      <c r="N215">
        <v>218</v>
      </c>
      <c r="O215">
        <v>1076073.53</v>
      </c>
      <c r="P215">
        <v>4400815</v>
      </c>
      <c r="Q215" t="str">
        <f t="shared" si="3"/>
        <v>4-Medium C&amp;I</v>
      </c>
    </row>
    <row r="216" spans="1:17" x14ac:dyDescent="0.35">
      <c r="A216">
        <v>5</v>
      </c>
      <c r="B216" t="s">
        <v>181</v>
      </c>
      <c r="C216">
        <v>2019</v>
      </c>
      <c r="D216">
        <v>2</v>
      </c>
      <c r="E216" t="s">
        <v>297</v>
      </c>
      <c r="F216">
        <v>3</v>
      </c>
      <c r="G216" t="s">
        <v>189</v>
      </c>
      <c r="H216">
        <v>17</v>
      </c>
      <c r="I216" t="s">
        <v>204</v>
      </c>
      <c r="J216" t="s">
        <v>128</v>
      </c>
      <c r="K216" t="s">
        <v>205</v>
      </c>
      <c r="L216">
        <v>300</v>
      </c>
      <c r="M216" t="s">
        <v>191</v>
      </c>
      <c r="N216">
        <v>2</v>
      </c>
      <c r="O216">
        <v>2897.95</v>
      </c>
      <c r="P216">
        <v>12680</v>
      </c>
      <c r="Q216" t="str">
        <f t="shared" si="3"/>
        <v>4-Medium C&amp;I</v>
      </c>
    </row>
    <row r="217" spans="1:17" x14ac:dyDescent="0.35">
      <c r="A217">
        <v>5</v>
      </c>
      <c r="B217" t="s">
        <v>181</v>
      </c>
      <c r="C217">
        <v>2019</v>
      </c>
      <c r="D217">
        <v>2</v>
      </c>
      <c r="E217" t="s">
        <v>297</v>
      </c>
      <c r="F217">
        <v>5</v>
      </c>
      <c r="G217" t="s">
        <v>195</v>
      </c>
      <c r="H217">
        <v>700</v>
      </c>
      <c r="I217" t="s">
        <v>273</v>
      </c>
      <c r="J217" t="s">
        <v>207</v>
      </c>
      <c r="K217" t="s">
        <v>208</v>
      </c>
      <c r="L217">
        <v>460</v>
      </c>
      <c r="M217" t="s">
        <v>198</v>
      </c>
      <c r="N217">
        <v>3</v>
      </c>
      <c r="O217">
        <v>124264.53</v>
      </c>
      <c r="P217">
        <v>513005</v>
      </c>
      <c r="Q217" t="str">
        <f t="shared" si="3"/>
        <v>5-Large C&amp;I</v>
      </c>
    </row>
    <row r="218" spans="1:17" x14ac:dyDescent="0.35">
      <c r="A218">
        <v>5</v>
      </c>
      <c r="B218" t="s">
        <v>181</v>
      </c>
      <c r="C218">
        <v>2019</v>
      </c>
      <c r="D218">
        <v>2</v>
      </c>
      <c r="E218" t="s">
        <v>297</v>
      </c>
      <c r="F218">
        <v>1</v>
      </c>
      <c r="G218" t="s">
        <v>183</v>
      </c>
      <c r="H218">
        <v>2</v>
      </c>
      <c r="I218" t="s">
        <v>264</v>
      </c>
      <c r="J218" t="s">
        <v>121</v>
      </c>
      <c r="K218" t="s">
        <v>230</v>
      </c>
      <c r="L218">
        <v>200</v>
      </c>
      <c r="M218" t="s">
        <v>210</v>
      </c>
      <c r="N218">
        <v>233</v>
      </c>
      <c r="O218">
        <v>39335.17</v>
      </c>
      <c r="P218">
        <v>141197</v>
      </c>
      <c r="Q218" t="str">
        <f t="shared" si="3"/>
        <v>1-Residential</v>
      </c>
    </row>
    <row r="219" spans="1:17" x14ac:dyDescent="0.35">
      <c r="A219">
        <v>5</v>
      </c>
      <c r="B219" t="s">
        <v>181</v>
      </c>
      <c r="C219">
        <v>2019</v>
      </c>
      <c r="D219">
        <v>2</v>
      </c>
      <c r="E219" t="s">
        <v>297</v>
      </c>
      <c r="F219">
        <v>3</v>
      </c>
      <c r="G219" t="s">
        <v>189</v>
      </c>
      <c r="H219">
        <v>903</v>
      </c>
      <c r="I219" t="s">
        <v>239</v>
      </c>
      <c r="J219" t="s">
        <v>121</v>
      </c>
      <c r="K219" t="s">
        <v>230</v>
      </c>
      <c r="L219">
        <v>4532</v>
      </c>
      <c r="M219" t="s">
        <v>200</v>
      </c>
      <c r="N219">
        <v>874</v>
      </c>
      <c r="O219">
        <v>273303.38</v>
      </c>
      <c r="P219">
        <v>2424100</v>
      </c>
      <c r="Q219" t="str">
        <f t="shared" si="3"/>
        <v>1-Residential</v>
      </c>
    </row>
    <row r="220" spans="1:17" x14ac:dyDescent="0.35">
      <c r="A220">
        <v>4</v>
      </c>
      <c r="B220" t="s">
        <v>187</v>
      </c>
      <c r="C220">
        <v>2019</v>
      </c>
      <c r="D220">
        <v>2</v>
      </c>
      <c r="E220" t="s">
        <v>297</v>
      </c>
      <c r="F220">
        <v>1</v>
      </c>
      <c r="G220" t="s">
        <v>183</v>
      </c>
      <c r="H220">
        <v>6</v>
      </c>
      <c r="I220" t="s">
        <v>256</v>
      </c>
      <c r="J220" t="s">
        <v>122</v>
      </c>
      <c r="K220" t="s">
        <v>242</v>
      </c>
      <c r="L220">
        <v>200</v>
      </c>
      <c r="M220" t="s">
        <v>210</v>
      </c>
      <c r="N220">
        <v>24</v>
      </c>
      <c r="O220">
        <v>3922.44</v>
      </c>
      <c r="P220">
        <v>22623</v>
      </c>
      <c r="Q220" t="str">
        <f t="shared" si="3"/>
        <v>2-Low Income Residential</v>
      </c>
    </row>
    <row r="221" spans="1:17" x14ac:dyDescent="0.35">
      <c r="A221">
        <v>5</v>
      </c>
      <c r="B221" t="s">
        <v>181</v>
      </c>
      <c r="C221">
        <v>2019</v>
      </c>
      <c r="D221">
        <v>2</v>
      </c>
      <c r="E221" t="s">
        <v>297</v>
      </c>
      <c r="F221">
        <v>1</v>
      </c>
      <c r="G221" t="s">
        <v>183</v>
      </c>
      <c r="H221">
        <v>306</v>
      </c>
      <c r="I221" t="s">
        <v>244</v>
      </c>
      <c r="J221" t="s">
        <v>122</v>
      </c>
      <c r="K221" t="s">
        <v>242</v>
      </c>
      <c r="L221">
        <v>200</v>
      </c>
      <c r="M221" t="s">
        <v>210</v>
      </c>
      <c r="N221">
        <v>888</v>
      </c>
      <c r="O221">
        <v>103524.18</v>
      </c>
      <c r="P221">
        <v>601511</v>
      </c>
      <c r="Q221" t="str">
        <f t="shared" si="3"/>
        <v>2-Low Income Residential</v>
      </c>
    </row>
    <row r="222" spans="1:17" x14ac:dyDescent="0.35">
      <c r="A222">
        <v>4</v>
      </c>
      <c r="B222" t="s">
        <v>187</v>
      </c>
      <c r="C222">
        <v>2019</v>
      </c>
      <c r="D222">
        <v>2</v>
      </c>
      <c r="E222" t="s">
        <v>297</v>
      </c>
      <c r="F222">
        <v>10</v>
      </c>
      <c r="G222" t="s">
        <v>238</v>
      </c>
      <c r="H222">
        <v>905</v>
      </c>
      <c r="I222" t="s">
        <v>272</v>
      </c>
      <c r="J222" t="s">
        <v>122</v>
      </c>
      <c r="K222" t="s">
        <v>242</v>
      </c>
      <c r="L222">
        <v>4513</v>
      </c>
      <c r="M222" t="s">
        <v>240</v>
      </c>
      <c r="N222">
        <v>4</v>
      </c>
      <c r="O222">
        <v>186.45</v>
      </c>
      <c r="P222">
        <v>3656</v>
      </c>
      <c r="Q222" t="str">
        <f t="shared" si="3"/>
        <v>2-Low Income Residential</v>
      </c>
    </row>
    <row r="223" spans="1:17" x14ac:dyDescent="0.35">
      <c r="A223">
        <v>5</v>
      </c>
      <c r="B223" t="s">
        <v>181</v>
      </c>
      <c r="C223">
        <v>2019</v>
      </c>
      <c r="D223">
        <v>2</v>
      </c>
      <c r="E223" t="s">
        <v>297</v>
      </c>
      <c r="F223">
        <v>6</v>
      </c>
      <c r="G223" t="s">
        <v>192</v>
      </c>
      <c r="H223">
        <v>612</v>
      </c>
      <c r="I223" t="s">
        <v>223</v>
      </c>
      <c r="J223" t="s">
        <v>116</v>
      </c>
      <c r="K223" t="s">
        <v>224</v>
      </c>
      <c r="L223">
        <v>700</v>
      </c>
      <c r="M223" t="s">
        <v>193</v>
      </c>
      <c r="N223">
        <v>4</v>
      </c>
      <c r="O223">
        <v>320.06</v>
      </c>
      <c r="P223">
        <v>1175</v>
      </c>
      <c r="Q223" t="str">
        <f t="shared" si="3"/>
        <v>3-Small C&amp;I</v>
      </c>
    </row>
    <row r="224" spans="1:17" x14ac:dyDescent="0.35">
      <c r="A224">
        <v>5</v>
      </c>
      <c r="B224" t="s">
        <v>181</v>
      </c>
      <c r="C224">
        <v>2019</v>
      </c>
      <c r="D224">
        <v>2</v>
      </c>
      <c r="E224" t="s">
        <v>297</v>
      </c>
      <c r="F224">
        <v>6</v>
      </c>
      <c r="G224" t="s">
        <v>192</v>
      </c>
      <c r="H224">
        <v>613</v>
      </c>
      <c r="I224" t="s">
        <v>258</v>
      </c>
      <c r="J224" t="s">
        <v>116</v>
      </c>
      <c r="K224" t="s">
        <v>224</v>
      </c>
      <c r="L224">
        <v>700</v>
      </c>
      <c r="M224" t="s">
        <v>193</v>
      </c>
      <c r="N224">
        <v>7</v>
      </c>
      <c r="O224">
        <v>238.51</v>
      </c>
      <c r="P224">
        <v>784</v>
      </c>
      <c r="Q224" t="str">
        <f t="shared" si="3"/>
        <v>3-Small C&amp;I</v>
      </c>
    </row>
    <row r="225" spans="1:17" x14ac:dyDescent="0.35">
      <c r="A225">
        <v>4</v>
      </c>
      <c r="B225" t="s">
        <v>187</v>
      </c>
      <c r="C225">
        <v>2019</v>
      </c>
      <c r="D225">
        <v>2</v>
      </c>
      <c r="E225" t="s">
        <v>297</v>
      </c>
      <c r="F225">
        <v>60</v>
      </c>
      <c r="G225" t="s">
        <v>212</v>
      </c>
      <c r="H225">
        <v>615</v>
      </c>
      <c r="I225" t="s">
        <v>292</v>
      </c>
      <c r="J225" t="s">
        <v>123</v>
      </c>
      <c r="K225" t="s">
        <v>261</v>
      </c>
      <c r="L225">
        <v>4563</v>
      </c>
      <c r="M225" t="s">
        <v>228</v>
      </c>
      <c r="N225">
        <v>1</v>
      </c>
      <c r="O225">
        <v>9.02</v>
      </c>
      <c r="P225">
        <v>32</v>
      </c>
      <c r="Q225" t="str">
        <f t="shared" si="3"/>
        <v>Street</v>
      </c>
    </row>
    <row r="226" spans="1:17" x14ac:dyDescent="0.35">
      <c r="A226">
        <v>5</v>
      </c>
      <c r="B226" t="s">
        <v>181</v>
      </c>
      <c r="C226">
        <v>2019</v>
      </c>
      <c r="D226">
        <v>2</v>
      </c>
      <c r="E226" t="s">
        <v>297</v>
      </c>
      <c r="F226">
        <v>6</v>
      </c>
      <c r="G226" t="s">
        <v>192</v>
      </c>
      <c r="H226">
        <v>606</v>
      </c>
      <c r="I226" t="s">
        <v>279</v>
      </c>
      <c r="J226" t="s">
        <v>130</v>
      </c>
      <c r="K226" t="s">
        <v>280</v>
      </c>
      <c r="L226">
        <v>700</v>
      </c>
      <c r="M226" t="s">
        <v>193</v>
      </c>
      <c r="N226">
        <v>1</v>
      </c>
      <c r="O226">
        <v>432.67</v>
      </c>
      <c r="P226">
        <v>774</v>
      </c>
      <c r="Q226" t="str">
        <f t="shared" si="3"/>
        <v>Street</v>
      </c>
    </row>
    <row r="227" spans="1:17" x14ac:dyDescent="0.35">
      <c r="A227">
        <v>5</v>
      </c>
      <c r="B227" t="s">
        <v>181</v>
      </c>
      <c r="C227">
        <v>2019</v>
      </c>
      <c r="D227">
        <v>2</v>
      </c>
      <c r="E227" t="s">
        <v>297</v>
      </c>
      <c r="F227">
        <v>60</v>
      </c>
      <c r="G227" t="s">
        <v>212</v>
      </c>
      <c r="H227">
        <v>623</v>
      </c>
      <c r="I227" t="s">
        <v>295</v>
      </c>
      <c r="J227" t="s">
        <v>124</v>
      </c>
      <c r="K227" t="s">
        <v>227</v>
      </c>
      <c r="L227">
        <v>360</v>
      </c>
      <c r="M227" t="s">
        <v>225</v>
      </c>
      <c r="N227">
        <v>3</v>
      </c>
      <c r="O227">
        <v>63.9</v>
      </c>
      <c r="P227">
        <v>207</v>
      </c>
      <c r="Q227" t="str">
        <f t="shared" si="3"/>
        <v>Street</v>
      </c>
    </row>
    <row r="228" spans="1:17" x14ac:dyDescent="0.35">
      <c r="A228">
        <v>5</v>
      </c>
      <c r="B228" t="s">
        <v>181</v>
      </c>
      <c r="C228">
        <v>2019</v>
      </c>
      <c r="D228">
        <v>2</v>
      </c>
      <c r="E228" t="s">
        <v>297</v>
      </c>
      <c r="F228">
        <v>10</v>
      </c>
      <c r="G228" t="s">
        <v>238</v>
      </c>
      <c r="H228">
        <v>603</v>
      </c>
      <c r="I228" t="s">
        <v>196</v>
      </c>
      <c r="J228" t="s">
        <v>125</v>
      </c>
      <c r="K228" t="s">
        <v>197</v>
      </c>
      <c r="L228">
        <v>207</v>
      </c>
      <c r="M228" t="s">
        <v>243</v>
      </c>
      <c r="N228">
        <v>29</v>
      </c>
      <c r="O228">
        <v>573.4</v>
      </c>
      <c r="P228">
        <v>1525</v>
      </c>
      <c r="Q228" t="str">
        <f t="shared" si="3"/>
        <v>Street</v>
      </c>
    </row>
    <row r="229" spans="1:17" x14ac:dyDescent="0.35">
      <c r="A229">
        <v>5</v>
      </c>
      <c r="B229" t="s">
        <v>181</v>
      </c>
      <c r="C229">
        <v>2019</v>
      </c>
      <c r="D229">
        <v>2</v>
      </c>
      <c r="E229" t="s">
        <v>297</v>
      </c>
      <c r="F229">
        <v>10</v>
      </c>
      <c r="G229" t="s">
        <v>238</v>
      </c>
      <c r="H229">
        <v>616</v>
      </c>
      <c r="I229" t="s">
        <v>199</v>
      </c>
      <c r="J229" t="s">
        <v>125</v>
      </c>
      <c r="K229" t="s">
        <v>197</v>
      </c>
      <c r="L229">
        <v>4513</v>
      </c>
      <c r="M229" t="s">
        <v>240</v>
      </c>
      <c r="N229">
        <v>3</v>
      </c>
      <c r="O229">
        <v>70.400000000000006</v>
      </c>
      <c r="P229">
        <v>412</v>
      </c>
      <c r="Q229" t="str">
        <f t="shared" si="3"/>
        <v>Street</v>
      </c>
    </row>
    <row r="230" spans="1:17" x14ac:dyDescent="0.35">
      <c r="A230">
        <v>5</v>
      </c>
      <c r="B230" t="s">
        <v>181</v>
      </c>
      <c r="C230">
        <v>2019</v>
      </c>
      <c r="D230">
        <v>2</v>
      </c>
      <c r="E230" t="s">
        <v>297</v>
      </c>
      <c r="F230">
        <v>5</v>
      </c>
      <c r="G230" t="s">
        <v>195</v>
      </c>
      <c r="H230">
        <v>616</v>
      </c>
      <c r="I230" t="s">
        <v>199</v>
      </c>
      <c r="J230" t="s">
        <v>125</v>
      </c>
      <c r="K230" t="s">
        <v>197</v>
      </c>
      <c r="L230">
        <v>4552</v>
      </c>
      <c r="M230" t="s">
        <v>276</v>
      </c>
      <c r="N230">
        <v>103</v>
      </c>
      <c r="O230">
        <v>11351.55</v>
      </c>
      <c r="P230">
        <v>63440</v>
      </c>
      <c r="Q230" t="str">
        <f t="shared" si="3"/>
        <v>Street</v>
      </c>
    </row>
    <row r="231" spans="1:17" x14ac:dyDescent="0.35">
      <c r="A231">
        <v>5</v>
      </c>
      <c r="B231" t="s">
        <v>181</v>
      </c>
      <c r="C231">
        <v>2019</v>
      </c>
      <c r="D231">
        <v>2</v>
      </c>
      <c r="E231" t="s">
        <v>297</v>
      </c>
      <c r="F231">
        <v>6</v>
      </c>
      <c r="G231" t="s">
        <v>192</v>
      </c>
      <c r="H231">
        <v>626</v>
      </c>
      <c r="I231" t="s">
        <v>268</v>
      </c>
      <c r="J231" t="s">
        <v>132</v>
      </c>
      <c r="K231" t="s">
        <v>212</v>
      </c>
      <c r="L231">
        <v>700</v>
      </c>
      <c r="M231" t="s">
        <v>193</v>
      </c>
      <c r="N231">
        <v>3</v>
      </c>
      <c r="O231">
        <v>1724.6</v>
      </c>
      <c r="P231">
        <v>656</v>
      </c>
      <c r="Q231" t="str">
        <f t="shared" si="3"/>
        <v>Street</v>
      </c>
    </row>
    <row r="232" spans="1:17" x14ac:dyDescent="0.35">
      <c r="A232">
        <v>4</v>
      </c>
      <c r="B232" t="s">
        <v>187</v>
      </c>
      <c r="C232">
        <v>2019</v>
      </c>
      <c r="D232">
        <v>2</v>
      </c>
      <c r="E232" t="s">
        <v>297</v>
      </c>
      <c r="F232">
        <v>1</v>
      </c>
      <c r="G232" t="s">
        <v>183</v>
      </c>
      <c r="H232">
        <v>5</v>
      </c>
      <c r="I232" t="s">
        <v>190</v>
      </c>
      <c r="J232" t="s">
        <v>115</v>
      </c>
      <c r="K232" t="s">
        <v>185</v>
      </c>
      <c r="L232">
        <v>200</v>
      </c>
      <c r="M232" t="s">
        <v>210</v>
      </c>
      <c r="N232">
        <v>11</v>
      </c>
      <c r="O232">
        <v>1693.46</v>
      </c>
      <c r="P232">
        <v>7155</v>
      </c>
      <c r="Q232" t="str">
        <f t="shared" si="3"/>
        <v>3-Small C&amp;I</v>
      </c>
    </row>
    <row r="233" spans="1:17" x14ac:dyDescent="0.35">
      <c r="A233">
        <v>5</v>
      </c>
      <c r="B233" t="s">
        <v>181</v>
      </c>
      <c r="C233">
        <v>2019</v>
      </c>
      <c r="D233">
        <v>2</v>
      </c>
      <c r="E233" t="s">
        <v>297</v>
      </c>
      <c r="F233">
        <v>5</v>
      </c>
      <c r="G233" t="s">
        <v>195</v>
      </c>
      <c r="H233">
        <v>5</v>
      </c>
      <c r="I233" t="s">
        <v>190</v>
      </c>
      <c r="J233" t="s">
        <v>115</v>
      </c>
      <c r="K233" t="s">
        <v>185</v>
      </c>
      <c r="L233">
        <v>460</v>
      </c>
      <c r="M233" t="s">
        <v>198</v>
      </c>
      <c r="N233">
        <v>1120</v>
      </c>
      <c r="O233">
        <v>446147.65</v>
      </c>
      <c r="P233">
        <v>2457298</v>
      </c>
      <c r="Q233" t="str">
        <f t="shared" si="3"/>
        <v>3-Small C&amp;I</v>
      </c>
    </row>
    <row r="234" spans="1:17" x14ac:dyDescent="0.35">
      <c r="A234">
        <v>5</v>
      </c>
      <c r="B234" t="s">
        <v>181</v>
      </c>
      <c r="C234">
        <v>2019</v>
      </c>
      <c r="D234">
        <v>2</v>
      </c>
      <c r="E234" t="s">
        <v>297</v>
      </c>
      <c r="F234">
        <v>79</v>
      </c>
      <c r="G234" t="s">
        <v>212</v>
      </c>
      <c r="H234">
        <v>5</v>
      </c>
      <c r="I234" t="s">
        <v>190</v>
      </c>
      <c r="J234" t="s">
        <v>115</v>
      </c>
      <c r="K234" t="s">
        <v>185</v>
      </c>
      <c r="L234">
        <v>1579</v>
      </c>
      <c r="M234" t="s">
        <v>271</v>
      </c>
      <c r="N234">
        <v>1</v>
      </c>
      <c r="O234">
        <v>9.67</v>
      </c>
      <c r="P234">
        <v>0</v>
      </c>
      <c r="Q234" t="str">
        <f t="shared" si="3"/>
        <v>3-Small C&amp;I</v>
      </c>
    </row>
    <row r="235" spans="1:17" x14ac:dyDescent="0.35">
      <c r="A235">
        <v>4</v>
      </c>
      <c r="B235" t="s">
        <v>187</v>
      </c>
      <c r="C235">
        <v>2019</v>
      </c>
      <c r="D235">
        <v>2</v>
      </c>
      <c r="E235" t="s">
        <v>297</v>
      </c>
      <c r="F235">
        <v>1</v>
      </c>
      <c r="G235" t="s">
        <v>183</v>
      </c>
      <c r="H235">
        <v>950</v>
      </c>
      <c r="I235" t="s">
        <v>184</v>
      </c>
      <c r="J235" t="s">
        <v>115</v>
      </c>
      <c r="K235" t="s">
        <v>185</v>
      </c>
      <c r="L235">
        <v>4512</v>
      </c>
      <c r="M235" t="s">
        <v>186</v>
      </c>
      <c r="N235">
        <v>30</v>
      </c>
      <c r="O235">
        <v>1734.02</v>
      </c>
      <c r="P235">
        <v>15702</v>
      </c>
      <c r="Q235" t="str">
        <f t="shared" si="3"/>
        <v>3-Small C&amp;I</v>
      </c>
    </row>
    <row r="236" spans="1:17" x14ac:dyDescent="0.35">
      <c r="A236">
        <v>5</v>
      </c>
      <c r="B236" t="s">
        <v>181</v>
      </c>
      <c r="C236">
        <v>2019</v>
      </c>
      <c r="D236">
        <v>2</v>
      </c>
      <c r="E236" t="s">
        <v>297</v>
      </c>
      <c r="F236">
        <v>1</v>
      </c>
      <c r="G236" t="s">
        <v>183</v>
      </c>
      <c r="H236">
        <v>310</v>
      </c>
      <c r="I236" t="s">
        <v>254</v>
      </c>
      <c r="J236" t="s">
        <v>118</v>
      </c>
      <c r="K236" t="s">
        <v>214</v>
      </c>
      <c r="L236">
        <v>200</v>
      </c>
      <c r="M236" t="s">
        <v>210</v>
      </c>
      <c r="N236">
        <v>3</v>
      </c>
      <c r="O236">
        <v>190.9</v>
      </c>
      <c r="P236">
        <v>750</v>
      </c>
      <c r="Q236" t="str">
        <f t="shared" si="3"/>
        <v>3-Small C&amp;I</v>
      </c>
    </row>
    <row r="237" spans="1:17" x14ac:dyDescent="0.35">
      <c r="A237">
        <v>5</v>
      </c>
      <c r="B237" t="s">
        <v>181</v>
      </c>
      <c r="C237">
        <v>2019</v>
      </c>
      <c r="D237">
        <v>2</v>
      </c>
      <c r="E237" t="s">
        <v>297</v>
      </c>
      <c r="F237">
        <v>3</v>
      </c>
      <c r="G237" t="s">
        <v>189</v>
      </c>
      <c r="H237">
        <v>15</v>
      </c>
      <c r="I237" t="s">
        <v>252</v>
      </c>
      <c r="J237" t="s">
        <v>118</v>
      </c>
      <c r="K237" t="s">
        <v>214</v>
      </c>
      <c r="L237">
        <v>300</v>
      </c>
      <c r="M237" t="s">
        <v>191</v>
      </c>
      <c r="N237">
        <v>125</v>
      </c>
      <c r="O237">
        <v>6911.22</v>
      </c>
      <c r="P237">
        <v>26885</v>
      </c>
      <c r="Q237" t="str">
        <f t="shared" si="3"/>
        <v>3-Small C&amp;I</v>
      </c>
    </row>
    <row r="238" spans="1:17" x14ac:dyDescent="0.35">
      <c r="A238">
        <v>5</v>
      </c>
      <c r="B238" t="s">
        <v>181</v>
      </c>
      <c r="C238">
        <v>2019</v>
      </c>
      <c r="D238">
        <v>2</v>
      </c>
      <c r="E238" t="s">
        <v>297</v>
      </c>
      <c r="F238">
        <v>3</v>
      </c>
      <c r="G238" t="s">
        <v>189</v>
      </c>
      <c r="H238">
        <v>18</v>
      </c>
      <c r="I238" t="s">
        <v>215</v>
      </c>
      <c r="J238" t="s">
        <v>119</v>
      </c>
      <c r="K238" t="s">
        <v>216</v>
      </c>
      <c r="L238">
        <v>300</v>
      </c>
      <c r="M238" t="s">
        <v>191</v>
      </c>
      <c r="N238">
        <v>2479</v>
      </c>
      <c r="O238">
        <v>9103394.3300000001</v>
      </c>
      <c r="P238">
        <v>37981309</v>
      </c>
      <c r="Q238" t="str">
        <f t="shared" si="3"/>
        <v>4-Medium C&amp;I</v>
      </c>
    </row>
    <row r="239" spans="1:17" x14ac:dyDescent="0.35">
      <c r="A239">
        <v>4</v>
      </c>
      <c r="B239" t="s">
        <v>187</v>
      </c>
      <c r="C239">
        <v>2019</v>
      </c>
      <c r="D239">
        <v>2</v>
      </c>
      <c r="E239" t="s">
        <v>297</v>
      </c>
      <c r="F239">
        <v>3</v>
      </c>
      <c r="G239" t="s">
        <v>189</v>
      </c>
      <c r="H239">
        <v>18</v>
      </c>
      <c r="I239" t="s">
        <v>215</v>
      </c>
      <c r="J239" t="s">
        <v>119</v>
      </c>
      <c r="K239" t="s">
        <v>216</v>
      </c>
      <c r="L239">
        <v>300</v>
      </c>
      <c r="M239" t="s">
        <v>191</v>
      </c>
      <c r="N239">
        <v>5</v>
      </c>
      <c r="O239">
        <v>13506.75</v>
      </c>
      <c r="P239">
        <v>50848</v>
      </c>
      <c r="Q239" t="str">
        <f t="shared" si="3"/>
        <v>4-Medium C&amp;I</v>
      </c>
    </row>
    <row r="240" spans="1:17" x14ac:dyDescent="0.35">
      <c r="A240">
        <v>5</v>
      </c>
      <c r="B240" t="s">
        <v>181</v>
      </c>
      <c r="C240">
        <v>2019</v>
      </c>
      <c r="D240">
        <v>2</v>
      </c>
      <c r="E240" t="s">
        <v>297</v>
      </c>
      <c r="F240">
        <v>3</v>
      </c>
      <c r="G240" t="s">
        <v>189</v>
      </c>
      <c r="H240">
        <v>313</v>
      </c>
      <c r="I240" t="s">
        <v>217</v>
      </c>
      <c r="J240" t="s">
        <v>119</v>
      </c>
      <c r="K240" t="s">
        <v>216</v>
      </c>
      <c r="L240">
        <v>300</v>
      </c>
      <c r="M240" t="s">
        <v>191</v>
      </c>
      <c r="N240">
        <v>7</v>
      </c>
      <c r="O240">
        <v>67395.83</v>
      </c>
      <c r="P240">
        <v>337862</v>
      </c>
      <c r="Q240" t="str">
        <f t="shared" si="3"/>
        <v>4-Medium C&amp;I</v>
      </c>
    </row>
    <row r="241" spans="1:17" x14ac:dyDescent="0.35">
      <c r="A241">
        <v>5</v>
      </c>
      <c r="B241" t="s">
        <v>181</v>
      </c>
      <c r="C241">
        <v>2019</v>
      </c>
      <c r="D241">
        <v>2</v>
      </c>
      <c r="E241" t="s">
        <v>297</v>
      </c>
      <c r="F241">
        <v>5</v>
      </c>
      <c r="G241" t="s">
        <v>195</v>
      </c>
      <c r="H241">
        <v>313</v>
      </c>
      <c r="I241" t="s">
        <v>217</v>
      </c>
      <c r="J241" t="s">
        <v>119</v>
      </c>
      <c r="K241" t="s">
        <v>216</v>
      </c>
      <c r="L241">
        <v>460</v>
      </c>
      <c r="M241" t="s">
        <v>198</v>
      </c>
      <c r="N241">
        <v>1</v>
      </c>
      <c r="O241">
        <v>1205.79</v>
      </c>
      <c r="P241">
        <v>5035</v>
      </c>
      <c r="Q241" t="str">
        <f t="shared" si="3"/>
        <v>4-Medium C&amp;I</v>
      </c>
    </row>
    <row r="242" spans="1:17" x14ac:dyDescent="0.35">
      <c r="A242">
        <v>5</v>
      </c>
      <c r="B242" t="s">
        <v>181</v>
      </c>
      <c r="C242">
        <v>2019</v>
      </c>
      <c r="D242">
        <v>2</v>
      </c>
      <c r="E242" t="s">
        <v>297</v>
      </c>
      <c r="F242">
        <v>3</v>
      </c>
      <c r="G242" t="s">
        <v>189</v>
      </c>
      <c r="H242">
        <v>956</v>
      </c>
      <c r="I242" t="s">
        <v>285</v>
      </c>
      <c r="J242" t="s">
        <v>119</v>
      </c>
      <c r="K242" t="s">
        <v>216</v>
      </c>
      <c r="L242">
        <v>4532</v>
      </c>
      <c r="M242" t="s">
        <v>200</v>
      </c>
      <c r="N242">
        <v>208</v>
      </c>
      <c r="O242">
        <v>324450.23</v>
      </c>
      <c r="P242">
        <v>4741558</v>
      </c>
      <c r="Q242" t="str">
        <f t="shared" si="3"/>
        <v>4-Medium C&amp;I</v>
      </c>
    </row>
    <row r="243" spans="1:17" x14ac:dyDescent="0.35">
      <c r="A243">
        <v>5</v>
      </c>
      <c r="B243" t="s">
        <v>181</v>
      </c>
      <c r="C243">
        <v>2019</v>
      </c>
      <c r="D243">
        <v>2</v>
      </c>
      <c r="E243" t="s">
        <v>297</v>
      </c>
      <c r="F243">
        <v>79</v>
      </c>
      <c r="G243" t="s">
        <v>212</v>
      </c>
      <c r="H243">
        <v>954</v>
      </c>
      <c r="I243" t="s">
        <v>237</v>
      </c>
      <c r="J243" t="s">
        <v>119</v>
      </c>
      <c r="K243" t="s">
        <v>216</v>
      </c>
      <c r="L243">
        <v>4579</v>
      </c>
      <c r="M243" t="s">
        <v>221</v>
      </c>
      <c r="N243">
        <v>7</v>
      </c>
      <c r="O243">
        <v>13795.14</v>
      </c>
      <c r="P243">
        <v>173287</v>
      </c>
      <c r="Q243" t="str">
        <f t="shared" si="3"/>
        <v>4-Medium C&amp;I</v>
      </c>
    </row>
    <row r="244" spans="1:17" x14ac:dyDescent="0.35">
      <c r="A244">
        <v>5</v>
      </c>
      <c r="B244" t="s">
        <v>181</v>
      </c>
      <c r="C244">
        <v>2019</v>
      </c>
      <c r="D244">
        <v>2</v>
      </c>
      <c r="E244" t="s">
        <v>297</v>
      </c>
      <c r="F244">
        <v>75</v>
      </c>
      <c r="G244" t="s">
        <v>212</v>
      </c>
      <c r="H244">
        <v>701</v>
      </c>
      <c r="I244" t="s">
        <v>206</v>
      </c>
      <c r="J244" t="s">
        <v>207</v>
      </c>
      <c r="K244" t="s">
        <v>208</v>
      </c>
      <c r="L244">
        <v>1575</v>
      </c>
      <c r="M244" t="s">
        <v>218</v>
      </c>
      <c r="N244">
        <v>1</v>
      </c>
      <c r="O244">
        <v>46153.279999999999</v>
      </c>
      <c r="P244">
        <v>194600</v>
      </c>
      <c r="Q244" t="str">
        <f t="shared" si="3"/>
        <v>5-Large C&amp;I</v>
      </c>
    </row>
    <row r="245" spans="1:17" x14ac:dyDescent="0.35">
      <c r="A245">
        <v>5</v>
      </c>
      <c r="B245" t="s">
        <v>181</v>
      </c>
      <c r="C245">
        <v>2019</v>
      </c>
      <c r="D245">
        <v>2</v>
      </c>
      <c r="E245" t="s">
        <v>297</v>
      </c>
      <c r="F245">
        <v>79</v>
      </c>
      <c r="G245" t="s">
        <v>212</v>
      </c>
      <c r="H245">
        <v>710</v>
      </c>
      <c r="I245" t="s">
        <v>220</v>
      </c>
      <c r="J245" t="s">
        <v>207</v>
      </c>
      <c r="K245" t="s">
        <v>208</v>
      </c>
      <c r="L245">
        <v>4579</v>
      </c>
      <c r="M245" t="s">
        <v>221</v>
      </c>
      <c r="N245">
        <v>1</v>
      </c>
      <c r="O245">
        <v>3653.55</v>
      </c>
      <c r="P245">
        <v>69438</v>
      </c>
      <c r="Q245" t="str">
        <f t="shared" si="3"/>
        <v>5-Large C&amp;I</v>
      </c>
    </row>
    <row r="246" spans="1:17" x14ac:dyDescent="0.35">
      <c r="A246">
        <v>5</v>
      </c>
      <c r="B246" t="s">
        <v>181</v>
      </c>
      <c r="C246">
        <v>2019</v>
      </c>
      <c r="D246">
        <v>2</v>
      </c>
      <c r="E246" t="s">
        <v>297</v>
      </c>
      <c r="F246">
        <v>1</v>
      </c>
      <c r="G246" t="s">
        <v>183</v>
      </c>
      <c r="H246">
        <v>1</v>
      </c>
      <c r="I246" t="s">
        <v>229</v>
      </c>
      <c r="J246" t="s">
        <v>121</v>
      </c>
      <c r="K246" t="s">
        <v>230</v>
      </c>
      <c r="L246">
        <v>200</v>
      </c>
      <c r="M246" t="s">
        <v>210</v>
      </c>
      <c r="N246">
        <v>536160</v>
      </c>
      <c r="O246">
        <v>78189518.560000002</v>
      </c>
      <c r="P246">
        <v>303801601</v>
      </c>
      <c r="Q246" t="str">
        <f t="shared" si="3"/>
        <v>1-Residential</v>
      </c>
    </row>
    <row r="247" spans="1:17" x14ac:dyDescent="0.35">
      <c r="A247">
        <v>5</v>
      </c>
      <c r="B247" t="s">
        <v>181</v>
      </c>
      <c r="C247">
        <v>2019</v>
      </c>
      <c r="D247">
        <v>2</v>
      </c>
      <c r="E247" t="s">
        <v>297</v>
      </c>
      <c r="F247">
        <v>1</v>
      </c>
      <c r="G247" t="s">
        <v>183</v>
      </c>
      <c r="H247">
        <v>905</v>
      </c>
      <c r="I247" t="s">
        <v>272</v>
      </c>
      <c r="J247" t="s">
        <v>122</v>
      </c>
      <c r="K247" t="s">
        <v>242</v>
      </c>
      <c r="L247">
        <v>4512</v>
      </c>
      <c r="M247" t="s">
        <v>186</v>
      </c>
      <c r="N247">
        <v>59992</v>
      </c>
      <c r="O247">
        <v>1227944.8600000001</v>
      </c>
      <c r="P247">
        <v>35832502</v>
      </c>
      <c r="Q247" t="str">
        <f t="shared" si="3"/>
        <v>2-Low Income Residential</v>
      </c>
    </row>
    <row r="248" spans="1:17" x14ac:dyDescent="0.35">
      <c r="A248">
        <v>5</v>
      </c>
      <c r="B248" t="s">
        <v>181</v>
      </c>
      <c r="C248">
        <v>2019</v>
      </c>
      <c r="D248">
        <v>2</v>
      </c>
      <c r="E248" t="s">
        <v>297</v>
      </c>
      <c r="F248">
        <v>1</v>
      </c>
      <c r="G248" t="s">
        <v>183</v>
      </c>
      <c r="H248">
        <v>3</v>
      </c>
      <c r="I248" t="s">
        <v>209</v>
      </c>
      <c r="J248" t="s">
        <v>202</v>
      </c>
      <c r="K248" t="s">
        <v>203</v>
      </c>
      <c r="L248">
        <v>200</v>
      </c>
      <c r="M248" t="s">
        <v>210</v>
      </c>
      <c r="N248">
        <v>12</v>
      </c>
      <c r="O248">
        <v>8991.4699999999993</v>
      </c>
      <c r="P248">
        <v>36456</v>
      </c>
      <c r="Q248" t="str">
        <f t="shared" si="3"/>
        <v>1-Residential</v>
      </c>
    </row>
    <row r="249" spans="1:17" x14ac:dyDescent="0.35">
      <c r="A249">
        <v>5</v>
      </c>
      <c r="B249" t="s">
        <v>181</v>
      </c>
      <c r="C249">
        <v>2019</v>
      </c>
      <c r="D249">
        <v>2</v>
      </c>
      <c r="E249" t="s">
        <v>297</v>
      </c>
      <c r="F249">
        <v>3</v>
      </c>
      <c r="G249" t="s">
        <v>189</v>
      </c>
      <c r="H249">
        <v>621</v>
      </c>
      <c r="I249" t="s">
        <v>259</v>
      </c>
      <c r="J249" t="s">
        <v>116</v>
      </c>
      <c r="K249" t="s">
        <v>224</v>
      </c>
      <c r="L249">
        <v>4532</v>
      </c>
      <c r="M249" t="s">
        <v>200</v>
      </c>
      <c r="N249">
        <v>6</v>
      </c>
      <c r="O249">
        <v>688.7</v>
      </c>
      <c r="P249">
        <v>7774</v>
      </c>
      <c r="Q249" t="str">
        <f t="shared" si="3"/>
        <v>3-Small C&amp;I</v>
      </c>
    </row>
    <row r="250" spans="1:17" x14ac:dyDescent="0.35">
      <c r="A250">
        <v>5</v>
      </c>
      <c r="B250" t="s">
        <v>181</v>
      </c>
      <c r="C250">
        <v>2019</v>
      </c>
      <c r="D250">
        <v>2</v>
      </c>
      <c r="E250" t="s">
        <v>297</v>
      </c>
      <c r="F250">
        <v>6</v>
      </c>
      <c r="G250" t="s">
        <v>192</v>
      </c>
      <c r="H250">
        <v>624</v>
      </c>
      <c r="I250" t="s">
        <v>226</v>
      </c>
      <c r="J250" t="s">
        <v>124</v>
      </c>
      <c r="K250" t="s">
        <v>227</v>
      </c>
      <c r="L250">
        <v>4562</v>
      </c>
      <c r="M250" t="s">
        <v>211</v>
      </c>
      <c r="N250">
        <v>15</v>
      </c>
      <c r="O250">
        <v>2665.25</v>
      </c>
      <c r="P250">
        <v>20375</v>
      </c>
      <c r="Q250" t="str">
        <f t="shared" si="3"/>
        <v>Street</v>
      </c>
    </row>
    <row r="251" spans="1:17" x14ac:dyDescent="0.35">
      <c r="A251">
        <v>5</v>
      </c>
      <c r="B251" t="s">
        <v>181</v>
      </c>
      <c r="C251">
        <v>2019</v>
      </c>
      <c r="D251">
        <v>2</v>
      </c>
      <c r="E251" t="s">
        <v>297</v>
      </c>
      <c r="F251">
        <v>60</v>
      </c>
      <c r="G251" t="s">
        <v>212</v>
      </c>
      <c r="H251">
        <v>624</v>
      </c>
      <c r="I251" t="s">
        <v>226</v>
      </c>
      <c r="J251" t="s">
        <v>124</v>
      </c>
      <c r="K251" t="s">
        <v>227</v>
      </c>
      <c r="L251">
        <v>4563</v>
      </c>
      <c r="M251" t="s">
        <v>228</v>
      </c>
      <c r="N251">
        <v>5</v>
      </c>
      <c r="O251">
        <v>151.55000000000001</v>
      </c>
      <c r="P251">
        <v>1137</v>
      </c>
      <c r="Q251" t="str">
        <f t="shared" si="3"/>
        <v>Street</v>
      </c>
    </row>
    <row r="252" spans="1:17" x14ac:dyDescent="0.35">
      <c r="A252">
        <v>5</v>
      </c>
      <c r="B252" t="s">
        <v>181</v>
      </c>
      <c r="C252">
        <v>2019</v>
      </c>
      <c r="D252">
        <v>2</v>
      </c>
      <c r="E252" t="s">
        <v>297</v>
      </c>
      <c r="F252">
        <v>1</v>
      </c>
      <c r="G252" t="s">
        <v>183</v>
      </c>
      <c r="H252">
        <v>602</v>
      </c>
      <c r="I252" t="s">
        <v>246</v>
      </c>
      <c r="J252" t="s">
        <v>125</v>
      </c>
      <c r="K252" t="s">
        <v>197</v>
      </c>
      <c r="L252">
        <v>200</v>
      </c>
      <c r="M252" t="s">
        <v>210</v>
      </c>
      <c r="N252">
        <v>189</v>
      </c>
      <c r="O252">
        <v>7567.99</v>
      </c>
      <c r="P252">
        <v>20754</v>
      </c>
      <c r="Q252" t="str">
        <f t="shared" si="3"/>
        <v>Street</v>
      </c>
    </row>
    <row r="253" spans="1:17" x14ac:dyDescent="0.35">
      <c r="A253">
        <v>5</v>
      </c>
      <c r="B253" t="s">
        <v>181</v>
      </c>
      <c r="C253">
        <v>2019</v>
      </c>
      <c r="D253">
        <v>2</v>
      </c>
      <c r="E253" t="s">
        <v>297</v>
      </c>
      <c r="F253">
        <v>10</v>
      </c>
      <c r="G253" t="s">
        <v>238</v>
      </c>
      <c r="H253">
        <v>602</v>
      </c>
      <c r="I253" t="s">
        <v>246</v>
      </c>
      <c r="J253" t="s">
        <v>125</v>
      </c>
      <c r="K253" t="s">
        <v>197</v>
      </c>
      <c r="L253">
        <v>207</v>
      </c>
      <c r="M253" t="s">
        <v>243</v>
      </c>
      <c r="N253">
        <v>1</v>
      </c>
      <c r="O253">
        <v>10.119999999999999</v>
      </c>
      <c r="P253">
        <v>23</v>
      </c>
      <c r="Q253" t="str">
        <f t="shared" si="3"/>
        <v>Street</v>
      </c>
    </row>
    <row r="254" spans="1:17" x14ac:dyDescent="0.35">
      <c r="A254">
        <v>5</v>
      </c>
      <c r="B254" t="s">
        <v>181</v>
      </c>
      <c r="C254">
        <v>2019</v>
      </c>
      <c r="D254">
        <v>2</v>
      </c>
      <c r="E254" t="s">
        <v>297</v>
      </c>
      <c r="F254">
        <v>3</v>
      </c>
      <c r="G254" t="s">
        <v>189</v>
      </c>
      <c r="H254">
        <v>616</v>
      </c>
      <c r="I254" t="s">
        <v>199</v>
      </c>
      <c r="J254" t="s">
        <v>125</v>
      </c>
      <c r="K254" t="s">
        <v>197</v>
      </c>
      <c r="L254">
        <v>4532</v>
      </c>
      <c r="M254" t="s">
        <v>200</v>
      </c>
      <c r="N254">
        <v>3054</v>
      </c>
      <c r="O254">
        <v>201989.87</v>
      </c>
      <c r="P254">
        <v>1112634</v>
      </c>
      <c r="Q254" t="str">
        <f t="shared" si="3"/>
        <v>Street</v>
      </c>
    </row>
    <row r="255" spans="1:17" x14ac:dyDescent="0.35">
      <c r="A255">
        <v>5</v>
      </c>
      <c r="B255" t="s">
        <v>181</v>
      </c>
      <c r="C255">
        <v>2019</v>
      </c>
      <c r="D255">
        <v>2</v>
      </c>
      <c r="E255" t="s">
        <v>297</v>
      </c>
      <c r="F255">
        <v>10</v>
      </c>
      <c r="G255" t="s">
        <v>238</v>
      </c>
      <c r="H255">
        <v>5</v>
      </c>
      <c r="I255" t="s">
        <v>190</v>
      </c>
      <c r="J255" t="s">
        <v>115</v>
      </c>
      <c r="K255" t="s">
        <v>185</v>
      </c>
      <c r="L255">
        <v>207</v>
      </c>
      <c r="M255" t="s">
        <v>243</v>
      </c>
      <c r="N255">
        <v>12</v>
      </c>
      <c r="O255">
        <v>2065.4499999999998</v>
      </c>
      <c r="P255">
        <v>9069</v>
      </c>
      <c r="Q255" t="str">
        <f t="shared" si="3"/>
        <v>3-Small C&amp;I</v>
      </c>
    </row>
    <row r="256" spans="1:17" x14ac:dyDescent="0.35">
      <c r="A256">
        <v>4</v>
      </c>
      <c r="B256" t="s">
        <v>187</v>
      </c>
      <c r="C256">
        <v>2019</v>
      </c>
      <c r="D256">
        <v>2</v>
      </c>
      <c r="E256" t="s">
        <v>297</v>
      </c>
      <c r="F256">
        <v>3</v>
      </c>
      <c r="G256" t="s">
        <v>189</v>
      </c>
      <c r="H256">
        <v>9</v>
      </c>
      <c r="I256" t="s">
        <v>275</v>
      </c>
      <c r="J256" t="s">
        <v>117</v>
      </c>
      <c r="K256" t="s">
        <v>236</v>
      </c>
      <c r="L256">
        <v>300</v>
      </c>
      <c r="M256" t="s">
        <v>191</v>
      </c>
      <c r="N256">
        <v>1</v>
      </c>
      <c r="O256">
        <v>24.26</v>
      </c>
      <c r="P256">
        <v>64</v>
      </c>
      <c r="Q256" t="str">
        <f t="shared" si="3"/>
        <v>3-Small C&amp;I</v>
      </c>
    </row>
    <row r="257" spans="1:17" x14ac:dyDescent="0.35">
      <c r="A257">
        <v>5</v>
      </c>
      <c r="B257" t="s">
        <v>181</v>
      </c>
      <c r="C257">
        <v>2019</v>
      </c>
      <c r="D257">
        <v>2</v>
      </c>
      <c r="E257" t="s">
        <v>297</v>
      </c>
      <c r="F257">
        <v>3</v>
      </c>
      <c r="G257" t="s">
        <v>189</v>
      </c>
      <c r="H257">
        <v>13</v>
      </c>
      <c r="I257" t="s">
        <v>296</v>
      </c>
      <c r="J257" t="s">
        <v>119</v>
      </c>
      <c r="K257" t="s">
        <v>216</v>
      </c>
      <c r="L257">
        <v>300</v>
      </c>
      <c r="M257" t="s">
        <v>191</v>
      </c>
      <c r="N257">
        <v>126</v>
      </c>
      <c r="O257">
        <v>414983.51</v>
      </c>
      <c r="P257">
        <v>1944090</v>
      </c>
      <c r="Q257" t="str">
        <f t="shared" si="3"/>
        <v>4-Medium C&amp;I</v>
      </c>
    </row>
    <row r="258" spans="1:17" x14ac:dyDescent="0.35">
      <c r="A258">
        <v>5</v>
      </c>
      <c r="B258" t="s">
        <v>181</v>
      </c>
      <c r="C258">
        <v>2019</v>
      </c>
      <c r="D258">
        <v>2</v>
      </c>
      <c r="E258" t="s">
        <v>297</v>
      </c>
      <c r="F258">
        <v>3</v>
      </c>
      <c r="G258" t="s">
        <v>189</v>
      </c>
      <c r="H258">
        <v>954</v>
      </c>
      <c r="I258" t="s">
        <v>237</v>
      </c>
      <c r="J258" t="s">
        <v>119</v>
      </c>
      <c r="K258" t="s">
        <v>216</v>
      </c>
      <c r="L258">
        <v>4532</v>
      </c>
      <c r="M258" t="s">
        <v>200</v>
      </c>
      <c r="N258">
        <v>7213</v>
      </c>
      <c r="O258">
        <v>10392931.810000001</v>
      </c>
      <c r="P258">
        <v>146677229</v>
      </c>
      <c r="Q258" t="str">
        <f t="shared" ref="Q258:Q321" si="4">VLOOKUP(J258,S:T,2,FALSE)</f>
        <v>4-Medium C&amp;I</v>
      </c>
    </row>
    <row r="259" spans="1:17" x14ac:dyDescent="0.35">
      <c r="A259">
        <v>5</v>
      </c>
      <c r="B259" t="s">
        <v>181</v>
      </c>
      <c r="C259">
        <v>2019</v>
      </c>
      <c r="D259">
        <v>2</v>
      </c>
      <c r="E259" t="s">
        <v>297</v>
      </c>
      <c r="F259">
        <v>3</v>
      </c>
      <c r="G259" t="s">
        <v>189</v>
      </c>
      <c r="H259">
        <v>16</v>
      </c>
      <c r="I259" t="s">
        <v>281</v>
      </c>
      <c r="J259" t="s">
        <v>127</v>
      </c>
      <c r="K259" t="s">
        <v>263</v>
      </c>
      <c r="L259">
        <v>300</v>
      </c>
      <c r="M259" t="s">
        <v>191</v>
      </c>
      <c r="N259">
        <v>2</v>
      </c>
      <c r="O259">
        <v>5722.84</v>
      </c>
      <c r="P259">
        <v>26760</v>
      </c>
      <c r="Q259" t="str">
        <f t="shared" si="4"/>
        <v>4-Medium C&amp;I</v>
      </c>
    </row>
    <row r="260" spans="1:17" x14ac:dyDescent="0.35">
      <c r="A260">
        <v>5</v>
      </c>
      <c r="B260" t="s">
        <v>181</v>
      </c>
      <c r="C260">
        <v>2019</v>
      </c>
      <c r="D260">
        <v>2</v>
      </c>
      <c r="E260" t="s">
        <v>297</v>
      </c>
      <c r="F260">
        <v>3</v>
      </c>
      <c r="G260" t="s">
        <v>189</v>
      </c>
      <c r="H260">
        <v>710</v>
      </c>
      <c r="I260" t="s">
        <v>220</v>
      </c>
      <c r="J260" t="s">
        <v>207</v>
      </c>
      <c r="K260" t="s">
        <v>208</v>
      </c>
      <c r="L260">
        <v>4532</v>
      </c>
      <c r="M260" t="s">
        <v>200</v>
      </c>
      <c r="N260">
        <v>1902</v>
      </c>
      <c r="O260">
        <v>18814710.870000001</v>
      </c>
      <c r="P260">
        <v>328212985</v>
      </c>
      <c r="Q260" t="str">
        <f t="shared" si="4"/>
        <v>5-Large C&amp;I</v>
      </c>
    </row>
    <row r="261" spans="1:17" x14ac:dyDescent="0.35">
      <c r="A261">
        <v>5</v>
      </c>
      <c r="B261" t="s">
        <v>181</v>
      </c>
      <c r="C261">
        <v>2019</v>
      </c>
      <c r="D261">
        <v>2</v>
      </c>
      <c r="E261" t="s">
        <v>297</v>
      </c>
      <c r="F261">
        <v>10</v>
      </c>
      <c r="G261" t="s">
        <v>238</v>
      </c>
      <c r="H261">
        <v>301</v>
      </c>
      <c r="I261" t="s">
        <v>247</v>
      </c>
      <c r="J261" t="s">
        <v>121</v>
      </c>
      <c r="K261" t="s">
        <v>230</v>
      </c>
      <c r="L261">
        <v>207</v>
      </c>
      <c r="M261" t="s">
        <v>243</v>
      </c>
      <c r="N261">
        <v>523</v>
      </c>
      <c r="O261">
        <v>193950.99</v>
      </c>
      <c r="P261">
        <v>771150</v>
      </c>
      <c r="Q261" t="str">
        <f t="shared" si="4"/>
        <v>1-Residential</v>
      </c>
    </row>
    <row r="262" spans="1:17" x14ac:dyDescent="0.35">
      <c r="A262">
        <v>5</v>
      </c>
      <c r="B262" t="s">
        <v>181</v>
      </c>
      <c r="C262">
        <v>2019</v>
      </c>
      <c r="D262">
        <v>2</v>
      </c>
      <c r="E262" t="s">
        <v>297</v>
      </c>
      <c r="F262">
        <v>3</v>
      </c>
      <c r="G262" t="s">
        <v>189</v>
      </c>
      <c r="H262">
        <v>1</v>
      </c>
      <c r="I262" t="s">
        <v>229</v>
      </c>
      <c r="J262" t="s">
        <v>121</v>
      </c>
      <c r="K262" t="s">
        <v>230</v>
      </c>
      <c r="L262">
        <v>300</v>
      </c>
      <c r="M262" t="s">
        <v>191</v>
      </c>
      <c r="N262">
        <v>1231</v>
      </c>
      <c r="O262">
        <v>436315.88</v>
      </c>
      <c r="P262">
        <v>1728412</v>
      </c>
      <c r="Q262" t="str">
        <f t="shared" si="4"/>
        <v>1-Residential</v>
      </c>
    </row>
    <row r="263" spans="1:17" x14ac:dyDescent="0.35">
      <c r="A263">
        <v>4</v>
      </c>
      <c r="B263" t="s">
        <v>187</v>
      </c>
      <c r="C263">
        <v>2019</v>
      </c>
      <c r="D263">
        <v>2</v>
      </c>
      <c r="E263" t="s">
        <v>297</v>
      </c>
      <c r="F263">
        <v>1</v>
      </c>
      <c r="G263" t="s">
        <v>183</v>
      </c>
      <c r="H263">
        <v>905</v>
      </c>
      <c r="I263" t="s">
        <v>272</v>
      </c>
      <c r="J263" t="s">
        <v>122</v>
      </c>
      <c r="K263" t="s">
        <v>242</v>
      </c>
      <c r="L263">
        <v>4512</v>
      </c>
      <c r="M263" t="s">
        <v>186</v>
      </c>
      <c r="N263">
        <v>107</v>
      </c>
      <c r="O263">
        <v>5137.43</v>
      </c>
      <c r="P263">
        <v>108824</v>
      </c>
      <c r="Q263" t="str">
        <f t="shared" si="4"/>
        <v>2-Low Income Residential</v>
      </c>
    </row>
    <row r="264" spans="1:17" x14ac:dyDescent="0.35">
      <c r="A264">
        <v>5</v>
      </c>
      <c r="B264" t="s">
        <v>181</v>
      </c>
      <c r="C264">
        <v>2019</v>
      </c>
      <c r="D264">
        <v>2</v>
      </c>
      <c r="E264" t="s">
        <v>297</v>
      </c>
      <c r="F264">
        <v>10</v>
      </c>
      <c r="G264" t="s">
        <v>238</v>
      </c>
      <c r="H264">
        <v>911</v>
      </c>
      <c r="I264" t="s">
        <v>201</v>
      </c>
      <c r="J264" t="s">
        <v>202</v>
      </c>
      <c r="K264" t="s">
        <v>203</v>
      </c>
      <c r="L264">
        <v>4513</v>
      </c>
      <c r="M264" t="s">
        <v>240</v>
      </c>
      <c r="N264">
        <v>47</v>
      </c>
      <c r="O264">
        <v>21845.75</v>
      </c>
      <c r="P264">
        <v>174555</v>
      </c>
      <c r="Q264" t="str">
        <f t="shared" si="4"/>
        <v>1-Residential</v>
      </c>
    </row>
    <row r="265" spans="1:17" x14ac:dyDescent="0.35">
      <c r="A265">
        <v>5</v>
      </c>
      <c r="B265" t="s">
        <v>181</v>
      </c>
      <c r="C265">
        <v>2019</v>
      </c>
      <c r="D265">
        <v>2</v>
      </c>
      <c r="E265" t="s">
        <v>297</v>
      </c>
      <c r="F265">
        <v>6</v>
      </c>
      <c r="G265" t="s">
        <v>192</v>
      </c>
      <c r="H265">
        <v>621</v>
      </c>
      <c r="I265" t="s">
        <v>259</v>
      </c>
      <c r="J265" t="s">
        <v>116</v>
      </c>
      <c r="K265" t="s">
        <v>224</v>
      </c>
      <c r="L265">
        <v>4562</v>
      </c>
      <c r="M265" t="s">
        <v>211</v>
      </c>
      <c r="N265">
        <v>6</v>
      </c>
      <c r="O265">
        <v>124.67</v>
      </c>
      <c r="P265">
        <v>960</v>
      </c>
      <c r="Q265" t="str">
        <f t="shared" si="4"/>
        <v>3-Small C&amp;I</v>
      </c>
    </row>
    <row r="266" spans="1:17" x14ac:dyDescent="0.35">
      <c r="A266">
        <v>4</v>
      </c>
      <c r="B266" t="s">
        <v>187</v>
      </c>
      <c r="C266">
        <v>2019</v>
      </c>
      <c r="D266">
        <v>2</v>
      </c>
      <c r="E266" t="s">
        <v>297</v>
      </c>
      <c r="F266">
        <v>60</v>
      </c>
      <c r="G266" t="s">
        <v>212</v>
      </c>
      <c r="H266">
        <v>624</v>
      </c>
      <c r="I266" t="s">
        <v>226</v>
      </c>
      <c r="J266" t="s">
        <v>124</v>
      </c>
      <c r="K266" t="s">
        <v>227</v>
      </c>
      <c r="L266">
        <v>4563</v>
      </c>
      <c r="M266" t="s">
        <v>228</v>
      </c>
      <c r="N266">
        <v>2</v>
      </c>
      <c r="O266">
        <v>22.52</v>
      </c>
      <c r="P266">
        <v>147</v>
      </c>
      <c r="Q266" t="str">
        <f t="shared" si="4"/>
        <v>Street</v>
      </c>
    </row>
    <row r="267" spans="1:17" x14ac:dyDescent="0.35">
      <c r="A267">
        <v>5</v>
      </c>
      <c r="B267" t="s">
        <v>181</v>
      </c>
      <c r="C267">
        <v>2019</v>
      </c>
      <c r="D267">
        <v>2</v>
      </c>
      <c r="E267" t="s">
        <v>297</v>
      </c>
      <c r="F267">
        <v>5</v>
      </c>
      <c r="G267" t="s">
        <v>195</v>
      </c>
      <c r="H267">
        <v>603</v>
      </c>
      <c r="I267" t="s">
        <v>196</v>
      </c>
      <c r="J267" t="s">
        <v>125</v>
      </c>
      <c r="K267" t="s">
        <v>197</v>
      </c>
      <c r="L267">
        <v>460</v>
      </c>
      <c r="M267" t="s">
        <v>198</v>
      </c>
      <c r="N267">
        <v>63</v>
      </c>
      <c r="O267">
        <v>8937.5499999999993</v>
      </c>
      <c r="P267">
        <v>26979</v>
      </c>
      <c r="Q267" t="str">
        <f t="shared" si="4"/>
        <v>Street</v>
      </c>
    </row>
    <row r="268" spans="1:17" x14ac:dyDescent="0.35">
      <c r="A268">
        <v>5</v>
      </c>
      <c r="B268" t="s">
        <v>181</v>
      </c>
      <c r="C268">
        <v>2019</v>
      </c>
      <c r="D268">
        <v>2</v>
      </c>
      <c r="E268" t="s">
        <v>297</v>
      </c>
      <c r="F268">
        <v>1</v>
      </c>
      <c r="G268" t="s">
        <v>183</v>
      </c>
      <c r="H268">
        <v>616</v>
      </c>
      <c r="I268" t="s">
        <v>199</v>
      </c>
      <c r="J268" t="s">
        <v>125</v>
      </c>
      <c r="K268" t="s">
        <v>197</v>
      </c>
      <c r="L268">
        <v>4512</v>
      </c>
      <c r="M268" t="s">
        <v>186</v>
      </c>
      <c r="N268">
        <v>586</v>
      </c>
      <c r="O268">
        <v>16173.78</v>
      </c>
      <c r="P268">
        <v>69500</v>
      </c>
      <c r="Q268" t="str">
        <f t="shared" si="4"/>
        <v>Street</v>
      </c>
    </row>
    <row r="269" spans="1:17" x14ac:dyDescent="0.35">
      <c r="A269">
        <v>5</v>
      </c>
      <c r="B269" t="s">
        <v>181</v>
      </c>
      <c r="C269">
        <v>2019</v>
      </c>
      <c r="D269">
        <v>2</v>
      </c>
      <c r="E269" t="s">
        <v>297</v>
      </c>
      <c r="F269">
        <v>6</v>
      </c>
      <c r="G269" t="s">
        <v>192</v>
      </c>
      <c r="H269">
        <v>616</v>
      </c>
      <c r="I269" t="s">
        <v>199</v>
      </c>
      <c r="J269" t="s">
        <v>125</v>
      </c>
      <c r="K269" t="s">
        <v>197</v>
      </c>
      <c r="L269">
        <v>4562</v>
      </c>
      <c r="M269" t="s">
        <v>211</v>
      </c>
      <c r="N269">
        <v>776</v>
      </c>
      <c r="O269">
        <v>42844.81</v>
      </c>
      <c r="P269">
        <v>222791</v>
      </c>
      <c r="Q269" t="str">
        <f t="shared" si="4"/>
        <v>Street</v>
      </c>
    </row>
    <row r="270" spans="1:17" x14ac:dyDescent="0.35">
      <c r="A270">
        <v>5</v>
      </c>
      <c r="B270" t="s">
        <v>181</v>
      </c>
      <c r="C270">
        <v>2019</v>
      </c>
      <c r="D270">
        <v>2</v>
      </c>
      <c r="E270" t="s">
        <v>297</v>
      </c>
      <c r="F270">
        <v>6</v>
      </c>
      <c r="G270" t="s">
        <v>192</v>
      </c>
      <c r="H270">
        <v>608</v>
      </c>
      <c r="I270" t="s">
        <v>290</v>
      </c>
      <c r="J270" t="s">
        <v>278</v>
      </c>
      <c r="K270" t="s">
        <v>212</v>
      </c>
      <c r="L270">
        <v>700</v>
      </c>
      <c r="M270" t="s">
        <v>193</v>
      </c>
      <c r="N270">
        <v>42</v>
      </c>
      <c r="O270">
        <v>-118589.59</v>
      </c>
      <c r="P270">
        <v>-555329</v>
      </c>
      <c r="Q270" t="str">
        <f t="shared" si="4"/>
        <v>Street</v>
      </c>
    </row>
    <row r="271" spans="1:17" x14ac:dyDescent="0.35">
      <c r="A271">
        <v>5</v>
      </c>
      <c r="B271" t="s">
        <v>181</v>
      </c>
      <c r="C271">
        <v>2019</v>
      </c>
      <c r="D271">
        <v>2</v>
      </c>
      <c r="E271" t="s">
        <v>297</v>
      </c>
      <c r="F271">
        <v>1</v>
      </c>
      <c r="G271" t="s">
        <v>183</v>
      </c>
      <c r="H271">
        <v>5</v>
      </c>
      <c r="I271" t="s">
        <v>190</v>
      </c>
      <c r="J271" t="s">
        <v>115</v>
      </c>
      <c r="K271" t="s">
        <v>185</v>
      </c>
      <c r="L271">
        <v>200</v>
      </c>
      <c r="M271" t="s">
        <v>210</v>
      </c>
      <c r="N271">
        <v>994</v>
      </c>
      <c r="O271">
        <v>904.6</v>
      </c>
      <c r="P271">
        <v>519086</v>
      </c>
      <c r="Q271" t="str">
        <f t="shared" si="4"/>
        <v>3-Small C&amp;I</v>
      </c>
    </row>
    <row r="272" spans="1:17" x14ac:dyDescent="0.35">
      <c r="A272">
        <v>5</v>
      </c>
      <c r="B272" t="s">
        <v>181</v>
      </c>
      <c r="C272">
        <v>2019</v>
      </c>
      <c r="D272">
        <v>2</v>
      </c>
      <c r="E272" t="s">
        <v>297</v>
      </c>
      <c r="F272">
        <v>1</v>
      </c>
      <c r="G272" t="s">
        <v>183</v>
      </c>
      <c r="H272">
        <v>11</v>
      </c>
      <c r="I272" t="s">
        <v>283</v>
      </c>
      <c r="J272" t="s">
        <v>115</v>
      </c>
      <c r="K272" t="s">
        <v>185</v>
      </c>
      <c r="L272">
        <v>200</v>
      </c>
      <c r="M272" t="s">
        <v>210</v>
      </c>
      <c r="N272">
        <v>8</v>
      </c>
      <c r="O272">
        <v>-13449.92</v>
      </c>
      <c r="P272">
        <v>5602</v>
      </c>
      <c r="Q272" t="str">
        <f t="shared" si="4"/>
        <v>3-Small C&amp;I</v>
      </c>
    </row>
    <row r="273" spans="1:17" x14ac:dyDescent="0.35">
      <c r="A273">
        <v>5</v>
      </c>
      <c r="B273" t="s">
        <v>181</v>
      </c>
      <c r="C273">
        <v>2019</v>
      </c>
      <c r="D273">
        <v>2</v>
      </c>
      <c r="E273" t="s">
        <v>297</v>
      </c>
      <c r="F273">
        <v>3</v>
      </c>
      <c r="G273" t="s">
        <v>189</v>
      </c>
      <c r="H273">
        <v>305</v>
      </c>
      <c r="I273" t="s">
        <v>234</v>
      </c>
      <c r="J273" t="s">
        <v>115</v>
      </c>
      <c r="K273" t="s">
        <v>185</v>
      </c>
      <c r="L273">
        <v>300</v>
      </c>
      <c r="M273" t="s">
        <v>191</v>
      </c>
      <c r="N273">
        <v>169</v>
      </c>
      <c r="O273">
        <v>55977.48</v>
      </c>
      <c r="P273">
        <v>258529</v>
      </c>
      <c r="Q273" t="str">
        <f t="shared" si="4"/>
        <v>3-Small C&amp;I</v>
      </c>
    </row>
    <row r="274" spans="1:17" x14ac:dyDescent="0.35">
      <c r="A274">
        <v>5</v>
      </c>
      <c r="B274" t="s">
        <v>181</v>
      </c>
      <c r="C274">
        <v>2019</v>
      </c>
      <c r="D274">
        <v>2</v>
      </c>
      <c r="E274" t="s">
        <v>297</v>
      </c>
      <c r="F274">
        <v>6</v>
      </c>
      <c r="G274" t="s">
        <v>192</v>
      </c>
      <c r="H274">
        <v>5</v>
      </c>
      <c r="I274" t="s">
        <v>190</v>
      </c>
      <c r="J274" t="s">
        <v>115</v>
      </c>
      <c r="K274" t="s">
        <v>185</v>
      </c>
      <c r="L274">
        <v>700</v>
      </c>
      <c r="M274" t="s">
        <v>193</v>
      </c>
      <c r="N274">
        <v>6</v>
      </c>
      <c r="O274">
        <v>715.16</v>
      </c>
      <c r="P274">
        <v>3054</v>
      </c>
      <c r="Q274" t="str">
        <f t="shared" si="4"/>
        <v>3-Small C&amp;I</v>
      </c>
    </row>
    <row r="275" spans="1:17" x14ac:dyDescent="0.35">
      <c r="A275">
        <v>5</v>
      </c>
      <c r="B275" t="s">
        <v>181</v>
      </c>
      <c r="C275">
        <v>2019</v>
      </c>
      <c r="D275">
        <v>2</v>
      </c>
      <c r="E275" t="s">
        <v>297</v>
      </c>
      <c r="F275">
        <v>75</v>
      </c>
      <c r="G275" t="s">
        <v>212</v>
      </c>
      <c r="H275">
        <v>5</v>
      </c>
      <c r="I275" t="s">
        <v>190</v>
      </c>
      <c r="J275" t="s">
        <v>115</v>
      </c>
      <c r="K275" t="s">
        <v>185</v>
      </c>
      <c r="L275">
        <v>1575</v>
      </c>
      <c r="M275" t="s">
        <v>218</v>
      </c>
      <c r="N275">
        <v>6</v>
      </c>
      <c r="O275">
        <v>2397.06</v>
      </c>
      <c r="P275">
        <v>11043</v>
      </c>
      <c r="Q275" t="str">
        <f t="shared" si="4"/>
        <v>3-Small C&amp;I</v>
      </c>
    </row>
    <row r="276" spans="1:17" x14ac:dyDescent="0.35">
      <c r="A276">
        <v>5</v>
      </c>
      <c r="B276" t="s">
        <v>181</v>
      </c>
      <c r="C276">
        <v>2019</v>
      </c>
      <c r="D276">
        <v>2</v>
      </c>
      <c r="E276" t="s">
        <v>297</v>
      </c>
      <c r="F276">
        <v>77</v>
      </c>
      <c r="G276" t="s">
        <v>212</v>
      </c>
      <c r="H276">
        <v>5</v>
      </c>
      <c r="I276" t="s">
        <v>190</v>
      </c>
      <c r="J276" t="s">
        <v>115</v>
      </c>
      <c r="K276" t="s">
        <v>185</v>
      </c>
      <c r="L276">
        <v>1577</v>
      </c>
      <c r="M276" t="s">
        <v>233</v>
      </c>
      <c r="N276">
        <v>2</v>
      </c>
      <c r="O276">
        <v>2038.96</v>
      </c>
      <c r="P276">
        <v>9410</v>
      </c>
      <c r="Q276" t="str">
        <f t="shared" si="4"/>
        <v>3-Small C&amp;I</v>
      </c>
    </row>
    <row r="277" spans="1:17" x14ac:dyDescent="0.35">
      <c r="A277">
        <v>5</v>
      </c>
      <c r="B277" t="s">
        <v>181</v>
      </c>
      <c r="C277">
        <v>2019</v>
      </c>
      <c r="D277">
        <v>2</v>
      </c>
      <c r="E277" t="s">
        <v>297</v>
      </c>
      <c r="F277">
        <v>10</v>
      </c>
      <c r="G277" t="s">
        <v>238</v>
      </c>
      <c r="H277">
        <v>950</v>
      </c>
      <c r="I277" t="s">
        <v>184</v>
      </c>
      <c r="J277" t="s">
        <v>115</v>
      </c>
      <c r="K277" t="s">
        <v>185</v>
      </c>
      <c r="L277">
        <v>4513</v>
      </c>
      <c r="M277" t="s">
        <v>240</v>
      </c>
      <c r="N277">
        <v>15</v>
      </c>
      <c r="O277">
        <v>3718.85</v>
      </c>
      <c r="P277">
        <v>43034</v>
      </c>
      <c r="Q277" t="str">
        <f t="shared" si="4"/>
        <v>3-Small C&amp;I</v>
      </c>
    </row>
    <row r="278" spans="1:17" x14ac:dyDescent="0.35">
      <c r="A278">
        <v>4</v>
      </c>
      <c r="B278" t="s">
        <v>187</v>
      </c>
      <c r="C278">
        <v>2019</v>
      </c>
      <c r="D278">
        <v>2</v>
      </c>
      <c r="E278" t="s">
        <v>297</v>
      </c>
      <c r="F278">
        <v>5</v>
      </c>
      <c r="G278" t="s">
        <v>195</v>
      </c>
      <c r="H278">
        <v>950</v>
      </c>
      <c r="I278" t="s">
        <v>184</v>
      </c>
      <c r="J278" t="s">
        <v>115</v>
      </c>
      <c r="K278" t="s">
        <v>185</v>
      </c>
      <c r="L278">
        <v>4552</v>
      </c>
      <c r="M278" t="s">
        <v>276</v>
      </c>
      <c r="N278">
        <v>2</v>
      </c>
      <c r="O278">
        <v>29.8</v>
      </c>
      <c r="P278">
        <v>111</v>
      </c>
      <c r="Q278" t="str">
        <f t="shared" si="4"/>
        <v>3-Small C&amp;I</v>
      </c>
    </row>
    <row r="279" spans="1:17" x14ac:dyDescent="0.35">
      <c r="A279">
        <v>5</v>
      </c>
      <c r="B279" t="s">
        <v>181</v>
      </c>
      <c r="C279">
        <v>2019</v>
      </c>
      <c r="D279">
        <v>2</v>
      </c>
      <c r="E279" t="s">
        <v>297</v>
      </c>
      <c r="F279">
        <v>1</v>
      </c>
      <c r="G279" t="s">
        <v>183</v>
      </c>
      <c r="H279">
        <v>10</v>
      </c>
      <c r="I279" t="s">
        <v>251</v>
      </c>
      <c r="J279" t="s">
        <v>117</v>
      </c>
      <c r="K279" t="s">
        <v>236</v>
      </c>
      <c r="L279">
        <v>200</v>
      </c>
      <c r="M279" t="s">
        <v>210</v>
      </c>
      <c r="N279">
        <v>1021</v>
      </c>
      <c r="O279">
        <v>87583.41</v>
      </c>
      <c r="P279">
        <v>361833</v>
      </c>
      <c r="Q279" t="str">
        <f t="shared" si="4"/>
        <v>3-Small C&amp;I</v>
      </c>
    </row>
    <row r="280" spans="1:17" x14ac:dyDescent="0.35">
      <c r="A280">
        <v>5</v>
      </c>
      <c r="B280" t="s">
        <v>181</v>
      </c>
      <c r="C280">
        <v>2019</v>
      </c>
      <c r="D280">
        <v>2</v>
      </c>
      <c r="E280" t="s">
        <v>297</v>
      </c>
      <c r="F280">
        <v>3</v>
      </c>
      <c r="G280" t="s">
        <v>189</v>
      </c>
      <c r="H280">
        <v>9</v>
      </c>
      <c r="I280" t="s">
        <v>275</v>
      </c>
      <c r="J280" t="s">
        <v>117</v>
      </c>
      <c r="K280" t="s">
        <v>236</v>
      </c>
      <c r="L280">
        <v>300</v>
      </c>
      <c r="M280" t="s">
        <v>191</v>
      </c>
      <c r="N280">
        <v>326</v>
      </c>
      <c r="O280">
        <v>-43916.72</v>
      </c>
      <c r="P280">
        <v>701792</v>
      </c>
      <c r="Q280" t="str">
        <f t="shared" si="4"/>
        <v>3-Small C&amp;I</v>
      </c>
    </row>
    <row r="281" spans="1:17" x14ac:dyDescent="0.35">
      <c r="A281">
        <v>5</v>
      </c>
      <c r="B281" t="s">
        <v>181</v>
      </c>
      <c r="C281">
        <v>2019</v>
      </c>
      <c r="D281">
        <v>2</v>
      </c>
      <c r="E281" t="s">
        <v>297</v>
      </c>
      <c r="F281">
        <v>1</v>
      </c>
      <c r="G281" t="s">
        <v>183</v>
      </c>
      <c r="H281">
        <v>953</v>
      </c>
      <c r="I281" t="s">
        <v>213</v>
      </c>
      <c r="J281" t="s">
        <v>118</v>
      </c>
      <c r="K281" t="s">
        <v>214</v>
      </c>
      <c r="L281">
        <v>4512</v>
      </c>
      <c r="M281" t="s">
        <v>186</v>
      </c>
      <c r="N281">
        <v>488</v>
      </c>
      <c r="O281">
        <v>22591.78</v>
      </c>
      <c r="P281">
        <v>213516</v>
      </c>
      <c r="Q281" t="str">
        <f t="shared" si="4"/>
        <v>3-Small C&amp;I</v>
      </c>
    </row>
    <row r="282" spans="1:17" x14ac:dyDescent="0.35">
      <c r="A282">
        <v>4</v>
      </c>
      <c r="B282" t="s">
        <v>187</v>
      </c>
      <c r="C282">
        <v>2019</v>
      </c>
      <c r="D282">
        <v>2</v>
      </c>
      <c r="E282" t="s">
        <v>297</v>
      </c>
      <c r="F282">
        <v>1</v>
      </c>
      <c r="G282" t="s">
        <v>183</v>
      </c>
      <c r="H282">
        <v>953</v>
      </c>
      <c r="I282" t="s">
        <v>213</v>
      </c>
      <c r="J282" t="s">
        <v>118</v>
      </c>
      <c r="K282" t="s">
        <v>214</v>
      </c>
      <c r="L282">
        <v>4512</v>
      </c>
      <c r="M282" t="s">
        <v>186</v>
      </c>
      <c r="N282">
        <v>1</v>
      </c>
      <c r="O282">
        <v>12.22</v>
      </c>
      <c r="P282">
        <v>24</v>
      </c>
      <c r="Q282" t="str">
        <f t="shared" si="4"/>
        <v>3-Small C&amp;I</v>
      </c>
    </row>
    <row r="283" spans="1:17" x14ac:dyDescent="0.35">
      <c r="A283">
        <v>5</v>
      </c>
      <c r="B283" t="s">
        <v>181</v>
      </c>
      <c r="C283">
        <v>2019</v>
      </c>
      <c r="D283">
        <v>2</v>
      </c>
      <c r="E283" t="s">
        <v>297</v>
      </c>
      <c r="F283">
        <v>75</v>
      </c>
      <c r="G283" t="s">
        <v>212</v>
      </c>
      <c r="H283">
        <v>18</v>
      </c>
      <c r="I283" t="s">
        <v>215</v>
      </c>
      <c r="J283" t="s">
        <v>119</v>
      </c>
      <c r="K283" t="s">
        <v>216</v>
      </c>
      <c r="L283">
        <v>1575</v>
      </c>
      <c r="M283" t="s">
        <v>218</v>
      </c>
      <c r="N283">
        <v>2</v>
      </c>
      <c r="O283">
        <v>13980.08</v>
      </c>
      <c r="P283">
        <v>55070</v>
      </c>
      <c r="Q283" t="str">
        <f t="shared" si="4"/>
        <v>4-Medium C&amp;I</v>
      </c>
    </row>
    <row r="284" spans="1:17" x14ac:dyDescent="0.35">
      <c r="A284">
        <v>5</v>
      </c>
      <c r="B284" t="s">
        <v>181</v>
      </c>
      <c r="C284">
        <v>2019</v>
      </c>
      <c r="D284">
        <v>2</v>
      </c>
      <c r="E284" t="s">
        <v>297</v>
      </c>
      <c r="F284">
        <v>5</v>
      </c>
      <c r="G284" t="s">
        <v>195</v>
      </c>
      <c r="H284">
        <v>954</v>
      </c>
      <c r="I284" t="s">
        <v>237</v>
      </c>
      <c r="J284" t="s">
        <v>119</v>
      </c>
      <c r="K284" t="s">
        <v>216</v>
      </c>
      <c r="L284">
        <v>4552</v>
      </c>
      <c r="M284" t="s">
        <v>276</v>
      </c>
      <c r="N284">
        <v>472</v>
      </c>
      <c r="O284">
        <v>925165.76</v>
      </c>
      <c r="P284">
        <v>11953999</v>
      </c>
      <c r="Q284" t="str">
        <f t="shared" si="4"/>
        <v>4-Medium C&amp;I</v>
      </c>
    </row>
    <row r="285" spans="1:17" x14ac:dyDescent="0.35">
      <c r="A285">
        <v>4</v>
      </c>
      <c r="B285" t="s">
        <v>187</v>
      </c>
      <c r="C285">
        <v>2019</v>
      </c>
      <c r="D285">
        <v>2</v>
      </c>
      <c r="E285" t="s">
        <v>297</v>
      </c>
      <c r="F285">
        <v>3</v>
      </c>
      <c r="G285" t="s">
        <v>189</v>
      </c>
      <c r="H285">
        <v>2</v>
      </c>
      <c r="I285" t="s">
        <v>264</v>
      </c>
      <c r="J285" t="s">
        <v>121</v>
      </c>
      <c r="K285" t="s">
        <v>230</v>
      </c>
      <c r="L285">
        <v>300</v>
      </c>
      <c r="M285" t="s">
        <v>191</v>
      </c>
      <c r="N285">
        <v>1</v>
      </c>
      <c r="O285">
        <v>72.819999999999993</v>
      </c>
      <c r="P285">
        <v>245</v>
      </c>
      <c r="Q285" t="str">
        <f t="shared" si="4"/>
        <v>1-Residential</v>
      </c>
    </row>
    <row r="286" spans="1:17" x14ac:dyDescent="0.35">
      <c r="A286">
        <v>5</v>
      </c>
      <c r="B286" t="s">
        <v>181</v>
      </c>
      <c r="C286">
        <v>2019</v>
      </c>
      <c r="D286">
        <v>2</v>
      </c>
      <c r="E286" t="s">
        <v>297</v>
      </c>
      <c r="F286">
        <v>71</v>
      </c>
      <c r="G286" t="s">
        <v>212</v>
      </c>
      <c r="H286">
        <v>1</v>
      </c>
      <c r="I286" t="s">
        <v>229</v>
      </c>
      <c r="J286" t="s">
        <v>121</v>
      </c>
      <c r="K286" t="s">
        <v>230</v>
      </c>
      <c r="L286">
        <v>1571</v>
      </c>
      <c r="M286" t="s">
        <v>265</v>
      </c>
      <c r="N286">
        <v>1</v>
      </c>
      <c r="O286">
        <v>5.5</v>
      </c>
      <c r="P286">
        <v>0</v>
      </c>
      <c r="Q286" t="str">
        <f t="shared" si="4"/>
        <v>1-Residential</v>
      </c>
    </row>
    <row r="287" spans="1:17" x14ac:dyDescent="0.35">
      <c r="A287">
        <v>5</v>
      </c>
      <c r="B287" t="s">
        <v>181</v>
      </c>
      <c r="C287">
        <v>2019</v>
      </c>
      <c r="D287">
        <v>2</v>
      </c>
      <c r="E287" t="s">
        <v>297</v>
      </c>
      <c r="F287">
        <v>1</v>
      </c>
      <c r="G287" t="s">
        <v>183</v>
      </c>
      <c r="H287">
        <v>903</v>
      </c>
      <c r="I287" t="s">
        <v>239</v>
      </c>
      <c r="J287" t="s">
        <v>121</v>
      </c>
      <c r="K287" t="s">
        <v>230</v>
      </c>
      <c r="L287">
        <v>4512</v>
      </c>
      <c r="M287" t="s">
        <v>186</v>
      </c>
      <c r="N287">
        <v>371076</v>
      </c>
      <c r="O287">
        <v>27575913.010000002</v>
      </c>
      <c r="P287">
        <v>230057126</v>
      </c>
      <c r="Q287" t="str">
        <f t="shared" si="4"/>
        <v>1-Residential</v>
      </c>
    </row>
    <row r="288" spans="1:17" x14ac:dyDescent="0.35">
      <c r="A288">
        <v>5</v>
      </c>
      <c r="B288" t="s">
        <v>181</v>
      </c>
      <c r="C288">
        <v>2019</v>
      </c>
      <c r="D288">
        <v>2</v>
      </c>
      <c r="E288" t="s">
        <v>297</v>
      </c>
      <c r="F288">
        <v>10</v>
      </c>
      <c r="G288" t="s">
        <v>238</v>
      </c>
      <c r="H288">
        <v>903</v>
      </c>
      <c r="I288" t="s">
        <v>239</v>
      </c>
      <c r="J288" t="s">
        <v>121</v>
      </c>
      <c r="K288" t="s">
        <v>230</v>
      </c>
      <c r="L288">
        <v>4513</v>
      </c>
      <c r="M288" t="s">
        <v>240</v>
      </c>
      <c r="N288">
        <v>27559</v>
      </c>
      <c r="O288">
        <v>4327065.79</v>
      </c>
      <c r="P288">
        <v>37567716</v>
      </c>
      <c r="Q288" t="str">
        <f t="shared" si="4"/>
        <v>1-Residential</v>
      </c>
    </row>
    <row r="289" spans="1:17" x14ac:dyDescent="0.35">
      <c r="A289">
        <v>5</v>
      </c>
      <c r="B289" t="s">
        <v>181</v>
      </c>
      <c r="C289">
        <v>2019</v>
      </c>
      <c r="D289">
        <v>2</v>
      </c>
      <c r="E289" t="s">
        <v>297</v>
      </c>
      <c r="F289">
        <v>10</v>
      </c>
      <c r="G289" t="s">
        <v>238</v>
      </c>
      <c r="H289">
        <v>7</v>
      </c>
      <c r="I289" t="s">
        <v>241</v>
      </c>
      <c r="J289" t="s">
        <v>122</v>
      </c>
      <c r="K289" t="s">
        <v>242</v>
      </c>
      <c r="L289">
        <v>207</v>
      </c>
      <c r="M289" t="s">
        <v>243</v>
      </c>
      <c r="N289">
        <v>12</v>
      </c>
      <c r="O289">
        <v>2545.1</v>
      </c>
      <c r="P289">
        <v>13719</v>
      </c>
      <c r="Q289" t="str">
        <f t="shared" si="4"/>
        <v>2-Low Income Residential</v>
      </c>
    </row>
    <row r="290" spans="1:17" x14ac:dyDescent="0.35">
      <c r="A290">
        <v>5</v>
      </c>
      <c r="B290" t="s">
        <v>181</v>
      </c>
      <c r="C290">
        <v>2019</v>
      </c>
      <c r="D290">
        <v>2</v>
      </c>
      <c r="E290" t="s">
        <v>297</v>
      </c>
      <c r="F290">
        <v>10</v>
      </c>
      <c r="G290" t="s">
        <v>238</v>
      </c>
      <c r="H290">
        <v>306</v>
      </c>
      <c r="I290" t="s">
        <v>244</v>
      </c>
      <c r="J290" t="s">
        <v>122</v>
      </c>
      <c r="K290" t="s">
        <v>242</v>
      </c>
      <c r="L290">
        <v>207</v>
      </c>
      <c r="M290" t="s">
        <v>243</v>
      </c>
      <c r="N290">
        <v>91</v>
      </c>
      <c r="O290">
        <v>27778.1</v>
      </c>
      <c r="P290">
        <v>164630</v>
      </c>
      <c r="Q290" t="str">
        <f t="shared" si="4"/>
        <v>2-Low Income Residential</v>
      </c>
    </row>
    <row r="291" spans="1:17" x14ac:dyDescent="0.35">
      <c r="A291">
        <v>5</v>
      </c>
      <c r="B291" t="s">
        <v>181</v>
      </c>
      <c r="C291">
        <v>2019</v>
      </c>
      <c r="D291">
        <v>2</v>
      </c>
      <c r="E291" t="s">
        <v>297</v>
      </c>
      <c r="F291">
        <v>10</v>
      </c>
      <c r="G291" t="s">
        <v>238</v>
      </c>
      <c r="H291">
        <v>3</v>
      </c>
      <c r="I291" t="s">
        <v>209</v>
      </c>
      <c r="J291" t="s">
        <v>202</v>
      </c>
      <c r="K291" t="s">
        <v>203</v>
      </c>
      <c r="L291">
        <v>207</v>
      </c>
      <c r="M291" t="s">
        <v>243</v>
      </c>
      <c r="N291">
        <v>26</v>
      </c>
      <c r="O291">
        <v>30268.89</v>
      </c>
      <c r="P291">
        <v>117763</v>
      </c>
      <c r="Q291" t="str">
        <f t="shared" si="4"/>
        <v>1-Residential</v>
      </c>
    </row>
    <row r="292" spans="1:17" x14ac:dyDescent="0.35">
      <c r="A292">
        <v>5</v>
      </c>
      <c r="B292" t="s">
        <v>181</v>
      </c>
      <c r="C292">
        <v>2019</v>
      </c>
      <c r="D292">
        <v>2</v>
      </c>
      <c r="E292" t="s">
        <v>297</v>
      </c>
      <c r="F292">
        <v>1</v>
      </c>
      <c r="G292" t="s">
        <v>183</v>
      </c>
      <c r="H292">
        <v>911</v>
      </c>
      <c r="I292" t="s">
        <v>201</v>
      </c>
      <c r="J292" t="s">
        <v>202</v>
      </c>
      <c r="K292" t="s">
        <v>203</v>
      </c>
      <c r="L292">
        <v>4512</v>
      </c>
      <c r="M292" t="s">
        <v>186</v>
      </c>
      <c r="N292">
        <v>7</v>
      </c>
      <c r="O292">
        <v>9605.57</v>
      </c>
      <c r="P292">
        <v>77598</v>
      </c>
      <c r="Q292" t="str">
        <f t="shared" si="4"/>
        <v>1-Residential</v>
      </c>
    </row>
    <row r="293" spans="1:17" x14ac:dyDescent="0.35">
      <c r="A293">
        <v>5</v>
      </c>
      <c r="B293" t="s">
        <v>181</v>
      </c>
      <c r="C293">
        <v>2019</v>
      </c>
      <c r="D293">
        <v>2</v>
      </c>
      <c r="E293" t="s">
        <v>297</v>
      </c>
      <c r="F293">
        <v>3</v>
      </c>
      <c r="G293" t="s">
        <v>189</v>
      </c>
      <c r="H293">
        <v>911</v>
      </c>
      <c r="I293" t="s">
        <v>201</v>
      </c>
      <c r="J293" t="s">
        <v>202</v>
      </c>
      <c r="K293" t="s">
        <v>203</v>
      </c>
      <c r="L293">
        <v>4532</v>
      </c>
      <c r="M293" t="s">
        <v>200</v>
      </c>
      <c r="N293">
        <v>29</v>
      </c>
      <c r="O293">
        <v>96995.49</v>
      </c>
      <c r="P293">
        <v>809558</v>
      </c>
      <c r="Q293" t="str">
        <f t="shared" si="4"/>
        <v>1-Residential</v>
      </c>
    </row>
    <row r="294" spans="1:17" x14ac:dyDescent="0.35">
      <c r="A294">
        <v>5</v>
      </c>
      <c r="B294" t="s">
        <v>181</v>
      </c>
      <c r="C294">
        <v>2019</v>
      </c>
      <c r="D294">
        <v>2</v>
      </c>
      <c r="E294" t="s">
        <v>297</v>
      </c>
      <c r="F294">
        <v>6</v>
      </c>
      <c r="G294" t="s">
        <v>192</v>
      </c>
      <c r="H294">
        <v>600</v>
      </c>
      <c r="I294" t="s">
        <v>266</v>
      </c>
      <c r="J294" t="s">
        <v>123</v>
      </c>
      <c r="K294" t="s">
        <v>261</v>
      </c>
      <c r="L294">
        <v>700</v>
      </c>
      <c r="M294" t="s">
        <v>193</v>
      </c>
      <c r="N294">
        <v>79</v>
      </c>
      <c r="O294">
        <v>37956.57</v>
      </c>
      <c r="P294">
        <v>101672</v>
      </c>
      <c r="Q294" t="str">
        <f t="shared" si="4"/>
        <v>Street</v>
      </c>
    </row>
    <row r="295" spans="1:17" x14ac:dyDescent="0.35">
      <c r="A295">
        <v>5</v>
      </c>
      <c r="B295" t="s">
        <v>181</v>
      </c>
      <c r="C295">
        <v>2019</v>
      </c>
      <c r="D295">
        <v>2</v>
      </c>
      <c r="E295" t="s">
        <v>297</v>
      </c>
      <c r="F295">
        <v>6</v>
      </c>
      <c r="G295" t="s">
        <v>192</v>
      </c>
      <c r="H295">
        <v>623</v>
      </c>
      <c r="I295" t="s">
        <v>295</v>
      </c>
      <c r="J295" t="s">
        <v>124</v>
      </c>
      <c r="K295" t="s">
        <v>227</v>
      </c>
      <c r="L295">
        <v>700</v>
      </c>
      <c r="M295" t="s">
        <v>193</v>
      </c>
      <c r="N295">
        <v>3</v>
      </c>
      <c r="O295">
        <v>4521.1000000000004</v>
      </c>
      <c r="P295">
        <v>16713</v>
      </c>
      <c r="Q295" t="str">
        <f t="shared" si="4"/>
        <v>Street</v>
      </c>
    </row>
    <row r="296" spans="1:17" x14ac:dyDescent="0.35">
      <c r="A296">
        <v>4</v>
      </c>
      <c r="B296" t="s">
        <v>187</v>
      </c>
      <c r="C296">
        <v>2019</v>
      </c>
      <c r="D296">
        <v>2</v>
      </c>
      <c r="E296" t="s">
        <v>297</v>
      </c>
      <c r="F296">
        <v>3</v>
      </c>
      <c r="G296" t="s">
        <v>189</v>
      </c>
      <c r="H296">
        <v>5</v>
      </c>
      <c r="I296" t="s">
        <v>190</v>
      </c>
      <c r="J296" t="s">
        <v>115</v>
      </c>
      <c r="K296" t="s">
        <v>185</v>
      </c>
      <c r="L296">
        <v>300</v>
      </c>
      <c r="M296" t="s">
        <v>191</v>
      </c>
      <c r="N296">
        <v>135</v>
      </c>
      <c r="O296">
        <v>21751.94</v>
      </c>
      <c r="P296">
        <v>91697</v>
      </c>
      <c r="Q296" t="str">
        <f t="shared" si="4"/>
        <v>3-Small C&amp;I</v>
      </c>
    </row>
    <row r="297" spans="1:17" x14ac:dyDescent="0.35">
      <c r="A297">
        <v>5</v>
      </c>
      <c r="B297" t="s">
        <v>181</v>
      </c>
      <c r="C297">
        <v>2019</v>
      </c>
      <c r="D297">
        <v>2</v>
      </c>
      <c r="E297" t="s">
        <v>297</v>
      </c>
      <c r="F297">
        <v>5</v>
      </c>
      <c r="G297" t="s">
        <v>195</v>
      </c>
      <c r="H297">
        <v>11</v>
      </c>
      <c r="I297" t="s">
        <v>283</v>
      </c>
      <c r="J297" t="s">
        <v>115</v>
      </c>
      <c r="K297" t="s">
        <v>185</v>
      </c>
      <c r="L297">
        <v>460</v>
      </c>
      <c r="M297" t="s">
        <v>198</v>
      </c>
      <c r="N297">
        <v>2</v>
      </c>
      <c r="O297">
        <v>180.29</v>
      </c>
      <c r="P297">
        <v>673</v>
      </c>
      <c r="Q297" t="str">
        <f t="shared" si="4"/>
        <v>3-Small C&amp;I</v>
      </c>
    </row>
    <row r="298" spans="1:17" x14ac:dyDescent="0.35">
      <c r="A298">
        <v>5</v>
      </c>
      <c r="B298" t="s">
        <v>181</v>
      </c>
      <c r="C298">
        <v>2019</v>
      </c>
      <c r="D298">
        <v>2</v>
      </c>
      <c r="E298" t="s">
        <v>297</v>
      </c>
      <c r="F298">
        <v>1</v>
      </c>
      <c r="G298" t="s">
        <v>183</v>
      </c>
      <c r="H298">
        <v>950</v>
      </c>
      <c r="I298" t="s">
        <v>184</v>
      </c>
      <c r="J298" t="s">
        <v>115</v>
      </c>
      <c r="K298" t="s">
        <v>185</v>
      </c>
      <c r="L298">
        <v>4512</v>
      </c>
      <c r="M298" t="s">
        <v>186</v>
      </c>
      <c r="N298">
        <v>591</v>
      </c>
      <c r="O298">
        <v>34397.230000000003</v>
      </c>
      <c r="P298">
        <v>346758</v>
      </c>
      <c r="Q298" t="str">
        <f t="shared" si="4"/>
        <v>3-Small C&amp;I</v>
      </c>
    </row>
    <row r="299" spans="1:17" x14ac:dyDescent="0.35">
      <c r="A299">
        <v>4</v>
      </c>
      <c r="B299" t="s">
        <v>187</v>
      </c>
      <c r="C299">
        <v>2019</v>
      </c>
      <c r="D299">
        <v>2</v>
      </c>
      <c r="E299" t="s">
        <v>297</v>
      </c>
      <c r="F299">
        <v>3</v>
      </c>
      <c r="G299" t="s">
        <v>189</v>
      </c>
      <c r="H299">
        <v>950</v>
      </c>
      <c r="I299" t="s">
        <v>184</v>
      </c>
      <c r="J299" t="s">
        <v>115</v>
      </c>
      <c r="K299" t="s">
        <v>185</v>
      </c>
      <c r="L299">
        <v>4532</v>
      </c>
      <c r="M299" t="s">
        <v>200</v>
      </c>
      <c r="N299">
        <v>1277</v>
      </c>
      <c r="O299">
        <v>167043.38</v>
      </c>
      <c r="P299">
        <v>1707041</v>
      </c>
      <c r="Q299" t="str">
        <f t="shared" si="4"/>
        <v>3-Small C&amp;I</v>
      </c>
    </row>
    <row r="300" spans="1:17" x14ac:dyDescent="0.35">
      <c r="A300">
        <v>5</v>
      </c>
      <c r="B300" t="s">
        <v>181</v>
      </c>
      <c r="C300">
        <v>2019</v>
      </c>
      <c r="D300">
        <v>2</v>
      </c>
      <c r="E300" t="s">
        <v>297</v>
      </c>
      <c r="F300">
        <v>5</v>
      </c>
      <c r="G300" t="s">
        <v>195</v>
      </c>
      <c r="H300">
        <v>950</v>
      </c>
      <c r="I300" t="s">
        <v>184</v>
      </c>
      <c r="J300" t="s">
        <v>115</v>
      </c>
      <c r="K300" t="s">
        <v>185</v>
      </c>
      <c r="L300">
        <v>4552</v>
      </c>
      <c r="M300" t="s">
        <v>276</v>
      </c>
      <c r="N300">
        <v>1192</v>
      </c>
      <c r="O300">
        <v>317521.57</v>
      </c>
      <c r="P300">
        <v>3678027</v>
      </c>
      <c r="Q300" t="str">
        <f t="shared" si="4"/>
        <v>3-Small C&amp;I</v>
      </c>
    </row>
    <row r="301" spans="1:17" x14ac:dyDescent="0.35">
      <c r="A301">
        <v>5</v>
      </c>
      <c r="B301" t="s">
        <v>181</v>
      </c>
      <c r="C301">
        <v>2019</v>
      </c>
      <c r="D301">
        <v>2</v>
      </c>
      <c r="E301" t="s">
        <v>297</v>
      </c>
      <c r="F301">
        <v>5</v>
      </c>
      <c r="G301" t="s">
        <v>195</v>
      </c>
      <c r="H301">
        <v>8</v>
      </c>
      <c r="I301" t="s">
        <v>248</v>
      </c>
      <c r="J301" t="s">
        <v>126</v>
      </c>
      <c r="K301" t="s">
        <v>249</v>
      </c>
      <c r="L301">
        <v>460</v>
      </c>
      <c r="M301" t="s">
        <v>198</v>
      </c>
      <c r="N301">
        <v>1</v>
      </c>
      <c r="O301">
        <v>70.180000000000007</v>
      </c>
      <c r="P301">
        <v>292</v>
      </c>
      <c r="Q301" t="str">
        <f t="shared" si="4"/>
        <v>3-Small C&amp;I</v>
      </c>
    </row>
    <row r="302" spans="1:17" x14ac:dyDescent="0.35">
      <c r="A302">
        <v>5</v>
      </c>
      <c r="B302" t="s">
        <v>181</v>
      </c>
      <c r="C302">
        <v>2019</v>
      </c>
      <c r="D302">
        <v>2</v>
      </c>
      <c r="E302" t="s">
        <v>297</v>
      </c>
      <c r="F302">
        <v>79</v>
      </c>
      <c r="G302" t="s">
        <v>212</v>
      </c>
      <c r="H302">
        <v>951</v>
      </c>
      <c r="I302" t="s">
        <v>250</v>
      </c>
      <c r="J302" t="s">
        <v>126</v>
      </c>
      <c r="K302" t="s">
        <v>249</v>
      </c>
      <c r="L302">
        <v>4579</v>
      </c>
      <c r="M302" t="s">
        <v>221</v>
      </c>
      <c r="N302">
        <v>7</v>
      </c>
      <c r="O302">
        <v>286.51</v>
      </c>
      <c r="P302">
        <v>2844</v>
      </c>
      <c r="Q302" t="str">
        <f t="shared" si="4"/>
        <v>3-Small C&amp;I</v>
      </c>
    </row>
    <row r="303" spans="1:17" x14ac:dyDescent="0.35">
      <c r="A303">
        <v>5</v>
      </c>
      <c r="B303" t="s">
        <v>181</v>
      </c>
      <c r="C303">
        <v>2019</v>
      </c>
      <c r="D303">
        <v>2</v>
      </c>
      <c r="E303" t="s">
        <v>297</v>
      </c>
      <c r="F303">
        <v>3</v>
      </c>
      <c r="G303" t="s">
        <v>189</v>
      </c>
      <c r="H303">
        <v>10</v>
      </c>
      <c r="I303" t="s">
        <v>251</v>
      </c>
      <c r="J303" t="s">
        <v>117</v>
      </c>
      <c r="K303" t="s">
        <v>236</v>
      </c>
      <c r="L303">
        <v>300</v>
      </c>
      <c r="M303" t="s">
        <v>191</v>
      </c>
      <c r="N303">
        <v>23689</v>
      </c>
      <c r="O303">
        <v>2334126.2000000002</v>
      </c>
      <c r="P303">
        <v>10666736</v>
      </c>
      <c r="Q303" t="str">
        <f t="shared" si="4"/>
        <v>3-Small C&amp;I</v>
      </c>
    </row>
    <row r="304" spans="1:17" x14ac:dyDescent="0.35">
      <c r="A304">
        <v>5</v>
      </c>
      <c r="B304" t="s">
        <v>181</v>
      </c>
      <c r="C304">
        <v>2019</v>
      </c>
      <c r="D304">
        <v>2</v>
      </c>
      <c r="E304" t="s">
        <v>297</v>
      </c>
      <c r="F304">
        <v>3</v>
      </c>
      <c r="G304" t="s">
        <v>189</v>
      </c>
      <c r="H304">
        <v>952</v>
      </c>
      <c r="I304" t="s">
        <v>235</v>
      </c>
      <c r="J304" t="s">
        <v>117</v>
      </c>
      <c r="K304" t="s">
        <v>236</v>
      </c>
      <c r="L304">
        <v>4532</v>
      </c>
      <c r="M304" t="s">
        <v>200</v>
      </c>
      <c r="N304">
        <v>377</v>
      </c>
      <c r="O304">
        <v>124866.86</v>
      </c>
      <c r="P304">
        <v>1889768</v>
      </c>
      <c r="Q304" t="str">
        <f t="shared" si="4"/>
        <v>3-Small C&amp;I</v>
      </c>
    </row>
    <row r="305" spans="1:17" x14ac:dyDescent="0.35">
      <c r="A305">
        <v>4</v>
      </c>
      <c r="B305" t="s">
        <v>187</v>
      </c>
      <c r="C305">
        <v>2019</v>
      </c>
      <c r="D305">
        <v>2</v>
      </c>
      <c r="E305" t="s">
        <v>297</v>
      </c>
      <c r="F305">
        <v>3</v>
      </c>
      <c r="G305" t="s">
        <v>189</v>
      </c>
      <c r="H305">
        <v>954</v>
      </c>
      <c r="I305" t="s">
        <v>237</v>
      </c>
      <c r="J305" t="s">
        <v>119</v>
      </c>
      <c r="K305" t="s">
        <v>216</v>
      </c>
      <c r="L305">
        <v>4532</v>
      </c>
      <c r="M305" t="s">
        <v>200</v>
      </c>
      <c r="N305">
        <v>71</v>
      </c>
      <c r="O305">
        <v>106165.06</v>
      </c>
      <c r="P305">
        <v>1347897</v>
      </c>
      <c r="Q305" t="str">
        <f t="shared" si="4"/>
        <v>4-Medium C&amp;I</v>
      </c>
    </row>
    <row r="306" spans="1:17" x14ac:dyDescent="0.35">
      <c r="A306">
        <v>5</v>
      </c>
      <c r="B306" t="s">
        <v>181</v>
      </c>
      <c r="C306">
        <v>2019</v>
      </c>
      <c r="D306">
        <v>2</v>
      </c>
      <c r="E306" t="s">
        <v>297</v>
      </c>
      <c r="F306">
        <v>3</v>
      </c>
      <c r="G306" t="s">
        <v>189</v>
      </c>
      <c r="H306">
        <v>20</v>
      </c>
      <c r="I306" t="s">
        <v>300</v>
      </c>
      <c r="J306" t="s">
        <v>128</v>
      </c>
      <c r="K306" t="s">
        <v>205</v>
      </c>
      <c r="L306">
        <v>300</v>
      </c>
      <c r="M306" t="s">
        <v>191</v>
      </c>
      <c r="N306">
        <v>68</v>
      </c>
      <c r="O306">
        <v>204554.57</v>
      </c>
      <c r="P306">
        <v>832075</v>
      </c>
      <c r="Q306" t="str">
        <f t="shared" si="4"/>
        <v>4-Medium C&amp;I</v>
      </c>
    </row>
    <row r="307" spans="1:17" x14ac:dyDescent="0.35">
      <c r="A307">
        <v>5</v>
      </c>
      <c r="B307" t="s">
        <v>181</v>
      </c>
      <c r="C307">
        <v>2019</v>
      </c>
      <c r="D307">
        <v>2</v>
      </c>
      <c r="E307" t="s">
        <v>297</v>
      </c>
      <c r="F307">
        <v>3</v>
      </c>
      <c r="G307" t="s">
        <v>189</v>
      </c>
      <c r="H307">
        <v>700</v>
      </c>
      <c r="I307" t="s">
        <v>273</v>
      </c>
      <c r="J307" t="s">
        <v>207</v>
      </c>
      <c r="K307" t="s">
        <v>208</v>
      </c>
      <c r="L307">
        <v>300</v>
      </c>
      <c r="M307" t="s">
        <v>191</v>
      </c>
      <c r="N307">
        <v>3</v>
      </c>
      <c r="O307">
        <v>76720.58</v>
      </c>
      <c r="P307">
        <v>360344</v>
      </c>
      <c r="Q307" t="str">
        <f t="shared" si="4"/>
        <v>5-Large C&amp;I</v>
      </c>
    </row>
    <row r="308" spans="1:17" x14ac:dyDescent="0.35">
      <c r="A308">
        <v>5</v>
      </c>
      <c r="B308" t="s">
        <v>181</v>
      </c>
      <c r="C308">
        <v>2019</v>
      </c>
      <c r="D308">
        <v>2</v>
      </c>
      <c r="E308" t="s">
        <v>297</v>
      </c>
      <c r="F308">
        <v>1</v>
      </c>
      <c r="G308" t="s">
        <v>183</v>
      </c>
      <c r="H308">
        <v>301</v>
      </c>
      <c r="I308" t="s">
        <v>247</v>
      </c>
      <c r="J308" t="s">
        <v>121</v>
      </c>
      <c r="K308" t="s">
        <v>230</v>
      </c>
      <c r="L308">
        <v>200</v>
      </c>
      <c r="M308" t="s">
        <v>210</v>
      </c>
      <c r="N308">
        <v>7555</v>
      </c>
      <c r="O308">
        <v>1117607.55</v>
      </c>
      <c r="P308">
        <v>4348146</v>
      </c>
      <c r="Q308" t="str">
        <f t="shared" si="4"/>
        <v>1-Residential</v>
      </c>
    </row>
    <row r="309" spans="1:17" x14ac:dyDescent="0.35">
      <c r="A309">
        <v>4</v>
      </c>
      <c r="B309" t="s">
        <v>187</v>
      </c>
      <c r="C309">
        <v>2019</v>
      </c>
      <c r="D309">
        <v>2</v>
      </c>
      <c r="E309" t="s">
        <v>297</v>
      </c>
      <c r="F309">
        <v>10</v>
      </c>
      <c r="G309" t="s">
        <v>238</v>
      </c>
      <c r="H309">
        <v>1</v>
      </c>
      <c r="I309" t="s">
        <v>229</v>
      </c>
      <c r="J309" t="s">
        <v>121</v>
      </c>
      <c r="K309" t="s">
        <v>230</v>
      </c>
      <c r="L309">
        <v>207</v>
      </c>
      <c r="M309" t="s">
        <v>243</v>
      </c>
      <c r="N309">
        <v>12</v>
      </c>
      <c r="O309">
        <v>2455.8000000000002</v>
      </c>
      <c r="P309">
        <v>9424</v>
      </c>
      <c r="Q309" t="str">
        <f t="shared" si="4"/>
        <v>1-Residential</v>
      </c>
    </row>
    <row r="310" spans="1:17" x14ac:dyDescent="0.35">
      <c r="A310">
        <v>4</v>
      </c>
      <c r="B310" t="s">
        <v>187</v>
      </c>
      <c r="C310">
        <v>2019</v>
      </c>
      <c r="D310">
        <v>2</v>
      </c>
      <c r="E310" t="s">
        <v>297</v>
      </c>
      <c r="F310">
        <v>3</v>
      </c>
      <c r="G310" t="s">
        <v>189</v>
      </c>
      <c r="H310">
        <v>1</v>
      </c>
      <c r="I310" t="s">
        <v>229</v>
      </c>
      <c r="J310" t="s">
        <v>121</v>
      </c>
      <c r="K310" t="s">
        <v>230</v>
      </c>
      <c r="L310">
        <v>300</v>
      </c>
      <c r="M310" t="s">
        <v>191</v>
      </c>
      <c r="N310">
        <v>24</v>
      </c>
      <c r="O310">
        <v>5678.17</v>
      </c>
      <c r="P310">
        <v>21918</v>
      </c>
      <c r="Q310" t="str">
        <f t="shared" si="4"/>
        <v>1-Residential</v>
      </c>
    </row>
    <row r="311" spans="1:17" x14ac:dyDescent="0.35">
      <c r="A311">
        <v>5</v>
      </c>
      <c r="B311" t="s">
        <v>181</v>
      </c>
      <c r="C311">
        <v>2019</v>
      </c>
      <c r="D311">
        <v>2</v>
      </c>
      <c r="E311" t="s">
        <v>297</v>
      </c>
      <c r="F311">
        <v>3</v>
      </c>
      <c r="G311" t="s">
        <v>189</v>
      </c>
      <c r="H311">
        <v>301</v>
      </c>
      <c r="I311" t="s">
        <v>247</v>
      </c>
      <c r="J311" t="s">
        <v>121</v>
      </c>
      <c r="K311" t="s">
        <v>230</v>
      </c>
      <c r="L311">
        <v>300</v>
      </c>
      <c r="M311" t="s">
        <v>191</v>
      </c>
      <c r="N311">
        <v>11</v>
      </c>
      <c r="O311">
        <v>7493.35</v>
      </c>
      <c r="P311">
        <v>30538</v>
      </c>
      <c r="Q311" t="str">
        <f t="shared" si="4"/>
        <v>1-Residential</v>
      </c>
    </row>
    <row r="312" spans="1:17" x14ac:dyDescent="0.35">
      <c r="A312">
        <v>5</v>
      </c>
      <c r="B312" t="s">
        <v>181</v>
      </c>
      <c r="C312">
        <v>2019</v>
      </c>
      <c r="D312">
        <v>2</v>
      </c>
      <c r="E312" t="s">
        <v>297</v>
      </c>
      <c r="F312">
        <v>72</v>
      </c>
      <c r="G312" t="s">
        <v>212</v>
      </c>
      <c r="H312">
        <v>1</v>
      </c>
      <c r="I312" t="s">
        <v>229</v>
      </c>
      <c r="J312" t="s">
        <v>121</v>
      </c>
      <c r="K312" t="s">
        <v>230</v>
      </c>
      <c r="L312">
        <v>1572</v>
      </c>
      <c r="M312" t="s">
        <v>231</v>
      </c>
      <c r="N312">
        <v>1</v>
      </c>
      <c r="O312">
        <v>114.05</v>
      </c>
      <c r="P312">
        <v>437</v>
      </c>
      <c r="Q312" t="str">
        <f t="shared" si="4"/>
        <v>1-Residential</v>
      </c>
    </row>
    <row r="313" spans="1:17" x14ac:dyDescent="0.35">
      <c r="A313">
        <v>4</v>
      </c>
      <c r="B313" t="s">
        <v>187</v>
      </c>
      <c r="C313">
        <v>2019</v>
      </c>
      <c r="D313">
        <v>2</v>
      </c>
      <c r="E313" t="s">
        <v>297</v>
      </c>
      <c r="F313">
        <v>1</v>
      </c>
      <c r="G313" t="s">
        <v>183</v>
      </c>
      <c r="H313">
        <v>903</v>
      </c>
      <c r="I313" t="s">
        <v>239</v>
      </c>
      <c r="J313" t="s">
        <v>121</v>
      </c>
      <c r="K313" t="s">
        <v>230</v>
      </c>
      <c r="L313">
        <v>4512</v>
      </c>
      <c r="M313" t="s">
        <v>186</v>
      </c>
      <c r="N313">
        <v>10507</v>
      </c>
      <c r="O313">
        <v>977649.75</v>
      </c>
      <c r="P313">
        <v>7925494</v>
      </c>
      <c r="Q313" t="str">
        <f t="shared" si="4"/>
        <v>1-Residential</v>
      </c>
    </row>
    <row r="314" spans="1:17" x14ac:dyDescent="0.35">
      <c r="A314">
        <v>4</v>
      </c>
      <c r="B314" t="s">
        <v>187</v>
      </c>
      <c r="C314">
        <v>2019</v>
      </c>
      <c r="D314">
        <v>2</v>
      </c>
      <c r="E314" t="s">
        <v>297</v>
      </c>
      <c r="F314">
        <v>10</v>
      </c>
      <c r="G314" t="s">
        <v>238</v>
      </c>
      <c r="H314">
        <v>903</v>
      </c>
      <c r="I314" t="s">
        <v>239</v>
      </c>
      <c r="J314" t="s">
        <v>121</v>
      </c>
      <c r="K314" t="s">
        <v>230</v>
      </c>
      <c r="L314">
        <v>4513</v>
      </c>
      <c r="M314" t="s">
        <v>240</v>
      </c>
      <c r="N314">
        <v>162</v>
      </c>
      <c r="O314">
        <v>18711.46</v>
      </c>
      <c r="P314">
        <v>153088</v>
      </c>
      <c r="Q314" t="str">
        <f t="shared" si="4"/>
        <v>1-Residential</v>
      </c>
    </row>
    <row r="315" spans="1:17" x14ac:dyDescent="0.35">
      <c r="A315">
        <v>5</v>
      </c>
      <c r="B315" t="s">
        <v>181</v>
      </c>
      <c r="C315">
        <v>2019</v>
      </c>
      <c r="D315">
        <v>2</v>
      </c>
      <c r="E315" t="s">
        <v>297</v>
      </c>
      <c r="F315">
        <v>60</v>
      </c>
      <c r="G315" t="s">
        <v>212</v>
      </c>
      <c r="H315">
        <v>600</v>
      </c>
      <c r="I315" t="s">
        <v>266</v>
      </c>
      <c r="J315" t="s">
        <v>123</v>
      </c>
      <c r="K315" t="s">
        <v>261</v>
      </c>
      <c r="L315">
        <v>360</v>
      </c>
      <c r="M315" t="s">
        <v>225</v>
      </c>
      <c r="N315">
        <v>9</v>
      </c>
      <c r="O315">
        <v>3718.21</v>
      </c>
      <c r="P315">
        <v>5861</v>
      </c>
      <c r="Q315" t="str">
        <f t="shared" si="4"/>
        <v>Street</v>
      </c>
    </row>
    <row r="316" spans="1:17" x14ac:dyDescent="0.35">
      <c r="A316">
        <v>4</v>
      </c>
      <c r="B316" t="s">
        <v>187</v>
      </c>
      <c r="C316">
        <v>2019</v>
      </c>
      <c r="D316">
        <v>2</v>
      </c>
      <c r="E316" t="s">
        <v>297</v>
      </c>
      <c r="F316">
        <v>6</v>
      </c>
      <c r="G316" t="s">
        <v>192</v>
      </c>
      <c r="H316">
        <v>624</v>
      </c>
      <c r="I316" t="s">
        <v>226</v>
      </c>
      <c r="J316" t="s">
        <v>124</v>
      </c>
      <c r="K316" t="s">
        <v>227</v>
      </c>
      <c r="L316">
        <v>4562</v>
      </c>
      <c r="M316" t="s">
        <v>211</v>
      </c>
      <c r="N316">
        <v>2</v>
      </c>
      <c r="O316">
        <v>1025.73</v>
      </c>
      <c r="P316">
        <v>7232</v>
      </c>
      <c r="Q316" t="str">
        <f t="shared" si="4"/>
        <v>Street</v>
      </c>
    </row>
    <row r="317" spans="1:17" x14ac:dyDescent="0.35">
      <c r="A317">
        <v>5</v>
      </c>
      <c r="B317" t="s">
        <v>181</v>
      </c>
      <c r="C317">
        <v>2019</v>
      </c>
      <c r="D317">
        <v>2</v>
      </c>
      <c r="E317" t="s">
        <v>297</v>
      </c>
      <c r="F317">
        <v>3</v>
      </c>
      <c r="G317" t="s">
        <v>189</v>
      </c>
      <c r="H317">
        <v>602</v>
      </c>
      <c r="I317" t="s">
        <v>246</v>
      </c>
      <c r="J317" t="s">
        <v>125</v>
      </c>
      <c r="K317" t="s">
        <v>197</v>
      </c>
      <c r="L317">
        <v>300</v>
      </c>
      <c r="M317" t="s">
        <v>191</v>
      </c>
      <c r="N317">
        <v>1021</v>
      </c>
      <c r="O317">
        <v>110673.9</v>
      </c>
      <c r="P317">
        <v>351590</v>
      </c>
      <c r="Q317" t="str">
        <f t="shared" si="4"/>
        <v>Street</v>
      </c>
    </row>
    <row r="318" spans="1:17" x14ac:dyDescent="0.35">
      <c r="A318">
        <v>5</v>
      </c>
      <c r="B318" t="s">
        <v>181</v>
      </c>
      <c r="C318">
        <v>2019</v>
      </c>
      <c r="D318">
        <v>2</v>
      </c>
      <c r="E318" t="s">
        <v>297</v>
      </c>
      <c r="F318">
        <v>3</v>
      </c>
      <c r="G318" t="s">
        <v>189</v>
      </c>
      <c r="H318">
        <v>603</v>
      </c>
      <c r="I318" t="s">
        <v>196</v>
      </c>
      <c r="J318" t="s">
        <v>125</v>
      </c>
      <c r="K318" t="s">
        <v>197</v>
      </c>
      <c r="L318">
        <v>300</v>
      </c>
      <c r="M318" t="s">
        <v>191</v>
      </c>
      <c r="N318">
        <v>2233</v>
      </c>
      <c r="O318">
        <v>231937.5</v>
      </c>
      <c r="P318">
        <v>689090</v>
      </c>
      <c r="Q318" t="str">
        <f t="shared" si="4"/>
        <v>Street</v>
      </c>
    </row>
    <row r="319" spans="1:17" x14ac:dyDescent="0.35">
      <c r="A319">
        <v>5</v>
      </c>
      <c r="B319" t="s">
        <v>181</v>
      </c>
      <c r="C319">
        <v>2019</v>
      </c>
      <c r="D319">
        <v>2</v>
      </c>
      <c r="E319" t="s">
        <v>297</v>
      </c>
      <c r="F319">
        <v>6</v>
      </c>
      <c r="G319" t="s">
        <v>192</v>
      </c>
      <c r="H319">
        <v>602</v>
      </c>
      <c r="I319" t="s">
        <v>246</v>
      </c>
      <c r="J319" t="s">
        <v>125</v>
      </c>
      <c r="K319" t="s">
        <v>197</v>
      </c>
      <c r="L319">
        <v>700</v>
      </c>
      <c r="M319" t="s">
        <v>193</v>
      </c>
      <c r="N319">
        <v>365</v>
      </c>
      <c r="O319">
        <v>29649.59</v>
      </c>
      <c r="P319">
        <v>102868</v>
      </c>
      <c r="Q319" t="str">
        <f t="shared" si="4"/>
        <v>Street</v>
      </c>
    </row>
    <row r="320" spans="1:17" x14ac:dyDescent="0.35">
      <c r="A320">
        <v>5</v>
      </c>
      <c r="B320" t="s">
        <v>181</v>
      </c>
      <c r="C320">
        <v>2019</v>
      </c>
      <c r="D320">
        <v>2</v>
      </c>
      <c r="E320" t="s">
        <v>297</v>
      </c>
      <c r="F320">
        <v>6</v>
      </c>
      <c r="G320" t="s">
        <v>192</v>
      </c>
      <c r="H320">
        <v>603</v>
      </c>
      <c r="I320" t="s">
        <v>196</v>
      </c>
      <c r="J320" t="s">
        <v>125</v>
      </c>
      <c r="K320" t="s">
        <v>197</v>
      </c>
      <c r="L320">
        <v>700</v>
      </c>
      <c r="M320" t="s">
        <v>193</v>
      </c>
      <c r="N320">
        <v>754</v>
      </c>
      <c r="O320">
        <v>66224.539999999994</v>
      </c>
      <c r="P320">
        <v>191266</v>
      </c>
      <c r="Q320" t="str">
        <f t="shared" si="4"/>
        <v>Street</v>
      </c>
    </row>
    <row r="321" spans="1:17" x14ac:dyDescent="0.35">
      <c r="A321">
        <v>5</v>
      </c>
      <c r="B321" t="s">
        <v>181</v>
      </c>
      <c r="C321">
        <v>2019</v>
      </c>
      <c r="D321">
        <v>2</v>
      </c>
      <c r="E321" t="s">
        <v>297</v>
      </c>
      <c r="F321">
        <v>3</v>
      </c>
      <c r="G321" t="s">
        <v>189</v>
      </c>
      <c r="H321">
        <v>5</v>
      </c>
      <c r="I321" t="s">
        <v>190</v>
      </c>
      <c r="J321" t="s">
        <v>115</v>
      </c>
      <c r="K321" t="s">
        <v>185</v>
      </c>
      <c r="L321">
        <v>300</v>
      </c>
      <c r="M321" t="s">
        <v>191</v>
      </c>
      <c r="N321">
        <v>46857</v>
      </c>
      <c r="O321">
        <v>8403998.7599999998</v>
      </c>
      <c r="P321">
        <v>62764133</v>
      </c>
      <c r="Q321" t="str">
        <f t="shared" si="4"/>
        <v>3-Small C&amp;I</v>
      </c>
    </row>
    <row r="322" spans="1:17" x14ac:dyDescent="0.35">
      <c r="A322">
        <v>5</v>
      </c>
      <c r="B322" t="s">
        <v>181</v>
      </c>
      <c r="C322">
        <v>2019</v>
      </c>
      <c r="D322">
        <v>2</v>
      </c>
      <c r="E322" t="s">
        <v>297</v>
      </c>
      <c r="F322">
        <v>5</v>
      </c>
      <c r="G322" t="s">
        <v>195</v>
      </c>
      <c r="H322">
        <v>305</v>
      </c>
      <c r="I322" t="s">
        <v>234</v>
      </c>
      <c r="J322" t="s">
        <v>115</v>
      </c>
      <c r="K322" t="s">
        <v>185</v>
      </c>
      <c r="L322">
        <v>460</v>
      </c>
      <c r="M322" t="s">
        <v>198</v>
      </c>
      <c r="N322">
        <v>2</v>
      </c>
      <c r="O322">
        <v>232.38</v>
      </c>
      <c r="P322">
        <v>991</v>
      </c>
      <c r="Q322" t="str">
        <f t="shared" ref="Q322:Q385" si="5">VLOOKUP(J322,S:T,2,FALSE)</f>
        <v>3-Small C&amp;I</v>
      </c>
    </row>
    <row r="323" spans="1:17" x14ac:dyDescent="0.35">
      <c r="A323">
        <v>5</v>
      </c>
      <c r="B323" t="s">
        <v>181</v>
      </c>
      <c r="C323">
        <v>2019</v>
      </c>
      <c r="D323">
        <v>2</v>
      </c>
      <c r="E323" t="s">
        <v>297</v>
      </c>
      <c r="F323">
        <v>6</v>
      </c>
      <c r="G323" t="s">
        <v>192</v>
      </c>
      <c r="H323">
        <v>950</v>
      </c>
      <c r="I323" t="s">
        <v>184</v>
      </c>
      <c r="J323" t="s">
        <v>115</v>
      </c>
      <c r="K323" t="s">
        <v>185</v>
      </c>
      <c r="L323">
        <v>4562</v>
      </c>
      <c r="M323" t="s">
        <v>211</v>
      </c>
      <c r="N323">
        <v>32</v>
      </c>
      <c r="O323">
        <v>907.41</v>
      </c>
      <c r="P323">
        <v>7167</v>
      </c>
      <c r="Q323" t="str">
        <f t="shared" si="5"/>
        <v>3-Small C&amp;I</v>
      </c>
    </row>
    <row r="324" spans="1:17" x14ac:dyDescent="0.35">
      <c r="A324">
        <v>4</v>
      </c>
      <c r="B324" t="s">
        <v>187</v>
      </c>
      <c r="C324">
        <v>2019</v>
      </c>
      <c r="D324">
        <v>2</v>
      </c>
      <c r="E324" t="s">
        <v>297</v>
      </c>
      <c r="F324">
        <v>3</v>
      </c>
      <c r="G324" t="s">
        <v>189</v>
      </c>
      <c r="H324">
        <v>951</v>
      </c>
      <c r="I324" t="s">
        <v>250</v>
      </c>
      <c r="J324" t="s">
        <v>126</v>
      </c>
      <c r="K324" t="s">
        <v>249</v>
      </c>
      <c r="L324">
        <v>4532</v>
      </c>
      <c r="M324" t="s">
        <v>200</v>
      </c>
      <c r="N324">
        <v>12</v>
      </c>
      <c r="O324">
        <v>381.32</v>
      </c>
      <c r="P324">
        <v>3224</v>
      </c>
      <c r="Q324" t="str">
        <f t="shared" si="5"/>
        <v>3-Small C&amp;I</v>
      </c>
    </row>
    <row r="325" spans="1:17" x14ac:dyDescent="0.35">
      <c r="A325">
        <v>4</v>
      </c>
      <c r="B325" t="s">
        <v>187</v>
      </c>
      <c r="C325">
        <v>2019</v>
      </c>
      <c r="D325">
        <v>2</v>
      </c>
      <c r="E325" t="s">
        <v>297</v>
      </c>
      <c r="F325">
        <v>3</v>
      </c>
      <c r="G325" t="s">
        <v>189</v>
      </c>
      <c r="H325">
        <v>955</v>
      </c>
      <c r="I325" t="s">
        <v>282</v>
      </c>
      <c r="J325" t="s">
        <v>127</v>
      </c>
      <c r="K325" t="s">
        <v>263</v>
      </c>
      <c r="L325">
        <v>4532</v>
      </c>
      <c r="M325" t="s">
        <v>200</v>
      </c>
      <c r="N325">
        <v>1</v>
      </c>
      <c r="O325">
        <v>2162.2600000000002</v>
      </c>
      <c r="P325">
        <v>20829</v>
      </c>
      <c r="Q325" t="str">
        <f t="shared" si="5"/>
        <v>4-Medium C&amp;I</v>
      </c>
    </row>
    <row r="326" spans="1:17" x14ac:dyDescent="0.35">
      <c r="A326">
        <v>5</v>
      </c>
      <c r="B326" t="s">
        <v>181</v>
      </c>
      <c r="C326">
        <v>2019</v>
      </c>
      <c r="D326">
        <v>2</v>
      </c>
      <c r="E326" t="s">
        <v>297</v>
      </c>
      <c r="F326">
        <v>5</v>
      </c>
      <c r="G326" t="s">
        <v>195</v>
      </c>
      <c r="H326">
        <v>701</v>
      </c>
      <c r="I326" t="s">
        <v>206</v>
      </c>
      <c r="J326" t="s">
        <v>207</v>
      </c>
      <c r="K326" t="s">
        <v>208</v>
      </c>
      <c r="L326">
        <v>460</v>
      </c>
      <c r="M326" t="s">
        <v>198</v>
      </c>
      <c r="N326">
        <v>102</v>
      </c>
      <c r="O326">
        <v>1740348.17</v>
      </c>
      <c r="P326">
        <v>7602238</v>
      </c>
      <c r="Q326" t="str">
        <f t="shared" si="5"/>
        <v>5-Large C&amp;I</v>
      </c>
    </row>
    <row r="327" spans="1:17" x14ac:dyDescent="0.35">
      <c r="A327">
        <v>4</v>
      </c>
      <c r="B327" t="s">
        <v>187</v>
      </c>
      <c r="C327">
        <v>2019</v>
      </c>
      <c r="D327">
        <v>2</v>
      </c>
      <c r="E327" t="s">
        <v>297</v>
      </c>
      <c r="F327">
        <v>3</v>
      </c>
      <c r="G327" t="s">
        <v>189</v>
      </c>
      <c r="H327">
        <v>710</v>
      </c>
      <c r="I327" t="s">
        <v>220</v>
      </c>
      <c r="J327" t="s">
        <v>207</v>
      </c>
      <c r="K327" t="s">
        <v>208</v>
      </c>
      <c r="L327">
        <v>4532</v>
      </c>
      <c r="M327" t="s">
        <v>200</v>
      </c>
      <c r="N327">
        <v>11</v>
      </c>
      <c r="O327">
        <v>76651.210000000006</v>
      </c>
      <c r="P327">
        <v>1135659</v>
      </c>
      <c r="Q327" t="str">
        <f t="shared" si="5"/>
        <v>5-Large C&amp;I</v>
      </c>
    </row>
    <row r="328" spans="1:17" x14ac:dyDescent="0.35">
      <c r="A328">
        <v>4</v>
      </c>
      <c r="B328" t="s">
        <v>187</v>
      </c>
      <c r="C328">
        <v>2019</v>
      </c>
      <c r="D328">
        <v>2</v>
      </c>
      <c r="E328" t="s">
        <v>297</v>
      </c>
      <c r="F328">
        <v>1</v>
      </c>
      <c r="G328" t="s">
        <v>183</v>
      </c>
      <c r="H328">
        <v>1</v>
      </c>
      <c r="I328" t="s">
        <v>229</v>
      </c>
      <c r="J328" t="s">
        <v>121</v>
      </c>
      <c r="K328" t="s">
        <v>230</v>
      </c>
      <c r="L328">
        <v>200</v>
      </c>
      <c r="M328" t="s">
        <v>210</v>
      </c>
      <c r="N328">
        <v>1119</v>
      </c>
      <c r="O328">
        <v>214501.32</v>
      </c>
      <c r="P328">
        <v>828721</v>
      </c>
      <c r="Q328" t="str">
        <f t="shared" si="5"/>
        <v>1-Residential</v>
      </c>
    </row>
    <row r="329" spans="1:17" x14ac:dyDescent="0.35">
      <c r="A329">
        <v>5</v>
      </c>
      <c r="B329" t="s">
        <v>181</v>
      </c>
      <c r="C329">
        <v>2019</v>
      </c>
      <c r="D329">
        <v>2</v>
      </c>
      <c r="E329" t="s">
        <v>297</v>
      </c>
      <c r="F329">
        <v>1</v>
      </c>
      <c r="G329" t="s">
        <v>183</v>
      </c>
      <c r="H329">
        <v>7</v>
      </c>
      <c r="I329" t="s">
        <v>241</v>
      </c>
      <c r="J329" t="s">
        <v>122</v>
      </c>
      <c r="K329" t="s">
        <v>242</v>
      </c>
      <c r="L329">
        <v>200</v>
      </c>
      <c r="M329" t="s">
        <v>210</v>
      </c>
      <c r="N329">
        <v>83</v>
      </c>
      <c r="O329">
        <v>8836.5400000000009</v>
      </c>
      <c r="P329">
        <v>46764</v>
      </c>
      <c r="Q329" t="str">
        <f t="shared" si="5"/>
        <v>2-Low Income Residential</v>
      </c>
    </row>
    <row r="330" spans="1:17" x14ac:dyDescent="0.35">
      <c r="A330">
        <v>5</v>
      </c>
      <c r="B330" t="s">
        <v>181</v>
      </c>
      <c r="C330">
        <v>2019</v>
      </c>
      <c r="D330">
        <v>2</v>
      </c>
      <c r="E330" t="s">
        <v>297</v>
      </c>
      <c r="F330">
        <v>10</v>
      </c>
      <c r="G330" t="s">
        <v>238</v>
      </c>
      <c r="H330">
        <v>6</v>
      </c>
      <c r="I330" t="s">
        <v>256</v>
      </c>
      <c r="J330" t="s">
        <v>122</v>
      </c>
      <c r="K330" t="s">
        <v>242</v>
      </c>
      <c r="L330">
        <v>207</v>
      </c>
      <c r="M330" t="s">
        <v>243</v>
      </c>
      <c r="N330">
        <v>5614</v>
      </c>
      <c r="O330">
        <v>1208574.6599999999</v>
      </c>
      <c r="P330">
        <v>7107066</v>
      </c>
      <c r="Q330" t="str">
        <f t="shared" si="5"/>
        <v>2-Low Income Residential</v>
      </c>
    </row>
    <row r="331" spans="1:17" x14ac:dyDescent="0.35">
      <c r="A331">
        <v>5</v>
      </c>
      <c r="B331" t="s">
        <v>181</v>
      </c>
      <c r="C331">
        <v>2019</v>
      </c>
      <c r="D331">
        <v>2</v>
      </c>
      <c r="E331" t="s">
        <v>297</v>
      </c>
      <c r="F331">
        <v>3</v>
      </c>
      <c r="G331" t="s">
        <v>189</v>
      </c>
      <c r="H331">
        <v>6</v>
      </c>
      <c r="I331" t="s">
        <v>256</v>
      </c>
      <c r="J331" t="s">
        <v>122</v>
      </c>
      <c r="K331" t="s">
        <v>242</v>
      </c>
      <c r="L331">
        <v>300</v>
      </c>
      <c r="M331" t="s">
        <v>191</v>
      </c>
      <c r="N331">
        <v>2</v>
      </c>
      <c r="O331">
        <v>153.46</v>
      </c>
      <c r="P331">
        <v>874</v>
      </c>
      <c r="Q331" t="str">
        <f t="shared" si="5"/>
        <v>2-Low Income Residential</v>
      </c>
    </row>
    <row r="332" spans="1:17" x14ac:dyDescent="0.35">
      <c r="A332">
        <v>5</v>
      </c>
      <c r="B332" t="s">
        <v>181</v>
      </c>
      <c r="C332">
        <v>2019</v>
      </c>
      <c r="D332">
        <v>2</v>
      </c>
      <c r="E332" t="s">
        <v>297</v>
      </c>
      <c r="F332">
        <v>10</v>
      </c>
      <c r="G332" t="s">
        <v>238</v>
      </c>
      <c r="H332">
        <v>905</v>
      </c>
      <c r="I332" t="s">
        <v>272</v>
      </c>
      <c r="J332" t="s">
        <v>122</v>
      </c>
      <c r="K332" t="s">
        <v>242</v>
      </c>
      <c r="L332">
        <v>4513</v>
      </c>
      <c r="M332" t="s">
        <v>240</v>
      </c>
      <c r="N332">
        <v>4593</v>
      </c>
      <c r="O332">
        <v>182704.48</v>
      </c>
      <c r="P332">
        <v>5799942</v>
      </c>
      <c r="Q332" t="str">
        <f t="shared" si="5"/>
        <v>2-Low Income Residential</v>
      </c>
    </row>
    <row r="333" spans="1:17" x14ac:dyDescent="0.35">
      <c r="A333">
        <v>5</v>
      </c>
      <c r="B333" t="s">
        <v>181</v>
      </c>
      <c r="C333">
        <v>2019</v>
      </c>
      <c r="D333">
        <v>2</v>
      </c>
      <c r="E333" t="s">
        <v>297</v>
      </c>
      <c r="F333">
        <v>10</v>
      </c>
      <c r="G333" t="s">
        <v>238</v>
      </c>
      <c r="H333">
        <v>4</v>
      </c>
      <c r="I333" t="s">
        <v>274</v>
      </c>
      <c r="J333" t="s">
        <v>202</v>
      </c>
      <c r="K333" t="s">
        <v>203</v>
      </c>
      <c r="L333">
        <v>207</v>
      </c>
      <c r="M333" t="s">
        <v>243</v>
      </c>
      <c r="N333">
        <v>1</v>
      </c>
      <c r="O333">
        <v>1500.21</v>
      </c>
      <c r="P333">
        <v>5269</v>
      </c>
      <c r="Q333" t="str">
        <f t="shared" si="5"/>
        <v>1-Residential</v>
      </c>
    </row>
    <row r="334" spans="1:17" x14ac:dyDescent="0.35">
      <c r="A334">
        <v>5</v>
      </c>
      <c r="B334" t="s">
        <v>181</v>
      </c>
      <c r="C334">
        <v>2019</v>
      </c>
      <c r="D334">
        <v>2</v>
      </c>
      <c r="E334" t="s">
        <v>297</v>
      </c>
      <c r="F334">
        <v>60</v>
      </c>
      <c r="G334" t="s">
        <v>212</v>
      </c>
      <c r="H334">
        <v>612</v>
      </c>
      <c r="I334" t="s">
        <v>223</v>
      </c>
      <c r="J334" t="s">
        <v>116</v>
      </c>
      <c r="K334" t="s">
        <v>224</v>
      </c>
      <c r="L334">
        <v>360</v>
      </c>
      <c r="M334" t="s">
        <v>225</v>
      </c>
      <c r="N334">
        <v>1</v>
      </c>
      <c r="O334">
        <v>9.64</v>
      </c>
      <c r="P334">
        <v>10</v>
      </c>
      <c r="Q334" t="str">
        <f t="shared" si="5"/>
        <v>3-Small C&amp;I</v>
      </c>
    </row>
    <row r="335" spans="1:17" x14ac:dyDescent="0.35">
      <c r="A335">
        <v>5</v>
      </c>
      <c r="B335" t="s">
        <v>181</v>
      </c>
      <c r="C335">
        <v>2019</v>
      </c>
      <c r="D335">
        <v>2</v>
      </c>
      <c r="E335" t="s">
        <v>297</v>
      </c>
      <c r="F335">
        <v>6</v>
      </c>
      <c r="G335" t="s">
        <v>192</v>
      </c>
      <c r="H335">
        <v>601</v>
      </c>
      <c r="I335" t="s">
        <v>260</v>
      </c>
      <c r="J335" t="s">
        <v>123</v>
      </c>
      <c r="K335" t="s">
        <v>261</v>
      </c>
      <c r="L335">
        <v>700</v>
      </c>
      <c r="M335" t="s">
        <v>193</v>
      </c>
      <c r="N335">
        <v>139</v>
      </c>
      <c r="O335">
        <v>92178.14</v>
      </c>
      <c r="P335">
        <v>186090</v>
      </c>
      <c r="Q335" t="str">
        <f t="shared" si="5"/>
        <v>Street</v>
      </c>
    </row>
    <row r="336" spans="1:17" x14ac:dyDescent="0.35">
      <c r="A336">
        <v>5</v>
      </c>
      <c r="B336" t="s">
        <v>181</v>
      </c>
      <c r="C336">
        <v>2019</v>
      </c>
      <c r="D336">
        <v>2</v>
      </c>
      <c r="E336" t="s">
        <v>297</v>
      </c>
      <c r="F336">
        <v>6</v>
      </c>
      <c r="G336" t="s">
        <v>192</v>
      </c>
      <c r="H336">
        <v>617</v>
      </c>
      <c r="I336" t="s">
        <v>287</v>
      </c>
      <c r="J336" t="s">
        <v>288</v>
      </c>
      <c r="K336" t="s">
        <v>289</v>
      </c>
      <c r="L336">
        <v>4562</v>
      </c>
      <c r="M336" t="s">
        <v>211</v>
      </c>
      <c r="N336">
        <v>14</v>
      </c>
      <c r="O336">
        <v>39371.870000000003</v>
      </c>
      <c r="P336">
        <v>234920</v>
      </c>
      <c r="Q336" t="str">
        <f t="shared" si="5"/>
        <v>Street</v>
      </c>
    </row>
    <row r="337" spans="1:17" x14ac:dyDescent="0.35">
      <c r="A337">
        <v>5</v>
      </c>
      <c r="B337" t="s">
        <v>181</v>
      </c>
      <c r="C337">
        <v>2019</v>
      </c>
      <c r="D337">
        <v>2</v>
      </c>
      <c r="E337" t="s">
        <v>297</v>
      </c>
      <c r="F337">
        <v>6</v>
      </c>
      <c r="G337" t="s">
        <v>192</v>
      </c>
      <c r="H337">
        <v>607</v>
      </c>
      <c r="I337" t="s">
        <v>293</v>
      </c>
      <c r="J337" t="s">
        <v>130</v>
      </c>
      <c r="K337" t="s">
        <v>280</v>
      </c>
      <c r="L337">
        <v>700</v>
      </c>
      <c r="M337" t="s">
        <v>193</v>
      </c>
      <c r="N337">
        <v>3</v>
      </c>
      <c r="O337">
        <v>19211.91</v>
      </c>
      <c r="P337">
        <v>50366</v>
      </c>
      <c r="Q337" t="str">
        <f t="shared" si="5"/>
        <v>Street</v>
      </c>
    </row>
    <row r="338" spans="1:17" x14ac:dyDescent="0.35">
      <c r="A338">
        <v>5</v>
      </c>
      <c r="B338" t="s">
        <v>181</v>
      </c>
      <c r="C338">
        <v>2019</v>
      </c>
      <c r="D338">
        <v>2</v>
      </c>
      <c r="E338" t="s">
        <v>297</v>
      </c>
      <c r="F338">
        <v>5</v>
      </c>
      <c r="G338" t="s">
        <v>195</v>
      </c>
      <c r="H338">
        <v>602</v>
      </c>
      <c r="I338" t="s">
        <v>246</v>
      </c>
      <c r="J338" t="s">
        <v>125</v>
      </c>
      <c r="K338" t="s">
        <v>197</v>
      </c>
      <c r="L338">
        <v>460</v>
      </c>
      <c r="M338" t="s">
        <v>198</v>
      </c>
      <c r="N338">
        <v>26</v>
      </c>
      <c r="O338">
        <v>3984.39</v>
      </c>
      <c r="P338">
        <v>12986</v>
      </c>
      <c r="Q338" t="str">
        <f t="shared" si="5"/>
        <v>Street</v>
      </c>
    </row>
    <row r="339" spans="1:17" x14ac:dyDescent="0.35">
      <c r="A339">
        <v>4</v>
      </c>
      <c r="B339" t="s">
        <v>187</v>
      </c>
      <c r="C339">
        <v>2019</v>
      </c>
      <c r="D339">
        <v>2</v>
      </c>
      <c r="E339" t="s">
        <v>297</v>
      </c>
      <c r="F339">
        <v>3</v>
      </c>
      <c r="G339" t="s">
        <v>189</v>
      </c>
      <c r="H339">
        <v>616</v>
      </c>
      <c r="I339" t="s">
        <v>199</v>
      </c>
      <c r="J339" t="s">
        <v>125</v>
      </c>
      <c r="K339" t="s">
        <v>197</v>
      </c>
      <c r="L339">
        <v>4532</v>
      </c>
      <c r="M339" t="s">
        <v>200</v>
      </c>
      <c r="N339">
        <v>1</v>
      </c>
      <c r="O339">
        <v>7.15</v>
      </c>
      <c r="P339">
        <v>23</v>
      </c>
      <c r="Q339" t="str">
        <f t="shared" si="5"/>
        <v>Street</v>
      </c>
    </row>
    <row r="340" spans="1:17" x14ac:dyDescent="0.35">
      <c r="A340">
        <v>5</v>
      </c>
      <c r="B340" t="s">
        <v>181</v>
      </c>
      <c r="C340">
        <v>2019</v>
      </c>
      <c r="D340">
        <v>2</v>
      </c>
      <c r="E340" t="s">
        <v>297</v>
      </c>
      <c r="F340">
        <v>6</v>
      </c>
      <c r="G340" t="s">
        <v>192</v>
      </c>
      <c r="H340">
        <v>619</v>
      </c>
      <c r="I340" t="s">
        <v>277</v>
      </c>
      <c r="J340" t="s">
        <v>278</v>
      </c>
      <c r="K340" t="s">
        <v>212</v>
      </c>
      <c r="L340">
        <v>4562</v>
      </c>
      <c r="M340" t="s">
        <v>211</v>
      </c>
      <c r="N340">
        <v>232</v>
      </c>
      <c r="O340">
        <v>-320922.36</v>
      </c>
      <c r="P340">
        <v>-3587408</v>
      </c>
      <c r="Q340" t="str">
        <f t="shared" si="5"/>
        <v>Street</v>
      </c>
    </row>
    <row r="341" spans="1:17" x14ac:dyDescent="0.35">
      <c r="A341">
        <v>5</v>
      </c>
      <c r="B341" t="s">
        <v>181</v>
      </c>
      <c r="C341">
        <v>2019</v>
      </c>
      <c r="D341">
        <v>2</v>
      </c>
      <c r="E341" t="s">
        <v>297</v>
      </c>
      <c r="F341">
        <v>6</v>
      </c>
      <c r="G341" t="s">
        <v>192</v>
      </c>
      <c r="H341">
        <v>627</v>
      </c>
      <c r="I341" t="s">
        <v>257</v>
      </c>
      <c r="J341" t="s">
        <v>132</v>
      </c>
      <c r="K341" t="s">
        <v>212</v>
      </c>
      <c r="L341">
        <v>4562</v>
      </c>
      <c r="M341" t="s">
        <v>211</v>
      </c>
      <c r="N341">
        <v>4</v>
      </c>
      <c r="O341">
        <v>1228.05</v>
      </c>
      <c r="P341">
        <v>426</v>
      </c>
      <c r="Q341" t="str">
        <f t="shared" si="5"/>
        <v>Street</v>
      </c>
    </row>
    <row r="342" spans="1:17" x14ac:dyDescent="0.35">
      <c r="A342">
        <v>5</v>
      </c>
      <c r="B342" t="s">
        <v>181</v>
      </c>
      <c r="C342">
        <v>2019</v>
      </c>
      <c r="D342">
        <v>3</v>
      </c>
      <c r="E342" t="s">
        <v>245</v>
      </c>
      <c r="F342">
        <v>5</v>
      </c>
      <c r="G342" t="s">
        <v>195</v>
      </c>
      <c r="H342">
        <v>602</v>
      </c>
      <c r="I342" t="s">
        <v>246</v>
      </c>
      <c r="J342" t="s">
        <v>125</v>
      </c>
      <c r="K342" t="s">
        <v>197</v>
      </c>
      <c r="L342">
        <v>460</v>
      </c>
      <c r="M342" t="s">
        <v>198</v>
      </c>
      <c r="N342">
        <v>26</v>
      </c>
      <c r="O342">
        <v>4081.77</v>
      </c>
      <c r="P342">
        <v>12422</v>
      </c>
      <c r="Q342" t="str">
        <f t="shared" si="5"/>
        <v>Street</v>
      </c>
    </row>
    <row r="343" spans="1:17" x14ac:dyDescent="0.35">
      <c r="A343">
        <v>5</v>
      </c>
      <c r="B343" t="s">
        <v>181</v>
      </c>
      <c r="C343">
        <v>2019</v>
      </c>
      <c r="D343">
        <v>3</v>
      </c>
      <c r="E343" t="s">
        <v>245</v>
      </c>
      <c r="F343">
        <v>1</v>
      </c>
      <c r="G343" t="s">
        <v>183</v>
      </c>
      <c r="H343">
        <v>301</v>
      </c>
      <c r="I343" t="s">
        <v>247</v>
      </c>
      <c r="J343" t="s">
        <v>121</v>
      </c>
      <c r="K343" t="s">
        <v>230</v>
      </c>
      <c r="L343">
        <v>200</v>
      </c>
      <c r="M343" t="s">
        <v>210</v>
      </c>
      <c r="N343">
        <v>7465</v>
      </c>
      <c r="O343">
        <v>1040373.43</v>
      </c>
      <c r="P343">
        <v>4011517</v>
      </c>
      <c r="Q343" t="str">
        <f t="shared" si="5"/>
        <v>1-Residential</v>
      </c>
    </row>
    <row r="344" spans="1:17" x14ac:dyDescent="0.35">
      <c r="A344">
        <v>5</v>
      </c>
      <c r="B344" t="s">
        <v>181</v>
      </c>
      <c r="C344">
        <v>2019</v>
      </c>
      <c r="D344">
        <v>3</v>
      </c>
      <c r="E344" t="s">
        <v>245</v>
      </c>
      <c r="F344">
        <v>75</v>
      </c>
      <c r="G344" t="s">
        <v>212</v>
      </c>
      <c r="H344">
        <v>701</v>
      </c>
      <c r="I344" t="s">
        <v>206</v>
      </c>
      <c r="J344" t="s">
        <v>207</v>
      </c>
      <c r="K344" t="s">
        <v>208</v>
      </c>
      <c r="L344">
        <v>1575</v>
      </c>
      <c r="M344" t="s">
        <v>218</v>
      </c>
      <c r="N344">
        <v>1</v>
      </c>
      <c r="O344">
        <v>40827.760000000002</v>
      </c>
      <c r="P344">
        <v>189000</v>
      </c>
      <c r="Q344" t="str">
        <f t="shared" si="5"/>
        <v>5-Large C&amp;I</v>
      </c>
    </row>
    <row r="345" spans="1:17" x14ac:dyDescent="0.35">
      <c r="A345">
        <v>5</v>
      </c>
      <c r="B345" t="s">
        <v>181</v>
      </c>
      <c r="C345">
        <v>2019</v>
      </c>
      <c r="D345">
        <v>3</v>
      </c>
      <c r="E345" t="s">
        <v>245</v>
      </c>
      <c r="F345">
        <v>1</v>
      </c>
      <c r="G345" t="s">
        <v>183</v>
      </c>
      <c r="H345">
        <v>903</v>
      </c>
      <c r="I345" t="s">
        <v>239</v>
      </c>
      <c r="J345" t="s">
        <v>121</v>
      </c>
      <c r="K345" t="s">
        <v>230</v>
      </c>
      <c r="L345">
        <v>4512</v>
      </c>
      <c r="M345" t="s">
        <v>186</v>
      </c>
      <c r="N345">
        <v>395321</v>
      </c>
      <c r="O345">
        <v>28374913.989999998</v>
      </c>
      <c r="P345">
        <v>232646129</v>
      </c>
      <c r="Q345" t="str">
        <f t="shared" si="5"/>
        <v>1-Residential</v>
      </c>
    </row>
    <row r="346" spans="1:17" x14ac:dyDescent="0.35">
      <c r="A346">
        <v>4</v>
      </c>
      <c r="B346" t="s">
        <v>187</v>
      </c>
      <c r="C346">
        <v>2019</v>
      </c>
      <c r="D346">
        <v>3</v>
      </c>
      <c r="E346" t="s">
        <v>245</v>
      </c>
      <c r="F346">
        <v>3</v>
      </c>
      <c r="G346" t="s">
        <v>189</v>
      </c>
      <c r="H346">
        <v>903</v>
      </c>
      <c r="I346" t="s">
        <v>239</v>
      </c>
      <c r="J346" t="s">
        <v>121</v>
      </c>
      <c r="K346" t="s">
        <v>230</v>
      </c>
      <c r="L346">
        <v>4532</v>
      </c>
      <c r="M346" t="s">
        <v>200</v>
      </c>
      <c r="N346">
        <v>24</v>
      </c>
      <c r="O346">
        <v>1838.64</v>
      </c>
      <c r="P346">
        <v>14603</v>
      </c>
      <c r="Q346" t="str">
        <f t="shared" si="5"/>
        <v>1-Residential</v>
      </c>
    </row>
    <row r="347" spans="1:17" x14ac:dyDescent="0.35">
      <c r="A347">
        <v>5</v>
      </c>
      <c r="B347" t="s">
        <v>181</v>
      </c>
      <c r="C347">
        <v>2019</v>
      </c>
      <c r="D347">
        <v>3</v>
      </c>
      <c r="E347" t="s">
        <v>245</v>
      </c>
      <c r="F347">
        <v>60</v>
      </c>
      <c r="G347" t="s">
        <v>212</v>
      </c>
      <c r="H347">
        <v>612</v>
      </c>
      <c r="I347" t="s">
        <v>223</v>
      </c>
      <c r="J347" t="s">
        <v>116</v>
      </c>
      <c r="K347" t="s">
        <v>224</v>
      </c>
      <c r="L347">
        <v>360</v>
      </c>
      <c r="M347" t="s">
        <v>225</v>
      </c>
      <c r="N347">
        <v>1</v>
      </c>
      <c r="O347">
        <v>9.4499999999999993</v>
      </c>
      <c r="P347">
        <v>9</v>
      </c>
      <c r="Q347" t="str">
        <f t="shared" si="5"/>
        <v>3-Small C&amp;I</v>
      </c>
    </row>
    <row r="348" spans="1:17" x14ac:dyDescent="0.35">
      <c r="A348">
        <v>5</v>
      </c>
      <c r="B348" t="s">
        <v>181</v>
      </c>
      <c r="C348">
        <v>2019</v>
      </c>
      <c r="D348">
        <v>3</v>
      </c>
      <c r="E348" t="s">
        <v>245</v>
      </c>
      <c r="F348">
        <v>5</v>
      </c>
      <c r="G348" t="s">
        <v>195</v>
      </c>
      <c r="H348">
        <v>8</v>
      </c>
      <c r="I348" t="s">
        <v>248</v>
      </c>
      <c r="J348" t="s">
        <v>126</v>
      </c>
      <c r="K348" t="s">
        <v>249</v>
      </c>
      <c r="L348">
        <v>460</v>
      </c>
      <c r="M348" t="s">
        <v>198</v>
      </c>
      <c r="N348">
        <v>1</v>
      </c>
      <c r="O348">
        <v>70.25</v>
      </c>
      <c r="P348">
        <v>292</v>
      </c>
      <c r="Q348" t="str">
        <f t="shared" si="5"/>
        <v>3-Small C&amp;I</v>
      </c>
    </row>
    <row r="349" spans="1:17" x14ac:dyDescent="0.35">
      <c r="A349">
        <v>4</v>
      </c>
      <c r="B349" t="s">
        <v>187</v>
      </c>
      <c r="C349">
        <v>2019</v>
      </c>
      <c r="D349">
        <v>3</v>
      </c>
      <c r="E349" t="s">
        <v>245</v>
      </c>
      <c r="F349">
        <v>3</v>
      </c>
      <c r="G349" t="s">
        <v>189</v>
      </c>
      <c r="H349">
        <v>951</v>
      </c>
      <c r="I349" t="s">
        <v>250</v>
      </c>
      <c r="J349" t="s">
        <v>126</v>
      </c>
      <c r="K349" t="s">
        <v>249</v>
      </c>
      <c r="L349">
        <v>4532</v>
      </c>
      <c r="M349" t="s">
        <v>200</v>
      </c>
      <c r="N349">
        <v>12</v>
      </c>
      <c r="O349">
        <v>383.35</v>
      </c>
      <c r="P349">
        <v>3224</v>
      </c>
      <c r="Q349" t="str">
        <f t="shared" si="5"/>
        <v>3-Small C&amp;I</v>
      </c>
    </row>
    <row r="350" spans="1:17" x14ac:dyDescent="0.35">
      <c r="A350">
        <v>4</v>
      </c>
      <c r="B350" t="s">
        <v>187</v>
      </c>
      <c r="C350">
        <v>2019</v>
      </c>
      <c r="D350">
        <v>3</v>
      </c>
      <c r="E350" t="s">
        <v>245</v>
      </c>
      <c r="F350">
        <v>1</v>
      </c>
      <c r="G350" t="s">
        <v>183</v>
      </c>
      <c r="H350">
        <v>950</v>
      </c>
      <c r="I350" t="s">
        <v>184</v>
      </c>
      <c r="J350" t="s">
        <v>115</v>
      </c>
      <c r="K350" t="s">
        <v>185</v>
      </c>
      <c r="L350">
        <v>4512</v>
      </c>
      <c r="M350" t="s">
        <v>186</v>
      </c>
      <c r="N350">
        <v>30</v>
      </c>
      <c r="O350">
        <v>1385.11</v>
      </c>
      <c r="P350">
        <v>11840</v>
      </c>
      <c r="Q350" t="str">
        <f t="shared" si="5"/>
        <v>3-Small C&amp;I</v>
      </c>
    </row>
    <row r="351" spans="1:17" x14ac:dyDescent="0.35">
      <c r="A351">
        <v>4</v>
      </c>
      <c r="B351" t="s">
        <v>187</v>
      </c>
      <c r="C351">
        <v>2019</v>
      </c>
      <c r="D351">
        <v>3</v>
      </c>
      <c r="E351" t="s">
        <v>245</v>
      </c>
      <c r="F351">
        <v>1</v>
      </c>
      <c r="G351" t="s">
        <v>183</v>
      </c>
      <c r="H351">
        <v>10</v>
      </c>
      <c r="I351" t="s">
        <v>251</v>
      </c>
      <c r="J351" t="s">
        <v>118</v>
      </c>
      <c r="K351" t="s">
        <v>214</v>
      </c>
      <c r="L351">
        <v>200</v>
      </c>
      <c r="M351" t="s">
        <v>210</v>
      </c>
      <c r="N351">
        <v>3</v>
      </c>
      <c r="O351">
        <v>623.91</v>
      </c>
      <c r="P351">
        <v>2658</v>
      </c>
      <c r="Q351" t="str">
        <f t="shared" si="5"/>
        <v>3-Small C&amp;I</v>
      </c>
    </row>
    <row r="352" spans="1:17" x14ac:dyDescent="0.35">
      <c r="A352">
        <v>5</v>
      </c>
      <c r="B352" t="s">
        <v>181</v>
      </c>
      <c r="C352">
        <v>2019</v>
      </c>
      <c r="D352">
        <v>3</v>
      </c>
      <c r="E352" t="s">
        <v>245</v>
      </c>
      <c r="F352">
        <v>1</v>
      </c>
      <c r="G352" t="s">
        <v>183</v>
      </c>
      <c r="H352">
        <v>15</v>
      </c>
      <c r="I352" t="s">
        <v>252</v>
      </c>
      <c r="J352" t="s">
        <v>118</v>
      </c>
      <c r="K352" t="s">
        <v>214</v>
      </c>
      <c r="L352">
        <v>200</v>
      </c>
      <c r="M352" t="s">
        <v>210</v>
      </c>
      <c r="N352">
        <v>2</v>
      </c>
      <c r="O352">
        <v>75.44</v>
      </c>
      <c r="P352">
        <v>245</v>
      </c>
      <c r="Q352" t="str">
        <f t="shared" si="5"/>
        <v>3-Small C&amp;I</v>
      </c>
    </row>
    <row r="353" spans="1:17" x14ac:dyDescent="0.35">
      <c r="A353">
        <v>5</v>
      </c>
      <c r="B353" t="s">
        <v>181</v>
      </c>
      <c r="C353">
        <v>2019</v>
      </c>
      <c r="D353">
        <v>3</v>
      </c>
      <c r="E353" t="s">
        <v>245</v>
      </c>
      <c r="F353">
        <v>3</v>
      </c>
      <c r="G353" t="s">
        <v>189</v>
      </c>
      <c r="H353">
        <v>18</v>
      </c>
      <c r="I353" t="s">
        <v>215</v>
      </c>
      <c r="J353" t="s">
        <v>119</v>
      </c>
      <c r="K353" t="s">
        <v>216</v>
      </c>
      <c r="L353">
        <v>300</v>
      </c>
      <c r="M353" t="s">
        <v>191</v>
      </c>
      <c r="N353">
        <v>2834</v>
      </c>
      <c r="O353">
        <v>10303864.15</v>
      </c>
      <c r="P353">
        <v>42849896</v>
      </c>
      <c r="Q353" t="str">
        <f t="shared" si="5"/>
        <v>4-Medium C&amp;I</v>
      </c>
    </row>
    <row r="354" spans="1:17" x14ac:dyDescent="0.35">
      <c r="A354">
        <v>5</v>
      </c>
      <c r="B354" t="s">
        <v>181</v>
      </c>
      <c r="C354">
        <v>2019</v>
      </c>
      <c r="D354">
        <v>3</v>
      </c>
      <c r="E354" t="s">
        <v>245</v>
      </c>
      <c r="F354">
        <v>75</v>
      </c>
      <c r="G354" t="s">
        <v>212</v>
      </c>
      <c r="H354">
        <v>18</v>
      </c>
      <c r="I354" t="s">
        <v>215</v>
      </c>
      <c r="J354" t="s">
        <v>119</v>
      </c>
      <c r="K354" t="s">
        <v>216</v>
      </c>
      <c r="L354">
        <v>1575</v>
      </c>
      <c r="M354" t="s">
        <v>218</v>
      </c>
      <c r="N354">
        <v>2</v>
      </c>
      <c r="O354">
        <v>11758.2</v>
      </c>
      <c r="P354">
        <v>49120</v>
      </c>
      <c r="Q354" t="str">
        <f t="shared" si="5"/>
        <v>4-Medium C&amp;I</v>
      </c>
    </row>
    <row r="355" spans="1:17" x14ac:dyDescent="0.35">
      <c r="A355">
        <v>4</v>
      </c>
      <c r="B355" t="s">
        <v>187</v>
      </c>
      <c r="C355">
        <v>2019</v>
      </c>
      <c r="D355">
        <v>3</v>
      </c>
      <c r="E355" t="s">
        <v>245</v>
      </c>
      <c r="F355">
        <v>6</v>
      </c>
      <c r="G355" t="s">
        <v>192</v>
      </c>
      <c r="H355">
        <v>624</v>
      </c>
      <c r="I355" t="s">
        <v>226</v>
      </c>
      <c r="J355" t="s">
        <v>124</v>
      </c>
      <c r="K355" t="s">
        <v>227</v>
      </c>
      <c r="L355">
        <v>4562</v>
      </c>
      <c r="M355" t="s">
        <v>211</v>
      </c>
      <c r="N355">
        <v>2</v>
      </c>
      <c r="O355">
        <v>1102.8599999999999</v>
      </c>
      <c r="P355">
        <v>6919</v>
      </c>
      <c r="Q355" t="str">
        <f t="shared" si="5"/>
        <v>Street</v>
      </c>
    </row>
    <row r="356" spans="1:17" x14ac:dyDescent="0.35">
      <c r="A356">
        <v>5</v>
      </c>
      <c r="B356" t="s">
        <v>181</v>
      </c>
      <c r="C356">
        <v>2019</v>
      </c>
      <c r="D356">
        <v>3</v>
      </c>
      <c r="E356" t="s">
        <v>245</v>
      </c>
      <c r="F356">
        <v>1</v>
      </c>
      <c r="G356" t="s">
        <v>183</v>
      </c>
      <c r="H356">
        <v>603</v>
      </c>
      <c r="I356" t="s">
        <v>196</v>
      </c>
      <c r="J356" t="s">
        <v>125</v>
      </c>
      <c r="K356" t="s">
        <v>197</v>
      </c>
      <c r="L356">
        <v>200</v>
      </c>
      <c r="M356" t="s">
        <v>210</v>
      </c>
      <c r="N356">
        <v>815</v>
      </c>
      <c r="O356">
        <v>24585.66</v>
      </c>
      <c r="P356">
        <v>62883</v>
      </c>
      <c r="Q356" t="str">
        <f t="shared" si="5"/>
        <v>Street</v>
      </c>
    </row>
    <row r="357" spans="1:17" x14ac:dyDescent="0.35">
      <c r="A357">
        <v>4</v>
      </c>
      <c r="B357" t="s">
        <v>187</v>
      </c>
      <c r="C357">
        <v>2019</v>
      </c>
      <c r="D357">
        <v>3</v>
      </c>
      <c r="E357" t="s">
        <v>245</v>
      </c>
      <c r="F357">
        <v>3</v>
      </c>
      <c r="G357" t="s">
        <v>189</v>
      </c>
      <c r="H357">
        <v>9</v>
      </c>
      <c r="I357" t="s">
        <v>275</v>
      </c>
      <c r="J357" t="s">
        <v>117</v>
      </c>
      <c r="K357" t="s">
        <v>236</v>
      </c>
      <c r="L357">
        <v>300</v>
      </c>
      <c r="M357" t="s">
        <v>191</v>
      </c>
      <c r="N357">
        <v>1</v>
      </c>
      <c r="O357">
        <v>30.69</v>
      </c>
      <c r="P357">
        <v>85</v>
      </c>
      <c r="Q357" t="str">
        <f t="shared" si="5"/>
        <v>3-Small C&amp;I</v>
      </c>
    </row>
    <row r="358" spans="1:17" x14ac:dyDescent="0.35">
      <c r="A358">
        <v>5</v>
      </c>
      <c r="B358" t="s">
        <v>181</v>
      </c>
      <c r="C358">
        <v>2019</v>
      </c>
      <c r="D358">
        <v>3</v>
      </c>
      <c r="E358" t="s">
        <v>245</v>
      </c>
      <c r="F358">
        <v>10</v>
      </c>
      <c r="G358" t="s">
        <v>238</v>
      </c>
      <c r="H358">
        <v>306</v>
      </c>
      <c r="I358" t="s">
        <v>244</v>
      </c>
      <c r="J358" t="s">
        <v>122</v>
      </c>
      <c r="K358" t="s">
        <v>242</v>
      </c>
      <c r="L358">
        <v>207</v>
      </c>
      <c r="M358" t="s">
        <v>243</v>
      </c>
      <c r="N358">
        <v>91</v>
      </c>
      <c r="O358">
        <v>25852.54</v>
      </c>
      <c r="P358">
        <v>152030</v>
      </c>
      <c r="Q358" t="str">
        <f t="shared" si="5"/>
        <v>2-Low Income Residential</v>
      </c>
    </row>
    <row r="359" spans="1:17" x14ac:dyDescent="0.35">
      <c r="A359">
        <v>5</v>
      </c>
      <c r="B359" t="s">
        <v>181</v>
      </c>
      <c r="C359">
        <v>2019</v>
      </c>
      <c r="D359">
        <v>3</v>
      </c>
      <c r="E359" t="s">
        <v>245</v>
      </c>
      <c r="F359">
        <v>10</v>
      </c>
      <c r="G359" t="s">
        <v>238</v>
      </c>
      <c r="H359">
        <v>5</v>
      </c>
      <c r="I359" t="s">
        <v>190</v>
      </c>
      <c r="J359" t="s">
        <v>115</v>
      </c>
      <c r="K359" t="s">
        <v>185</v>
      </c>
      <c r="L359">
        <v>207</v>
      </c>
      <c r="M359" t="s">
        <v>243</v>
      </c>
      <c r="N359">
        <v>11</v>
      </c>
      <c r="O359">
        <v>1659</v>
      </c>
      <c r="P359">
        <v>7197</v>
      </c>
      <c r="Q359" t="str">
        <f t="shared" si="5"/>
        <v>3-Small C&amp;I</v>
      </c>
    </row>
    <row r="360" spans="1:17" x14ac:dyDescent="0.35">
      <c r="A360">
        <v>5</v>
      </c>
      <c r="B360" t="s">
        <v>181</v>
      </c>
      <c r="C360">
        <v>2019</v>
      </c>
      <c r="D360">
        <v>3</v>
      </c>
      <c r="E360" t="s">
        <v>245</v>
      </c>
      <c r="F360">
        <v>1</v>
      </c>
      <c r="G360" t="s">
        <v>183</v>
      </c>
      <c r="H360">
        <v>5</v>
      </c>
      <c r="I360" t="s">
        <v>190</v>
      </c>
      <c r="J360" t="s">
        <v>115</v>
      </c>
      <c r="K360" t="s">
        <v>185</v>
      </c>
      <c r="L360">
        <v>200</v>
      </c>
      <c r="M360" t="s">
        <v>210</v>
      </c>
      <c r="N360">
        <v>1062</v>
      </c>
      <c r="O360">
        <v>-23554.47</v>
      </c>
      <c r="P360">
        <v>596863</v>
      </c>
      <c r="Q360" t="str">
        <f t="shared" si="5"/>
        <v>3-Small C&amp;I</v>
      </c>
    </row>
    <row r="361" spans="1:17" x14ac:dyDescent="0.35">
      <c r="A361">
        <v>5</v>
      </c>
      <c r="B361" t="s">
        <v>181</v>
      </c>
      <c r="C361">
        <v>2019</v>
      </c>
      <c r="D361">
        <v>3</v>
      </c>
      <c r="E361" t="s">
        <v>245</v>
      </c>
      <c r="F361">
        <v>3</v>
      </c>
      <c r="G361" t="s">
        <v>189</v>
      </c>
      <c r="H361">
        <v>911</v>
      </c>
      <c r="I361" t="s">
        <v>201</v>
      </c>
      <c r="J361" t="s">
        <v>202</v>
      </c>
      <c r="K361" t="s">
        <v>203</v>
      </c>
      <c r="L361">
        <v>4532</v>
      </c>
      <c r="M361" t="s">
        <v>200</v>
      </c>
      <c r="N361">
        <v>28</v>
      </c>
      <c r="O361">
        <v>96001.07</v>
      </c>
      <c r="P361">
        <v>824924</v>
      </c>
      <c r="Q361" t="str">
        <f t="shared" si="5"/>
        <v>1-Residential</v>
      </c>
    </row>
    <row r="362" spans="1:17" x14ac:dyDescent="0.35">
      <c r="A362">
        <v>5</v>
      </c>
      <c r="B362" t="s">
        <v>181</v>
      </c>
      <c r="C362">
        <v>2019</v>
      </c>
      <c r="D362">
        <v>3</v>
      </c>
      <c r="E362" t="s">
        <v>245</v>
      </c>
      <c r="F362">
        <v>6</v>
      </c>
      <c r="G362" t="s">
        <v>192</v>
      </c>
      <c r="H362">
        <v>619</v>
      </c>
      <c r="I362" t="s">
        <v>277</v>
      </c>
      <c r="J362" t="s">
        <v>278</v>
      </c>
      <c r="K362" t="s">
        <v>212</v>
      </c>
      <c r="L362">
        <v>4562</v>
      </c>
      <c r="M362" t="s">
        <v>211</v>
      </c>
      <c r="N362">
        <v>261</v>
      </c>
      <c r="O362">
        <v>1376968.13</v>
      </c>
      <c r="P362">
        <v>13477800</v>
      </c>
      <c r="Q362" t="str">
        <f t="shared" si="5"/>
        <v>Street</v>
      </c>
    </row>
    <row r="363" spans="1:17" x14ac:dyDescent="0.35">
      <c r="A363">
        <v>5</v>
      </c>
      <c r="B363" t="s">
        <v>181</v>
      </c>
      <c r="C363">
        <v>2019</v>
      </c>
      <c r="D363">
        <v>3</v>
      </c>
      <c r="E363" t="s">
        <v>245</v>
      </c>
      <c r="F363">
        <v>6</v>
      </c>
      <c r="G363" t="s">
        <v>192</v>
      </c>
      <c r="H363">
        <v>626</v>
      </c>
      <c r="I363" t="s">
        <v>268</v>
      </c>
      <c r="J363" t="s">
        <v>132</v>
      </c>
      <c r="K363" t="s">
        <v>212</v>
      </c>
      <c r="L363">
        <v>700</v>
      </c>
      <c r="M363" t="s">
        <v>193</v>
      </c>
      <c r="N363">
        <v>3</v>
      </c>
      <c r="O363">
        <v>1815.77</v>
      </c>
      <c r="P363">
        <v>627</v>
      </c>
      <c r="Q363" t="str">
        <f t="shared" si="5"/>
        <v>Street</v>
      </c>
    </row>
    <row r="364" spans="1:17" x14ac:dyDescent="0.35">
      <c r="A364">
        <v>5</v>
      </c>
      <c r="B364" t="s">
        <v>181</v>
      </c>
      <c r="C364">
        <v>2019</v>
      </c>
      <c r="D364">
        <v>3</v>
      </c>
      <c r="E364" t="s">
        <v>245</v>
      </c>
      <c r="F364">
        <v>6</v>
      </c>
      <c r="G364" t="s">
        <v>192</v>
      </c>
      <c r="H364">
        <v>627</v>
      </c>
      <c r="I364" t="s">
        <v>257</v>
      </c>
      <c r="J364" t="s">
        <v>132</v>
      </c>
      <c r="K364" t="s">
        <v>212</v>
      </c>
      <c r="L364">
        <v>4562</v>
      </c>
      <c r="M364" t="s">
        <v>211</v>
      </c>
      <c r="N364">
        <v>4</v>
      </c>
      <c r="O364">
        <v>1313.23</v>
      </c>
      <c r="P364">
        <v>407</v>
      </c>
      <c r="Q364" t="str">
        <f t="shared" si="5"/>
        <v>Street</v>
      </c>
    </row>
    <row r="365" spans="1:17" x14ac:dyDescent="0.35">
      <c r="A365">
        <v>5</v>
      </c>
      <c r="B365" t="s">
        <v>181</v>
      </c>
      <c r="C365">
        <v>2019</v>
      </c>
      <c r="D365">
        <v>3</v>
      </c>
      <c r="E365" t="s">
        <v>245</v>
      </c>
      <c r="F365">
        <v>5</v>
      </c>
      <c r="G365" t="s">
        <v>195</v>
      </c>
      <c r="H365">
        <v>603</v>
      </c>
      <c r="I365" t="s">
        <v>196</v>
      </c>
      <c r="J365" t="s">
        <v>125</v>
      </c>
      <c r="K365" t="s">
        <v>197</v>
      </c>
      <c r="L365">
        <v>460</v>
      </c>
      <c r="M365" t="s">
        <v>198</v>
      </c>
      <c r="N365">
        <v>63</v>
      </c>
      <c r="O365">
        <v>8417.07</v>
      </c>
      <c r="P365">
        <v>25808</v>
      </c>
      <c r="Q365" t="str">
        <f t="shared" si="5"/>
        <v>Street</v>
      </c>
    </row>
    <row r="366" spans="1:17" x14ac:dyDescent="0.35">
      <c r="A366">
        <v>5</v>
      </c>
      <c r="B366" t="s">
        <v>181</v>
      </c>
      <c r="C366">
        <v>2019</v>
      </c>
      <c r="D366">
        <v>3</v>
      </c>
      <c r="E366" t="s">
        <v>245</v>
      </c>
      <c r="F366">
        <v>3</v>
      </c>
      <c r="G366" t="s">
        <v>189</v>
      </c>
      <c r="H366">
        <v>602</v>
      </c>
      <c r="I366" t="s">
        <v>246</v>
      </c>
      <c r="J366" t="s">
        <v>125</v>
      </c>
      <c r="K366" t="s">
        <v>197</v>
      </c>
      <c r="L366">
        <v>300</v>
      </c>
      <c r="M366" t="s">
        <v>191</v>
      </c>
      <c r="N366">
        <v>1042</v>
      </c>
      <c r="O366">
        <v>117922.8</v>
      </c>
      <c r="P366">
        <v>349425</v>
      </c>
      <c r="Q366" t="str">
        <f t="shared" si="5"/>
        <v>Street</v>
      </c>
    </row>
    <row r="367" spans="1:17" x14ac:dyDescent="0.35">
      <c r="A367">
        <v>5</v>
      </c>
      <c r="B367" t="s">
        <v>181</v>
      </c>
      <c r="C367">
        <v>2019</v>
      </c>
      <c r="D367">
        <v>3</v>
      </c>
      <c r="E367" t="s">
        <v>245</v>
      </c>
      <c r="F367">
        <v>3</v>
      </c>
      <c r="G367" t="s">
        <v>189</v>
      </c>
      <c r="H367">
        <v>17</v>
      </c>
      <c r="I367" t="s">
        <v>204</v>
      </c>
      <c r="J367" t="s">
        <v>128</v>
      </c>
      <c r="K367" t="s">
        <v>205</v>
      </c>
      <c r="L367">
        <v>300</v>
      </c>
      <c r="M367" t="s">
        <v>191</v>
      </c>
      <c r="N367">
        <v>2</v>
      </c>
      <c r="O367">
        <v>2068.25</v>
      </c>
      <c r="P367">
        <v>8040</v>
      </c>
      <c r="Q367" t="str">
        <f t="shared" si="5"/>
        <v>4-Medium C&amp;I</v>
      </c>
    </row>
    <row r="368" spans="1:17" x14ac:dyDescent="0.35">
      <c r="A368">
        <v>5</v>
      </c>
      <c r="B368" t="s">
        <v>181</v>
      </c>
      <c r="C368">
        <v>2019</v>
      </c>
      <c r="D368">
        <v>3</v>
      </c>
      <c r="E368" t="s">
        <v>245</v>
      </c>
      <c r="F368">
        <v>3</v>
      </c>
      <c r="G368" t="s">
        <v>189</v>
      </c>
      <c r="H368">
        <v>20</v>
      </c>
      <c r="I368" t="s">
        <v>300</v>
      </c>
      <c r="J368" t="s">
        <v>128</v>
      </c>
      <c r="K368" t="s">
        <v>205</v>
      </c>
      <c r="L368">
        <v>300</v>
      </c>
      <c r="M368" t="s">
        <v>191</v>
      </c>
      <c r="N368">
        <v>93</v>
      </c>
      <c r="O368">
        <v>363707.93</v>
      </c>
      <c r="P368">
        <v>1527164</v>
      </c>
      <c r="Q368" t="str">
        <f t="shared" si="5"/>
        <v>4-Medium C&amp;I</v>
      </c>
    </row>
    <row r="369" spans="1:17" x14ac:dyDescent="0.35">
      <c r="A369">
        <v>5</v>
      </c>
      <c r="B369" t="s">
        <v>181</v>
      </c>
      <c r="C369">
        <v>2019</v>
      </c>
      <c r="D369">
        <v>3</v>
      </c>
      <c r="E369" t="s">
        <v>245</v>
      </c>
      <c r="F369">
        <v>3</v>
      </c>
      <c r="G369" t="s">
        <v>189</v>
      </c>
      <c r="H369">
        <v>700</v>
      </c>
      <c r="I369" t="s">
        <v>273</v>
      </c>
      <c r="J369" t="s">
        <v>207</v>
      </c>
      <c r="K369" t="s">
        <v>208</v>
      </c>
      <c r="L369">
        <v>300</v>
      </c>
      <c r="M369" t="s">
        <v>191</v>
      </c>
      <c r="N369">
        <v>2</v>
      </c>
      <c r="O369">
        <v>14651.98</v>
      </c>
      <c r="P369">
        <v>65440</v>
      </c>
      <c r="Q369" t="str">
        <f t="shared" si="5"/>
        <v>5-Large C&amp;I</v>
      </c>
    </row>
    <row r="370" spans="1:17" x14ac:dyDescent="0.35">
      <c r="A370">
        <v>5</v>
      </c>
      <c r="B370" t="s">
        <v>181</v>
      </c>
      <c r="C370">
        <v>2019</v>
      </c>
      <c r="D370">
        <v>3</v>
      </c>
      <c r="E370" t="s">
        <v>245</v>
      </c>
      <c r="F370">
        <v>3</v>
      </c>
      <c r="G370" t="s">
        <v>189</v>
      </c>
      <c r="H370">
        <v>701</v>
      </c>
      <c r="I370" t="s">
        <v>206</v>
      </c>
      <c r="J370" t="s">
        <v>207</v>
      </c>
      <c r="K370" t="s">
        <v>208</v>
      </c>
      <c r="L370">
        <v>300</v>
      </c>
      <c r="M370" t="s">
        <v>191</v>
      </c>
      <c r="N370">
        <v>257</v>
      </c>
      <c r="O370">
        <v>4904826.53</v>
      </c>
      <c r="P370">
        <v>21864632</v>
      </c>
      <c r="Q370" t="str">
        <f t="shared" si="5"/>
        <v>5-Large C&amp;I</v>
      </c>
    </row>
    <row r="371" spans="1:17" x14ac:dyDescent="0.35">
      <c r="A371">
        <v>5</v>
      </c>
      <c r="B371" t="s">
        <v>181</v>
      </c>
      <c r="C371">
        <v>2019</v>
      </c>
      <c r="D371">
        <v>3</v>
      </c>
      <c r="E371" t="s">
        <v>245</v>
      </c>
      <c r="F371">
        <v>10</v>
      </c>
      <c r="G371" t="s">
        <v>238</v>
      </c>
      <c r="H371">
        <v>2</v>
      </c>
      <c r="I371" t="s">
        <v>264</v>
      </c>
      <c r="J371" t="s">
        <v>121</v>
      </c>
      <c r="K371" t="s">
        <v>230</v>
      </c>
      <c r="L371">
        <v>207</v>
      </c>
      <c r="M371" t="s">
        <v>243</v>
      </c>
      <c r="N371">
        <v>25</v>
      </c>
      <c r="O371">
        <v>8986.25</v>
      </c>
      <c r="P371">
        <v>34389</v>
      </c>
      <c r="Q371" t="str">
        <f t="shared" si="5"/>
        <v>1-Residential</v>
      </c>
    </row>
    <row r="372" spans="1:17" x14ac:dyDescent="0.35">
      <c r="A372">
        <v>5</v>
      </c>
      <c r="B372" t="s">
        <v>181</v>
      </c>
      <c r="C372">
        <v>2019</v>
      </c>
      <c r="D372">
        <v>3</v>
      </c>
      <c r="E372" t="s">
        <v>245</v>
      </c>
      <c r="F372">
        <v>3</v>
      </c>
      <c r="G372" t="s">
        <v>189</v>
      </c>
      <c r="H372">
        <v>903</v>
      </c>
      <c r="I372" t="s">
        <v>239</v>
      </c>
      <c r="J372" t="s">
        <v>121</v>
      </c>
      <c r="K372" t="s">
        <v>230</v>
      </c>
      <c r="L372">
        <v>4532</v>
      </c>
      <c r="M372" t="s">
        <v>200</v>
      </c>
      <c r="N372">
        <v>940</v>
      </c>
      <c r="O372">
        <v>283936.74</v>
      </c>
      <c r="P372">
        <v>2465573</v>
      </c>
      <c r="Q372" t="str">
        <f t="shared" si="5"/>
        <v>1-Residential</v>
      </c>
    </row>
    <row r="373" spans="1:17" x14ac:dyDescent="0.35">
      <c r="A373">
        <v>4</v>
      </c>
      <c r="B373" t="s">
        <v>187</v>
      </c>
      <c r="C373">
        <v>2019</v>
      </c>
      <c r="D373">
        <v>3</v>
      </c>
      <c r="E373" t="s">
        <v>245</v>
      </c>
      <c r="F373">
        <v>10</v>
      </c>
      <c r="G373" t="s">
        <v>238</v>
      </c>
      <c r="H373">
        <v>903</v>
      </c>
      <c r="I373" t="s">
        <v>239</v>
      </c>
      <c r="J373" t="s">
        <v>121</v>
      </c>
      <c r="K373" t="s">
        <v>230</v>
      </c>
      <c r="L373">
        <v>4513</v>
      </c>
      <c r="M373" t="s">
        <v>240</v>
      </c>
      <c r="N373">
        <v>159</v>
      </c>
      <c r="O373">
        <v>18218.68</v>
      </c>
      <c r="P373">
        <v>147110</v>
      </c>
      <c r="Q373" t="str">
        <f t="shared" si="5"/>
        <v>1-Residential</v>
      </c>
    </row>
    <row r="374" spans="1:17" x14ac:dyDescent="0.35">
      <c r="A374">
        <v>5</v>
      </c>
      <c r="B374" t="s">
        <v>181</v>
      </c>
      <c r="C374">
        <v>2019</v>
      </c>
      <c r="D374">
        <v>3</v>
      </c>
      <c r="E374" t="s">
        <v>245</v>
      </c>
      <c r="F374">
        <v>6</v>
      </c>
      <c r="G374" t="s">
        <v>192</v>
      </c>
      <c r="H374">
        <v>621</v>
      </c>
      <c r="I374" t="s">
        <v>259</v>
      </c>
      <c r="J374" t="s">
        <v>116</v>
      </c>
      <c r="K374" t="s">
        <v>224</v>
      </c>
      <c r="L374">
        <v>4562</v>
      </c>
      <c r="M374" t="s">
        <v>211</v>
      </c>
      <c r="N374">
        <v>6</v>
      </c>
      <c r="O374">
        <v>118.64</v>
      </c>
      <c r="P374">
        <v>880</v>
      </c>
      <c r="Q374" t="str">
        <f t="shared" si="5"/>
        <v>3-Small C&amp;I</v>
      </c>
    </row>
    <row r="375" spans="1:17" x14ac:dyDescent="0.35">
      <c r="A375">
        <v>5</v>
      </c>
      <c r="B375" t="s">
        <v>181</v>
      </c>
      <c r="C375">
        <v>2019</v>
      </c>
      <c r="D375">
        <v>3</v>
      </c>
      <c r="E375" t="s">
        <v>245</v>
      </c>
      <c r="F375">
        <v>77</v>
      </c>
      <c r="G375" t="s">
        <v>212</v>
      </c>
      <c r="H375">
        <v>950</v>
      </c>
      <c r="I375" t="s">
        <v>184</v>
      </c>
      <c r="J375" t="s">
        <v>115</v>
      </c>
      <c r="K375" t="s">
        <v>185</v>
      </c>
      <c r="L375">
        <v>4577</v>
      </c>
      <c r="M375" t="s">
        <v>212</v>
      </c>
      <c r="N375">
        <v>1</v>
      </c>
      <c r="O375">
        <v>323.87</v>
      </c>
      <c r="P375">
        <v>3783</v>
      </c>
      <c r="Q375" t="str">
        <f t="shared" si="5"/>
        <v>3-Small C&amp;I</v>
      </c>
    </row>
    <row r="376" spans="1:17" x14ac:dyDescent="0.35">
      <c r="A376">
        <v>5</v>
      </c>
      <c r="B376" t="s">
        <v>181</v>
      </c>
      <c r="C376">
        <v>2019</v>
      </c>
      <c r="D376">
        <v>3</v>
      </c>
      <c r="E376" t="s">
        <v>245</v>
      </c>
      <c r="F376">
        <v>3</v>
      </c>
      <c r="G376" t="s">
        <v>189</v>
      </c>
      <c r="H376">
        <v>8</v>
      </c>
      <c r="I376" t="s">
        <v>248</v>
      </c>
      <c r="J376" t="s">
        <v>126</v>
      </c>
      <c r="K376" t="s">
        <v>249</v>
      </c>
      <c r="L376">
        <v>300</v>
      </c>
      <c r="M376" t="s">
        <v>191</v>
      </c>
      <c r="N376">
        <v>394</v>
      </c>
      <c r="O376">
        <v>25028.639999999999</v>
      </c>
      <c r="P376">
        <v>102943</v>
      </c>
      <c r="Q376" t="str">
        <f t="shared" si="5"/>
        <v>3-Small C&amp;I</v>
      </c>
    </row>
    <row r="377" spans="1:17" x14ac:dyDescent="0.35">
      <c r="A377">
        <v>5</v>
      </c>
      <c r="B377" t="s">
        <v>181</v>
      </c>
      <c r="C377">
        <v>2019</v>
      </c>
      <c r="D377">
        <v>3</v>
      </c>
      <c r="E377" t="s">
        <v>245</v>
      </c>
      <c r="F377">
        <v>77</v>
      </c>
      <c r="G377" t="s">
        <v>212</v>
      </c>
      <c r="H377">
        <v>5</v>
      </c>
      <c r="I377" t="s">
        <v>190</v>
      </c>
      <c r="J377" t="s">
        <v>115</v>
      </c>
      <c r="K377" t="s">
        <v>185</v>
      </c>
      <c r="L377">
        <v>1577</v>
      </c>
      <c r="M377" t="s">
        <v>233</v>
      </c>
      <c r="N377">
        <v>2</v>
      </c>
      <c r="O377">
        <v>1632.97</v>
      </c>
      <c r="P377">
        <v>7515</v>
      </c>
      <c r="Q377" t="str">
        <f t="shared" si="5"/>
        <v>3-Small C&amp;I</v>
      </c>
    </row>
    <row r="378" spans="1:17" x14ac:dyDescent="0.35">
      <c r="A378">
        <v>5</v>
      </c>
      <c r="B378" t="s">
        <v>181</v>
      </c>
      <c r="C378">
        <v>2019</v>
      </c>
      <c r="D378">
        <v>3</v>
      </c>
      <c r="E378" t="s">
        <v>245</v>
      </c>
      <c r="F378">
        <v>3</v>
      </c>
      <c r="G378" t="s">
        <v>189</v>
      </c>
      <c r="H378">
        <v>9</v>
      </c>
      <c r="I378" t="s">
        <v>275</v>
      </c>
      <c r="J378" t="s">
        <v>117</v>
      </c>
      <c r="K378" t="s">
        <v>236</v>
      </c>
      <c r="L378">
        <v>300</v>
      </c>
      <c r="M378" t="s">
        <v>191</v>
      </c>
      <c r="N378">
        <v>337</v>
      </c>
      <c r="O378">
        <v>-156757.72</v>
      </c>
      <c r="P378">
        <v>732189</v>
      </c>
      <c r="Q378" t="str">
        <f t="shared" si="5"/>
        <v>3-Small C&amp;I</v>
      </c>
    </row>
    <row r="379" spans="1:17" x14ac:dyDescent="0.35">
      <c r="A379">
        <v>4</v>
      </c>
      <c r="B379" t="s">
        <v>187</v>
      </c>
      <c r="C379">
        <v>2019</v>
      </c>
      <c r="D379">
        <v>3</v>
      </c>
      <c r="E379" t="s">
        <v>245</v>
      </c>
      <c r="F379">
        <v>3</v>
      </c>
      <c r="G379" t="s">
        <v>189</v>
      </c>
      <c r="H379">
        <v>10</v>
      </c>
      <c r="I379" t="s">
        <v>251</v>
      </c>
      <c r="J379" t="s">
        <v>118</v>
      </c>
      <c r="K379" t="s">
        <v>214</v>
      </c>
      <c r="L379">
        <v>300</v>
      </c>
      <c r="M379" t="s">
        <v>191</v>
      </c>
      <c r="N379">
        <v>15</v>
      </c>
      <c r="O379">
        <v>1762.66</v>
      </c>
      <c r="P379">
        <v>7216</v>
      </c>
      <c r="Q379" t="str">
        <f t="shared" si="5"/>
        <v>3-Small C&amp;I</v>
      </c>
    </row>
    <row r="380" spans="1:17" x14ac:dyDescent="0.35">
      <c r="A380">
        <v>4</v>
      </c>
      <c r="B380" t="s">
        <v>187</v>
      </c>
      <c r="C380">
        <v>2019</v>
      </c>
      <c r="D380">
        <v>3</v>
      </c>
      <c r="E380" t="s">
        <v>245</v>
      </c>
      <c r="F380">
        <v>1</v>
      </c>
      <c r="G380" t="s">
        <v>183</v>
      </c>
      <c r="H380">
        <v>953</v>
      </c>
      <c r="I380" t="s">
        <v>213</v>
      </c>
      <c r="J380" t="s">
        <v>118</v>
      </c>
      <c r="K380" t="s">
        <v>214</v>
      </c>
      <c r="L380">
        <v>4512</v>
      </c>
      <c r="M380" t="s">
        <v>186</v>
      </c>
      <c r="N380">
        <v>1</v>
      </c>
      <c r="O380">
        <v>10.83</v>
      </c>
      <c r="P380">
        <v>9</v>
      </c>
      <c r="Q380" t="str">
        <f t="shared" si="5"/>
        <v>3-Small C&amp;I</v>
      </c>
    </row>
    <row r="381" spans="1:17" x14ac:dyDescent="0.35">
      <c r="A381">
        <v>5</v>
      </c>
      <c r="B381" t="s">
        <v>181</v>
      </c>
      <c r="C381">
        <v>2019</v>
      </c>
      <c r="D381">
        <v>3</v>
      </c>
      <c r="E381" t="s">
        <v>245</v>
      </c>
      <c r="F381">
        <v>3</v>
      </c>
      <c r="G381" t="s">
        <v>189</v>
      </c>
      <c r="H381">
        <v>13</v>
      </c>
      <c r="I381" t="s">
        <v>296</v>
      </c>
      <c r="J381" t="s">
        <v>119</v>
      </c>
      <c r="K381" t="s">
        <v>216</v>
      </c>
      <c r="L381">
        <v>300</v>
      </c>
      <c r="M381" t="s">
        <v>191</v>
      </c>
      <c r="N381">
        <v>131</v>
      </c>
      <c r="O381">
        <v>348345.92</v>
      </c>
      <c r="P381">
        <v>1522402</v>
      </c>
      <c r="Q381" t="str">
        <f t="shared" si="5"/>
        <v>4-Medium C&amp;I</v>
      </c>
    </row>
    <row r="382" spans="1:17" x14ac:dyDescent="0.35">
      <c r="A382">
        <v>5</v>
      </c>
      <c r="B382" t="s">
        <v>181</v>
      </c>
      <c r="C382">
        <v>2019</v>
      </c>
      <c r="D382">
        <v>3</v>
      </c>
      <c r="E382" t="s">
        <v>245</v>
      </c>
      <c r="F382">
        <v>5</v>
      </c>
      <c r="G382" t="s">
        <v>195</v>
      </c>
      <c r="H382">
        <v>13</v>
      </c>
      <c r="I382" t="s">
        <v>296</v>
      </c>
      <c r="J382" t="s">
        <v>119</v>
      </c>
      <c r="K382" t="s">
        <v>216</v>
      </c>
      <c r="L382">
        <v>460</v>
      </c>
      <c r="M382" t="s">
        <v>198</v>
      </c>
      <c r="N382">
        <v>9</v>
      </c>
      <c r="O382">
        <v>20280.48</v>
      </c>
      <c r="P382">
        <v>84674</v>
      </c>
      <c r="Q382" t="str">
        <f t="shared" si="5"/>
        <v>4-Medium C&amp;I</v>
      </c>
    </row>
    <row r="383" spans="1:17" x14ac:dyDescent="0.35">
      <c r="A383">
        <v>5</v>
      </c>
      <c r="B383" t="s">
        <v>181</v>
      </c>
      <c r="C383">
        <v>2019</v>
      </c>
      <c r="D383">
        <v>3</v>
      </c>
      <c r="E383" t="s">
        <v>245</v>
      </c>
      <c r="F383">
        <v>5</v>
      </c>
      <c r="G383" t="s">
        <v>195</v>
      </c>
      <c r="H383">
        <v>18</v>
      </c>
      <c r="I383" t="s">
        <v>215</v>
      </c>
      <c r="J383" t="s">
        <v>119</v>
      </c>
      <c r="K383" t="s">
        <v>216</v>
      </c>
      <c r="L383">
        <v>460</v>
      </c>
      <c r="M383" t="s">
        <v>198</v>
      </c>
      <c r="N383">
        <v>256</v>
      </c>
      <c r="O383">
        <v>1182509.07</v>
      </c>
      <c r="P383">
        <v>4806170</v>
      </c>
      <c r="Q383" t="str">
        <f t="shared" si="5"/>
        <v>4-Medium C&amp;I</v>
      </c>
    </row>
    <row r="384" spans="1:17" x14ac:dyDescent="0.35">
      <c r="A384">
        <v>5</v>
      </c>
      <c r="B384" t="s">
        <v>181</v>
      </c>
      <c r="C384">
        <v>2019</v>
      </c>
      <c r="D384">
        <v>3</v>
      </c>
      <c r="E384" t="s">
        <v>245</v>
      </c>
      <c r="F384">
        <v>3</v>
      </c>
      <c r="G384" t="s">
        <v>189</v>
      </c>
      <c r="H384">
        <v>956</v>
      </c>
      <c r="I384" t="s">
        <v>285</v>
      </c>
      <c r="J384" t="s">
        <v>119</v>
      </c>
      <c r="K384" t="s">
        <v>216</v>
      </c>
      <c r="L384">
        <v>4532</v>
      </c>
      <c r="M384" t="s">
        <v>200</v>
      </c>
      <c r="N384">
        <v>213</v>
      </c>
      <c r="O384">
        <v>316851.71999999997</v>
      </c>
      <c r="P384">
        <v>4623410</v>
      </c>
      <c r="Q384" t="str">
        <f t="shared" si="5"/>
        <v>4-Medium C&amp;I</v>
      </c>
    </row>
    <row r="385" spans="1:17" x14ac:dyDescent="0.35">
      <c r="A385">
        <v>5</v>
      </c>
      <c r="B385" t="s">
        <v>181</v>
      </c>
      <c r="C385">
        <v>2019</v>
      </c>
      <c r="D385">
        <v>3</v>
      </c>
      <c r="E385" t="s">
        <v>245</v>
      </c>
      <c r="F385">
        <v>10</v>
      </c>
      <c r="G385" t="s">
        <v>238</v>
      </c>
      <c r="H385">
        <v>602</v>
      </c>
      <c r="I385" t="s">
        <v>246</v>
      </c>
      <c r="J385" t="s">
        <v>125</v>
      </c>
      <c r="K385" t="s">
        <v>197</v>
      </c>
      <c r="L385">
        <v>207</v>
      </c>
      <c r="M385" t="s">
        <v>243</v>
      </c>
      <c r="N385">
        <v>2</v>
      </c>
      <c r="O385">
        <v>81.319999999999993</v>
      </c>
      <c r="P385">
        <v>185</v>
      </c>
      <c r="Q385" t="str">
        <f t="shared" si="5"/>
        <v>Street</v>
      </c>
    </row>
    <row r="386" spans="1:17" x14ac:dyDescent="0.35">
      <c r="A386">
        <v>5</v>
      </c>
      <c r="B386" t="s">
        <v>181</v>
      </c>
      <c r="C386">
        <v>2019</v>
      </c>
      <c r="D386">
        <v>3</v>
      </c>
      <c r="E386" t="s">
        <v>245</v>
      </c>
      <c r="F386">
        <v>6</v>
      </c>
      <c r="G386" t="s">
        <v>192</v>
      </c>
      <c r="H386">
        <v>617</v>
      </c>
      <c r="I386" t="s">
        <v>287</v>
      </c>
      <c r="J386" t="s">
        <v>288</v>
      </c>
      <c r="K386" t="s">
        <v>289</v>
      </c>
      <c r="L386">
        <v>4562</v>
      </c>
      <c r="M386" t="s">
        <v>211</v>
      </c>
      <c r="N386">
        <v>14</v>
      </c>
      <c r="O386">
        <v>42356.15</v>
      </c>
      <c r="P386">
        <v>224759</v>
      </c>
      <c r="Q386" t="str">
        <f t="shared" ref="Q386:Q449" si="6">VLOOKUP(J386,S:T,2,FALSE)</f>
        <v>Street</v>
      </c>
    </row>
    <row r="387" spans="1:17" x14ac:dyDescent="0.35">
      <c r="A387">
        <v>5</v>
      </c>
      <c r="B387" t="s">
        <v>181</v>
      </c>
      <c r="C387">
        <v>2019</v>
      </c>
      <c r="D387">
        <v>3</v>
      </c>
      <c r="E387" t="s">
        <v>245</v>
      </c>
      <c r="F387">
        <v>6</v>
      </c>
      <c r="G387" t="s">
        <v>192</v>
      </c>
      <c r="H387">
        <v>618</v>
      </c>
      <c r="I387" t="s">
        <v>294</v>
      </c>
      <c r="J387" t="s">
        <v>130</v>
      </c>
      <c r="K387" t="s">
        <v>280</v>
      </c>
      <c r="L387">
        <v>4562</v>
      </c>
      <c r="M387" t="s">
        <v>211</v>
      </c>
      <c r="N387">
        <v>7</v>
      </c>
      <c r="O387">
        <v>1822.37</v>
      </c>
      <c r="P387">
        <v>6949</v>
      </c>
      <c r="Q387" t="str">
        <f t="shared" si="6"/>
        <v>Street</v>
      </c>
    </row>
    <row r="388" spans="1:17" x14ac:dyDescent="0.35">
      <c r="A388">
        <v>5</v>
      </c>
      <c r="B388" t="s">
        <v>181</v>
      </c>
      <c r="C388">
        <v>2019</v>
      </c>
      <c r="D388">
        <v>3</v>
      </c>
      <c r="E388" t="s">
        <v>245</v>
      </c>
      <c r="F388">
        <v>10</v>
      </c>
      <c r="G388" t="s">
        <v>238</v>
      </c>
      <c r="H388">
        <v>903</v>
      </c>
      <c r="I388" t="s">
        <v>239</v>
      </c>
      <c r="J388" t="s">
        <v>121</v>
      </c>
      <c r="K388" t="s">
        <v>230</v>
      </c>
      <c r="L388">
        <v>4513</v>
      </c>
      <c r="M388" t="s">
        <v>240</v>
      </c>
      <c r="N388">
        <v>29493</v>
      </c>
      <c r="O388">
        <v>4396332.3499999996</v>
      </c>
      <c r="P388">
        <v>37410724</v>
      </c>
      <c r="Q388" t="str">
        <f t="shared" si="6"/>
        <v>1-Residential</v>
      </c>
    </row>
    <row r="389" spans="1:17" x14ac:dyDescent="0.35">
      <c r="A389">
        <v>4</v>
      </c>
      <c r="B389" t="s">
        <v>187</v>
      </c>
      <c r="C389">
        <v>2019</v>
      </c>
      <c r="D389">
        <v>3</v>
      </c>
      <c r="E389" t="s">
        <v>245</v>
      </c>
      <c r="F389">
        <v>10</v>
      </c>
      <c r="G389" t="s">
        <v>238</v>
      </c>
      <c r="H389">
        <v>1</v>
      </c>
      <c r="I389" t="s">
        <v>229</v>
      </c>
      <c r="J389" t="s">
        <v>121</v>
      </c>
      <c r="K389" t="s">
        <v>230</v>
      </c>
      <c r="L389">
        <v>207</v>
      </c>
      <c r="M389" t="s">
        <v>243</v>
      </c>
      <c r="N389">
        <v>12</v>
      </c>
      <c r="O389">
        <v>2322.15</v>
      </c>
      <c r="P389">
        <v>8812</v>
      </c>
      <c r="Q389" t="str">
        <f t="shared" si="6"/>
        <v>1-Residential</v>
      </c>
    </row>
    <row r="390" spans="1:17" x14ac:dyDescent="0.35">
      <c r="A390">
        <v>5</v>
      </c>
      <c r="B390" t="s">
        <v>181</v>
      </c>
      <c r="C390">
        <v>2019</v>
      </c>
      <c r="D390">
        <v>3</v>
      </c>
      <c r="E390" t="s">
        <v>245</v>
      </c>
      <c r="F390">
        <v>71</v>
      </c>
      <c r="G390" t="s">
        <v>212</v>
      </c>
      <c r="H390">
        <v>1</v>
      </c>
      <c r="I390" t="s">
        <v>229</v>
      </c>
      <c r="J390" t="s">
        <v>121</v>
      </c>
      <c r="K390" t="s">
        <v>230</v>
      </c>
      <c r="L390">
        <v>1571</v>
      </c>
      <c r="M390" t="s">
        <v>265</v>
      </c>
      <c r="N390">
        <v>1</v>
      </c>
      <c r="O390">
        <v>5.5</v>
      </c>
      <c r="P390">
        <v>0</v>
      </c>
      <c r="Q390" t="str">
        <f t="shared" si="6"/>
        <v>1-Residential</v>
      </c>
    </row>
    <row r="391" spans="1:17" x14ac:dyDescent="0.35">
      <c r="A391">
        <v>5</v>
      </c>
      <c r="B391" t="s">
        <v>181</v>
      </c>
      <c r="C391">
        <v>2019</v>
      </c>
      <c r="D391">
        <v>3</v>
      </c>
      <c r="E391" t="s">
        <v>245</v>
      </c>
      <c r="F391">
        <v>3</v>
      </c>
      <c r="G391" t="s">
        <v>189</v>
      </c>
      <c r="H391">
        <v>951</v>
      </c>
      <c r="I391" t="s">
        <v>250</v>
      </c>
      <c r="J391" t="s">
        <v>126</v>
      </c>
      <c r="K391" t="s">
        <v>249</v>
      </c>
      <c r="L391">
        <v>4532</v>
      </c>
      <c r="M391" t="s">
        <v>200</v>
      </c>
      <c r="N391">
        <v>1373</v>
      </c>
      <c r="O391">
        <v>48644.88</v>
      </c>
      <c r="P391">
        <v>462826</v>
      </c>
      <c r="Q391" t="str">
        <f t="shared" si="6"/>
        <v>3-Small C&amp;I</v>
      </c>
    </row>
    <row r="392" spans="1:17" x14ac:dyDescent="0.35">
      <c r="A392">
        <v>5</v>
      </c>
      <c r="B392" t="s">
        <v>181</v>
      </c>
      <c r="C392">
        <v>2019</v>
      </c>
      <c r="D392">
        <v>3</v>
      </c>
      <c r="E392" t="s">
        <v>245</v>
      </c>
      <c r="F392">
        <v>1</v>
      </c>
      <c r="G392" t="s">
        <v>183</v>
      </c>
      <c r="H392">
        <v>310</v>
      </c>
      <c r="I392" t="s">
        <v>254</v>
      </c>
      <c r="J392" t="s">
        <v>118</v>
      </c>
      <c r="K392" t="s">
        <v>214</v>
      </c>
      <c r="L392">
        <v>200</v>
      </c>
      <c r="M392" t="s">
        <v>210</v>
      </c>
      <c r="N392">
        <v>3</v>
      </c>
      <c r="O392">
        <v>161.31</v>
      </c>
      <c r="P392">
        <v>611</v>
      </c>
      <c r="Q392" t="str">
        <f t="shared" si="6"/>
        <v>3-Small C&amp;I</v>
      </c>
    </row>
    <row r="393" spans="1:17" x14ac:dyDescent="0.35">
      <c r="A393">
        <v>5</v>
      </c>
      <c r="B393" t="s">
        <v>181</v>
      </c>
      <c r="C393">
        <v>2019</v>
      </c>
      <c r="D393">
        <v>3</v>
      </c>
      <c r="E393" t="s">
        <v>245</v>
      </c>
      <c r="F393">
        <v>3</v>
      </c>
      <c r="G393" t="s">
        <v>189</v>
      </c>
      <c r="H393">
        <v>954</v>
      </c>
      <c r="I393" t="s">
        <v>237</v>
      </c>
      <c r="J393" t="s">
        <v>119</v>
      </c>
      <c r="K393" t="s">
        <v>216</v>
      </c>
      <c r="L393">
        <v>4532</v>
      </c>
      <c r="M393" t="s">
        <v>200</v>
      </c>
      <c r="N393">
        <v>7535</v>
      </c>
      <c r="O393">
        <v>10820268.390000001</v>
      </c>
      <c r="P393">
        <v>152422602</v>
      </c>
      <c r="Q393" t="str">
        <f t="shared" si="6"/>
        <v>4-Medium C&amp;I</v>
      </c>
    </row>
    <row r="394" spans="1:17" x14ac:dyDescent="0.35">
      <c r="A394">
        <v>4</v>
      </c>
      <c r="B394" t="s">
        <v>187</v>
      </c>
      <c r="C394">
        <v>2019</v>
      </c>
      <c r="D394">
        <v>3</v>
      </c>
      <c r="E394" t="s">
        <v>245</v>
      </c>
      <c r="F394">
        <v>3</v>
      </c>
      <c r="G394" t="s">
        <v>189</v>
      </c>
      <c r="H394">
        <v>954</v>
      </c>
      <c r="I394" t="s">
        <v>237</v>
      </c>
      <c r="J394" t="s">
        <v>119</v>
      </c>
      <c r="K394" t="s">
        <v>216</v>
      </c>
      <c r="L394">
        <v>4532</v>
      </c>
      <c r="M394" t="s">
        <v>200</v>
      </c>
      <c r="N394">
        <v>72</v>
      </c>
      <c r="O394">
        <v>96156.85</v>
      </c>
      <c r="P394">
        <v>1265919</v>
      </c>
      <c r="Q394" t="str">
        <f t="shared" si="6"/>
        <v>4-Medium C&amp;I</v>
      </c>
    </row>
    <row r="395" spans="1:17" x14ac:dyDescent="0.35">
      <c r="A395">
        <v>5</v>
      </c>
      <c r="B395" t="s">
        <v>181</v>
      </c>
      <c r="C395">
        <v>2019</v>
      </c>
      <c r="D395">
        <v>3</v>
      </c>
      <c r="E395" t="s">
        <v>245</v>
      </c>
      <c r="F395">
        <v>1</v>
      </c>
      <c r="G395" t="s">
        <v>183</v>
      </c>
      <c r="H395">
        <v>911</v>
      </c>
      <c r="I395" t="s">
        <v>201</v>
      </c>
      <c r="J395" t="s">
        <v>202</v>
      </c>
      <c r="K395" t="s">
        <v>203</v>
      </c>
      <c r="L395">
        <v>4512</v>
      </c>
      <c r="M395" t="s">
        <v>186</v>
      </c>
      <c r="N395">
        <v>7</v>
      </c>
      <c r="O395">
        <v>7243.26</v>
      </c>
      <c r="P395">
        <v>58203</v>
      </c>
      <c r="Q395" t="str">
        <f t="shared" si="6"/>
        <v>1-Residential</v>
      </c>
    </row>
    <row r="396" spans="1:17" x14ac:dyDescent="0.35">
      <c r="A396">
        <v>5</v>
      </c>
      <c r="B396" t="s">
        <v>181</v>
      </c>
      <c r="C396">
        <v>2019</v>
      </c>
      <c r="D396">
        <v>3</v>
      </c>
      <c r="E396" t="s">
        <v>245</v>
      </c>
      <c r="F396">
        <v>60</v>
      </c>
      <c r="G396" t="s">
        <v>212</v>
      </c>
      <c r="H396">
        <v>600</v>
      </c>
      <c r="I396" t="s">
        <v>266</v>
      </c>
      <c r="J396" t="s">
        <v>123</v>
      </c>
      <c r="K396" t="s">
        <v>261</v>
      </c>
      <c r="L396">
        <v>360</v>
      </c>
      <c r="M396" t="s">
        <v>225</v>
      </c>
      <c r="N396">
        <v>8</v>
      </c>
      <c r="O396">
        <v>3838.21</v>
      </c>
      <c r="P396">
        <v>5417</v>
      </c>
      <c r="Q396" t="str">
        <f t="shared" si="6"/>
        <v>Street</v>
      </c>
    </row>
    <row r="397" spans="1:17" x14ac:dyDescent="0.35">
      <c r="A397">
        <v>4</v>
      </c>
      <c r="B397" t="s">
        <v>187</v>
      </c>
      <c r="C397">
        <v>2019</v>
      </c>
      <c r="D397">
        <v>3</v>
      </c>
      <c r="E397" t="s">
        <v>245</v>
      </c>
      <c r="F397">
        <v>6</v>
      </c>
      <c r="G397" t="s">
        <v>192</v>
      </c>
      <c r="H397">
        <v>615</v>
      </c>
      <c r="I397" t="s">
        <v>292</v>
      </c>
      <c r="J397" t="s">
        <v>123</v>
      </c>
      <c r="K397" t="s">
        <v>261</v>
      </c>
      <c r="L397">
        <v>4562</v>
      </c>
      <c r="M397" t="s">
        <v>211</v>
      </c>
      <c r="N397">
        <v>1</v>
      </c>
      <c r="O397">
        <v>5169.0200000000004</v>
      </c>
      <c r="P397">
        <v>16689</v>
      </c>
      <c r="Q397" t="str">
        <f t="shared" si="6"/>
        <v>Street</v>
      </c>
    </row>
    <row r="398" spans="1:17" x14ac:dyDescent="0.35">
      <c r="A398">
        <v>5</v>
      </c>
      <c r="B398" t="s">
        <v>181</v>
      </c>
      <c r="C398">
        <v>2019</v>
      </c>
      <c r="D398">
        <v>3</v>
      </c>
      <c r="E398" t="s">
        <v>245</v>
      </c>
      <c r="F398">
        <v>60</v>
      </c>
      <c r="G398" t="s">
        <v>212</v>
      </c>
      <c r="H398">
        <v>615</v>
      </c>
      <c r="I398" t="s">
        <v>292</v>
      </c>
      <c r="J398" t="s">
        <v>123</v>
      </c>
      <c r="K398" t="s">
        <v>261</v>
      </c>
      <c r="L398">
        <v>4563</v>
      </c>
      <c r="M398" t="s">
        <v>228</v>
      </c>
      <c r="N398">
        <v>38</v>
      </c>
      <c r="O398">
        <v>3778.96</v>
      </c>
      <c r="P398">
        <v>10726</v>
      </c>
      <c r="Q398" t="str">
        <f t="shared" si="6"/>
        <v>Street</v>
      </c>
    </row>
    <row r="399" spans="1:17" x14ac:dyDescent="0.35">
      <c r="A399">
        <v>5</v>
      </c>
      <c r="B399" t="s">
        <v>181</v>
      </c>
      <c r="C399">
        <v>2019</v>
      </c>
      <c r="D399">
        <v>3</v>
      </c>
      <c r="E399" t="s">
        <v>245</v>
      </c>
      <c r="F399">
        <v>10</v>
      </c>
      <c r="G399" t="s">
        <v>238</v>
      </c>
      <c r="H399">
        <v>616</v>
      </c>
      <c r="I399" t="s">
        <v>199</v>
      </c>
      <c r="J399" t="s">
        <v>125</v>
      </c>
      <c r="K399" t="s">
        <v>197</v>
      </c>
      <c r="L399">
        <v>4513</v>
      </c>
      <c r="M399" t="s">
        <v>240</v>
      </c>
      <c r="N399">
        <v>4</v>
      </c>
      <c r="O399">
        <v>104.23</v>
      </c>
      <c r="P399">
        <v>498</v>
      </c>
      <c r="Q399" t="str">
        <f t="shared" si="6"/>
        <v>Street</v>
      </c>
    </row>
    <row r="400" spans="1:17" x14ac:dyDescent="0.35">
      <c r="A400">
        <v>5</v>
      </c>
      <c r="B400" t="s">
        <v>181</v>
      </c>
      <c r="C400">
        <v>2019</v>
      </c>
      <c r="D400">
        <v>3</v>
      </c>
      <c r="E400" t="s">
        <v>245</v>
      </c>
      <c r="F400">
        <v>6</v>
      </c>
      <c r="G400" t="s">
        <v>192</v>
      </c>
      <c r="H400">
        <v>625</v>
      </c>
      <c r="I400" t="s">
        <v>286</v>
      </c>
      <c r="J400" t="s">
        <v>132</v>
      </c>
      <c r="K400" t="s">
        <v>212</v>
      </c>
      <c r="L400">
        <v>700</v>
      </c>
      <c r="M400" t="s">
        <v>193</v>
      </c>
      <c r="N400">
        <v>1</v>
      </c>
      <c r="O400">
        <v>18.100000000000001</v>
      </c>
      <c r="P400">
        <v>23</v>
      </c>
      <c r="Q400" t="str">
        <f t="shared" si="6"/>
        <v>Street</v>
      </c>
    </row>
    <row r="401" spans="1:17" x14ac:dyDescent="0.35">
      <c r="A401">
        <v>5</v>
      </c>
      <c r="B401" t="s">
        <v>181</v>
      </c>
      <c r="C401">
        <v>2019</v>
      </c>
      <c r="D401">
        <v>3</v>
      </c>
      <c r="E401" t="s">
        <v>245</v>
      </c>
      <c r="F401">
        <v>6</v>
      </c>
      <c r="G401" t="s">
        <v>192</v>
      </c>
      <c r="H401">
        <v>615</v>
      </c>
      <c r="I401" t="s">
        <v>292</v>
      </c>
      <c r="J401" t="s">
        <v>123</v>
      </c>
      <c r="K401" t="s">
        <v>261</v>
      </c>
      <c r="L401">
        <v>4562</v>
      </c>
      <c r="M401" t="s">
        <v>211</v>
      </c>
      <c r="N401">
        <v>674</v>
      </c>
      <c r="O401">
        <v>795254.79</v>
      </c>
      <c r="P401">
        <v>2649642</v>
      </c>
      <c r="Q401" t="str">
        <f t="shared" si="6"/>
        <v>Street</v>
      </c>
    </row>
    <row r="402" spans="1:17" x14ac:dyDescent="0.35">
      <c r="A402">
        <v>5</v>
      </c>
      <c r="B402" t="s">
        <v>181</v>
      </c>
      <c r="C402">
        <v>2019</v>
      </c>
      <c r="D402">
        <v>3</v>
      </c>
      <c r="E402" t="s">
        <v>245</v>
      </c>
      <c r="F402">
        <v>79</v>
      </c>
      <c r="G402" t="s">
        <v>212</v>
      </c>
      <c r="H402">
        <v>954</v>
      </c>
      <c r="I402" t="s">
        <v>237</v>
      </c>
      <c r="J402" t="s">
        <v>119</v>
      </c>
      <c r="K402" t="s">
        <v>216</v>
      </c>
      <c r="L402">
        <v>4579</v>
      </c>
      <c r="M402" t="s">
        <v>221</v>
      </c>
      <c r="N402">
        <v>7</v>
      </c>
      <c r="O402">
        <v>16749.990000000002</v>
      </c>
      <c r="P402">
        <v>221672</v>
      </c>
      <c r="Q402" t="str">
        <f t="shared" si="6"/>
        <v>4-Medium C&amp;I</v>
      </c>
    </row>
    <row r="403" spans="1:17" x14ac:dyDescent="0.35">
      <c r="A403">
        <v>5</v>
      </c>
      <c r="B403" t="s">
        <v>181</v>
      </c>
      <c r="C403">
        <v>2019</v>
      </c>
      <c r="D403">
        <v>3</v>
      </c>
      <c r="E403" t="s">
        <v>245</v>
      </c>
      <c r="F403">
        <v>1</v>
      </c>
      <c r="G403" t="s">
        <v>183</v>
      </c>
      <c r="H403">
        <v>1</v>
      </c>
      <c r="I403" t="s">
        <v>229</v>
      </c>
      <c r="J403" t="s">
        <v>121</v>
      </c>
      <c r="K403" t="s">
        <v>230</v>
      </c>
      <c r="L403">
        <v>200</v>
      </c>
      <c r="M403" t="s">
        <v>210</v>
      </c>
      <c r="N403">
        <v>558786</v>
      </c>
      <c r="O403">
        <v>79187237</v>
      </c>
      <c r="P403">
        <v>305226193</v>
      </c>
      <c r="Q403" t="str">
        <f t="shared" si="6"/>
        <v>1-Residential</v>
      </c>
    </row>
    <row r="404" spans="1:17" x14ac:dyDescent="0.35">
      <c r="A404">
        <v>5</v>
      </c>
      <c r="B404" t="s">
        <v>181</v>
      </c>
      <c r="C404">
        <v>2019</v>
      </c>
      <c r="D404">
        <v>3</v>
      </c>
      <c r="E404" t="s">
        <v>245</v>
      </c>
      <c r="F404">
        <v>5</v>
      </c>
      <c r="G404" t="s">
        <v>195</v>
      </c>
      <c r="H404">
        <v>710</v>
      </c>
      <c r="I404" t="s">
        <v>220</v>
      </c>
      <c r="J404" t="s">
        <v>207</v>
      </c>
      <c r="K404" t="s">
        <v>208</v>
      </c>
      <c r="L404">
        <v>4552</v>
      </c>
      <c r="M404" t="s">
        <v>276</v>
      </c>
      <c r="N404">
        <v>626</v>
      </c>
      <c r="O404">
        <v>9281016.1199999992</v>
      </c>
      <c r="P404">
        <v>169621626</v>
      </c>
      <c r="Q404" t="str">
        <f t="shared" si="6"/>
        <v>5-Large C&amp;I</v>
      </c>
    </row>
    <row r="405" spans="1:17" x14ac:dyDescent="0.35">
      <c r="A405">
        <v>4</v>
      </c>
      <c r="B405" t="s">
        <v>187</v>
      </c>
      <c r="C405">
        <v>2019</v>
      </c>
      <c r="D405">
        <v>3</v>
      </c>
      <c r="E405" t="s">
        <v>245</v>
      </c>
      <c r="F405">
        <v>5</v>
      </c>
      <c r="G405" t="s">
        <v>195</v>
      </c>
      <c r="H405">
        <v>710</v>
      </c>
      <c r="I405" t="s">
        <v>220</v>
      </c>
      <c r="J405" t="s">
        <v>207</v>
      </c>
      <c r="K405" t="s">
        <v>208</v>
      </c>
      <c r="L405">
        <v>4552</v>
      </c>
      <c r="M405" t="s">
        <v>276</v>
      </c>
      <c r="N405">
        <v>1</v>
      </c>
      <c r="O405">
        <v>3347.3</v>
      </c>
      <c r="P405">
        <v>41819</v>
      </c>
      <c r="Q405" t="str">
        <f t="shared" si="6"/>
        <v>5-Large C&amp;I</v>
      </c>
    </row>
    <row r="406" spans="1:17" x14ac:dyDescent="0.35">
      <c r="A406">
        <v>5</v>
      </c>
      <c r="B406" t="s">
        <v>181</v>
      </c>
      <c r="C406">
        <v>2019</v>
      </c>
      <c r="D406">
        <v>3</v>
      </c>
      <c r="E406" t="s">
        <v>245</v>
      </c>
      <c r="F406">
        <v>5</v>
      </c>
      <c r="G406" t="s">
        <v>195</v>
      </c>
      <c r="H406">
        <v>700</v>
      </c>
      <c r="I406" t="s">
        <v>273</v>
      </c>
      <c r="J406" t="s">
        <v>207</v>
      </c>
      <c r="K406" t="s">
        <v>208</v>
      </c>
      <c r="L406">
        <v>460</v>
      </c>
      <c r="M406" t="s">
        <v>198</v>
      </c>
      <c r="N406">
        <v>3</v>
      </c>
      <c r="O406">
        <v>85774.75</v>
      </c>
      <c r="P406">
        <v>299029</v>
      </c>
      <c r="Q406" t="str">
        <f t="shared" si="6"/>
        <v>5-Large C&amp;I</v>
      </c>
    </row>
    <row r="407" spans="1:17" x14ac:dyDescent="0.35">
      <c r="A407">
        <v>4</v>
      </c>
      <c r="B407" t="s">
        <v>187</v>
      </c>
      <c r="C407">
        <v>2019</v>
      </c>
      <c r="D407">
        <v>3</v>
      </c>
      <c r="E407" t="s">
        <v>245</v>
      </c>
      <c r="F407">
        <v>3</v>
      </c>
      <c r="G407" t="s">
        <v>189</v>
      </c>
      <c r="H407">
        <v>2</v>
      </c>
      <c r="I407" t="s">
        <v>264</v>
      </c>
      <c r="J407" t="s">
        <v>121</v>
      </c>
      <c r="K407" t="s">
        <v>230</v>
      </c>
      <c r="L407">
        <v>300</v>
      </c>
      <c r="M407" t="s">
        <v>191</v>
      </c>
      <c r="N407">
        <v>1</v>
      </c>
      <c r="O407">
        <v>119.53</v>
      </c>
      <c r="P407">
        <v>425</v>
      </c>
      <c r="Q407" t="str">
        <f t="shared" si="6"/>
        <v>1-Residential</v>
      </c>
    </row>
    <row r="408" spans="1:17" x14ac:dyDescent="0.35">
      <c r="A408">
        <v>5</v>
      </c>
      <c r="B408" t="s">
        <v>181</v>
      </c>
      <c r="C408">
        <v>2019</v>
      </c>
      <c r="D408">
        <v>3</v>
      </c>
      <c r="E408" t="s">
        <v>245</v>
      </c>
      <c r="F408">
        <v>5</v>
      </c>
      <c r="G408" t="s">
        <v>195</v>
      </c>
      <c r="H408">
        <v>951</v>
      </c>
      <c r="I408" t="s">
        <v>250</v>
      </c>
      <c r="J408" t="s">
        <v>126</v>
      </c>
      <c r="K408" t="s">
        <v>249</v>
      </c>
      <c r="L408">
        <v>4552</v>
      </c>
      <c r="M408" t="s">
        <v>276</v>
      </c>
      <c r="N408">
        <v>1</v>
      </c>
      <c r="O408">
        <v>32.68</v>
      </c>
      <c r="P408">
        <v>300</v>
      </c>
      <c r="Q408" t="str">
        <f t="shared" si="6"/>
        <v>3-Small C&amp;I</v>
      </c>
    </row>
    <row r="409" spans="1:17" x14ac:dyDescent="0.35">
      <c r="A409">
        <v>5</v>
      </c>
      <c r="B409" t="s">
        <v>181</v>
      </c>
      <c r="C409">
        <v>2019</v>
      </c>
      <c r="D409">
        <v>3</v>
      </c>
      <c r="E409" t="s">
        <v>245</v>
      </c>
      <c r="F409">
        <v>5</v>
      </c>
      <c r="G409" t="s">
        <v>195</v>
      </c>
      <c r="H409">
        <v>11</v>
      </c>
      <c r="I409" t="s">
        <v>283</v>
      </c>
      <c r="J409" t="s">
        <v>115</v>
      </c>
      <c r="K409" t="s">
        <v>185</v>
      </c>
      <c r="L409">
        <v>460</v>
      </c>
      <c r="M409" t="s">
        <v>198</v>
      </c>
      <c r="N409">
        <v>2</v>
      </c>
      <c r="O409">
        <v>184.74</v>
      </c>
      <c r="P409">
        <v>776</v>
      </c>
      <c r="Q409" t="str">
        <f t="shared" si="6"/>
        <v>3-Small C&amp;I</v>
      </c>
    </row>
    <row r="410" spans="1:17" x14ac:dyDescent="0.35">
      <c r="A410">
        <v>5</v>
      </c>
      <c r="B410" t="s">
        <v>181</v>
      </c>
      <c r="C410">
        <v>2019</v>
      </c>
      <c r="D410">
        <v>3</v>
      </c>
      <c r="E410" t="s">
        <v>245</v>
      </c>
      <c r="F410">
        <v>6</v>
      </c>
      <c r="G410" t="s">
        <v>192</v>
      </c>
      <c r="H410">
        <v>5</v>
      </c>
      <c r="I410" t="s">
        <v>190</v>
      </c>
      <c r="J410" t="s">
        <v>115</v>
      </c>
      <c r="K410" t="s">
        <v>185</v>
      </c>
      <c r="L410">
        <v>700</v>
      </c>
      <c r="M410" t="s">
        <v>193</v>
      </c>
      <c r="N410">
        <v>6</v>
      </c>
      <c r="O410">
        <v>643.04999999999995</v>
      </c>
      <c r="P410">
        <v>2713</v>
      </c>
      <c r="Q410" t="str">
        <f t="shared" si="6"/>
        <v>3-Small C&amp;I</v>
      </c>
    </row>
    <row r="411" spans="1:17" x14ac:dyDescent="0.35">
      <c r="A411">
        <v>5</v>
      </c>
      <c r="B411" t="s">
        <v>181</v>
      </c>
      <c r="C411">
        <v>2019</v>
      </c>
      <c r="D411">
        <v>3</v>
      </c>
      <c r="E411" t="s">
        <v>245</v>
      </c>
      <c r="F411">
        <v>75</v>
      </c>
      <c r="G411" t="s">
        <v>212</v>
      </c>
      <c r="H411">
        <v>5</v>
      </c>
      <c r="I411" t="s">
        <v>190</v>
      </c>
      <c r="J411" t="s">
        <v>115</v>
      </c>
      <c r="K411" t="s">
        <v>185</v>
      </c>
      <c r="L411">
        <v>1575</v>
      </c>
      <c r="M411" t="s">
        <v>218</v>
      </c>
      <c r="N411">
        <v>6</v>
      </c>
      <c r="O411">
        <v>2964.34</v>
      </c>
      <c r="P411">
        <v>14020</v>
      </c>
      <c r="Q411" t="str">
        <f t="shared" si="6"/>
        <v>3-Small C&amp;I</v>
      </c>
    </row>
    <row r="412" spans="1:17" x14ac:dyDescent="0.35">
      <c r="A412">
        <v>5</v>
      </c>
      <c r="B412" t="s">
        <v>181</v>
      </c>
      <c r="C412">
        <v>2019</v>
      </c>
      <c r="D412">
        <v>3</v>
      </c>
      <c r="E412" t="s">
        <v>245</v>
      </c>
      <c r="F412">
        <v>10</v>
      </c>
      <c r="G412" t="s">
        <v>238</v>
      </c>
      <c r="H412">
        <v>950</v>
      </c>
      <c r="I412" t="s">
        <v>184</v>
      </c>
      <c r="J412" t="s">
        <v>115</v>
      </c>
      <c r="K412" t="s">
        <v>185</v>
      </c>
      <c r="L412">
        <v>4513</v>
      </c>
      <c r="M412" t="s">
        <v>240</v>
      </c>
      <c r="N412">
        <v>19</v>
      </c>
      <c r="O412">
        <v>4011.53</v>
      </c>
      <c r="P412">
        <v>45394</v>
      </c>
      <c r="Q412" t="str">
        <f t="shared" si="6"/>
        <v>3-Small C&amp;I</v>
      </c>
    </row>
    <row r="413" spans="1:17" x14ac:dyDescent="0.35">
      <c r="A413">
        <v>5</v>
      </c>
      <c r="B413" t="s">
        <v>181</v>
      </c>
      <c r="C413">
        <v>2019</v>
      </c>
      <c r="D413">
        <v>3</v>
      </c>
      <c r="E413" t="s">
        <v>245</v>
      </c>
      <c r="F413">
        <v>3</v>
      </c>
      <c r="G413" t="s">
        <v>189</v>
      </c>
      <c r="H413">
        <v>309</v>
      </c>
      <c r="I413" t="s">
        <v>302</v>
      </c>
      <c r="J413" t="s">
        <v>117</v>
      </c>
      <c r="K413" t="s">
        <v>236</v>
      </c>
      <c r="L413">
        <v>300</v>
      </c>
      <c r="M413" t="s">
        <v>191</v>
      </c>
      <c r="N413">
        <v>6</v>
      </c>
      <c r="O413">
        <v>4739.22</v>
      </c>
      <c r="P413">
        <v>21713</v>
      </c>
      <c r="Q413" t="str">
        <f t="shared" si="6"/>
        <v>3-Small C&amp;I</v>
      </c>
    </row>
    <row r="414" spans="1:17" x14ac:dyDescent="0.35">
      <c r="A414">
        <v>5</v>
      </c>
      <c r="B414" t="s">
        <v>181</v>
      </c>
      <c r="C414">
        <v>2019</v>
      </c>
      <c r="D414">
        <v>3</v>
      </c>
      <c r="E414" t="s">
        <v>245</v>
      </c>
      <c r="F414">
        <v>5</v>
      </c>
      <c r="G414" t="s">
        <v>195</v>
      </c>
      <c r="H414">
        <v>313</v>
      </c>
      <c r="I414" t="s">
        <v>217</v>
      </c>
      <c r="J414" t="s">
        <v>119</v>
      </c>
      <c r="K414" t="s">
        <v>216</v>
      </c>
      <c r="L414">
        <v>460</v>
      </c>
      <c r="M414" t="s">
        <v>198</v>
      </c>
      <c r="N414">
        <v>1</v>
      </c>
      <c r="O414">
        <v>1224.98</v>
      </c>
      <c r="P414">
        <v>4996</v>
      </c>
      <c r="Q414" t="str">
        <f t="shared" si="6"/>
        <v>4-Medium C&amp;I</v>
      </c>
    </row>
    <row r="415" spans="1:17" x14ac:dyDescent="0.35">
      <c r="A415">
        <v>5</v>
      </c>
      <c r="B415" t="s">
        <v>181</v>
      </c>
      <c r="C415">
        <v>2019</v>
      </c>
      <c r="D415">
        <v>3</v>
      </c>
      <c r="E415" t="s">
        <v>245</v>
      </c>
      <c r="F415">
        <v>3</v>
      </c>
      <c r="G415" t="s">
        <v>189</v>
      </c>
      <c r="H415">
        <v>6</v>
      </c>
      <c r="I415" t="s">
        <v>256</v>
      </c>
      <c r="J415" t="s">
        <v>122</v>
      </c>
      <c r="K415" t="s">
        <v>242</v>
      </c>
      <c r="L415">
        <v>300</v>
      </c>
      <c r="M415" t="s">
        <v>191</v>
      </c>
      <c r="N415">
        <v>2</v>
      </c>
      <c r="O415">
        <v>160.65</v>
      </c>
      <c r="P415">
        <v>913</v>
      </c>
      <c r="Q415" t="str">
        <f t="shared" si="6"/>
        <v>2-Low Income Residential</v>
      </c>
    </row>
    <row r="416" spans="1:17" x14ac:dyDescent="0.35">
      <c r="A416">
        <v>5</v>
      </c>
      <c r="B416" t="s">
        <v>181</v>
      </c>
      <c r="C416">
        <v>2019</v>
      </c>
      <c r="D416">
        <v>3</v>
      </c>
      <c r="E416" t="s">
        <v>245</v>
      </c>
      <c r="F416">
        <v>1</v>
      </c>
      <c r="G416" t="s">
        <v>183</v>
      </c>
      <c r="H416">
        <v>306</v>
      </c>
      <c r="I416" t="s">
        <v>244</v>
      </c>
      <c r="J416" t="s">
        <v>122</v>
      </c>
      <c r="K416" t="s">
        <v>242</v>
      </c>
      <c r="L416">
        <v>200</v>
      </c>
      <c r="M416" t="s">
        <v>210</v>
      </c>
      <c r="N416">
        <v>876</v>
      </c>
      <c r="O416">
        <v>96570.96</v>
      </c>
      <c r="P416">
        <v>555791</v>
      </c>
      <c r="Q416" t="str">
        <f t="shared" si="6"/>
        <v>2-Low Income Residential</v>
      </c>
    </row>
    <row r="417" spans="1:17" x14ac:dyDescent="0.35">
      <c r="A417">
        <v>5</v>
      </c>
      <c r="B417" t="s">
        <v>181</v>
      </c>
      <c r="C417">
        <v>2019</v>
      </c>
      <c r="D417">
        <v>3</v>
      </c>
      <c r="E417" t="s">
        <v>245</v>
      </c>
      <c r="F417">
        <v>79</v>
      </c>
      <c r="G417" t="s">
        <v>212</v>
      </c>
      <c r="H417">
        <v>153</v>
      </c>
      <c r="I417" t="s">
        <v>269</v>
      </c>
      <c r="J417" t="s">
        <v>270</v>
      </c>
      <c r="K417" t="s">
        <v>270</v>
      </c>
      <c r="L417">
        <v>1579</v>
      </c>
      <c r="M417" t="s">
        <v>271</v>
      </c>
      <c r="N417">
        <v>18</v>
      </c>
      <c r="O417">
        <v>0</v>
      </c>
      <c r="P417">
        <v>5558360</v>
      </c>
      <c r="Q417" t="str">
        <f t="shared" si="6"/>
        <v>OTHER</v>
      </c>
    </row>
    <row r="418" spans="1:17" x14ac:dyDescent="0.35">
      <c r="A418">
        <v>5</v>
      </c>
      <c r="B418" t="s">
        <v>181</v>
      </c>
      <c r="C418">
        <v>2019</v>
      </c>
      <c r="D418">
        <v>3</v>
      </c>
      <c r="E418" t="s">
        <v>245</v>
      </c>
      <c r="F418">
        <v>60</v>
      </c>
      <c r="G418" t="s">
        <v>212</v>
      </c>
      <c r="H418">
        <v>623</v>
      </c>
      <c r="I418" t="s">
        <v>295</v>
      </c>
      <c r="J418" t="s">
        <v>124</v>
      </c>
      <c r="K418" t="s">
        <v>227</v>
      </c>
      <c r="L418">
        <v>360</v>
      </c>
      <c r="M418" t="s">
        <v>225</v>
      </c>
      <c r="N418">
        <v>3</v>
      </c>
      <c r="O418">
        <v>59.64</v>
      </c>
      <c r="P418">
        <v>198</v>
      </c>
      <c r="Q418" t="str">
        <f t="shared" si="6"/>
        <v>Street</v>
      </c>
    </row>
    <row r="419" spans="1:17" x14ac:dyDescent="0.35">
      <c r="A419">
        <v>5</v>
      </c>
      <c r="B419" t="s">
        <v>181</v>
      </c>
      <c r="C419">
        <v>2019</v>
      </c>
      <c r="D419">
        <v>3</v>
      </c>
      <c r="E419" t="s">
        <v>245</v>
      </c>
      <c r="F419">
        <v>6</v>
      </c>
      <c r="G419" t="s">
        <v>192</v>
      </c>
      <c r="H419">
        <v>601</v>
      </c>
      <c r="I419" t="s">
        <v>260</v>
      </c>
      <c r="J419" t="s">
        <v>123</v>
      </c>
      <c r="K419" t="s">
        <v>261</v>
      </c>
      <c r="L419">
        <v>700</v>
      </c>
      <c r="M419" t="s">
        <v>193</v>
      </c>
      <c r="N419">
        <v>139</v>
      </c>
      <c r="O419">
        <v>88866.73</v>
      </c>
      <c r="P419">
        <v>167892</v>
      </c>
      <c r="Q419" t="str">
        <f t="shared" si="6"/>
        <v>Street</v>
      </c>
    </row>
    <row r="420" spans="1:17" x14ac:dyDescent="0.35">
      <c r="A420">
        <v>5</v>
      </c>
      <c r="B420" t="s">
        <v>181</v>
      </c>
      <c r="C420">
        <v>2019</v>
      </c>
      <c r="D420">
        <v>3</v>
      </c>
      <c r="E420" t="s">
        <v>245</v>
      </c>
      <c r="F420">
        <v>5</v>
      </c>
      <c r="G420" t="s">
        <v>195</v>
      </c>
      <c r="H420">
        <v>954</v>
      </c>
      <c r="I420" t="s">
        <v>237</v>
      </c>
      <c r="J420" t="s">
        <v>119</v>
      </c>
      <c r="K420" t="s">
        <v>216</v>
      </c>
      <c r="L420">
        <v>4552</v>
      </c>
      <c r="M420" t="s">
        <v>276</v>
      </c>
      <c r="N420">
        <v>494</v>
      </c>
      <c r="O420">
        <v>943327.89</v>
      </c>
      <c r="P420">
        <v>12064388</v>
      </c>
      <c r="Q420" t="str">
        <f t="shared" si="6"/>
        <v>4-Medium C&amp;I</v>
      </c>
    </row>
    <row r="421" spans="1:17" x14ac:dyDescent="0.35">
      <c r="A421">
        <v>5</v>
      </c>
      <c r="B421" t="s">
        <v>181</v>
      </c>
      <c r="C421">
        <v>2019</v>
      </c>
      <c r="D421">
        <v>3</v>
      </c>
      <c r="E421" t="s">
        <v>245</v>
      </c>
      <c r="F421">
        <v>3</v>
      </c>
      <c r="G421" t="s">
        <v>189</v>
      </c>
      <c r="H421">
        <v>19</v>
      </c>
      <c r="I421" t="s">
        <v>262</v>
      </c>
      <c r="J421" t="s">
        <v>127</v>
      </c>
      <c r="K421" t="s">
        <v>263</v>
      </c>
      <c r="L421">
        <v>300</v>
      </c>
      <c r="M421" t="s">
        <v>191</v>
      </c>
      <c r="N421">
        <v>65</v>
      </c>
      <c r="O421">
        <v>330582.17</v>
      </c>
      <c r="P421">
        <v>1365998</v>
      </c>
      <c r="Q421" t="str">
        <f t="shared" si="6"/>
        <v>4-Medium C&amp;I</v>
      </c>
    </row>
    <row r="422" spans="1:17" x14ac:dyDescent="0.35">
      <c r="A422">
        <v>4</v>
      </c>
      <c r="B422" t="s">
        <v>187</v>
      </c>
      <c r="C422">
        <v>2019</v>
      </c>
      <c r="D422">
        <v>3</v>
      </c>
      <c r="E422" t="s">
        <v>245</v>
      </c>
      <c r="F422">
        <v>1</v>
      </c>
      <c r="G422" t="s">
        <v>183</v>
      </c>
      <c r="H422">
        <v>1</v>
      </c>
      <c r="I422" t="s">
        <v>229</v>
      </c>
      <c r="J422" t="s">
        <v>121</v>
      </c>
      <c r="K422" t="s">
        <v>230</v>
      </c>
      <c r="L422">
        <v>200</v>
      </c>
      <c r="M422" t="s">
        <v>210</v>
      </c>
      <c r="N422">
        <v>1141</v>
      </c>
      <c r="O422">
        <v>214646.37</v>
      </c>
      <c r="P422">
        <v>804663</v>
      </c>
      <c r="Q422" t="str">
        <f t="shared" si="6"/>
        <v>1-Residential</v>
      </c>
    </row>
    <row r="423" spans="1:17" x14ac:dyDescent="0.35">
      <c r="A423">
        <v>5</v>
      </c>
      <c r="B423" t="s">
        <v>181</v>
      </c>
      <c r="C423">
        <v>2019</v>
      </c>
      <c r="D423">
        <v>3</v>
      </c>
      <c r="E423" t="s">
        <v>245</v>
      </c>
      <c r="F423">
        <v>1</v>
      </c>
      <c r="G423" t="s">
        <v>183</v>
      </c>
      <c r="H423">
        <v>2</v>
      </c>
      <c r="I423" t="s">
        <v>264</v>
      </c>
      <c r="J423" t="s">
        <v>121</v>
      </c>
      <c r="K423" t="s">
        <v>230</v>
      </c>
      <c r="L423">
        <v>200</v>
      </c>
      <c r="M423" t="s">
        <v>210</v>
      </c>
      <c r="N423">
        <v>251</v>
      </c>
      <c r="O423">
        <v>40337.03</v>
      </c>
      <c r="P423">
        <v>150096</v>
      </c>
      <c r="Q423" t="str">
        <f t="shared" si="6"/>
        <v>1-Residential</v>
      </c>
    </row>
    <row r="424" spans="1:17" x14ac:dyDescent="0.35">
      <c r="A424">
        <v>5</v>
      </c>
      <c r="B424" t="s">
        <v>181</v>
      </c>
      <c r="C424">
        <v>2019</v>
      </c>
      <c r="D424">
        <v>3</v>
      </c>
      <c r="E424" t="s">
        <v>245</v>
      </c>
      <c r="F424">
        <v>10</v>
      </c>
      <c r="G424" t="s">
        <v>238</v>
      </c>
      <c r="H424">
        <v>301</v>
      </c>
      <c r="I424" t="s">
        <v>247</v>
      </c>
      <c r="J424" t="s">
        <v>121</v>
      </c>
      <c r="K424" t="s">
        <v>230</v>
      </c>
      <c r="L424">
        <v>207</v>
      </c>
      <c r="M424" t="s">
        <v>243</v>
      </c>
      <c r="N424">
        <v>515</v>
      </c>
      <c r="O424">
        <v>177404.14</v>
      </c>
      <c r="P424">
        <v>699661</v>
      </c>
      <c r="Q424" t="str">
        <f t="shared" si="6"/>
        <v>1-Residential</v>
      </c>
    </row>
    <row r="425" spans="1:17" x14ac:dyDescent="0.35">
      <c r="A425">
        <v>5</v>
      </c>
      <c r="B425" t="s">
        <v>181</v>
      </c>
      <c r="C425">
        <v>2019</v>
      </c>
      <c r="D425">
        <v>3</v>
      </c>
      <c r="E425" t="s">
        <v>245</v>
      </c>
      <c r="F425">
        <v>72</v>
      </c>
      <c r="G425" t="s">
        <v>212</v>
      </c>
      <c r="H425">
        <v>1</v>
      </c>
      <c r="I425" t="s">
        <v>229</v>
      </c>
      <c r="J425" t="s">
        <v>121</v>
      </c>
      <c r="K425" t="s">
        <v>230</v>
      </c>
      <c r="L425">
        <v>1572</v>
      </c>
      <c r="M425" t="s">
        <v>231</v>
      </c>
      <c r="N425">
        <v>1</v>
      </c>
      <c r="O425">
        <v>117.62</v>
      </c>
      <c r="P425">
        <v>450</v>
      </c>
      <c r="Q425" t="str">
        <f t="shared" si="6"/>
        <v>1-Residential</v>
      </c>
    </row>
    <row r="426" spans="1:17" x14ac:dyDescent="0.35">
      <c r="A426">
        <v>5</v>
      </c>
      <c r="B426" t="s">
        <v>181</v>
      </c>
      <c r="C426">
        <v>2019</v>
      </c>
      <c r="D426">
        <v>3</v>
      </c>
      <c r="E426" t="s">
        <v>245</v>
      </c>
      <c r="F426">
        <v>3</v>
      </c>
      <c r="G426" t="s">
        <v>189</v>
      </c>
      <c r="H426">
        <v>621</v>
      </c>
      <c r="I426" t="s">
        <v>259</v>
      </c>
      <c r="J426" t="s">
        <v>116</v>
      </c>
      <c r="K426" t="s">
        <v>224</v>
      </c>
      <c r="L426">
        <v>4532</v>
      </c>
      <c r="M426" t="s">
        <v>200</v>
      </c>
      <c r="N426">
        <v>6</v>
      </c>
      <c r="O426">
        <v>488.65</v>
      </c>
      <c r="P426">
        <v>5348</v>
      </c>
      <c r="Q426" t="str">
        <f t="shared" si="6"/>
        <v>3-Small C&amp;I</v>
      </c>
    </row>
    <row r="427" spans="1:17" x14ac:dyDescent="0.35">
      <c r="A427">
        <v>5</v>
      </c>
      <c r="B427" t="s">
        <v>181</v>
      </c>
      <c r="C427">
        <v>2019</v>
      </c>
      <c r="D427">
        <v>3</v>
      </c>
      <c r="E427" t="s">
        <v>245</v>
      </c>
      <c r="F427">
        <v>1</v>
      </c>
      <c r="G427" t="s">
        <v>183</v>
      </c>
      <c r="H427">
        <v>10</v>
      </c>
      <c r="I427" t="s">
        <v>251</v>
      </c>
      <c r="J427" t="s">
        <v>117</v>
      </c>
      <c r="K427" t="s">
        <v>236</v>
      </c>
      <c r="L427">
        <v>200</v>
      </c>
      <c r="M427" t="s">
        <v>210</v>
      </c>
      <c r="N427">
        <v>1072</v>
      </c>
      <c r="O427">
        <v>94106.87</v>
      </c>
      <c r="P427">
        <v>387975</v>
      </c>
      <c r="Q427" t="str">
        <f t="shared" si="6"/>
        <v>3-Small C&amp;I</v>
      </c>
    </row>
    <row r="428" spans="1:17" x14ac:dyDescent="0.35">
      <c r="A428">
        <v>5</v>
      </c>
      <c r="B428" t="s">
        <v>181</v>
      </c>
      <c r="C428">
        <v>2019</v>
      </c>
      <c r="D428">
        <v>3</v>
      </c>
      <c r="E428" t="s">
        <v>245</v>
      </c>
      <c r="F428">
        <v>1</v>
      </c>
      <c r="G428" t="s">
        <v>183</v>
      </c>
      <c r="H428">
        <v>950</v>
      </c>
      <c r="I428" t="s">
        <v>184</v>
      </c>
      <c r="J428" t="s">
        <v>115</v>
      </c>
      <c r="K428" t="s">
        <v>185</v>
      </c>
      <c r="L428">
        <v>4512</v>
      </c>
      <c r="M428" t="s">
        <v>186</v>
      </c>
      <c r="N428">
        <v>612</v>
      </c>
      <c r="O428">
        <v>34246.42</v>
      </c>
      <c r="P428">
        <v>338744</v>
      </c>
      <c r="Q428" t="str">
        <f t="shared" si="6"/>
        <v>3-Small C&amp;I</v>
      </c>
    </row>
    <row r="429" spans="1:17" x14ac:dyDescent="0.35">
      <c r="A429">
        <v>5</v>
      </c>
      <c r="B429" t="s">
        <v>181</v>
      </c>
      <c r="C429">
        <v>2019</v>
      </c>
      <c r="D429">
        <v>3</v>
      </c>
      <c r="E429" t="s">
        <v>245</v>
      </c>
      <c r="F429">
        <v>3</v>
      </c>
      <c r="G429" t="s">
        <v>189</v>
      </c>
      <c r="H429">
        <v>953</v>
      </c>
      <c r="I429" t="s">
        <v>213</v>
      </c>
      <c r="J429" t="s">
        <v>118</v>
      </c>
      <c r="K429" t="s">
        <v>214</v>
      </c>
      <c r="L429">
        <v>4532</v>
      </c>
      <c r="M429" t="s">
        <v>200</v>
      </c>
      <c r="N429">
        <v>14507</v>
      </c>
      <c r="O429">
        <v>846238.34</v>
      </c>
      <c r="P429">
        <v>9518203</v>
      </c>
      <c r="Q429" t="str">
        <f t="shared" si="6"/>
        <v>3-Small C&amp;I</v>
      </c>
    </row>
    <row r="430" spans="1:17" x14ac:dyDescent="0.35">
      <c r="A430">
        <v>5</v>
      </c>
      <c r="B430" t="s">
        <v>181</v>
      </c>
      <c r="C430">
        <v>2019</v>
      </c>
      <c r="D430">
        <v>3</v>
      </c>
      <c r="E430" t="s">
        <v>245</v>
      </c>
      <c r="F430">
        <v>3</v>
      </c>
      <c r="G430" t="s">
        <v>189</v>
      </c>
      <c r="H430">
        <v>10</v>
      </c>
      <c r="I430" t="s">
        <v>251</v>
      </c>
      <c r="J430" t="s">
        <v>117</v>
      </c>
      <c r="K430" t="s">
        <v>236</v>
      </c>
      <c r="L430">
        <v>300</v>
      </c>
      <c r="M430" t="s">
        <v>191</v>
      </c>
      <c r="N430">
        <v>24763</v>
      </c>
      <c r="O430">
        <v>2483798.98</v>
      </c>
      <c r="P430">
        <v>11567168</v>
      </c>
      <c r="Q430" t="str">
        <f t="shared" si="6"/>
        <v>3-Small C&amp;I</v>
      </c>
    </row>
    <row r="431" spans="1:17" x14ac:dyDescent="0.35">
      <c r="A431">
        <v>5</v>
      </c>
      <c r="B431" t="s">
        <v>181</v>
      </c>
      <c r="C431">
        <v>2019</v>
      </c>
      <c r="D431">
        <v>3</v>
      </c>
      <c r="E431" t="s">
        <v>245</v>
      </c>
      <c r="F431">
        <v>3</v>
      </c>
      <c r="G431" t="s">
        <v>189</v>
      </c>
      <c r="H431">
        <v>313</v>
      </c>
      <c r="I431" t="s">
        <v>217</v>
      </c>
      <c r="J431" t="s">
        <v>119</v>
      </c>
      <c r="K431" t="s">
        <v>216</v>
      </c>
      <c r="L431">
        <v>300</v>
      </c>
      <c r="M431" t="s">
        <v>191</v>
      </c>
      <c r="N431">
        <v>7</v>
      </c>
      <c r="O431">
        <v>35179.9</v>
      </c>
      <c r="P431">
        <v>152586</v>
      </c>
      <c r="Q431" t="str">
        <f t="shared" si="6"/>
        <v>4-Medium C&amp;I</v>
      </c>
    </row>
    <row r="432" spans="1:17" x14ac:dyDescent="0.35">
      <c r="A432">
        <v>4</v>
      </c>
      <c r="B432" t="s">
        <v>187</v>
      </c>
      <c r="C432">
        <v>2019</v>
      </c>
      <c r="D432">
        <v>3</v>
      </c>
      <c r="E432" t="s">
        <v>245</v>
      </c>
      <c r="F432">
        <v>5</v>
      </c>
      <c r="G432" t="s">
        <v>195</v>
      </c>
      <c r="H432">
        <v>18</v>
      </c>
      <c r="I432" t="s">
        <v>215</v>
      </c>
      <c r="J432" t="s">
        <v>119</v>
      </c>
      <c r="K432" t="s">
        <v>216</v>
      </c>
      <c r="L432">
        <v>460</v>
      </c>
      <c r="M432" t="s">
        <v>198</v>
      </c>
      <c r="N432">
        <v>1</v>
      </c>
      <c r="O432">
        <v>542.03</v>
      </c>
      <c r="P432">
        <v>1800</v>
      </c>
      <c r="Q432" t="str">
        <f t="shared" si="6"/>
        <v>4-Medium C&amp;I</v>
      </c>
    </row>
    <row r="433" spans="1:17" x14ac:dyDescent="0.35">
      <c r="A433">
        <v>5</v>
      </c>
      <c r="B433" t="s">
        <v>181</v>
      </c>
      <c r="C433">
        <v>2019</v>
      </c>
      <c r="D433">
        <v>3</v>
      </c>
      <c r="E433" t="s">
        <v>245</v>
      </c>
      <c r="F433">
        <v>77</v>
      </c>
      <c r="G433" t="s">
        <v>212</v>
      </c>
      <c r="H433">
        <v>18</v>
      </c>
      <c r="I433" t="s">
        <v>215</v>
      </c>
      <c r="J433" t="s">
        <v>119</v>
      </c>
      <c r="K433" t="s">
        <v>216</v>
      </c>
      <c r="L433">
        <v>1577</v>
      </c>
      <c r="M433" t="s">
        <v>233</v>
      </c>
      <c r="N433">
        <v>1</v>
      </c>
      <c r="O433">
        <v>2626.67</v>
      </c>
      <c r="P433">
        <v>11400</v>
      </c>
      <c r="Q433" t="str">
        <f t="shared" si="6"/>
        <v>4-Medium C&amp;I</v>
      </c>
    </row>
    <row r="434" spans="1:17" x14ac:dyDescent="0.35">
      <c r="A434">
        <v>5</v>
      </c>
      <c r="B434" t="s">
        <v>181</v>
      </c>
      <c r="C434">
        <v>2019</v>
      </c>
      <c r="D434">
        <v>3</v>
      </c>
      <c r="E434" t="s">
        <v>245</v>
      </c>
      <c r="F434">
        <v>60</v>
      </c>
      <c r="G434" t="s">
        <v>212</v>
      </c>
      <c r="H434">
        <v>624</v>
      </c>
      <c r="I434" t="s">
        <v>226</v>
      </c>
      <c r="J434" t="s">
        <v>124</v>
      </c>
      <c r="K434" t="s">
        <v>227</v>
      </c>
      <c r="L434">
        <v>4563</v>
      </c>
      <c r="M434" t="s">
        <v>228</v>
      </c>
      <c r="N434">
        <v>5</v>
      </c>
      <c r="O434">
        <v>163.22999999999999</v>
      </c>
      <c r="P434">
        <v>1087</v>
      </c>
      <c r="Q434" t="str">
        <f t="shared" si="6"/>
        <v>Street</v>
      </c>
    </row>
    <row r="435" spans="1:17" x14ac:dyDescent="0.35">
      <c r="A435">
        <v>4</v>
      </c>
      <c r="B435" t="s">
        <v>187</v>
      </c>
      <c r="C435">
        <v>2019</v>
      </c>
      <c r="D435">
        <v>3</v>
      </c>
      <c r="E435" t="s">
        <v>245</v>
      </c>
      <c r="F435">
        <v>1</v>
      </c>
      <c r="G435" t="s">
        <v>183</v>
      </c>
      <c r="H435">
        <v>905</v>
      </c>
      <c r="I435" t="s">
        <v>272</v>
      </c>
      <c r="J435" t="s">
        <v>122</v>
      </c>
      <c r="K435" t="s">
        <v>242</v>
      </c>
      <c r="L435">
        <v>4512</v>
      </c>
      <c r="M435" t="s">
        <v>186</v>
      </c>
      <c r="N435">
        <v>114</v>
      </c>
      <c r="O435">
        <v>5123.59</v>
      </c>
      <c r="P435">
        <v>104149</v>
      </c>
      <c r="Q435" t="str">
        <f t="shared" si="6"/>
        <v>2-Low Income Residential</v>
      </c>
    </row>
    <row r="436" spans="1:17" x14ac:dyDescent="0.35">
      <c r="A436">
        <v>5</v>
      </c>
      <c r="B436" t="s">
        <v>181</v>
      </c>
      <c r="C436">
        <v>2019</v>
      </c>
      <c r="D436">
        <v>3</v>
      </c>
      <c r="E436" t="s">
        <v>245</v>
      </c>
      <c r="F436">
        <v>1</v>
      </c>
      <c r="G436" t="s">
        <v>183</v>
      </c>
      <c r="H436">
        <v>7</v>
      </c>
      <c r="I436" t="s">
        <v>241</v>
      </c>
      <c r="J436" t="s">
        <v>122</v>
      </c>
      <c r="K436" t="s">
        <v>242</v>
      </c>
      <c r="L436">
        <v>200</v>
      </c>
      <c r="M436" t="s">
        <v>210</v>
      </c>
      <c r="N436">
        <v>80</v>
      </c>
      <c r="O436">
        <v>8143.8</v>
      </c>
      <c r="P436">
        <v>44797</v>
      </c>
      <c r="Q436" t="str">
        <f t="shared" si="6"/>
        <v>2-Low Income Residential</v>
      </c>
    </row>
    <row r="437" spans="1:17" x14ac:dyDescent="0.35">
      <c r="A437">
        <v>5</v>
      </c>
      <c r="B437" t="s">
        <v>181</v>
      </c>
      <c r="C437">
        <v>2019</v>
      </c>
      <c r="D437">
        <v>3</v>
      </c>
      <c r="E437" t="s">
        <v>245</v>
      </c>
      <c r="F437">
        <v>1</v>
      </c>
      <c r="G437" t="s">
        <v>183</v>
      </c>
      <c r="H437">
        <v>305</v>
      </c>
      <c r="I437" t="s">
        <v>234</v>
      </c>
      <c r="J437" t="s">
        <v>115</v>
      </c>
      <c r="K437" t="s">
        <v>185</v>
      </c>
      <c r="L437">
        <v>200</v>
      </c>
      <c r="M437" t="s">
        <v>210</v>
      </c>
      <c r="N437">
        <v>3</v>
      </c>
      <c r="O437">
        <v>666.14</v>
      </c>
      <c r="P437">
        <v>2960</v>
      </c>
      <c r="Q437" t="str">
        <f t="shared" si="6"/>
        <v>3-Small C&amp;I</v>
      </c>
    </row>
    <row r="438" spans="1:17" x14ac:dyDescent="0.35">
      <c r="A438">
        <v>5</v>
      </c>
      <c r="B438" t="s">
        <v>181</v>
      </c>
      <c r="C438">
        <v>2019</v>
      </c>
      <c r="D438">
        <v>3</v>
      </c>
      <c r="E438" t="s">
        <v>245</v>
      </c>
      <c r="F438">
        <v>10</v>
      </c>
      <c r="G438" t="s">
        <v>238</v>
      </c>
      <c r="H438">
        <v>911</v>
      </c>
      <c r="I438" t="s">
        <v>201</v>
      </c>
      <c r="J438" t="s">
        <v>202</v>
      </c>
      <c r="K438" t="s">
        <v>203</v>
      </c>
      <c r="L438">
        <v>4513</v>
      </c>
      <c r="M438" t="s">
        <v>240</v>
      </c>
      <c r="N438">
        <v>49</v>
      </c>
      <c r="O438">
        <v>19836.04</v>
      </c>
      <c r="P438">
        <v>161648</v>
      </c>
      <c r="Q438" t="str">
        <f t="shared" si="6"/>
        <v>1-Residential</v>
      </c>
    </row>
    <row r="439" spans="1:17" x14ac:dyDescent="0.35">
      <c r="A439">
        <v>5</v>
      </c>
      <c r="B439" t="s">
        <v>181</v>
      </c>
      <c r="C439">
        <v>2019</v>
      </c>
      <c r="D439">
        <v>3</v>
      </c>
      <c r="E439" t="s">
        <v>245</v>
      </c>
      <c r="F439">
        <v>6</v>
      </c>
      <c r="G439" t="s">
        <v>192</v>
      </c>
      <c r="H439">
        <v>600</v>
      </c>
      <c r="I439" t="s">
        <v>266</v>
      </c>
      <c r="J439" t="s">
        <v>123</v>
      </c>
      <c r="K439" t="s">
        <v>261</v>
      </c>
      <c r="L439">
        <v>700</v>
      </c>
      <c r="M439" t="s">
        <v>193</v>
      </c>
      <c r="N439">
        <v>83</v>
      </c>
      <c r="O439">
        <v>144370.9</v>
      </c>
      <c r="P439">
        <v>340913</v>
      </c>
      <c r="Q439" t="str">
        <f t="shared" si="6"/>
        <v>Street</v>
      </c>
    </row>
    <row r="440" spans="1:17" x14ac:dyDescent="0.35">
      <c r="A440">
        <v>5</v>
      </c>
      <c r="B440" t="s">
        <v>181</v>
      </c>
      <c r="C440">
        <v>2019</v>
      </c>
      <c r="D440">
        <v>3</v>
      </c>
      <c r="E440" t="s">
        <v>245</v>
      </c>
      <c r="F440">
        <v>6</v>
      </c>
      <c r="G440" t="s">
        <v>192</v>
      </c>
      <c r="H440">
        <v>607</v>
      </c>
      <c r="I440" t="s">
        <v>293</v>
      </c>
      <c r="J440" t="s">
        <v>130</v>
      </c>
      <c r="K440" t="s">
        <v>280</v>
      </c>
      <c r="L440">
        <v>700</v>
      </c>
      <c r="M440" t="s">
        <v>193</v>
      </c>
      <c r="N440">
        <v>3</v>
      </c>
      <c r="O440">
        <v>18417.98</v>
      </c>
      <c r="P440">
        <v>48192</v>
      </c>
      <c r="Q440" t="str">
        <f t="shared" si="6"/>
        <v>Street</v>
      </c>
    </row>
    <row r="441" spans="1:17" x14ac:dyDescent="0.35">
      <c r="A441">
        <v>5</v>
      </c>
      <c r="B441" t="s">
        <v>181</v>
      </c>
      <c r="C441">
        <v>2019</v>
      </c>
      <c r="D441">
        <v>3</v>
      </c>
      <c r="E441" t="s">
        <v>245</v>
      </c>
      <c r="F441">
        <v>6</v>
      </c>
      <c r="G441" t="s">
        <v>192</v>
      </c>
      <c r="H441">
        <v>623</v>
      </c>
      <c r="I441" t="s">
        <v>295</v>
      </c>
      <c r="J441" t="s">
        <v>124</v>
      </c>
      <c r="K441" t="s">
        <v>227</v>
      </c>
      <c r="L441">
        <v>700</v>
      </c>
      <c r="M441" t="s">
        <v>193</v>
      </c>
      <c r="N441">
        <v>2</v>
      </c>
      <c r="O441">
        <v>4011.71</v>
      </c>
      <c r="P441">
        <v>15533</v>
      </c>
      <c r="Q441" t="str">
        <f t="shared" si="6"/>
        <v>Street</v>
      </c>
    </row>
    <row r="442" spans="1:17" x14ac:dyDescent="0.35">
      <c r="A442">
        <v>5</v>
      </c>
      <c r="B442" t="s">
        <v>181</v>
      </c>
      <c r="C442">
        <v>2019</v>
      </c>
      <c r="D442">
        <v>3</v>
      </c>
      <c r="E442" t="s">
        <v>245</v>
      </c>
      <c r="F442">
        <v>6</v>
      </c>
      <c r="G442" t="s">
        <v>192</v>
      </c>
      <c r="H442">
        <v>603</v>
      </c>
      <c r="I442" t="s">
        <v>196</v>
      </c>
      <c r="J442" t="s">
        <v>125</v>
      </c>
      <c r="K442" t="s">
        <v>197</v>
      </c>
      <c r="L442">
        <v>700</v>
      </c>
      <c r="M442" t="s">
        <v>193</v>
      </c>
      <c r="N442">
        <v>746</v>
      </c>
      <c r="O442">
        <v>61665.46</v>
      </c>
      <c r="P442">
        <v>179155</v>
      </c>
      <c r="Q442" t="str">
        <f t="shared" si="6"/>
        <v>Street</v>
      </c>
    </row>
    <row r="443" spans="1:17" x14ac:dyDescent="0.35">
      <c r="A443">
        <v>5</v>
      </c>
      <c r="B443" t="s">
        <v>181</v>
      </c>
      <c r="C443">
        <v>2019</v>
      </c>
      <c r="D443">
        <v>3</v>
      </c>
      <c r="E443" t="s">
        <v>245</v>
      </c>
      <c r="F443">
        <v>1</v>
      </c>
      <c r="G443" t="s">
        <v>183</v>
      </c>
      <c r="H443">
        <v>616</v>
      </c>
      <c r="I443" t="s">
        <v>199</v>
      </c>
      <c r="J443" t="s">
        <v>125</v>
      </c>
      <c r="K443" t="s">
        <v>197</v>
      </c>
      <c r="L443">
        <v>4512</v>
      </c>
      <c r="M443" t="s">
        <v>186</v>
      </c>
      <c r="N443">
        <v>597</v>
      </c>
      <c r="O443">
        <v>18780.77</v>
      </c>
      <c r="P443">
        <v>73706</v>
      </c>
      <c r="Q443" t="str">
        <f t="shared" si="6"/>
        <v>Street</v>
      </c>
    </row>
    <row r="444" spans="1:17" x14ac:dyDescent="0.35">
      <c r="A444">
        <v>5</v>
      </c>
      <c r="B444" t="s">
        <v>181</v>
      </c>
      <c r="C444">
        <v>2019</v>
      </c>
      <c r="D444">
        <v>3</v>
      </c>
      <c r="E444" t="s">
        <v>245</v>
      </c>
      <c r="F444">
        <v>3</v>
      </c>
      <c r="G444" t="s">
        <v>189</v>
      </c>
      <c r="H444">
        <v>616</v>
      </c>
      <c r="I444" t="s">
        <v>199</v>
      </c>
      <c r="J444" t="s">
        <v>125</v>
      </c>
      <c r="K444" t="s">
        <v>197</v>
      </c>
      <c r="L444">
        <v>4532</v>
      </c>
      <c r="M444" t="s">
        <v>200</v>
      </c>
      <c r="N444">
        <v>3198</v>
      </c>
      <c r="O444">
        <v>238982.15</v>
      </c>
      <c r="P444">
        <v>1165728</v>
      </c>
      <c r="Q444" t="str">
        <f t="shared" si="6"/>
        <v>Street</v>
      </c>
    </row>
    <row r="445" spans="1:17" x14ac:dyDescent="0.35">
      <c r="A445">
        <v>5</v>
      </c>
      <c r="B445" t="s">
        <v>181</v>
      </c>
      <c r="C445">
        <v>2019</v>
      </c>
      <c r="D445">
        <v>3</v>
      </c>
      <c r="E445" t="s">
        <v>245</v>
      </c>
      <c r="F445">
        <v>3</v>
      </c>
      <c r="G445" t="s">
        <v>189</v>
      </c>
      <c r="H445">
        <v>16</v>
      </c>
      <c r="I445" t="s">
        <v>281</v>
      </c>
      <c r="J445" t="s">
        <v>127</v>
      </c>
      <c r="K445" t="s">
        <v>263</v>
      </c>
      <c r="L445">
        <v>300</v>
      </c>
      <c r="M445" t="s">
        <v>191</v>
      </c>
      <c r="N445">
        <v>7</v>
      </c>
      <c r="O445">
        <v>24030.7</v>
      </c>
      <c r="P445">
        <v>108661</v>
      </c>
      <c r="Q445" t="str">
        <f t="shared" si="6"/>
        <v>4-Medium C&amp;I</v>
      </c>
    </row>
    <row r="446" spans="1:17" x14ac:dyDescent="0.35">
      <c r="A446">
        <v>5</v>
      </c>
      <c r="B446" t="s">
        <v>181</v>
      </c>
      <c r="C446">
        <v>2019</v>
      </c>
      <c r="D446">
        <v>3</v>
      </c>
      <c r="E446" t="s">
        <v>245</v>
      </c>
      <c r="F446">
        <v>3</v>
      </c>
      <c r="G446" t="s">
        <v>189</v>
      </c>
      <c r="H446">
        <v>710</v>
      </c>
      <c r="I446" t="s">
        <v>220</v>
      </c>
      <c r="J446" t="s">
        <v>207</v>
      </c>
      <c r="K446" t="s">
        <v>208</v>
      </c>
      <c r="L446">
        <v>4532</v>
      </c>
      <c r="M446" t="s">
        <v>200</v>
      </c>
      <c r="N446">
        <v>1939</v>
      </c>
      <c r="O446">
        <v>17835220.989999998</v>
      </c>
      <c r="P446">
        <v>320662128</v>
      </c>
      <c r="Q446" t="str">
        <f t="shared" si="6"/>
        <v>5-Large C&amp;I</v>
      </c>
    </row>
    <row r="447" spans="1:17" x14ac:dyDescent="0.35">
      <c r="A447">
        <v>5</v>
      </c>
      <c r="B447" t="s">
        <v>181</v>
      </c>
      <c r="C447">
        <v>2019</v>
      </c>
      <c r="D447">
        <v>3</v>
      </c>
      <c r="E447" t="s">
        <v>245</v>
      </c>
      <c r="F447">
        <v>6</v>
      </c>
      <c r="G447" t="s">
        <v>192</v>
      </c>
      <c r="H447">
        <v>613</v>
      </c>
      <c r="I447" t="s">
        <v>258</v>
      </c>
      <c r="J447" t="s">
        <v>116</v>
      </c>
      <c r="K447" t="s">
        <v>224</v>
      </c>
      <c r="L447">
        <v>700</v>
      </c>
      <c r="M447" t="s">
        <v>193</v>
      </c>
      <c r="N447">
        <v>7</v>
      </c>
      <c r="O447">
        <v>203.74</v>
      </c>
      <c r="P447">
        <v>691</v>
      </c>
      <c r="Q447" t="str">
        <f t="shared" si="6"/>
        <v>3-Small C&amp;I</v>
      </c>
    </row>
    <row r="448" spans="1:17" x14ac:dyDescent="0.35">
      <c r="A448">
        <v>5</v>
      </c>
      <c r="B448" t="s">
        <v>181</v>
      </c>
      <c r="C448">
        <v>2019</v>
      </c>
      <c r="D448">
        <v>3</v>
      </c>
      <c r="E448" t="s">
        <v>245</v>
      </c>
      <c r="F448">
        <v>5</v>
      </c>
      <c r="G448" t="s">
        <v>195</v>
      </c>
      <c r="H448">
        <v>950</v>
      </c>
      <c r="I448" t="s">
        <v>184</v>
      </c>
      <c r="J448" t="s">
        <v>115</v>
      </c>
      <c r="K448" t="s">
        <v>185</v>
      </c>
      <c r="L448">
        <v>4552</v>
      </c>
      <c r="M448" t="s">
        <v>276</v>
      </c>
      <c r="N448">
        <v>1250</v>
      </c>
      <c r="O448">
        <v>336084.57</v>
      </c>
      <c r="P448">
        <v>3866510</v>
      </c>
      <c r="Q448" t="str">
        <f t="shared" si="6"/>
        <v>3-Small C&amp;I</v>
      </c>
    </row>
    <row r="449" spans="1:17" x14ac:dyDescent="0.35">
      <c r="A449">
        <v>5</v>
      </c>
      <c r="B449" t="s">
        <v>181</v>
      </c>
      <c r="C449">
        <v>2019</v>
      </c>
      <c r="D449">
        <v>3</v>
      </c>
      <c r="E449" t="s">
        <v>245</v>
      </c>
      <c r="F449">
        <v>75</v>
      </c>
      <c r="G449" t="s">
        <v>212</v>
      </c>
      <c r="H449">
        <v>950</v>
      </c>
      <c r="I449" t="s">
        <v>184</v>
      </c>
      <c r="J449" t="s">
        <v>115</v>
      </c>
      <c r="K449" t="s">
        <v>185</v>
      </c>
      <c r="L449">
        <v>4575</v>
      </c>
      <c r="M449" t="s">
        <v>212</v>
      </c>
      <c r="N449">
        <v>2</v>
      </c>
      <c r="O449">
        <v>896.68</v>
      </c>
      <c r="P449">
        <v>10480</v>
      </c>
      <c r="Q449" t="str">
        <f t="shared" si="6"/>
        <v>3-Small C&amp;I</v>
      </c>
    </row>
    <row r="450" spans="1:17" x14ac:dyDescent="0.35">
      <c r="A450">
        <v>5</v>
      </c>
      <c r="B450" t="s">
        <v>181</v>
      </c>
      <c r="C450">
        <v>2019</v>
      </c>
      <c r="D450">
        <v>3</v>
      </c>
      <c r="E450" t="s">
        <v>245</v>
      </c>
      <c r="F450">
        <v>5</v>
      </c>
      <c r="G450" t="s">
        <v>195</v>
      </c>
      <c r="H450">
        <v>305</v>
      </c>
      <c r="I450" t="s">
        <v>234</v>
      </c>
      <c r="J450" t="s">
        <v>115</v>
      </c>
      <c r="K450" t="s">
        <v>185</v>
      </c>
      <c r="L450">
        <v>460</v>
      </c>
      <c r="M450" t="s">
        <v>198</v>
      </c>
      <c r="N450">
        <v>2</v>
      </c>
      <c r="O450">
        <v>224.27</v>
      </c>
      <c r="P450">
        <v>952</v>
      </c>
      <c r="Q450" t="str">
        <f t="shared" ref="Q450:Q513" si="7">VLOOKUP(J450,S:T,2,FALSE)</f>
        <v>3-Small C&amp;I</v>
      </c>
    </row>
    <row r="451" spans="1:17" x14ac:dyDescent="0.35">
      <c r="A451">
        <v>5</v>
      </c>
      <c r="B451" t="s">
        <v>181</v>
      </c>
      <c r="C451">
        <v>2019</v>
      </c>
      <c r="D451">
        <v>3</v>
      </c>
      <c r="E451" t="s">
        <v>245</v>
      </c>
      <c r="F451">
        <v>79</v>
      </c>
      <c r="G451" t="s">
        <v>212</v>
      </c>
      <c r="H451">
        <v>5</v>
      </c>
      <c r="I451" t="s">
        <v>190</v>
      </c>
      <c r="J451" t="s">
        <v>115</v>
      </c>
      <c r="K451" t="s">
        <v>185</v>
      </c>
      <c r="L451">
        <v>1579</v>
      </c>
      <c r="M451" t="s">
        <v>271</v>
      </c>
      <c r="N451">
        <v>1</v>
      </c>
      <c r="O451">
        <v>9.67</v>
      </c>
      <c r="P451">
        <v>0</v>
      </c>
      <c r="Q451" t="str">
        <f t="shared" si="7"/>
        <v>3-Small C&amp;I</v>
      </c>
    </row>
    <row r="452" spans="1:17" x14ac:dyDescent="0.35">
      <c r="A452">
        <v>5</v>
      </c>
      <c r="B452" t="s">
        <v>181</v>
      </c>
      <c r="C452">
        <v>2019</v>
      </c>
      <c r="D452">
        <v>3</v>
      </c>
      <c r="E452" t="s">
        <v>245</v>
      </c>
      <c r="F452">
        <v>3</v>
      </c>
      <c r="G452" t="s">
        <v>189</v>
      </c>
      <c r="H452">
        <v>950</v>
      </c>
      <c r="I452" t="s">
        <v>184</v>
      </c>
      <c r="J452" t="s">
        <v>115</v>
      </c>
      <c r="K452" t="s">
        <v>185</v>
      </c>
      <c r="L452">
        <v>4532</v>
      </c>
      <c r="M452" t="s">
        <v>200</v>
      </c>
      <c r="N452">
        <v>55977</v>
      </c>
      <c r="O452">
        <v>5341194.3899999997</v>
      </c>
      <c r="P452">
        <v>93410100</v>
      </c>
      <c r="Q452" t="str">
        <f t="shared" si="7"/>
        <v>3-Small C&amp;I</v>
      </c>
    </row>
    <row r="453" spans="1:17" x14ac:dyDescent="0.35">
      <c r="A453">
        <v>4</v>
      </c>
      <c r="B453" t="s">
        <v>187</v>
      </c>
      <c r="C453">
        <v>2019</v>
      </c>
      <c r="D453">
        <v>3</v>
      </c>
      <c r="E453" t="s">
        <v>245</v>
      </c>
      <c r="F453">
        <v>3</v>
      </c>
      <c r="G453" t="s">
        <v>189</v>
      </c>
      <c r="H453">
        <v>952</v>
      </c>
      <c r="I453" t="s">
        <v>235</v>
      </c>
      <c r="J453" t="s">
        <v>117</v>
      </c>
      <c r="K453" t="s">
        <v>236</v>
      </c>
      <c r="L453">
        <v>4532</v>
      </c>
      <c r="M453" t="s">
        <v>200</v>
      </c>
      <c r="N453">
        <v>12</v>
      </c>
      <c r="O453">
        <v>605.42999999999995</v>
      </c>
      <c r="P453">
        <v>5271</v>
      </c>
      <c r="Q453" t="str">
        <f t="shared" si="7"/>
        <v>3-Small C&amp;I</v>
      </c>
    </row>
    <row r="454" spans="1:17" x14ac:dyDescent="0.35">
      <c r="A454">
        <v>4</v>
      </c>
      <c r="B454" t="s">
        <v>187</v>
      </c>
      <c r="C454">
        <v>2019</v>
      </c>
      <c r="D454">
        <v>3</v>
      </c>
      <c r="E454" t="s">
        <v>245</v>
      </c>
      <c r="F454">
        <v>3</v>
      </c>
      <c r="G454" t="s">
        <v>189</v>
      </c>
      <c r="H454">
        <v>18</v>
      </c>
      <c r="I454" t="s">
        <v>215</v>
      </c>
      <c r="J454" t="s">
        <v>119</v>
      </c>
      <c r="K454" t="s">
        <v>216</v>
      </c>
      <c r="L454">
        <v>300</v>
      </c>
      <c r="M454" t="s">
        <v>191</v>
      </c>
      <c r="N454">
        <v>5</v>
      </c>
      <c r="O454">
        <v>9010.6200000000008</v>
      </c>
      <c r="P454">
        <v>32914</v>
      </c>
      <c r="Q454" t="str">
        <f t="shared" si="7"/>
        <v>4-Medium C&amp;I</v>
      </c>
    </row>
    <row r="455" spans="1:17" x14ac:dyDescent="0.35">
      <c r="A455">
        <v>4</v>
      </c>
      <c r="B455" t="s">
        <v>187</v>
      </c>
      <c r="C455">
        <v>2019</v>
      </c>
      <c r="D455">
        <v>3</v>
      </c>
      <c r="E455" t="s">
        <v>245</v>
      </c>
      <c r="F455">
        <v>60</v>
      </c>
      <c r="G455" t="s">
        <v>212</v>
      </c>
      <c r="H455">
        <v>624</v>
      </c>
      <c r="I455" t="s">
        <v>226</v>
      </c>
      <c r="J455" t="s">
        <v>124</v>
      </c>
      <c r="K455" t="s">
        <v>227</v>
      </c>
      <c r="L455">
        <v>4563</v>
      </c>
      <c r="M455" t="s">
        <v>228</v>
      </c>
      <c r="N455">
        <v>2</v>
      </c>
      <c r="O455">
        <v>24.23</v>
      </c>
      <c r="P455">
        <v>141</v>
      </c>
      <c r="Q455" t="str">
        <f t="shared" si="7"/>
        <v>Street</v>
      </c>
    </row>
    <row r="456" spans="1:17" x14ac:dyDescent="0.35">
      <c r="A456">
        <v>5</v>
      </c>
      <c r="B456" t="s">
        <v>181</v>
      </c>
      <c r="C456">
        <v>2019</v>
      </c>
      <c r="D456">
        <v>3</v>
      </c>
      <c r="E456" t="s">
        <v>245</v>
      </c>
      <c r="F456">
        <v>3</v>
      </c>
      <c r="G456" t="s">
        <v>189</v>
      </c>
      <c r="H456">
        <v>955</v>
      </c>
      <c r="I456" t="s">
        <v>282</v>
      </c>
      <c r="J456" t="s">
        <v>119</v>
      </c>
      <c r="K456" t="s">
        <v>216</v>
      </c>
      <c r="L456">
        <v>4532</v>
      </c>
      <c r="M456" t="s">
        <v>200</v>
      </c>
      <c r="N456">
        <v>352</v>
      </c>
      <c r="O456">
        <v>610567.73</v>
      </c>
      <c r="P456">
        <v>8838423</v>
      </c>
      <c r="Q456" t="str">
        <f t="shared" si="7"/>
        <v>4-Medium C&amp;I</v>
      </c>
    </row>
    <row r="457" spans="1:17" x14ac:dyDescent="0.35">
      <c r="A457">
        <v>4</v>
      </c>
      <c r="B457" t="s">
        <v>187</v>
      </c>
      <c r="C457">
        <v>2019</v>
      </c>
      <c r="D457">
        <v>3</v>
      </c>
      <c r="E457" t="s">
        <v>245</v>
      </c>
      <c r="F457">
        <v>10</v>
      </c>
      <c r="G457" t="s">
        <v>238</v>
      </c>
      <c r="H457">
        <v>905</v>
      </c>
      <c r="I457" t="s">
        <v>272</v>
      </c>
      <c r="J457" t="s">
        <v>122</v>
      </c>
      <c r="K457" t="s">
        <v>242</v>
      </c>
      <c r="L457">
        <v>4513</v>
      </c>
      <c r="M457" t="s">
        <v>240</v>
      </c>
      <c r="N457">
        <v>5</v>
      </c>
      <c r="O457">
        <v>287.32</v>
      </c>
      <c r="P457">
        <v>5573</v>
      </c>
      <c r="Q457" t="str">
        <f t="shared" si="7"/>
        <v>2-Low Income Residential</v>
      </c>
    </row>
    <row r="458" spans="1:17" x14ac:dyDescent="0.35">
      <c r="A458">
        <v>5</v>
      </c>
      <c r="B458" t="s">
        <v>181</v>
      </c>
      <c r="C458">
        <v>2019</v>
      </c>
      <c r="D458">
        <v>3</v>
      </c>
      <c r="E458" t="s">
        <v>245</v>
      </c>
      <c r="F458">
        <v>1</v>
      </c>
      <c r="G458" t="s">
        <v>183</v>
      </c>
      <c r="H458">
        <v>3</v>
      </c>
      <c r="I458" t="s">
        <v>209</v>
      </c>
      <c r="J458" t="s">
        <v>202</v>
      </c>
      <c r="K458" t="s">
        <v>203</v>
      </c>
      <c r="L458">
        <v>200</v>
      </c>
      <c r="M458" t="s">
        <v>210</v>
      </c>
      <c r="N458">
        <v>11</v>
      </c>
      <c r="O458">
        <v>11943.18</v>
      </c>
      <c r="P458">
        <v>45389</v>
      </c>
      <c r="Q458" t="str">
        <f t="shared" si="7"/>
        <v>1-Residential</v>
      </c>
    </row>
    <row r="459" spans="1:17" x14ac:dyDescent="0.35">
      <c r="A459">
        <v>4</v>
      </c>
      <c r="B459" t="s">
        <v>187</v>
      </c>
      <c r="C459">
        <v>2019</v>
      </c>
      <c r="D459">
        <v>3</v>
      </c>
      <c r="E459" t="s">
        <v>245</v>
      </c>
      <c r="F459">
        <v>3</v>
      </c>
      <c r="G459" t="s">
        <v>189</v>
      </c>
      <c r="H459">
        <v>5</v>
      </c>
      <c r="I459" t="s">
        <v>190</v>
      </c>
      <c r="J459" t="s">
        <v>115</v>
      </c>
      <c r="K459" t="s">
        <v>185</v>
      </c>
      <c r="L459">
        <v>300</v>
      </c>
      <c r="M459" t="s">
        <v>191</v>
      </c>
      <c r="N459">
        <v>145</v>
      </c>
      <c r="O459">
        <v>23755.02</v>
      </c>
      <c r="P459">
        <v>100123</v>
      </c>
      <c r="Q459" t="str">
        <f t="shared" si="7"/>
        <v>3-Small C&amp;I</v>
      </c>
    </row>
    <row r="460" spans="1:17" x14ac:dyDescent="0.35">
      <c r="A460">
        <v>4</v>
      </c>
      <c r="B460" t="s">
        <v>187</v>
      </c>
      <c r="C460">
        <v>2019</v>
      </c>
      <c r="D460">
        <v>3</v>
      </c>
      <c r="E460" t="s">
        <v>245</v>
      </c>
      <c r="F460">
        <v>1</v>
      </c>
      <c r="G460" t="s">
        <v>183</v>
      </c>
      <c r="H460">
        <v>5</v>
      </c>
      <c r="I460" t="s">
        <v>190</v>
      </c>
      <c r="J460" t="s">
        <v>115</v>
      </c>
      <c r="K460" t="s">
        <v>185</v>
      </c>
      <c r="L460">
        <v>200</v>
      </c>
      <c r="M460" t="s">
        <v>210</v>
      </c>
      <c r="N460">
        <v>9</v>
      </c>
      <c r="O460">
        <v>2070.14</v>
      </c>
      <c r="P460">
        <v>8826</v>
      </c>
      <c r="Q460" t="str">
        <f t="shared" si="7"/>
        <v>3-Small C&amp;I</v>
      </c>
    </row>
    <row r="461" spans="1:17" x14ac:dyDescent="0.35">
      <c r="A461">
        <v>5</v>
      </c>
      <c r="B461" t="s">
        <v>181</v>
      </c>
      <c r="C461">
        <v>2019</v>
      </c>
      <c r="D461">
        <v>3</v>
      </c>
      <c r="E461" t="s">
        <v>245</v>
      </c>
      <c r="F461">
        <v>10</v>
      </c>
      <c r="G461" t="s">
        <v>238</v>
      </c>
      <c r="H461">
        <v>4</v>
      </c>
      <c r="I461" t="s">
        <v>274</v>
      </c>
      <c r="J461" t="s">
        <v>202</v>
      </c>
      <c r="K461" t="s">
        <v>203</v>
      </c>
      <c r="L461">
        <v>207</v>
      </c>
      <c r="M461" t="s">
        <v>243</v>
      </c>
      <c r="N461">
        <v>1</v>
      </c>
      <c r="O461">
        <v>1048.8800000000001</v>
      </c>
      <c r="P461">
        <v>4078</v>
      </c>
      <c r="Q461" t="str">
        <f t="shared" si="7"/>
        <v>1-Residential</v>
      </c>
    </row>
    <row r="462" spans="1:17" x14ac:dyDescent="0.35">
      <c r="A462">
        <v>4</v>
      </c>
      <c r="B462" t="s">
        <v>187</v>
      </c>
      <c r="C462">
        <v>2019</v>
      </c>
      <c r="D462">
        <v>3</v>
      </c>
      <c r="E462" t="s">
        <v>245</v>
      </c>
      <c r="F462">
        <v>60</v>
      </c>
      <c r="G462" t="s">
        <v>212</v>
      </c>
      <c r="H462">
        <v>615</v>
      </c>
      <c r="I462" t="s">
        <v>292</v>
      </c>
      <c r="J462" t="s">
        <v>123</v>
      </c>
      <c r="K462" t="s">
        <v>261</v>
      </c>
      <c r="L462">
        <v>4563</v>
      </c>
      <c r="M462" t="s">
        <v>228</v>
      </c>
      <c r="N462">
        <v>1</v>
      </c>
      <c r="O462">
        <v>9.7100000000000009</v>
      </c>
      <c r="P462">
        <v>31</v>
      </c>
      <c r="Q462" t="str">
        <f t="shared" si="7"/>
        <v>Street</v>
      </c>
    </row>
    <row r="463" spans="1:17" x14ac:dyDescent="0.35">
      <c r="A463">
        <v>5</v>
      </c>
      <c r="B463" t="s">
        <v>181</v>
      </c>
      <c r="C463">
        <v>2019</v>
      </c>
      <c r="D463">
        <v>3</v>
      </c>
      <c r="E463" t="s">
        <v>245</v>
      </c>
      <c r="F463">
        <v>6</v>
      </c>
      <c r="G463" t="s">
        <v>192</v>
      </c>
      <c r="H463">
        <v>602</v>
      </c>
      <c r="I463" t="s">
        <v>246</v>
      </c>
      <c r="J463" t="s">
        <v>125</v>
      </c>
      <c r="K463" t="s">
        <v>197</v>
      </c>
      <c r="L463">
        <v>700</v>
      </c>
      <c r="M463" t="s">
        <v>193</v>
      </c>
      <c r="N463">
        <v>363</v>
      </c>
      <c r="O463">
        <v>37246.5</v>
      </c>
      <c r="P463">
        <v>100672</v>
      </c>
      <c r="Q463" t="str">
        <f t="shared" si="7"/>
        <v>Street</v>
      </c>
    </row>
    <row r="464" spans="1:17" x14ac:dyDescent="0.35">
      <c r="A464">
        <v>4</v>
      </c>
      <c r="B464" t="s">
        <v>187</v>
      </c>
      <c r="C464">
        <v>2019</v>
      </c>
      <c r="D464">
        <v>3</v>
      </c>
      <c r="E464" t="s">
        <v>245</v>
      </c>
      <c r="F464">
        <v>3</v>
      </c>
      <c r="G464" t="s">
        <v>189</v>
      </c>
      <c r="H464">
        <v>616</v>
      </c>
      <c r="I464" t="s">
        <v>199</v>
      </c>
      <c r="J464" t="s">
        <v>125</v>
      </c>
      <c r="K464" t="s">
        <v>197</v>
      </c>
      <c r="L464">
        <v>4532</v>
      </c>
      <c r="M464" t="s">
        <v>200</v>
      </c>
      <c r="N464">
        <v>1</v>
      </c>
      <c r="O464">
        <v>7.67</v>
      </c>
      <c r="P464">
        <v>22</v>
      </c>
      <c r="Q464" t="str">
        <f t="shared" si="7"/>
        <v>Street</v>
      </c>
    </row>
    <row r="465" spans="1:17" x14ac:dyDescent="0.35">
      <c r="A465">
        <v>5</v>
      </c>
      <c r="B465" t="s">
        <v>181</v>
      </c>
      <c r="C465">
        <v>2019</v>
      </c>
      <c r="D465">
        <v>3</v>
      </c>
      <c r="E465" t="s">
        <v>245</v>
      </c>
      <c r="F465">
        <v>10</v>
      </c>
      <c r="G465" t="s">
        <v>238</v>
      </c>
      <c r="H465">
        <v>1</v>
      </c>
      <c r="I465" t="s">
        <v>229</v>
      </c>
      <c r="J465" t="s">
        <v>121</v>
      </c>
      <c r="K465" t="s">
        <v>230</v>
      </c>
      <c r="L465">
        <v>207</v>
      </c>
      <c r="M465" t="s">
        <v>243</v>
      </c>
      <c r="N465">
        <v>41376</v>
      </c>
      <c r="O465">
        <v>11624016.84</v>
      </c>
      <c r="P465">
        <v>45561165</v>
      </c>
      <c r="Q465" t="str">
        <f t="shared" si="7"/>
        <v>1-Residential</v>
      </c>
    </row>
    <row r="466" spans="1:17" x14ac:dyDescent="0.35">
      <c r="A466">
        <v>5</v>
      </c>
      <c r="B466" t="s">
        <v>181</v>
      </c>
      <c r="C466">
        <v>2019</v>
      </c>
      <c r="D466">
        <v>3</v>
      </c>
      <c r="E466" t="s">
        <v>245</v>
      </c>
      <c r="F466">
        <v>79</v>
      </c>
      <c r="G466" t="s">
        <v>212</v>
      </c>
      <c r="H466">
        <v>710</v>
      </c>
      <c r="I466" t="s">
        <v>220</v>
      </c>
      <c r="J466" t="s">
        <v>207</v>
      </c>
      <c r="K466" t="s">
        <v>208</v>
      </c>
      <c r="L466">
        <v>4579</v>
      </c>
      <c r="M466" t="s">
        <v>221</v>
      </c>
      <c r="N466">
        <v>1</v>
      </c>
      <c r="O466">
        <v>3607.15</v>
      </c>
      <c r="P466">
        <v>68908</v>
      </c>
      <c r="Q466" t="str">
        <f t="shared" si="7"/>
        <v>5-Large C&amp;I</v>
      </c>
    </row>
    <row r="467" spans="1:17" x14ac:dyDescent="0.35">
      <c r="A467">
        <v>4</v>
      </c>
      <c r="B467" t="s">
        <v>187</v>
      </c>
      <c r="C467">
        <v>2019</v>
      </c>
      <c r="D467">
        <v>3</v>
      </c>
      <c r="E467" t="s">
        <v>245</v>
      </c>
      <c r="F467">
        <v>3</v>
      </c>
      <c r="G467" t="s">
        <v>189</v>
      </c>
      <c r="H467">
        <v>710</v>
      </c>
      <c r="I467" t="s">
        <v>220</v>
      </c>
      <c r="J467" t="s">
        <v>207</v>
      </c>
      <c r="K467" t="s">
        <v>208</v>
      </c>
      <c r="L467">
        <v>4532</v>
      </c>
      <c r="M467" t="s">
        <v>200</v>
      </c>
      <c r="N467">
        <v>11</v>
      </c>
      <c r="O467">
        <v>73102.36</v>
      </c>
      <c r="P467">
        <v>1079398</v>
      </c>
      <c r="Q467" t="str">
        <f t="shared" si="7"/>
        <v>5-Large C&amp;I</v>
      </c>
    </row>
    <row r="468" spans="1:17" x14ac:dyDescent="0.35">
      <c r="A468">
        <v>4</v>
      </c>
      <c r="B468" t="s">
        <v>187</v>
      </c>
      <c r="C468">
        <v>2019</v>
      </c>
      <c r="D468">
        <v>3</v>
      </c>
      <c r="E468" t="s">
        <v>245</v>
      </c>
      <c r="F468">
        <v>1</v>
      </c>
      <c r="G468" t="s">
        <v>183</v>
      </c>
      <c r="H468">
        <v>903</v>
      </c>
      <c r="I468" t="s">
        <v>239</v>
      </c>
      <c r="J468" t="s">
        <v>121</v>
      </c>
      <c r="K468" t="s">
        <v>230</v>
      </c>
      <c r="L468">
        <v>4512</v>
      </c>
      <c r="M468" t="s">
        <v>186</v>
      </c>
      <c r="N468">
        <v>10503</v>
      </c>
      <c r="O468">
        <v>932642.92</v>
      </c>
      <c r="P468">
        <v>7423517</v>
      </c>
      <c r="Q468" t="str">
        <f t="shared" si="7"/>
        <v>1-Residential</v>
      </c>
    </row>
    <row r="469" spans="1:17" x14ac:dyDescent="0.35">
      <c r="A469">
        <v>5</v>
      </c>
      <c r="B469" t="s">
        <v>181</v>
      </c>
      <c r="C469">
        <v>2019</v>
      </c>
      <c r="D469">
        <v>3</v>
      </c>
      <c r="E469" t="s">
        <v>245</v>
      </c>
      <c r="F469">
        <v>3</v>
      </c>
      <c r="G469" t="s">
        <v>189</v>
      </c>
      <c r="H469">
        <v>1</v>
      </c>
      <c r="I469" t="s">
        <v>229</v>
      </c>
      <c r="J469" t="s">
        <v>121</v>
      </c>
      <c r="K469" t="s">
        <v>230</v>
      </c>
      <c r="L469">
        <v>300</v>
      </c>
      <c r="M469" t="s">
        <v>191</v>
      </c>
      <c r="N469">
        <v>1286</v>
      </c>
      <c r="O469">
        <v>483777.39</v>
      </c>
      <c r="P469">
        <v>1905630</v>
      </c>
      <c r="Q469" t="str">
        <f t="shared" si="7"/>
        <v>1-Residential</v>
      </c>
    </row>
    <row r="470" spans="1:17" x14ac:dyDescent="0.35">
      <c r="A470">
        <v>4</v>
      </c>
      <c r="B470" t="s">
        <v>187</v>
      </c>
      <c r="C470">
        <v>2019</v>
      </c>
      <c r="D470">
        <v>3</v>
      </c>
      <c r="E470" t="s">
        <v>245</v>
      </c>
      <c r="F470">
        <v>3</v>
      </c>
      <c r="G470" t="s">
        <v>189</v>
      </c>
      <c r="H470">
        <v>1</v>
      </c>
      <c r="I470" t="s">
        <v>229</v>
      </c>
      <c r="J470" t="s">
        <v>121</v>
      </c>
      <c r="K470" t="s">
        <v>230</v>
      </c>
      <c r="L470">
        <v>300</v>
      </c>
      <c r="M470" t="s">
        <v>191</v>
      </c>
      <c r="N470">
        <v>23</v>
      </c>
      <c r="O470">
        <v>3677.4</v>
      </c>
      <c r="P470">
        <v>13876</v>
      </c>
      <c r="Q470" t="str">
        <f t="shared" si="7"/>
        <v>1-Residential</v>
      </c>
    </row>
    <row r="471" spans="1:17" x14ac:dyDescent="0.35">
      <c r="A471">
        <v>5</v>
      </c>
      <c r="B471" t="s">
        <v>181</v>
      </c>
      <c r="C471">
        <v>2019</v>
      </c>
      <c r="D471">
        <v>3</v>
      </c>
      <c r="E471" t="s">
        <v>245</v>
      </c>
      <c r="F471">
        <v>3</v>
      </c>
      <c r="G471" t="s">
        <v>189</v>
      </c>
      <c r="H471">
        <v>2</v>
      </c>
      <c r="I471" t="s">
        <v>264</v>
      </c>
      <c r="J471" t="s">
        <v>121</v>
      </c>
      <c r="K471" t="s">
        <v>230</v>
      </c>
      <c r="L471">
        <v>300</v>
      </c>
      <c r="M471" t="s">
        <v>191</v>
      </c>
      <c r="N471">
        <v>2</v>
      </c>
      <c r="O471">
        <v>11</v>
      </c>
      <c r="P471">
        <v>0</v>
      </c>
      <c r="Q471" t="str">
        <f t="shared" si="7"/>
        <v>1-Residential</v>
      </c>
    </row>
    <row r="472" spans="1:17" x14ac:dyDescent="0.35">
      <c r="A472">
        <v>5</v>
      </c>
      <c r="B472" t="s">
        <v>181</v>
      </c>
      <c r="C472">
        <v>2019</v>
      </c>
      <c r="D472">
        <v>3</v>
      </c>
      <c r="E472" t="s">
        <v>245</v>
      </c>
      <c r="F472">
        <v>3</v>
      </c>
      <c r="G472" t="s">
        <v>189</v>
      </c>
      <c r="H472">
        <v>301</v>
      </c>
      <c r="I472" t="s">
        <v>247</v>
      </c>
      <c r="J472" t="s">
        <v>121</v>
      </c>
      <c r="K472" t="s">
        <v>230</v>
      </c>
      <c r="L472">
        <v>300</v>
      </c>
      <c r="M472" t="s">
        <v>191</v>
      </c>
      <c r="N472">
        <v>10</v>
      </c>
      <c r="O472">
        <v>6903.22</v>
      </c>
      <c r="P472">
        <v>28586</v>
      </c>
      <c r="Q472" t="str">
        <f t="shared" si="7"/>
        <v>1-Residential</v>
      </c>
    </row>
    <row r="473" spans="1:17" x14ac:dyDescent="0.35">
      <c r="A473">
        <v>5</v>
      </c>
      <c r="B473" t="s">
        <v>181</v>
      </c>
      <c r="C473">
        <v>2019</v>
      </c>
      <c r="D473">
        <v>3</v>
      </c>
      <c r="E473" t="s">
        <v>245</v>
      </c>
      <c r="F473">
        <v>6</v>
      </c>
      <c r="G473" t="s">
        <v>192</v>
      </c>
      <c r="H473">
        <v>612</v>
      </c>
      <c r="I473" t="s">
        <v>223</v>
      </c>
      <c r="J473" t="s">
        <v>116</v>
      </c>
      <c r="K473" t="s">
        <v>224</v>
      </c>
      <c r="L473">
        <v>700</v>
      </c>
      <c r="M473" t="s">
        <v>193</v>
      </c>
      <c r="N473">
        <v>4</v>
      </c>
      <c r="O473">
        <v>98.88</v>
      </c>
      <c r="P473">
        <v>321</v>
      </c>
      <c r="Q473" t="str">
        <f t="shared" si="7"/>
        <v>3-Small C&amp;I</v>
      </c>
    </row>
    <row r="474" spans="1:17" x14ac:dyDescent="0.35">
      <c r="A474">
        <v>4</v>
      </c>
      <c r="B474" t="s">
        <v>187</v>
      </c>
      <c r="C474">
        <v>2019</v>
      </c>
      <c r="D474">
        <v>3</v>
      </c>
      <c r="E474" t="s">
        <v>245</v>
      </c>
      <c r="F474">
        <v>3</v>
      </c>
      <c r="G474" t="s">
        <v>189</v>
      </c>
      <c r="H474">
        <v>621</v>
      </c>
      <c r="I474" t="s">
        <v>259</v>
      </c>
      <c r="J474" t="s">
        <v>116</v>
      </c>
      <c r="K474" t="s">
        <v>224</v>
      </c>
      <c r="L474">
        <v>4532</v>
      </c>
      <c r="M474" t="s">
        <v>200</v>
      </c>
      <c r="N474">
        <v>9</v>
      </c>
      <c r="O474">
        <v>197.55</v>
      </c>
      <c r="P474">
        <v>1428</v>
      </c>
      <c r="Q474" t="str">
        <f t="shared" si="7"/>
        <v>3-Small C&amp;I</v>
      </c>
    </row>
    <row r="475" spans="1:17" x14ac:dyDescent="0.35">
      <c r="A475">
        <v>5</v>
      </c>
      <c r="B475" t="s">
        <v>181</v>
      </c>
      <c r="C475">
        <v>2019</v>
      </c>
      <c r="D475">
        <v>3</v>
      </c>
      <c r="E475" t="s">
        <v>245</v>
      </c>
      <c r="F475">
        <v>79</v>
      </c>
      <c r="G475" t="s">
        <v>212</v>
      </c>
      <c r="H475">
        <v>951</v>
      </c>
      <c r="I475" t="s">
        <v>250</v>
      </c>
      <c r="J475" t="s">
        <v>126</v>
      </c>
      <c r="K475" t="s">
        <v>249</v>
      </c>
      <c r="L475">
        <v>4579</v>
      </c>
      <c r="M475" t="s">
        <v>221</v>
      </c>
      <c r="N475">
        <v>7</v>
      </c>
      <c r="O475">
        <v>288.47000000000003</v>
      </c>
      <c r="P475">
        <v>2844</v>
      </c>
      <c r="Q475" t="str">
        <f t="shared" si="7"/>
        <v>3-Small C&amp;I</v>
      </c>
    </row>
    <row r="476" spans="1:17" x14ac:dyDescent="0.35">
      <c r="A476">
        <v>5</v>
      </c>
      <c r="B476" t="s">
        <v>181</v>
      </c>
      <c r="C476">
        <v>2019</v>
      </c>
      <c r="D476">
        <v>3</v>
      </c>
      <c r="E476" t="s">
        <v>245</v>
      </c>
      <c r="F476">
        <v>5</v>
      </c>
      <c r="G476" t="s">
        <v>195</v>
      </c>
      <c r="H476">
        <v>5</v>
      </c>
      <c r="I476" t="s">
        <v>190</v>
      </c>
      <c r="J476" t="s">
        <v>115</v>
      </c>
      <c r="K476" t="s">
        <v>185</v>
      </c>
      <c r="L476">
        <v>460</v>
      </c>
      <c r="M476" t="s">
        <v>198</v>
      </c>
      <c r="N476">
        <v>1199</v>
      </c>
      <c r="O476">
        <v>419715.09</v>
      </c>
      <c r="P476">
        <v>2549715</v>
      </c>
      <c r="Q476" t="str">
        <f t="shared" si="7"/>
        <v>3-Small C&amp;I</v>
      </c>
    </row>
    <row r="477" spans="1:17" x14ac:dyDescent="0.35">
      <c r="A477">
        <v>4</v>
      </c>
      <c r="B477" t="s">
        <v>187</v>
      </c>
      <c r="C477">
        <v>2019</v>
      </c>
      <c r="D477">
        <v>3</v>
      </c>
      <c r="E477" t="s">
        <v>245</v>
      </c>
      <c r="F477">
        <v>3</v>
      </c>
      <c r="G477" t="s">
        <v>189</v>
      </c>
      <c r="H477">
        <v>950</v>
      </c>
      <c r="I477" t="s">
        <v>184</v>
      </c>
      <c r="J477" t="s">
        <v>115</v>
      </c>
      <c r="K477" t="s">
        <v>185</v>
      </c>
      <c r="L477">
        <v>4532</v>
      </c>
      <c r="M477" t="s">
        <v>200</v>
      </c>
      <c r="N477">
        <v>1278</v>
      </c>
      <c r="O477">
        <v>163405.81</v>
      </c>
      <c r="P477">
        <v>1667209</v>
      </c>
      <c r="Q477" t="str">
        <f t="shared" si="7"/>
        <v>3-Small C&amp;I</v>
      </c>
    </row>
    <row r="478" spans="1:17" x14ac:dyDescent="0.35">
      <c r="A478">
        <v>5</v>
      </c>
      <c r="B478" t="s">
        <v>181</v>
      </c>
      <c r="C478">
        <v>2019</v>
      </c>
      <c r="D478">
        <v>3</v>
      </c>
      <c r="E478" t="s">
        <v>245</v>
      </c>
      <c r="F478">
        <v>3</v>
      </c>
      <c r="G478" t="s">
        <v>189</v>
      </c>
      <c r="H478">
        <v>952</v>
      </c>
      <c r="I478" t="s">
        <v>235</v>
      </c>
      <c r="J478" t="s">
        <v>117</v>
      </c>
      <c r="K478" t="s">
        <v>236</v>
      </c>
      <c r="L478">
        <v>4532</v>
      </c>
      <c r="M478" t="s">
        <v>200</v>
      </c>
      <c r="N478">
        <v>398</v>
      </c>
      <c r="O478">
        <v>105487.77</v>
      </c>
      <c r="P478">
        <v>1923073</v>
      </c>
      <c r="Q478" t="str">
        <f t="shared" si="7"/>
        <v>3-Small C&amp;I</v>
      </c>
    </row>
    <row r="479" spans="1:17" x14ac:dyDescent="0.35">
      <c r="A479">
        <v>5</v>
      </c>
      <c r="B479" t="s">
        <v>181</v>
      </c>
      <c r="C479">
        <v>2019</v>
      </c>
      <c r="D479">
        <v>3</v>
      </c>
      <c r="E479" t="s">
        <v>245</v>
      </c>
      <c r="F479">
        <v>3</v>
      </c>
      <c r="G479" t="s">
        <v>189</v>
      </c>
      <c r="H479">
        <v>15</v>
      </c>
      <c r="I479" t="s">
        <v>252</v>
      </c>
      <c r="J479" t="s">
        <v>118</v>
      </c>
      <c r="K479" t="s">
        <v>214</v>
      </c>
      <c r="L479">
        <v>300</v>
      </c>
      <c r="M479" t="s">
        <v>191</v>
      </c>
      <c r="N479">
        <v>130</v>
      </c>
      <c r="O479">
        <v>7987.7</v>
      </c>
      <c r="P479">
        <v>33411</v>
      </c>
      <c r="Q479" t="str">
        <f t="shared" si="7"/>
        <v>3-Small C&amp;I</v>
      </c>
    </row>
    <row r="480" spans="1:17" x14ac:dyDescent="0.35">
      <c r="A480">
        <v>5</v>
      </c>
      <c r="B480" t="s">
        <v>181</v>
      </c>
      <c r="C480">
        <v>2019</v>
      </c>
      <c r="D480">
        <v>3</v>
      </c>
      <c r="E480" t="s">
        <v>245</v>
      </c>
      <c r="F480">
        <v>3</v>
      </c>
      <c r="G480" t="s">
        <v>189</v>
      </c>
      <c r="H480">
        <v>11</v>
      </c>
      <c r="I480" t="s">
        <v>283</v>
      </c>
      <c r="J480" t="s">
        <v>115</v>
      </c>
      <c r="K480" t="s">
        <v>185</v>
      </c>
      <c r="L480">
        <v>300</v>
      </c>
      <c r="M480" t="s">
        <v>191</v>
      </c>
      <c r="N480">
        <v>261</v>
      </c>
      <c r="O480">
        <v>89845.97</v>
      </c>
      <c r="P480">
        <v>400313</v>
      </c>
      <c r="Q480" t="str">
        <f t="shared" si="7"/>
        <v>3-Small C&amp;I</v>
      </c>
    </row>
    <row r="481" spans="1:17" x14ac:dyDescent="0.35">
      <c r="A481">
        <v>5</v>
      </c>
      <c r="B481" t="s">
        <v>181</v>
      </c>
      <c r="C481">
        <v>2019</v>
      </c>
      <c r="D481">
        <v>3</v>
      </c>
      <c r="E481" t="s">
        <v>245</v>
      </c>
      <c r="F481">
        <v>3</v>
      </c>
      <c r="G481" t="s">
        <v>189</v>
      </c>
      <c r="H481">
        <v>305</v>
      </c>
      <c r="I481" t="s">
        <v>234</v>
      </c>
      <c r="J481" t="s">
        <v>115</v>
      </c>
      <c r="K481" t="s">
        <v>185</v>
      </c>
      <c r="L481">
        <v>300</v>
      </c>
      <c r="M481" t="s">
        <v>191</v>
      </c>
      <c r="N481">
        <v>164</v>
      </c>
      <c r="O481">
        <v>53714.34</v>
      </c>
      <c r="P481">
        <v>246558</v>
      </c>
      <c r="Q481" t="str">
        <f t="shared" si="7"/>
        <v>3-Small C&amp;I</v>
      </c>
    </row>
    <row r="482" spans="1:17" x14ac:dyDescent="0.35">
      <c r="A482">
        <v>5</v>
      </c>
      <c r="B482" t="s">
        <v>181</v>
      </c>
      <c r="C482">
        <v>2019</v>
      </c>
      <c r="D482">
        <v>3</v>
      </c>
      <c r="E482" t="s">
        <v>245</v>
      </c>
      <c r="F482">
        <v>3</v>
      </c>
      <c r="G482" t="s">
        <v>189</v>
      </c>
      <c r="H482">
        <v>14</v>
      </c>
      <c r="I482" t="s">
        <v>299</v>
      </c>
      <c r="J482" t="s">
        <v>117</v>
      </c>
      <c r="K482" t="s">
        <v>236</v>
      </c>
      <c r="L482">
        <v>300</v>
      </c>
      <c r="M482" t="s">
        <v>191</v>
      </c>
      <c r="N482">
        <v>2</v>
      </c>
      <c r="O482">
        <v>538.32000000000005</v>
      </c>
      <c r="P482">
        <v>2389</v>
      </c>
      <c r="Q482" t="str">
        <f t="shared" si="7"/>
        <v>3-Small C&amp;I</v>
      </c>
    </row>
    <row r="483" spans="1:17" x14ac:dyDescent="0.35">
      <c r="A483">
        <v>5</v>
      </c>
      <c r="B483" t="s">
        <v>181</v>
      </c>
      <c r="C483">
        <v>2019</v>
      </c>
      <c r="D483">
        <v>3</v>
      </c>
      <c r="E483" t="s">
        <v>245</v>
      </c>
      <c r="F483">
        <v>75</v>
      </c>
      <c r="G483" t="s">
        <v>212</v>
      </c>
      <c r="H483">
        <v>13</v>
      </c>
      <c r="I483" t="s">
        <v>296</v>
      </c>
      <c r="J483" t="s">
        <v>119</v>
      </c>
      <c r="K483" t="s">
        <v>216</v>
      </c>
      <c r="L483">
        <v>1575</v>
      </c>
      <c r="M483" t="s">
        <v>218</v>
      </c>
      <c r="N483">
        <v>1</v>
      </c>
      <c r="O483">
        <v>1370.25</v>
      </c>
      <c r="P483">
        <v>5670</v>
      </c>
      <c r="Q483" t="str">
        <f t="shared" si="7"/>
        <v>4-Medium C&amp;I</v>
      </c>
    </row>
    <row r="484" spans="1:17" x14ac:dyDescent="0.35">
      <c r="A484">
        <v>5</v>
      </c>
      <c r="B484" t="s">
        <v>181</v>
      </c>
      <c r="C484">
        <v>2019</v>
      </c>
      <c r="D484">
        <v>3</v>
      </c>
      <c r="E484" t="s">
        <v>245</v>
      </c>
      <c r="F484">
        <v>6</v>
      </c>
      <c r="G484" t="s">
        <v>192</v>
      </c>
      <c r="H484">
        <v>624</v>
      </c>
      <c r="I484" t="s">
        <v>226</v>
      </c>
      <c r="J484" t="s">
        <v>124</v>
      </c>
      <c r="K484" t="s">
        <v>227</v>
      </c>
      <c r="L484">
        <v>4562</v>
      </c>
      <c r="M484" t="s">
        <v>211</v>
      </c>
      <c r="N484">
        <v>15</v>
      </c>
      <c r="O484">
        <v>2872.72</v>
      </c>
      <c r="P484">
        <v>19496</v>
      </c>
      <c r="Q484" t="str">
        <f t="shared" si="7"/>
        <v>Street</v>
      </c>
    </row>
    <row r="485" spans="1:17" x14ac:dyDescent="0.35">
      <c r="A485">
        <v>4</v>
      </c>
      <c r="B485" t="s">
        <v>187</v>
      </c>
      <c r="C485">
        <v>2019</v>
      </c>
      <c r="D485">
        <v>3</v>
      </c>
      <c r="E485" t="s">
        <v>245</v>
      </c>
      <c r="F485">
        <v>3</v>
      </c>
      <c r="G485" t="s">
        <v>189</v>
      </c>
      <c r="H485">
        <v>953</v>
      </c>
      <c r="I485" t="s">
        <v>213</v>
      </c>
      <c r="J485" t="s">
        <v>118</v>
      </c>
      <c r="K485" t="s">
        <v>214</v>
      </c>
      <c r="L485">
        <v>4532</v>
      </c>
      <c r="M485" t="s">
        <v>200</v>
      </c>
      <c r="N485">
        <v>47</v>
      </c>
      <c r="O485">
        <v>2809.08</v>
      </c>
      <c r="P485">
        <v>25583</v>
      </c>
      <c r="Q485" t="str">
        <f t="shared" si="7"/>
        <v>3-Small C&amp;I</v>
      </c>
    </row>
    <row r="486" spans="1:17" x14ac:dyDescent="0.35">
      <c r="A486">
        <v>5</v>
      </c>
      <c r="B486" t="s">
        <v>181</v>
      </c>
      <c r="C486">
        <v>2019</v>
      </c>
      <c r="D486">
        <v>3</v>
      </c>
      <c r="E486" t="s">
        <v>245</v>
      </c>
      <c r="F486">
        <v>1</v>
      </c>
      <c r="G486" t="s">
        <v>183</v>
      </c>
      <c r="H486">
        <v>905</v>
      </c>
      <c r="I486" t="s">
        <v>272</v>
      </c>
      <c r="J486" t="s">
        <v>122</v>
      </c>
      <c r="K486" t="s">
        <v>242</v>
      </c>
      <c r="L486">
        <v>4512</v>
      </c>
      <c r="M486" t="s">
        <v>186</v>
      </c>
      <c r="N486">
        <v>62267</v>
      </c>
      <c r="O486">
        <v>1320691.26</v>
      </c>
      <c r="P486">
        <v>36861300</v>
      </c>
      <c r="Q486" t="str">
        <f t="shared" si="7"/>
        <v>2-Low Income Residential</v>
      </c>
    </row>
    <row r="487" spans="1:17" x14ac:dyDescent="0.35">
      <c r="A487">
        <v>5</v>
      </c>
      <c r="B487" t="s">
        <v>181</v>
      </c>
      <c r="C487">
        <v>2019</v>
      </c>
      <c r="D487">
        <v>3</v>
      </c>
      <c r="E487" t="s">
        <v>245</v>
      </c>
      <c r="F487">
        <v>10</v>
      </c>
      <c r="G487" t="s">
        <v>238</v>
      </c>
      <c r="H487">
        <v>6</v>
      </c>
      <c r="I487" t="s">
        <v>256</v>
      </c>
      <c r="J487" t="s">
        <v>122</v>
      </c>
      <c r="K487" t="s">
        <v>242</v>
      </c>
      <c r="L487">
        <v>207</v>
      </c>
      <c r="M487" t="s">
        <v>243</v>
      </c>
      <c r="N487">
        <v>5825</v>
      </c>
      <c r="O487">
        <v>1246457.08</v>
      </c>
      <c r="P487">
        <v>7266651</v>
      </c>
      <c r="Q487" t="str">
        <f t="shared" si="7"/>
        <v>2-Low Income Residential</v>
      </c>
    </row>
    <row r="488" spans="1:17" x14ac:dyDescent="0.35">
      <c r="A488">
        <v>5</v>
      </c>
      <c r="B488" t="s">
        <v>181</v>
      </c>
      <c r="C488">
        <v>2019</v>
      </c>
      <c r="D488">
        <v>3</v>
      </c>
      <c r="E488" t="s">
        <v>245</v>
      </c>
      <c r="F488">
        <v>1</v>
      </c>
      <c r="G488" t="s">
        <v>183</v>
      </c>
      <c r="H488">
        <v>11</v>
      </c>
      <c r="I488" t="s">
        <v>283</v>
      </c>
      <c r="J488" t="s">
        <v>115</v>
      </c>
      <c r="K488" t="s">
        <v>185</v>
      </c>
      <c r="L488">
        <v>200</v>
      </c>
      <c r="M488" t="s">
        <v>210</v>
      </c>
      <c r="N488">
        <v>9</v>
      </c>
      <c r="O488">
        <v>-26812.53</v>
      </c>
      <c r="P488">
        <v>4445</v>
      </c>
      <c r="Q488" t="str">
        <f t="shared" si="7"/>
        <v>3-Small C&amp;I</v>
      </c>
    </row>
    <row r="489" spans="1:17" x14ac:dyDescent="0.35">
      <c r="A489">
        <v>5</v>
      </c>
      <c r="B489" t="s">
        <v>181</v>
      </c>
      <c r="C489">
        <v>2019</v>
      </c>
      <c r="D489">
        <v>3</v>
      </c>
      <c r="E489" t="s">
        <v>245</v>
      </c>
      <c r="F489">
        <v>10</v>
      </c>
      <c r="G489" t="s">
        <v>238</v>
      </c>
      <c r="H489">
        <v>3</v>
      </c>
      <c r="I489" t="s">
        <v>209</v>
      </c>
      <c r="J489" t="s">
        <v>202</v>
      </c>
      <c r="K489" t="s">
        <v>203</v>
      </c>
      <c r="L489">
        <v>207</v>
      </c>
      <c r="M489" t="s">
        <v>243</v>
      </c>
      <c r="N489">
        <v>29</v>
      </c>
      <c r="O489">
        <v>29485.55</v>
      </c>
      <c r="P489">
        <v>114711</v>
      </c>
      <c r="Q489" t="str">
        <f t="shared" si="7"/>
        <v>1-Residential</v>
      </c>
    </row>
    <row r="490" spans="1:17" x14ac:dyDescent="0.35">
      <c r="A490">
        <v>5</v>
      </c>
      <c r="B490" t="s">
        <v>181</v>
      </c>
      <c r="C490">
        <v>2019</v>
      </c>
      <c r="D490">
        <v>3</v>
      </c>
      <c r="E490" t="s">
        <v>245</v>
      </c>
      <c r="F490">
        <v>10</v>
      </c>
      <c r="G490" t="s">
        <v>238</v>
      </c>
      <c r="H490">
        <v>603</v>
      </c>
      <c r="I490" t="s">
        <v>196</v>
      </c>
      <c r="J490" t="s">
        <v>125</v>
      </c>
      <c r="K490" t="s">
        <v>197</v>
      </c>
      <c r="L490">
        <v>207</v>
      </c>
      <c r="M490" t="s">
        <v>243</v>
      </c>
      <c r="N490">
        <v>29</v>
      </c>
      <c r="O490">
        <v>549.21</v>
      </c>
      <c r="P490">
        <v>1460</v>
      </c>
      <c r="Q490" t="str">
        <f t="shared" si="7"/>
        <v>Street</v>
      </c>
    </row>
    <row r="491" spans="1:17" x14ac:dyDescent="0.35">
      <c r="A491">
        <v>5</v>
      </c>
      <c r="B491" t="s">
        <v>181</v>
      </c>
      <c r="C491">
        <v>2019</v>
      </c>
      <c r="D491">
        <v>3</v>
      </c>
      <c r="E491" t="s">
        <v>245</v>
      </c>
      <c r="F491">
        <v>6</v>
      </c>
      <c r="G491" t="s">
        <v>192</v>
      </c>
      <c r="H491">
        <v>606</v>
      </c>
      <c r="I491" t="s">
        <v>279</v>
      </c>
      <c r="J491" t="s">
        <v>130</v>
      </c>
      <c r="K491" t="s">
        <v>280</v>
      </c>
      <c r="L491">
        <v>700</v>
      </c>
      <c r="M491" t="s">
        <v>193</v>
      </c>
      <c r="N491">
        <v>2</v>
      </c>
      <c r="O491">
        <v>757.73</v>
      </c>
      <c r="P491">
        <v>1614</v>
      </c>
      <c r="Q491" t="str">
        <f t="shared" si="7"/>
        <v>Street</v>
      </c>
    </row>
    <row r="492" spans="1:17" x14ac:dyDescent="0.35">
      <c r="A492">
        <v>5</v>
      </c>
      <c r="B492" t="s">
        <v>181</v>
      </c>
      <c r="C492">
        <v>2019</v>
      </c>
      <c r="D492">
        <v>3</v>
      </c>
      <c r="E492" t="s">
        <v>245</v>
      </c>
      <c r="F492">
        <v>6</v>
      </c>
      <c r="G492" t="s">
        <v>192</v>
      </c>
      <c r="H492">
        <v>608</v>
      </c>
      <c r="I492" t="s">
        <v>290</v>
      </c>
      <c r="J492" t="s">
        <v>278</v>
      </c>
      <c r="K492" t="s">
        <v>212</v>
      </c>
      <c r="L492">
        <v>700</v>
      </c>
      <c r="M492" t="s">
        <v>193</v>
      </c>
      <c r="N492">
        <v>56</v>
      </c>
      <c r="O492">
        <v>97652.49</v>
      </c>
      <c r="P492">
        <v>430363</v>
      </c>
      <c r="Q492" t="str">
        <f t="shared" si="7"/>
        <v>Street</v>
      </c>
    </row>
    <row r="493" spans="1:17" x14ac:dyDescent="0.35">
      <c r="A493">
        <v>5</v>
      </c>
      <c r="B493" t="s">
        <v>181</v>
      </c>
      <c r="C493">
        <v>2019</v>
      </c>
      <c r="D493">
        <v>3</v>
      </c>
      <c r="E493" t="s">
        <v>245</v>
      </c>
      <c r="F493">
        <v>3</v>
      </c>
      <c r="G493" t="s">
        <v>189</v>
      </c>
      <c r="H493">
        <v>603</v>
      </c>
      <c r="I493" t="s">
        <v>196</v>
      </c>
      <c r="J493" t="s">
        <v>125</v>
      </c>
      <c r="K493" t="s">
        <v>197</v>
      </c>
      <c r="L493">
        <v>300</v>
      </c>
      <c r="M493" t="s">
        <v>191</v>
      </c>
      <c r="N493">
        <v>2206</v>
      </c>
      <c r="O493">
        <v>216712.94</v>
      </c>
      <c r="P493">
        <v>652464</v>
      </c>
      <c r="Q493" t="str">
        <f t="shared" si="7"/>
        <v>Street</v>
      </c>
    </row>
    <row r="494" spans="1:17" x14ac:dyDescent="0.35">
      <c r="A494">
        <v>4</v>
      </c>
      <c r="B494" t="s">
        <v>187</v>
      </c>
      <c r="C494">
        <v>2019</v>
      </c>
      <c r="D494">
        <v>3</v>
      </c>
      <c r="E494" t="s">
        <v>245</v>
      </c>
      <c r="F494">
        <v>3</v>
      </c>
      <c r="G494" t="s">
        <v>189</v>
      </c>
      <c r="H494">
        <v>955</v>
      </c>
      <c r="I494" t="s">
        <v>282</v>
      </c>
      <c r="J494" t="s">
        <v>127</v>
      </c>
      <c r="K494" t="s">
        <v>263</v>
      </c>
      <c r="L494">
        <v>4532</v>
      </c>
      <c r="M494" t="s">
        <v>200</v>
      </c>
      <c r="N494">
        <v>1</v>
      </c>
      <c r="O494">
        <v>68.45</v>
      </c>
      <c r="P494">
        <v>17</v>
      </c>
      <c r="Q494" t="str">
        <f t="shared" si="7"/>
        <v>4-Medium C&amp;I</v>
      </c>
    </row>
    <row r="495" spans="1:17" x14ac:dyDescent="0.35">
      <c r="A495">
        <v>5</v>
      </c>
      <c r="B495" t="s">
        <v>181</v>
      </c>
      <c r="C495">
        <v>2019</v>
      </c>
      <c r="D495">
        <v>3</v>
      </c>
      <c r="E495" t="s">
        <v>245</v>
      </c>
      <c r="F495">
        <v>5</v>
      </c>
      <c r="G495" t="s">
        <v>195</v>
      </c>
      <c r="H495">
        <v>701</v>
      </c>
      <c r="I495" t="s">
        <v>206</v>
      </c>
      <c r="J495" t="s">
        <v>207</v>
      </c>
      <c r="K495" t="s">
        <v>208</v>
      </c>
      <c r="L495">
        <v>460</v>
      </c>
      <c r="M495" t="s">
        <v>198</v>
      </c>
      <c r="N495">
        <v>112</v>
      </c>
      <c r="O495">
        <v>2454263</v>
      </c>
      <c r="P495">
        <v>11051837</v>
      </c>
      <c r="Q495" t="str">
        <f t="shared" si="7"/>
        <v>5-Large C&amp;I</v>
      </c>
    </row>
    <row r="496" spans="1:17" x14ac:dyDescent="0.35">
      <c r="A496">
        <v>5</v>
      </c>
      <c r="B496" t="s">
        <v>181</v>
      </c>
      <c r="C496">
        <v>2019</v>
      </c>
      <c r="D496">
        <v>3</v>
      </c>
      <c r="E496" t="s">
        <v>245</v>
      </c>
      <c r="F496">
        <v>1</v>
      </c>
      <c r="G496" t="s">
        <v>183</v>
      </c>
      <c r="H496">
        <v>6</v>
      </c>
      <c r="I496" t="s">
        <v>256</v>
      </c>
      <c r="J496" t="s">
        <v>122</v>
      </c>
      <c r="K496" t="s">
        <v>242</v>
      </c>
      <c r="L496">
        <v>200</v>
      </c>
      <c r="M496" t="s">
        <v>210</v>
      </c>
      <c r="N496">
        <v>62703</v>
      </c>
      <c r="O496">
        <v>6726262.5199999996</v>
      </c>
      <c r="P496">
        <v>38506184</v>
      </c>
      <c r="Q496" t="str">
        <f t="shared" si="7"/>
        <v>2-Low Income Residential</v>
      </c>
    </row>
    <row r="497" spans="1:17" x14ac:dyDescent="0.35">
      <c r="A497">
        <v>4</v>
      </c>
      <c r="B497" t="s">
        <v>187</v>
      </c>
      <c r="C497">
        <v>2019</v>
      </c>
      <c r="D497">
        <v>3</v>
      </c>
      <c r="E497" t="s">
        <v>245</v>
      </c>
      <c r="F497">
        <v>5</v>
      </c>
      <c r="G497" t="s">
        <v>195</v>
      </c>
      <c r="H497">
        <v>950</v>
      </c>
      <c r="I497" t="s">
        <v>184</v>
      </c>
      <c r="J497" t="s">
        <v>115</v>
      </c>
      <c r="K497" t="s">
        <v>185</v>
      </c>
      <c r="L497">
        <v>4552</v>
      </c>
      <c r="M497" t="s">
        <v>276</v>
      </c>
      <c r="N497">
        <v>2</v>
      </c>
      <c r="O497">
        <v>40.409999999999997</v>
      </c>
      <c r="P497">
        <v>226</v>
      </c>
      <c r="Q497" t="str">
        <f t="shared" si="7"/>
        <v>3-Small C&amp;I</v>
      </c>
    </row>
    <row r="498" spans="1:17" x14ac:dyDescent="0.35">
      <c r="A498">
        <v>5</v>
      </c>
      <c r="B498" t="s">
        <v>181</v>
      </c>
      <c r="C498">
        <v>2019</v>
      </c>
      <c r="D498">
        <v>3</v>
      </c>
      <c r="E498" t="s">
        <v>245</v>
      </c>
      <c r="F498">
        <v>6</v>
      </c>
      <c r="G498" t="s">
        <v>192</v>
      </c>
      <c r="H498">
        <v>950</v>
      </c>
      <c r="I498" t="s">
        <v>184</v>
      </c>
      <c r="J498" t="s">
        <v>115</v>
      </c>
      <c r="K498" t="s">
        <v>185</v>
      </c>
      <c r="L498">
        <v>4562</v>
      </c>
      <c r="M498" t="s">
        <v>211</v>
      </c>
      <c r="N498">
        <v>30</v>
      </c>
      <c r="O498">
        <v>863.05</v>
      </c>
      <c r="P498">
        <v>6844</v>
      </c>
      <c r="Q498" t="str">
        <f t="shared" si="7"/>
        <v>3-Small C&amp;I</v>
      </c>
    </row>
    <row r="499" spans="1:17" x14ac:dyDescent="0.35">
      <c r="A499">
        <v>5</v>
      </c>
      <c r="B499" t="s">
        <v>181</v>
      </c>
      <c r="C499">
        <v>2019</v>
      </c>
      <c r="D499">
        <v>3</v>
      </c>
      <c r="E499" t="s">
        <v>245</v>
      </c>
      <c r="F499">
        <v>79</v>
      </c>
      <c r="G499" t="s">
        <v>212</v>
      </c>
      <c r="H499">
        <v>950</v>
      </c>
      <c r="I499" t="s">
        <v>184</v>
      </c>
      <c r="J499" t="s">
        <v>115</v>
      </c>
      <c r="K499" t="s">
        <v>185</v>
      </c>
      <c r="L499">
        <v>4579</v>
      </c>
      <c r="M499" t="s">
        <v>221</v>
      </c>
      <c r="N499">
        <v>82</v>
      </c>
      <c r="O499">
        <v>20571.37</v>
      </c>
      <c r="P499">
        <v>236415</v>
      </c>
      <c r="Q499" t="str">
        <f t="shared" si="7"/>
        <v>3-Small C&amp;I</v>
      </c>
    </row>
    <row r="500" spans="1:17" x14ac:dyDescent="0.35">
      <c r="A500">
        <v>5</v>
      </c>
      <c r="B500" t="s">
        <v>181</v>
      </c>
      <c r="C500">
        <v>2019</v>
      </c>
      <c r="D500">
        <v>3</v>
      </c>
      <c r="E500" t="s">
        <v>245</v>
      </c>
      <c r="F500">
        <v>72</v>
      </c>
      <c r="G500" t="s">
        <v>212</v>
      </c>
      <c r="H500">
        <v>5</v>
      </c>
      <c r="I500" t="s">
        <v>190</v>
      </c>
      <c r="J500" t="s">
        <v>115</v>
      </c>
      <c r="K500" t="s">
        <v>185</v>
      </c>
      <c r="L500">
        <v>1572</v>
      </c>
      <c r="M500" t="s">
        <v>231</v>
      </c>
      <c r="N500">
        <v>1</v>
      </c>
      <c r="O500">
        <v>4269.55</v>
      </c>
      <c r="P500">
        <v>19846</v>
      </c>
      <c r="Q500" t="str">
        <f t="shared" si="7"/>
        <v>3-Small C&amp;I</v>
      </c>
    </row>
    <row r="501" spans="1:17" x14ac:dyDescent="0.35">
      <c r="A501">
        <v>5</v>
      </c>
      <c r="B501" t="s">
        <v>181</v>
      </c>
      <c r="C501">
        <v>2019</v>
      </c>
      <c r="D501">
        <v>3</v>
      </c>
      <c r="E501" t="s">
        <v>245</v>
      </c>
      <c r="F501">
        <v>3</v>
      </c>
      <c r="G501" t="s">
        <v>189</v>
      </c>
      <c r="H501">
        <v>310</v>
      </c>
      <c r="I501" t="s">
        <v>254</v>
      </c>
      <c r="J501" t="s">
        <v>118</v>
      </c>
      <c r="K501" t="s">
        <v>214</v>
      </c>
      <c r="L501">
        <v>300</v>
      </c>
      <c r="M501" t="s">
        <v>191</v>
      </c>
      <c r="N501">
        <v>255</v>
      </c>
      <c r="O501">
        <v>18413.13</v>
      </c>
      <c r="P501">
        <v>73945</v>
      </c>
      <c r="Q501" t="str">
        <f t="shared" si="7"/>
        <v>3-Small C&amp;I</v>
      </c>
    </row>
    <row r="502" spans="1:17" x14ac:dyDescent="0.35">
      <c r="A502">
        <v>5</v>
      </c>
      <c r="B502" t="s">
        <v>181</v>
      </c>
      <c r="C502">
        <v>2019</v>
      </c>
      <c r="D502">
        <v>3</v>
      </c>
      <c r="E502" t="s">
        <v>245</v>
      </c>
      <c r="F502">
        <v>1</v>
      </c>
      <c r="G502" t="s">
        <v>183</v>
      </c>
      <c r="H502">
        <v>953</v>
      </c>
      <c r="I502" t="s">
        <v>213</v>
      </c>
      <c r="J502" t="s">
        <v>118</v>
      </c>
      <c r="K502" t="s">
        <v>214</v>
      </c>
      <c r="L502">
        <v>4512</v>
      </c>
      <c r="M502" t="s">
        <v>186</v>
      </c>
      <c r="N502">
        <v>530</v>
      </c>
      <c r="O502">
        <v>23814.87</v>
      </c>
      <c r="P502">
        <v>218810</v>
      </c>
      <c r="Q502" t="str">
        <f t="shared" si="7"/>
        <v>3-Small C&amp;I</v>
      </c>
    </row>
    <row r="503" spans="1:17" x14ac:dyDescent="0.35">
      <c r="A503">
        <v>5</v>
      </c>
      <c r="B503" t="s">
        <v>181</v>
      </c>
      <c r="C503">
        <v>2019</v>
      </c>
      <c r="D503">
        <v>3</v>
      </c>
      <c r="E503" t="s">
        <v>245</v>
      </c>
      <c r="F503">
        <v>1</v>
      </c>
      <c r="G503" t="s">
        <v>183</v>
      </c>
      <c r="H503">
        <v>602</v>
      </c>
      <c r="I503" t="s">
        <v>246</v>
      </c>
      <c r="J503" t="s">
        <v>125</v>
      </c>
      <c r="K503" t="s">
        <v>197</v>
      </c>
      <c r="L503">
        <v>200</v>
      </c>
      <c r="M503" t="s">
        <v>210</v>
      </c>
      <c r="N503">
        <v>189</v>
      </c>
      <c r="O503">
        <v>8642.9</v>
      </c>
      <c r="P503">
        <v>22465</v>
      </c>
      <c r="Q503" t="str">
        <f t="shared" si="7"/>
        <v>Street</v>
      </c>
    </row>
    <row r="504" spans="1:17" x14ac:dyDescent="0.35">
      <c r="A504">
        <v>5</v>
      </c>
      <c r="B504" t="s">
        <v>181</v>
      </c>
      <c r="C504">
        <v>2019</v>
      </c>
      <c r="D504">
        <v>3</v>
      </c>
      <c r="E504" t="s">
        <v>245</v>
      </c>
      <c r="F504">
        <v>10</v>
      </c>
      <c r="G504" t="s">
        <v>238</v>
      </c>
      <c r="H504">
        <v>905</v>
      </c>
      <c r="I504" t="s">
        <v>272</v>
      </c>
      <c r="J504" t="s">
        <v>122</v>
      </c>
      <c r="K504" t="s">
        <v>242</v>
      </c>
      <c r="L504">
        <v>4513</v>
      </c>
      <c r="M504" t="s">
        <v>240</v>
      </c>
      <c r="N504">
        <v>4839</v>
      </c>
      <c r="O504">
        <v>198579.97</v>
      </c>
      <c r="P504">
        <v>5984612</v>
      </c>
      <c r="Q504" t="str">
        <f t="shared" si="7"/>
        <v>2-Low Income Residential</v>
      </c>
    </row>
    <row r="505" spans="1:17" x14ac:dyDescent="0.35">
      <c r="A505">
        <v>5</v>
      </c>
      <c r="B505" t="s">
        <v>181</v>
      </c>
      <c r="C505">
        <v>2019</v>
      </c>
      <c r="D505">
        <v>3</v>
      </c>
      <c r="E505" t="s">
        <v>245</v>
      </c>
      <c r="F505">
        <v>10</v>
      </c>
      <c r="G505" t="s">
        <v>238</v>
      </c>
      <c r="H505">
        <v>7</v>
      </c>
      <c r="I505" t="s">
        <v>241</v>
      </c>
      <c r="J505" t="s">
        <v>122</v>
      </c>
      <c r="K505" t="s">
        <v>242</v>
      </c>
      <c r="L505">
        <v>207</v>
      </c>
      <c r="M505" t="s">
        <v>243</v>
      </c>
      <c r="N505">
        <v>12</v>
      </c>
      <c r="O505">
        <v>3359.53</v>
      </c>
      <c r="P505">
        <v>18584</v>
      </c>
      <c r="Q505" t="str">
        <f t="shared" si="7"/>
        <v>2-Low Income Residential</v>
      </c>
    </row>
    <row r="506" spans="1:17" x14ac:dyDescent="0.35">
      <c r="A506">
        <v>4</v>
      </c>
      <c r="B506" t="s">
        <v>187</v>
      </c>
      <c r="C506">
        <v>2019</v>
      </c>
      <c r="D506">
        <v>3</v>
      </c>
      <c r="E506" t="s">
        <v>245</v>
      </c>
      <c r="F506">
        <v>1</v>
      </c>
      <c r="G506" t="s">
        <v>183</v>
      </c>
      <c r="H506">
        <v>6</v>
      </c>
      <c r="I506" t="s">
        <v>256</v>
      </c>
      <c r="J506" t="s">
        <v>122</v>
      </c>
      <c r="K506" t="s">
        <v>242</v>
      </c>
      <c r="L506">
        <v>200</v>
      </c>
      <c r="M506" t="s">
        <v>210</v>
      </c>
      <c r="N506">
        <v>23</v>
      </c>
      <c r="O506">
        <v>3746.87</v>
      </c>
      <c r="P506">
        <v>21469</v>
      </c>
      <c r="Q506" t="str">
        <f t="shared" si="7"/>
        <v>2-Low Income Residential</v>
      </c>
    </row>
    <row r="507" spans="1:17" x14ac:dyDescent="0.35">
      <c r="A507">
        <v>5</v>
      </c>
      <c r="B507" t="s">
        <v>181</v>
      </c>
      <c r="C507">
        <v>2019</v>
      </c>
      <c r="D507">
        <v>3</v>
      </c>
      <c r="E507" t="s">
        <v>245</v>
      </c>
      <c r="F507">
        <v>3</v>
      </c>
      <c r="G507" t="s">
        <v>189</v>
      </c>
      <c r="H507">
        <v>5</v>
      </c>
      <c r="I507" t="s">
        <v>190</v>
      </c>
      <c r="J507" t="s">
        <v>115</v>
      </c>
      <c r="K507" t="s">
        <v>185</v>
      </c>
      <c r="L507">
        <v>300</v>
      </c>
      <c r="M507" t="s">
        <v>191</v>
      </c>
      <c r="N507">
        <v>49904</v>
      </c>
      <c r="O507">
        <v>7989167.2000000002</v>
      </c>
      <c r="P507">
        <v>67517431</v>
      </c>
      <c r="Q507" t="str">
        <f t="shared" si="7"/>
        <v>3-Small C&amp;I</v>
      </c>
    </row>
    <row r="508" spans="1:17" x14ac:dyDescent="0.35">
      <c r="A508">
        <v>5</v>
      </c>
      <c r="B508" t="s">
        <v>181</v>
      </c>
      <c r="C508">
        <v>2019</v>
      </c>
      <c r="D508">
        <v>3</v>
      </c>
      <c r="E508" t="s">
        <v>245</v>
      </c>
      <c r="F508">
        <v>60</v>
      </c>
      <c r="G508" t="s">
        <v>212</v>
      </c>
      <c r="H508">
        <v>601</v>
      </c>
      <c r="I508" t="s">
        <v>260</v>
      </c>
      <c r="J508" t="s">
        <v>123</v>
      </c>
      <c r="K508" t="s">
        <v>261</v>
      </c>
      <c r="L508">
        <v>360</v>
      </c>
      <c r="M508" t="s">
        <v>225</v>
      </c>
      <c r="N508">
        <v>53</v>
      </c>
      <c r="O508">
        <v>1744.96</v>
      </c>
      <c r="P508">
        <v>3225</v>
      </c>
      <c r="Q508" t="str">
        <f t="shared" si="7"/>
        <v>Street</v>
      </c>
    </row>
    <row r="509" spans="1:17" x14ac:dyDescent="0.35">
      <c r="A509">
        <v>5</v>
      </c>
      <c r="B509" t="s">
        <v>181</v>
      </c>
      <c r="C509">
        <v>2019</v>
      </c>
      <c r="D509">
        <v>3</v>
      </c>
      <c r="E509" t="s">
        <v>245</v>
      </c>
      <c r="F509">
        <v>5</v>
      </c>
      <c r="G509" t="s">
        <v>195</v>
      </c>
      <c r="H509">
        <v>616</v>
      </c>
      <c r="I509" t="s">
        <v>199</v>
      </c>
      <c r="J509" t="s">
        <v>125</v>
      </c>
      <c r="K509" t="s">
        <v>197</v>
      </c>
      <c r="L509">
        <v>4552</v>
      </c>
      <c r="M509" t="s">
        <v>276</v>
      </c>
      <c r="N509">
        <v>106</v>
      </c>
      <c r="O509">
        <v>8634.9599999999991</v>
      </c>
      <c r="P509">
        <v>65738</v>
      </c>
      <c r="Q509" t="str">
        <f t="shared" si="7"/>
        <v>Street</v>
      </c>
    </row>
    <row r="510" spans="1:17" x14ac:dyDescent="0.35">
      <c r="A510">
        <v>5</v>
      </c>
      <c r="B510" t="s">
        <v>181</v>
      </c>
      <c r="C510">
        <v>2019</v>
      </c>
      <c r="D510">
        <v>3</v>
      </c>
      <c r="E510" t="s">
        <v>245</v>
      </c>
      <c r="F510">
        <v>6</v>
      </c>
      <c r="G510" t="s">
        <v>192</v>
      </c>
      <c r="H510">
        <v>616</v>
      </c>
      <c r="I510" t="s">
        <v>199</v>
      </c>
      <c r="J510" t="s">
        <v>125</v>
      </c>
      <c r="K510" t="s">
        <v>197</v>
      </c>
      <c r="L510">
        <v>4562</v>
      </c>
      <c r="M510" t="s">
        <v>211</v>
      </c>
      <c r="N510">
        <v>828</v>
      </c>
      <c r="O510">
        <v>51387.45</v>
      </c>
      <c r="P510">
        <v>240577</v>
      </c>
      <c r="Q510" t="str">
        <f t="shared" si="7"/>
        <v>Street</v>
      </c>
    </row>
    <row r="511" spans="1:17" x14ac:dyDescent="0.35">
      <c r="A511">
        <v>5</v>
      </c>
      <c r="B511" t="s">
        <v>181</v>
      </c>
      <c r="C511">
        <v>2019</v>
      </c>
      <c r="D511">
        <v>3</v>
      </c>
      <c r="E511" t="s">
        <v>245</v>
      </c>
      <c r="F511">
        <v>6</v>
      </c>
      <c r="G511" t="s">
        <v>192</v>
      </c>
      <c r="H511">
        <v>609</v>
      </c>
      <c r="I511" t="s">
        <v>298</v>
      </c>
      <c r="J511" t="s">
        <v>278</v>
      </c>
      <c r="K511" t="s">
        <v>212</v>
      </c>
      <c r="L511">
        <v>700</v>
      </c>
      <c r="M511" t="s">
        <v>193</v>
      </c>
      <c r="N511">
        <v>21</v>
      </c>
      <c r="O511">
        <v>5660.32</v>
      </c>
      <c r="P511">
        <v>23807</v>
      </c>
      <c r="Q511" t="str">
        <f t="shared" si="7"/>
        <v>Street</v>
      </c>
    </row>
    <row r="512" spans="1:17" x14ac:dyDescent="0.35">
      <c r="A512">
        <v>5</v>
      </c>
      <c r="B512" t="s">
        <v>181</v>
      </c>
      <c r="C512">
        <v>2019</v>
      </c>
      <c r="D512">
        <v>4</v>
      </c>
      <c r="E512" t="s">
        <v>232</v>
      </c>
      <c r="F512">
        <v>60</v>
      </c>
      <c r="G512" t="s">
        <v>212</v>
      </c>
      <c r="H512">
        <v>612</v>
      </c>
      <c r="I512" t="s">
        <v>223</v>
      </c>
      <c r="J512" t="s">
        <v>116</v>
      </c>
      <c r="K512" t="s">
        <v>224</v>
      </c>
      <c r="L512">
        <v>360</v>
      </c>
      <c r="M512" t="s">
        <v>225</v>
      </c>
      <c r="N512">
        <v>1</v>
      </c>
      <c r="O512">
        <v>9.23</v>
      </c>
      <c r="P512">
        <v>8</v>
      </c>
      <c r="Q512" t="str">
        <f t="shared" si="7"/>
        <v>3-Small C&amp;I</v>
      </c>
    </row>
    <row r="513" spans="1:17" x14ac:dyDescent="0.35">
      <c r="A513">
        <v>4</v>
      </c>
      <c r="B513" t="s">
        <v>187</v>
      </c>
      <c r="C513">
        <v>2019</v>
      </c>
      <c r="D513">
        <v>4</v>
      </c>
      <c r="E513" t="s">
        <v>232</v>
      </c>
      <c r="F513">
        <v>3</v>
      </c>
      <c r="G513" t="s">
        <v>189</v>
      </c>
      <c r="H513">
        <v>616</v>
      </c>
      <c r="I513" t="s">
        <v>199</v>
      </c>
      <c r="J513" t="s">
        <v>125</v>
      </c>
      <c r="K513" t="s">
        <v>197</v>
      </c>
      <c r="L513">
        <v>4532</v>
      </c>
      <c r="M513" t="s">
        <v>200</v>
      </c>
      <c r="N513">
        <v>1</v>
      </c>
      <c r="O513">
        <v>7.26</v>
      </c>
      <c r="P513">
        <v>19</v>
      </c>
      <c r="Q513" t="str">
        <f t="shared" si="7"/>
        <v>Street</v>
      </c>
    </row>
    <row r="514" spans="1:17" x14ac:dyDescent="0.35">
      <c r="A514">
        <v>5</v>
      </c>
      <c r="B514" t="s">
        <v>181</v>
      </c>
      <c r="C514">
        <v>2019</v>
      </c>
      <c r="D514">
        <v>4</v>
      </c>
      <c r="E514" t="s">
        <v>232</v>
      </c>
      <c r="F514">
        <v>10</v>
      </c>
      <c r="G514" t="s">
        <v>238</v>
      </c>
      <c r="H514">
        <v>903</v>
      </c>
      <c r="I514" t="s">
        <v>239</v>
      </c>
      <c r="J514" t="s">
        <v>121</v>
      </c>
      <c r="K514" t="s">
        <v>230</v>
      </c>
      <c r="L514">
        <v>4513</v>
      </c>
      <c r="M514" t="s">
        <v>240</v>
      </c>
      <c r="N514">
        <v>29240</v>
      </c>
      <c r="O514">
        <v>3051091.58</v>
      </c>
      <c r="P514">
        <v>25312177</v>
      </c>
      <c r="Q514" t="str">
        <f t="shared" ref="Q514:Q577" si="8">VLOOKUP(J514,S:T,2,FALSE)</f>
        <v>1-Residential</v>
      </c>
    </row>
    <row r="515" spans="1:17" x14ac:dyDescent="0.35">
      <c r="A515">
        <v>4</v>
      </c>
      <c r="B515" t="s">
        <v>187</v>
      </c>
      <c r="C515">
        <v>2019</v>
      </c>
      <c r="D515">
        <v>4</v>
      </c>
      <c r="E515" t="s">
        <v>232</v>
      </c>
      <c r="F515">
        <v>10</v>
      </c>
      <c r="G515" t="s">
        <v>238</v>
      </c>
      <c r="H515">
        <v>903</v>
      </c>
      <c r="I515" t="s">
        <v>239</v>
      </c>
      <c r="J515" t="s">
        <v>121</v>
      </c>
      <c r="K515" t="s">
        <v>230</v>
      </c>
      <c r="L515">
        <v>4513</v>
      </c>
      <c r="M515" t="s">
        <v>240</v>
      </c>
      <c r="N515">
        <v>158</v>
      </c>
      <c r="O515">
        <v>15005.82</v>
      </c>
      <c r="P515">
        <v>116807</v>
      </c>
      <c r="Q515" t="str">
        <f t="shared" si="8"/>
        <v>1-Residential</v>
      </c>
    </row>
    <row r="516" spans="1:17" x14ac:dyDescent="0.35">
      <c r="A516">
        <v>5</v>
      </c>
      <c r="B516" t="s">
        <v>181</v>
      </c>
      <c r="C516">
        <v>2019</v>
      </c>
      <c r="D516">
        <v>4</v>
      </c>
      <c r="E516" t="s">
        <v>232</v>
      </c>
      <c r="F516">
        <v>10</v>
      </c>
      <c r="G516" t="s">
        <v>238</v>
      </c>
      <c r="H516">
        <v>7</v>
      </c>
      <c r="I516" t="s">
        <v>241</v>
      </c>
      <c r="J516" t="s">
        <v>122</v>
      </c>
      <c r="K516" t="s">
        <v>242</v>
      </c>
      <c r="L516">
        <v>207</v>
      </c>
      <c r="M516" t="s">
        <v>243</v>
      </c>
      <c r="N516">
        <v>12</v>
      </c>
      <c r="O516">
        <v>2006.51</v>
      </c>
      <c r="P516">
        <v>12161</v>
      </c>
      <c r="Q516" t="str">
        <f t="shared" si="8"/>
        <v>2-Low Income Residential</v>
      </c>
    </row>
    <row r="517" spans="1:17" x14ac:dyDescent="0.35">
      <c r="A517">
        <v>5</v>
      </c>
      <c r="B517" t="s">
        <v>181</v>
      </c>
      <c r="C517">
        <v>2019</v>
      </c>
      <c r="D517">
        <v>4</v>
      </c>
      <c r="E517" t="s">
        <v>232</v>
      </c>
      <c r="F517">
        <v>10</v>
      </c>
      <c r="G517" t="s">
        <v>238</v>
      </c>
      <c r="H517">
        <v>306</v>
      </c>
      <c r="I517" t="s">
        <v>244</v>
      </c>
      <c r="J517" t="s">
        <v>122</v>
      </c>
      <c r="K517" t="s">
        <v>242</v>
      </c>
      <c r="L517">
        <v>207</v>
      </c>
      <c r="M517" t="s">
        <v>243</v>
      </c>
      <c r="N517">
        <v>88</v>
      </c>
      <c r="O517">
        <v>20373.349999999999</v>
      </c>
      <c r="P517">
        <v>117765</v>
      </c>
      <c r="Q517" t="str">
        <f t="shared" si="8"/>
        <v>2-Low Income Residential</v>
      </c>
    </row>
    <row r="518" spans="1:17" x14ac:dyDescent="0.35">
      <c r="A518">
        <v>5</v>
      </c>
      <c r="B518" t="s">
        <v>181</v>
      </c>
      <c r="C518">
        <v>2019</v>
      </c>
      <c r="D518">
        <v>4</v>
      </c>
      <c r="E518" t="s">
        <v>232</v>
      </c>
      <c r="F518">
        <v>1</v>
      </c>
      <c r="G518" t="s">
        <v>183</v>
      </c>
      <c r="H518">
        <v>305</v>
      </c>
      <c r="I518" t="s">
        <v>234</v>
      </c>
      <c r="J518" t="s">
        <v>115</v>
      </c>
      <c r="K518" t="s">
        <v>185</v>
      </c>
      <c r="L518">
        <v>200</v>
      </c>
      <c r="M518" t="s">
        <v>210</v>
      </c>
      <c r="N518">
        <v>3</v>
      </c>
      <c r="O518">
        <v>585.1</v>
      </c>
      <c r="P518">
        <v>2667</v>
      </c>
      <c r="Q518" t="str">
        <f t="shared" si="8"/>
        <v>3-Small C&amp;I</v>
      </c>
    </row>
    <row r="519" spans="1:17" x14ac:dyDescent="0.35">
      <c r="A519">
        <v>5</v>
      </c>
      <c r="B519" t="s">
        <v>181</v>
      </c>
      <c r="C519">
        <v>2019</v>
      </c>
      <c r="D519">
        <v>4</v>
      </c>
      <c r="E519" t="s">
        <v>232</v>
      </c>
      <c r="F519">
        <v>3</v>
      </c>
      <c r="G519" t="s">
        <v>189</v>
      </c>
      <c r="H519">
        <v>5</v>
      </c>
      <c r="I519" t="s">
        <v>190</v>
      </c>
      <c r="J519" t="s">
        <v>115</v>
      </c>
      <c r="K519" t="s">
        <v>185</v>
      </c>
      <c r="L519">
        <v>300</v>
      </c>
      <c r="M519" t="s">
        <v>191</v>
      </c>
      <c r="N519">
        <v>48682</v>
      </c>
      <c r="O519">
        <v>2362244.4</v>
      </c>
      <c r="P519">
        <v>57156085</v>
      </c>
      <c r="Q519" t="str">
        <f t="shared" si="8"/>
        <v>3-Small C&amp;I</v>
      </c>
    </row>
    <row r="520" spans="1:17" x14ac:dyDescent="0.35">
      <c r="A520">
        <v>5</v>
      </c>
      <c r="B520" t="s">
        <v>181</v>
      </c>
      <c r="C520">
        <v>2019</v>
      </c>
      <c r="D520">
        <v>4</v>
      </c>
      <c r="E520" t="s">
        <v>232</v>
      </c>
      <c r="F520">
        <v>79</v>
      </c>
      <c r="G520" t="s">
        <v>212</v>
      </c>
      <c r="H520">
        <v>710</v>
      </c>
      <c r="I520" t="s">
        <v>220</v>
      </c>
      <c r="J520" t="s">
        <v>207</v>
      </c>
      <c r="K520" t="s">
        <v>208</v>
      </c>
      <c r="L520">
        <v>4579</v>
      </c>
      <c r="M520" t="s">
        <v>221</v>
      </c>
      <c r="N520">
        <v>1</v>
      </c>
      <c r="O520">
        <v>3500.49</v>
      </c>
      <c r="P520">
        <v>66739</v>
      </c>
      <c r="Q520" t="str">
        <f t="shared" si="8"/>
        <v>5-Large C&amp;I</v>
      </c>
    </row>
    <row r="521" spans="1:17" x14ac:dyDescent="0.35">
      <c r="A521">
        <v>4</v>
      </c>
      <c r="B521" t="s">
        <v>187</v>
      </c>
      <c r="C521">
        <v>2019</v>
      </c>
      <c r="D521">
        <v>4</v>
      </c>
      <c r="E521" t="s">
        <v>232</v>
      </c>
      <c r="F521">
        <v>3</v>
      </c>
      <c r="G521" t="s">
        <v>189</v>
      </c>
      <c r="H521">
        <v>5</v>
      </c>
      <c r="I521" t="s">
        <v>190</v>
      </c>
      <c r="J521" t="s">
        <v>115</v>
      </c>
      <c r="K521" t="s">
        <v>185</v>
      </c>
      <c r="L521">
        <v>300</v>
      </c>
      <c r="M521" t="s">
        <v>191</v>
      </c>
      <c r="N521">
        <v>147</v>
      </c>
      <c r="O521">
        <v>26701.439999999999</v>
      </c>
      <c r="P521">
        <v>112522</v>
      </c>
      <c r="Q521" t="str">
        <f t="shared" si="8"/>
        <v>3-Small C&amp;I</v>
      </c>
    </row>
    <row r="522" spans="1:17" x14ac:dyDescent="0.35">
      <c r="A522">
        <v>5</v>
      </c>
      <c r="B522" t="s">
        <v>181</v>
      </c>
      <c r="C522">
        <v>2019</v>
      </c>
      <c r="D522">
        <v>4</v>
      </c>
      <c r="E522" t="s">
        <v>232</v>
      </c>
      <c r="F522">
        <v>3</v>
      </c>
      <c r="G522" t="s">
        <v>189</v>
      </c>
      <c r="H522">
        <v>305</v>
      </c>
      <c r="I522" t="s">
        <v>234</v>
      </c>
      <c r="J522" t="s">
        <v>115</v>
      </c>
      <c r="K522" t="s">
        <v>185</v>
      </c>
      <c r="L522">
        <v>300</v>
      </c>
      <c r="M522" t="s">
        <v>191</v>
      </c>
      <c r="N522">
        <v>161</v>
      </c>
      <c r="O522">
        <v>40101.19</v>
      </c>
      <c r="P522">
        <v>224596</v>
      </c>
      <c r="Q522" t="str">
        <f t="shared" si="8"/>
        <v>3-Small C&amp;I</v>
      </c>
    </row>
    <row r="523" spans="1:17" x14ac:dyDescent="0.35">
      <c r="A523">
        <v>5</v>
      </c>
      <c r="B523" t="s">
        <v>181</v>
      </c>
      <c r="C523">
        <v>2019</v>
      </c>
      <c r="D523">
        <v>4</v>
      </c>
      <c r="E523" t="s">
        <v>232</v>
      </c>
      <c r="F523">
        <v>3</v>
      </c>
      <c r="G523" t="s">
        <v>189</v>
      </c>
      <c r="H523">
        <v>313</v>
      </c>
      <c r="I523" t="s">
        <v>217</v>
      </c>
      <c r="J523" t="s">
        <v>119</v>
      </c>
      <c r="K523" t="s">
        <v>216</v>
      </c>
      <c r="L523">
        <v>300</v>
      </c>
      <c r="M523" t="s">
        <v>191</v>
      </c>
      <c r="N523">
        <v>6</v>
      </c>
      <c r="O523">
        <v>20655</v>
      </c>
      <c r="P523">
        <v>124674</v>
      </c>
      <c r="Q523" t="str">
        <f t="shared" si="8"/>
        <v>4-Medium C&amp;I</v>
      </c>
    </row>
    <row r="524" spans="1:17" x14ac:dyDescent="0.35">
      <c r="A524">
        <v>5</v>
      </c>
      <c r="B524" t="s">
        <v>181</v>
      </c>
      <c r="C524">
        <v>2019</v>
      </c>
      <c r="D524">
        <v>4</v>
      </c>
      <c r="E524" t="s">
        <v>232</v>
      </c>
      <c r="F524">
        <v>6</v>
      </c>
      <c r="G524" t="s">
        <v>192</v>
      </c>
      <c r="H524">
        <v>606</v>
      </c>
      <c r="I524" t="s">
        <v>279</v>
      </c>
      <c r="J524" t="s">
        <v>130</v>
      </c>
      <c r="K524" t="s">
        <v>280</v>
      </c>
      <c r="L524">
        <v>700</v>
      </c>
      <c r="M524" t="s">
        <v>193</v>
      </c>
      <c r="N524">
        <v>2</v>
      </c>
      <c r="O524">
        <v>646.54</v>
      </c>
      <c r="P524">
        <v>1232</v>
      </c>
      <c r="Q524" t="str">
        <f t="shared" si="8"/>
        <v>Street</v>
      </c>
    </row>
    <row r="525" spans="1:17" x14ac:dyDescent="0.35">
      <c r="A525">
        <v>5</v>
      </c>
      <c r="B525" t="s">
        <v>181</v>
      </c>
      <c r="C525">
        <v>2019</v>
      </c>
      <c r="D525">
        <v>4</v>
      </c>
      <c r="E525" t="s">
        <v>232</v>
      </c>
      <c r="F525">
        <v>6</v>
      </c>
      <c r="G525" t="s">
        <v>192</v>
      </c>
      <c r="H525">
        <v>621</v>
      </c>
      <c r="I525" t="s">
        <v>259</v>
      </c>
      <c r="J525" t="s">
        <v>116</v>
      </c>
      <c r="K525" t="s">
        <v>224</v>
      </c>
      <c r="L525">
        <v>4562</v>
      </c>
      <c r="M525" t="s">
        <v>211</v>
      </c>
      <c r="N525">
        <v>6</v>
      </c>
      <c r="O525">
        <v>112.17</v>
      </c>
      <c r="P525">
        <v>797</v>
      </c>
      <c r="Q525" t="str">
        <f t="shared" si="8"/>
        <v>3-Small C&amp;I</v>
      </c>
    </row>
    <row r="526" spans="1:17" x14ac:dyDescent="0.35">
      <c r="A526">
        <v>5</v>
      </c>
      <c r="B526" t="s">
        <v>181</v>
      </c>
      <c r="C526">
        <v>2019</v>
      </c>
      <c r="D526">
        <v>4</v>
      </c>
      <c r="E526" t="s">
        <v>232</v>
      </c>
      <c r="F526">
        <v>60</v>
      </c>
      <c r="G526" t="s">
        <v>212</v>
      </c>
      <c r="H526">
        <v>601</v>
      </c>
      <c r="I526" t="s">
        <v>260</v>
      </c>
      <c r="J526" t="s">
        <v>123</v>
      </c>
      <c r="K526" t="s">
        <v>261</v>
      </c>
      <c r="L526">
        <v>360</v>
      </c>
      <c r="M526" t="s">
        <v>225</v>
      </c>
      <c r="N526">
        <v>53</v>
      </c>
      <c r="O526">
        <v>1573.5</v>
      </c>
      <c r="P526">
        <v>2762</v>
      </c>
      <c r="Q526" t="str">
        <f t="shared" si="8"/>
        <v>Street</v>
      </c>
    </row>
    <row r="527" spans="1:17" x14ac:dyDescent="0.35">
      <c r="A527">
        <v>5</v>
      </c>
      <c r="B527" t="s">
        <v>181</v>
      </c>
      <c r="C527">
        <v>2019</v>
      </c>
      <c r="D527">
        <v>4</v>
      </c>
      <c r="E527" t="s">
        <v>232</v>
      </c>
      <c r="F527">
        <v>6</v>
      </c>
      <c r="G527" t="s">
        <v>192</v>
      </c>
      <c r="H527">
        <v>625</v>
      </c>
      <c r="I527" t="s">
        <v>286</v>
      </c>
      <c r="J527" t="s">
        <v>132</v>
      </c>
      <c r="K527" t="s">
        <v>212</v>
      </c>
      <c r="L527">
        <v>700</v>
      </c>
      <c r="M527" t="s">
        <v>193</v>
      </c>
      <c r="N527">
        <v>1</v>
      </c>
      <c r="O527">
        <v>16.87</v>
      </c>
      <c r="P527">
        <v>19</v>
      </c>
      <c r="Q527" t="str">
        <f t="shared" si="8"/>
        <v>Street</v>
      </c>
    </row>
    <row r="528" spans="1:17" x14ac:dyDescent="0.35">
      <c r="A528">
        <v>5</v>
      </c>
      <c r="B528" t="s">
        <v>181</v>
      </c>
      <c r="C528">
        <v>2019</v>
      </c>
      <c r="D528">
        <v>4</v>
      </c>
      <c r="E528" t="s">
        <v>232</v>
      </c>
      <c r="F528">
        <v>5</v>
      </c>
      <c r="G528" t="s">
        <v>195</v>
      </c>
      <c r="H528">
        <v>11</v>
      </c>
      <c r="I528" t="s">
        <v>283</v>
      </c>
      <c r="J528" t="s">
        <v>115</v>
      </c>
      <c r="K528" t="s">
        <v>185</v>
      </c>
      <c r="L528">
        <v>460</v>
      </c>
      <c r="M528" t="s">
        <v>198</v>
      </c>
      <c r="N528">
        <v>2</v>
      </c>
      <c r="O528">
        <v>146.6</v>
      </c>
      <c r="P528">
        <v>649</v>
      </c>
      <c r="Q528" t="str">
        <f t="shared" si="8"/>
        <v>3-Small C&amp;I</v>
      </c>
    </row>
    <row r="529" spans="1:17" x14ac:dyDescent="0.35">
      <c r="A529">
        <v>5</v>
      </c>
      <c r="B529" t="s">
        <v>181</v>
      </c>
      <c r="C529">
        <v>2019</v>
      </c>
      <c r="D529">
        <v>4</v>
      </c>
      <c r="E529" t="s">
        <v>232</v>
      </c>
      <c r="F529">
        <v>79</v>
      </c>
      <c r="G529" t="s">
        <v>212</v>
      </c>
      <c r="H529">
        <v>5</v>
      </c>
      <c r="I529" t="s">
        <v>190</v>
      </c>
      <c r="J529" t="s">
        <v>115</v>
      </c>
      <c r="K529" t="s">
        <v>185</v>
      </c>
      <c r="L529">
        <v>1579</v>
      </c>
      <c r="M529" t="s">
        <v>271</v>
      </c>
      <c r="N529">
        <v>1</v>
      </c>
      <c r="O529">
        <v>9.67</v>
      </c>
      <c r="P529">
        <v>0</v>
      </c>
      <c r="Q529" t="str">
        <f t="shared" si="8"/>
        <v>3-Small C&amp;I</v>
      </c>
    </row>
    <row r="530" spans="1:17" x14ac:dyDescent="0.35">
      <c r="A530">
        <v>5</v>
      </c>
      <c r="B530" t="s">
        <v>181</v>
      </c>
      <c r="C530">
        <v>2019</v>
      </c>
      <c r="D530">
        <v>4</v>
      </c>
      <c r="E530" t="s">
        <v>232</v>
      </c>
      <c r="F530">
        <v>1</v>
      </c>
      <c r="G530" t="s">
        <v>183</v>
      </c>
      <c r="H530">
        <v>306</v>
      </c>
      <c r="I530" t="s">
        <v>244</v>
      </c>
      <c r="J530" t="s">
        <v>122</v>
      </c>
      <c r="K530" t="s">
        <v>242</v>
      </c>
      <c r="L530">
        <v>200</v>
      </c>
      <c r="M530" t="s">
        <v>210</v>
      </c>
      <c r="N530">
        <v>872</v>
      </c>
      <c r="O530">
        <v>78762.33</v>
      </c>
      <c r="P530">
        <v>474742</v>
      </c>
      <c r="Q530" t="str">
        <f t="shared" si="8"/>
        <v>2-Low Income Residential</v>
      </c>
    </row>
    <row r="531" spans="1:17" x14ac:dyDescent="0.35">
      <c r="A531">
        <v>5</v>
      </c>
      <c r="B531" t="s">
        <v>181</v>
      </c>
      <c r="C531">
        <v>2019</v>
      </c>
      <c r="D531">
        <v>4</v>
      </c>
      <c r="E531" t="s">
        <v>232</v>
      </c>
      <c r="F531">
        <v>3</v>
      </c>
      <c r="G531" t="s">
        <v>189</v>
      </c>
      <c r="H531">
        <v>950</v>
      </c>
      <c r="I531" t="s">
        <v>184</v>
      </c>
      <c r="J531" t="s">
        <v>115</v>
      </c>
      <c r="K531" t="s">
        <v>185</v>
      </c>
      <c r="L531">
        <v>4532</v>
      </c>
      <c r="M531" t="s">
        <v>200</v>
      </c>
      <c r="N531">
        <v>54274</v>
      </c>
      <c r="O531">
        <v>2656924.4300000002</v>
      </c>
      <c r="P531">
        <v>79680743</v>
      </c>
      <c r="Q531" t="str">
        <f t="shared" si="8"/>
        <v>3-Small C&amp;I</v>
      </c>
    </row>
    <row r="532" spans="1:17" x14ac:dyDescent="0.35">
      <c r="A532">
        <v>5</v>
      </c>
      <c r="B532" t="s">
        <v>181</v>
      </c>
      <c r="C532">
        <v>2019</v>
      </c>
      <c r="D532">
        <v>4</v>
      </c>
      <c r="E532" t="s">
        <v>232</v>
      </c>
      <c r="F532">
        <v>5</v>
      </c>
      <c r="G532" t="s">
        <v>195</v>
      </c>
      <c r="H532">
        <v>950</v>
      </c>
      <c r="I532" t="s">
        <v>184</v>
      </c>
      <c r="J532" t="s">
        <v>115</v>
      </c>
      <c r="K532" t="s">
        <v>185</v>
      </c>
      <c r="L532">
        <v>4552</v>
      </c>
      <c r="M532" t="s">
        <v>276</v>
      </c>
      <c r="N532">
        <v>1208</v>
      </c>
      <c r="O532">
        <v>284676.52</v>
      </c>
      <c r="P532">
        <v>3234610</v>
      </c>
      <c r="Q532" t="str">
        <f t="shared" si="8"/>
        <v>3-Small C&amp;I</v>
      </c>
    </row>
    <row r="533" spans="1:17" x14ac:dyDescent="0.35">
      <c r="A533">
        <v>5</v>
      </c>
      <c r="B533" t="s">
        <v>181</v>
      </c>
      <c r="C533">
        <v>2019</v>
      </c>
      <c r="D533">
        <v>4</v>
      </c>
      <c r="E533" t="s">
        <v>232</v>
      </c>
      <c r="F533">
        <v>6</v>
      </c>
      <c r="G533" t="s">
        <v>192</v>
      </c>
      <c r="H533">
        <v>950</v>
      </c>
      <c r="I533" t="s">
        <v>184</v>
      </c>
      <c r="J533" t="s">
        <v>115</v>
      </c>
      <c r="K533" t="s">
        <v>185</v>
      </c>
      <c r="L533">
        <v>4562</v>
      </c>
      <c r="M533" t="s">
        <v>211</v>
      </c>
      <c r="N533">
        <v>30</v>
      </c>
      <c r="O533">
        <v>781.99</v>
      </c>
      <c r="P533">
        <v>5808</v>
      </c>
      <c r="Q533" t="str">
        <f t="shared" si="8"/>
        <v>3-Small C&amp;I</v>
      </c>
    </row>
    <row r="534" spans="1:17" x14ac:dyDescent="0.35">
      <c r="A534">
        <v>5</v>
      </c>
      <c r="B534" t="s">
        <v>181</v>
      </c>
      <c r="C534">
        <v>2019</v>
      </c>
      <c r="D534">
        <v>4</v>
      </c>
      <c r="E534" t="s">
        <v>232</v>
      </c>
      <c r="F534">
        <v>5</v>
      </c>
      <c r="G534" t="s">
        <v>195</v>
      </c>
      <c r="H534">
        <v>951</v>
      </c>
      <c r="I534" t="s">
        <v>250</v>
      </c>
      <c r="J534" t="s">
        <v>126</v>
      </c>
      <c r="K534" t="s">
        <v>249</v>
      </c>
      <c r="L534">
        <v>4552</v>
      </c>
      <c r="M534" t="s">
        <v>276</v>
      </c>
      <c r="N534">
        <v>1</v>
      </c>
      <c r="O534">
        <v>32.79</v>
      </c>
      <c r="P534">
        <v>300</v>
      </c>
      <c r="Q534" t="str">
        <f t="shared" si="8"/>
        <v>3-Small C&amp;I</v>
      </c>
    </row>
    <row r="535" spans="1:17" x14ac:dyDescent="0.35">
      <c r="A535">
        <v>5</v>
      </c>
      <c r="B535" t="s">
        <v>181</v>
      </c>
      <c r="C535">
        <v>2019</v>
      </c>
      <c r="D535">
        <v>4</v>
      </c>
      <c r="E535" t="s">
        <v>232</v>
      </c>
      <c r="F535">
        <v>1</v>
      </c>
      <c r="G535" t="s">
        <v>183</v>
      </c>
      <c r="H535">
        <v>10</v>
      </c>
      <c r="I535" t="s">
        <v>251</v>
      </c>
      <c r="J535" t="s">
        <v>117</v>
      </c>
      <c r="K535" t="s">
        <v>236</v>
      </c>
      <c r="L535">
        <v>200</v>
      </c>
      <c r="M535" t="s">
        <v>210</v>
      </c>
      <c r="N535">
        <v>1071</v>
      </c>
      <c r="O535">
        <v>75675.88</v>
      </c>
      <c r="P535">
        <v>312779</v>
      </c>
      <c r="Q535" t="str">
        <f t="shared" si="8"/>
        <v>3-Small C&amp;I</v>
      </c>
    </row>
    <row r="536" spans="1:17" x14ac:dyDescent="0.35">
      <c r="A536">
        <v>5</v>
      </c>
      <c r="B536" t="s">
        <v>181</v>
      </c>
      <c r="C536">
        <v>2019</v>
      </c>
      <c r="D536">
        <v>4</v>
      </c>
      <c r="E536" t="s">
        <v>232</v>
      </c>
      <c r="F536">
        <v>3</v>
      </c>
      <c r="G536" t="s">
        <v>189</v>
      </c>
      <c r="H536">
        <v>10</v>
      </c>
      <c r="I536" t="s">
        <v>251</v>
      </c>
      <c r="J536" t="s">
        <v>117</v>
      </c>
      <c r="K536" t="s">
        <v>236</v>
      </c>
      <c r="L536">
        <v>300</v>
      </c>
      <c r="M536" t="s">
        <v>191</v>
      </c>
      <c r="N536">
        <v>24305</v>
      </c>
      <c r="O536">
        <v>1823452.08</v>
      </c>
      <c r="P536">
        <v>8983760</v>
      </c>
      <c r="Q536" t="str">
        <f t="shared" si="8"/>
        <v>3-Small C&amp;I</v>
      </c>
    </row>
    <row r="537" spans="1:17" x14ac:dyDescent="0.35">
      <c r="A537">
        <v>4</v>
      </c>
      <c r="B537" t="s">
        <v>187</v>
      </c>
      <c r="C537">
        <v>2019</v>
      </c>
      <c r="D537">
        <v>4</v>
      </c>
      <c r="E537" t="s">
        <v>232</v>
      </c>
      <c r="F537">
        <v>1</v>
      </c>
      <c r="G537" t="s">
        <v>183</v>
      </c>
      <c r="H537">
        <v>953</v>
      </c>
      <c r="I537" t="s">
        <v>213</v>
      </c>
      <c r="J537" t="s">
        <v>118</v>
      </c>
      <c r="K537" t="s">
        <v>214</v>
      </c>
      <c r="L537">
        <v>4512</v>
      </c>
      <c r="M537" t="s">
        <v>186</v>
      </c>
      <c r="N537">
        <v>1</v>
      </c>
      <c r="O537">
        <v>11.29</v>
      </c>
      <c r="P537">
        <v>14</v>
      </c>
      <c r="Q537" t="str">
        <f t="shared" si="8"/>
        <v>3-Small C&amp;I</v>
      </c>
    </row>
    <row r="538" spans="1:17" x14ac:dyDescent="0.35">
      <c r="A538">
        <v>5</v>
      </c>
      <c r="B538" t="s">
        <v>181</v>
      </c>
      <c r="C538">
        <v>2019</v>
      </c>
      <c r="D538">
        <v>4</v>
      </c>
      <c r="E538" t="s">
        <v>232</v>
      </c>
      <c r="F538">
        <v>10</v>
      </c>
      <c r="G538" t="s">
        <v>238</v>
      </c>
      <c r="H538">
        <v>301</v>
      </c>
      <c r="I538" t="s">
        <v>247</v>
      </c>
      <c r="J538" t="s">
        <v>121</v>
      </c>
      <c r="K538" t="s">
        <v>230</v>
      </c>
      <c r="L538">
        <v>207</v>
      </c>
      <c r="M538" t="s">
        <v>243</v>
      </c>
      <c r="N538">
        <v>511</v>
      </c>
      <c r="O538">
        <v>137031.35</v>
      </c>
      <c r="P538">
        <v>538776</v>
      </c>
      <c r="Q538" t="str">
        <f t="shared" si="8"/>
        <v>1-Residential</v>
      </c>
    </row>
    <row r="539" spans="1:17" x14ac:dyDescent="0.35">
      <c r="A539">
        <v>5</v>
      </c>
      <c r="B539" t="s">
        <v>181</v>
      </c>
      <c r="C539">
        <v>2019</v>
      </c>
      <c r="D539">
        <v>4</v>
      </c>
      <c r="E539" t="s">
        <v>232</v>
      </c>
      <c r="F539">
        <v>1</v>
      </c>
      <c r="G539" t="s">
        <v>183</v>
      </c>
      <c r="H539">
        <v>2</v>
      </c>
      <c r="I539" t="s">
        <v>264</v>
      </c>
      <c r="J539" t="s">
        <v>121</v>
      </c>
      <c r="K539" t="s">
        <v>230</v>
      </c>
      <c r="L539">
        <v>200</v>
      </c>
      <c r="M539" t="s">
        <v>210</v>
      </c>
      <c r="N539">
        <v>249</v>
      </c>
      <c r="O539">
        <v>29940.11</v>
      </c>
      <c r="P539">
        <v>120478</v>
      </c>
      <c r="Q539" t="str">
        <f t="shared" si="8"/>
        <v>1-Residential</v>
      </c>
    </row>
    <row r="540" spans="1:17" x14ac:dyDescent="0.35">
      <c r="A540">
        <v>4</v>
      </c>
      <c r="B540" t="s">
        <v>187</v>
      </c>
      <c r="C540">
        <v>2019</v>
      </c>
      <c r="D540">
        <v>4</v>
      </c>
      <c r="E540" t="s">
        <v>232</v>
      </c>
      <c r="F540">
        <v>3</v>
      </c>
      <c r="G540" t="s">
        <v>189</v>
      </c>
      <c r="H540">
        <v>953</v>
      </c>
      <c r="I540" t="s">
        <v>213</v>
      </c>
      <c r="J540" t="s">
        <v>118</v>
      </c>
      <c r="K540" t="s">
        <v>214</v>
      </c>
      <c r="L540">
        <v>4532</v>
      </c>
      <c r="M540" t="s">
        <v>200</v>
      </c>
      <c r="N540">
        <v>47</v>
      </c>
      <c r="O540">
        <v>3139.71</v>
      </c>
      <c r="P540">
        <v>28832</v>
      </c>
      <c r="Q540" t="str">
        <f t="shared" si="8"/>
        <v>3-Small C&amp;I</v>
      </c>
    </row>
    <row r="541" spans="1:17" x14ac:dyDescent="0.35">
      <c r="A541">
        <v>4</v>
      </c>
      <c r="B541" t="s">
        <v>187</v>
      </c>
      <c r="C541">
        <v>2019</v>
      </c>
      <c r="D541">
        <v>4</v>
      </c>
      <c r="E541" t="s">
        <v>232</v>
      </c>
      <c r="F541">
        <v>5</v>
      </c>
      <c r="G541" t="s">
        <v>195</v>
      </c>
      <c r="H541">
        <v>710</v>
      </c>
      <c r="I541" t="s">
        <v>220</v>
      </c>
      <c r="J541" t="s">
        <v>207</v>
      </c>
      <c r="K541" t="s">
        <v>208</v>
      </c>
      <c r="L541">
        <v>4552</v>
      </c>
      <c r="M541" t="s">
        <v>276</v>
      </c>
      <c r="N541">
        <v>1</v>
      </c>
      <c r="O541">
        <v>2928.04</v>
      </c>
      <c r="P541">
        <v>34777</v>
      </c>
      <c r="Q541" t="str">
        <f t="shared" si="8"/>
        <v>5-Large C&amp;I</v>
      </c>
    </row>
    <row r="542" spans="1:17" x14ac:dyDescent="0.35">
      <c r="A542">
        <v>4</v>
      </c>
      <c r="B542" t="s">
        <v>187</v>
      </c>
      <c r="C542">
        <v>2019</v>
      </c>
      <c r="D542">
        <v>4</v>
      </c>
      <c r="E542" t="s">
        <v>232</v>
      </c>
      <c r="F542">
        <v>1</v>
      </c>
      <c r="G542" t="s">
        <v>183</v>
      </c>
      <c r="H542">
        <v>1</v>
      </c>
      <c r="I542" t="s">
        <v>229</v>
      </c>
      <c r="J542" t="s">
        <v>121</v>
      </c>
      <c r="K542" t="s">
        <v>230</v>
      </c>
      <c r="L542">
        <v>200</v>
      </c>
      <c r="M542" t="s">
        <v>210</v>
      </c>
      <c r="N542">
        <v>1115</v>
      </c>
      <c r="O542">
        <v>172613.61</v>
      </c>
      <c r="P542">
        <v>662769</v>
      </c>
      <c r="Q542" t="str">
        <f t="shared" si="8"/>
        <v>1-Residential</v>
      </c>
    </row>
    <row r="543" spans="1:17" x14ac:dyDescent="0.35">
      <c r="A543">
        <v>5</v>
      </c>
      <c r="B543" t="s">
        <v>181</v>
      </c>
      <c r="C543">
        <v>2019</v>
      </c>
      <c r="D543">
        <v>4</v>
      </c>
      <c r="E543" t="s">
        <v>232</v>
      </c>
      <c r="F543">
        <v>3</v>
      </c>
      <c r="G543" t="s">
        <v>189</v>
      </c>
      <c r="H543">
        <v>956</v>
      </c>
      <c r="I543" t="s">
        <v>285</v>
      </c>
      <c r="J543" t="s">
        <v>119</v>
      </c>
      <c r="K543" t="s">
        <v>216</v>
      </c>
      <c r="L543">
        <v>4532</v>
      </c>
      <c r="M543" t="s">
        <v>200</v>
      </c>
      <c r="N543">
        <v>202</v>
      </c>
      <c r="O543">
        <v>266850.61</v>
      </c>
      <c r="P543">
        <v>3841452</v>
      </c>
      <c r="Q543" t="str">
        <f t="shared" si="8"/>
        <v>4-Medium C&amp;I</v>
      </c>
    </row>
    <row r="544" spans="1:17" x14ac:dyDescent="0.35">
      <c r="A544">
        <v>5</v>
      </c>
      <c r="B544" t="s">
        <v>181</v>
      </c>
      <c r="C544">
        <v>2019</v>
      </c>
      <c r="D544">
        <v>4</v>
      </c>
      <c r="E544" t="s">
        <v>232</v>
      </c>
      <c r="F544">
        <v>5</v>
      </c>
      <c r="G544" t="s">
        <v>195</v>
      </c>
      <c r="H544">
        <v>313</v>
      </c>
      <c r="I544" t="s">
        <v>217</v>
      </c>
      <c r="J544" t="s">
        <v>119</v>
      </c>
      <c r="K544" t="s">
        <v>216</v>
      </c>
      <c r="L544">
        <v>460</v>
      </c>
      <c r="M544" t="s">
        <v>198</v>
      </c>
      <c r="N544">
        <v>1</v>
      </c>
      <c r="O544">
        <v>1177.93</v>
      </c>
      <c r="P544">
        <v>5437</v>
      </c>
      <c r="Q544" t="str">
        <f t="shared" si="8"/>
        <v>4-Medium C&amp;I</v>
      </c>
    </row>
    <row r="545" spans="1:17" x14ac:dyDescent="0.35">
      <c r="A545">
        <v>5</v>
      </c>
      <c r="B545" t="s">
        <v>181</v>
      </c>
      <c r="C545">
        <v>2019</v>
      </c>
      <c r="D545">
        <v>4</v>
      </c>
      <c r="E545" t="s">
        <v>232</v>
      </c>
      <c r="F545">
        <v>77</v>
      </c>
      <c r="G545" t="s">
        <v>212</v>
      </c>
      <c r="H545">
        <v>18</v>
      </c>
      <c r="I545" t="s">
        <v>215</v>
      </c>
      <c r="J545" t="s">
        <v>119</v>
      </c>
      <c r="K545" t="s">
        <v>216</v>
      </c>
      <c r="L545">
        <v>1577</v>
      </c>
      <c r="M545" t="s">
        <v>233</v>
      </c>
      <c r="N545">
        <v>1</v>
      </c>
      <c r="O545">
        <v>2096.66</v>
      </c>
      <c r="P545">
        <v>10200</v>
      </c>
      <c r="Q545" t="str">
        <f t="shared" si="8"/>
        <v>4-Medium C&amp;I</v>
      </c>
    </row>
    <row r="546" spans="1:17" x14ac:dyDescent="0.35">
      <c r="A546">
        <v>5</v>
      </c>
      <c r="B546" t="s">
        <v>181</v>
      </c>
      <c r="C546">
        <v>2019</v>
      </c>
      <c r="D546">
        <v>4</v>
      </c>
      <c r="E546" t="s">
        <v>232</v>
      </c>
      <c r="F546">
        <v>5</v>
      </c>
      <c r="G546" t="s">
        <v>195</v>
      </c>
      <c r="H546">
        <v>603</v>
      </c>
      <c r="I546" t="s">
        <v>196</v>
      </c>
      <c r="J546" t="s">
        <v>125</v>
      </c>
      <c r="K546" t="s">
        <v>197</v>
      </c>
      <c r="L546">
        <v>460</v>
      </c>
      <c r="M546" t="s">
        <v>198</v>
      </c>
      <c r="N546">
        <v>63</v>
      </c>
      <c r="O546">
        <v>7221.31</v>
      </c>
      <c r="P546">
        <v>22060</v>
      </c>
      <c r="Q546" t="str">
        <f t="shared" si="8"/>
        <v>Street</v>
      </c>
    </row>
    <row r="547" spans="1:17" x14ac:dyDescent="0.35">
      <c r="A547">
        <v>5</v>
      </c>
      <c r="B547" t="s">
        <v>181</v>
      </c>
      <c r="C547">
        <v>2019</v>
      </c>
      <c r="D547">
        <v>4</v>
      </c>
      <c r="E547" t="s">
        <v>232</v>
      </c>
      <c r="F547">
        <v>3</v>
      </c>
      <c r="G547" t="s">
        <v>189</v>
      </c>
      <c r="H547">
        <v>621</v>
      </c>
      <c r="I547" t="s">
        <v>259</v>
      </c>
      <c r="J547" t="s">
        <v>116</v>
      </c>
      <c r="K547" t="s">
        <v>224</v>
      </c>
      <c r="L547">
        <v>4532</v>
      </c>
      <c r="M547" t="s">
        <v>200</v>
      </c>
      <c r="N547">
        <v>6</v>
      </c>
      <c r="O547">
        <v>426.74</v>
      </c>
      <c r="P547">
        <v>4548</v>
      </c>
      <c r="Q547" t="str">
        <f t="shared" si="8"/>
        <v>3-Small C&amp;I</v>
      </c>
    </row>
    <row r="548" spans="1:17" x14ac:dyDescent="0.35">
      <c r="A548">
        <v>5</v>
      </c>
      <c r="B548" t="s">
        <v>181</v>
      </c>
      <c r="C548">
        <v>2019</v>
      </c>
      <c r="D548">
        <v>4</v>
      </c>
      <c r="E548" t="s">
        <v>232</v>
      </c>
      <c r="F548">
        <v>6</v>
      </c>
      <c r="G548" t="s">
        <v>192</v>
      </c>
      <c r="H548">
        <v>626</v>
      </c>
      <c r="I548" t="s">
        <v>268</v>
      </c>
      <c r="J548" t="s">
        <v>132</v>
      </c>
      <c r="K548" t="s">
        <v>212</v>
      </c>
      <c r="L548">
        <v>700</v>
      </c>
      <c r="M548" t="s">
        <v>193</v>
      </c>
      <c r="N548">
        <v>3</v>
      </c>
      <c r="O548">
        <v>1734.77</v>
      </c>
      <c r="P548">
        <v>536</v>
      </c>
      <c r="Q548" t="str">
        <f t="shared" si="8"/>
        <v>Street</v>
      </c>
    </row>
    <row r="549" spans="1:17" x14ac:dyDescent="0.35">
      <c r="A549">
        <v>5</v>
      </c>
      <c r="B549" t="s">
        <v>181</v>
      </c>
      <c r="C549">
        <v>2019</v>
      </c>
      <c r="D549">
        <v>4</v>
      </c>
      <c r="E549" t="s">
        <v>232</v>
      </c>
      <c r="F549">
        <v>3</v>
      </c>
      <c r="G549" t="s">
        <v>189</v>
      </c>
      <c r="H549">
        <v>603</v>
      </c>
      <c r="I549" t="s">
        <v>196</v>
      </c>
      <c r="J549" t="s">
        <v>125</v>
      </c>
      <c r="K549" t="s">
        <v>197</v>
      </c>
      <c r="L549">
        <v>300</v>
      </c>
      <c r="M549" t="s">
        <v>191</v>
      </c>
      <c r="N549">
        <v>2194</v>
      </c>
      <c r="O549">
        <v>182466.83</v>
      </c>
      <c r="P549">
        <v>545155</v>
      </c>
      <c r="Q549" t="str">
        <f t="shared" si="8"/>
        <v>Street</v>
      </c>
    </row>
    <row r="550" spans="1:17" x14ac:dyDescent="0.35">
      <c r="A550">
        <v>5</v>
      </c>
      <c r="B550" t="s">
        <v>181</v>
      </c>
      <c r="C550">
        <v>2019</v>
      </c>
      <c r="D550">
        <v>4</v>
      </c>
      <c r="E550" t="s">
        <v>232</v>
      </c>
      <c r="F550">
        <v>5</v>
      </c>
      <c r="G550" t="s">
        <v>195</v>
      </c>
      <c r="H550">
        <v>8</v>
      </c>
      <c r="I550" t="s">
        <v>248</v>
      </c>
      <c r="J550" t="s">
        <v>126</v>
      </c>
      <c r="K550" t="s">
        <v>249</v>
      </c>
      <c r="L550">
        <v>460</v>
      </c>
      <c r="M550" t="s">
        <v>198</v>
      </c>
      <c r="N550">
        <v>1</v>
      </c>
      <c r="O550">
        <v>70.52</v>
      </c>
      <c r="P550">
        <v>292</v>
      </c>
      <c r="Q550" t="str">
        <f t="shared" si="8"/>
        <v>3-Small C&amp;I</v>
      </c>
    </row>
    <row r="551" spans="1:17" x14ac:dyDescent="0.35">
      <c r="A551">
        <v>4</v>
      </c>
      <c r="B551" t="s">
        <v>187</v>
      </c>
      <c r="C551">
        <v>2019</v>
      </c>
      <c r="D551">
        <v>4</v>
      </c>
      <c r="E551" t="s">
        <v>232</v>
      </c>
      <c r="F551">
        <v>3</v>
      </c>
      <c r="G551" t="s">
        <v>189</v>
      </c>
      <c r="H551">
        <v>951</v>
      </c>
      <c r="I551" t="s">
        <v>250</v>
      </c>
      <c r="J551" t="s">
        <v>126</v>
      </c>
      <c r="K551" t="s">
        <v>249</v>
      </c>
      <c r="L551">
        <v>4532</v>
      </c>
      <c r="M551" t="s">
        <v>200</v>
      </c>
      <c r="N551">
        <v>12</v>
      </c>
      <c r="O551">
        <v>385.23</v>
      </c>
      <c r="P551">
        <v>3224</v>
      </c>
      <c r="Q551" t="str">
        <f t="shared" si="8"/>
        <v>3-Small C&amp;I</v>
      </c>
    </row>
    <row r="552" spans="1:17" x14ac:dyDescent="0.35">
      <c r="A552">
        <v>5</v>
      </c>
      <c r="B552" t="s">
        <v>181</v>
      </c>
      <c r="C552">
        <v>2019</v>
      </c>
      <c r="D552">
        <v>4</v>
      </c>
      <c r="E552" t="s">
        <v>232</v>
      </c>
      <c r="F552">
        <v>10</v>
      </c>
      <c r="G552" t="s">
        <v>238</v>
      </c>
      <c r="H552">
        <v>2</v>
      </c>
      <c r="I552" t="s">
        <v>264</v>
      </c>
      <c r="J552" t="s">
        <v>121</v>
      </c>
      <c r="K552" t="s">
        <v>230</v>
      </c>
      <c r="L552">
        <v>207</v>
      </c>
      <c r="M552" t="s">
        <v>243</v>
      </c>
      <c r="N552">
        <v>25</v>
      </c>
      <c r="O552">
        <v>6128.88</v>
      </c>
      <c r="P552">
        <v>25198</v>
      </c>
      <c r="Q552" t="str">
        <f t="shared" si="8"/>
        <v>1-Residential</v>
      </c>
    </row>
    <row r="553" spans="1:17" x14ac:dyDescent="0.35">
      <c r="A553">
        <v>5</v>
      </c>
      <c r="B553" t="s">
        <v>181</v>
      </c>
      <c r="C553">
        <v>2019</v>
      </c>
      <c r="D553">
        <v>4</v>
      </c>
      <c r="E553" t="s">
        <v>232</v>
      </c>
      <c r="F553">
        <v>10</v>
      </c>
      <c r="G553" t="s">
        <v>238</v>
      </c>
      <c r="H553">
        <v>4</v>
      </c>
      <c r="I553" t="s">
        <v>274</v>
      </c>
      <c r="J553" t="s">
        <v>202</v>
      </c>
      <c r="K553" t="s">
        <v>203</v>
      </c>
      <c r="L553">
        <v>207</v>
      </c>
      <c r="M553" t="s">
        <v>243</v>
      </c>
      <c r="N553">
        <v>1</v>
      </c>
      <c r="O553">
        <v>679.77</v>
      </c>
      <c r="P553">
        <v>2760</v>
      </c>
      <c r="Q553" t="str">
        <f t="shared" si="8"/>
        <v>1-Residential</v>
      </c>
    </row>
    <row r="554" spans="1:17" x14ac:dyDescent="0.35">
      <c r="A554">
        <v>5</v>
      </c>
      <c r="B554" t="s">
        <v>181</v>
      </c>
      <c r="C554">
        <v>2019</v>
      </c>
      <c r="D554">
        <v>4</v>
      </c>
      <c r="E554" t="s">
        <v>232</v>
      </c>
      <c r="F554">
        <v>3</v>
      </c>
      <c r="G554" t="s">
        <v>189</v>
      </c>
      <c r="H554">
        <v>13</v>
      </c>
      <c r="I554" t="s">
        <v>296</v>
      </c>
      <c r="J554" t="s">
        <v>119</v>
      </c>
      <c r="K554" t="s">
        <v>216</v>
      </c>
      <c r="L554">
        <v>300</v>
      </c>
      <c r="M554" t="s">
        <v>191</v>
      </c>
      <c r="N554">
        <v>129</v>
      </c>
      <c r="O554">
        <v>334373.71999999997</v>
      </c>
      <c r="P554">
        <v>1447075</v>
      </c>
      <c r="Q554" t="str">
        <f t="shared" si="8"/>
        <v>4-Medium C&amp;I</v>
      </c>
    </row>
    <row r="555" spans="1:17" x14ac:dyDescent="0.35">
      <c r="A555">
        <v>5</v>
      </c>
      <c r="B555" t="s">
        <v>181</v>
      </c>
      <c r="C555">
        <v>2019</v>
      </c>
      <c r="D555">
        <v>4</v>
      </c>
      <c r="E555" t="s">
        <v>232</v>
      </c>
      <c r="F555">
        <v>79</v>
      </c>
      <c r="G555" t="s">
        <v>212</v>
      </c>
      <c r="H555">
        <v>153</v>
      </c>
      <c r="I555" t="s">
        <v>269</v>
      </c>
      <c r="J555" t="s">
        <v>270</v>
      </c>
      <c r="K555" t="s">
        <v>270</v>
      </c>
      <c r="L555">
        <v>1579</v>
      </c>
      <c r="M555" t="s">
        <v>271</v>
      </c>
      <c r="N555">
        <v>18</v>
      </c>
      <c r="O555">
        <v>0</v>
      </c>
      <c r="P555">
        <v>5284785</v>
      </c>
      <c r="Q555" t="str">
        <f t="shared" si="8"/>
        <v>OTHER</v>
      </c>
    </row>
    <row r="556" spans="1:17" x14ac:dyDescent="0.35">
      <c r="A556">
        <v>5</v>
      </c>
      <c r="B556" t="s">
        <v>181</v>
      </c>
      <c r="C556">
        <v>2019</v>
      </c>
      <c r="D556">
        <v>4</v>
      </c>
      <c r="E556" t="s">
        <v>232</v>
      </c>
      <c r="F556">
        <v>5</v>
      </c>
      <c r="G556" t="s">
        <v>195</v>
      </c>
      <c r="H556">
        <v>701</v>
      </c>
      <c r="I556" t="s">
        <v>206</v>
      </c>
      <c r="J556" t="s">
        <v>207</v>
      </c>
      <c r="K556" t="s">
        <v>208</v>
      </c>
      <c r="L556">
        <v>460</v>
      </c>
      <c r="M556" t="s">
        <v>198</v>
      </c>
      <c r="N556">
        <v>108</v>
      </c>
      <c r="O556">
        <v>2378076.21</v>
      </c>
      <c r="P556">
        <v>11826372</v>
      </c>
      <c r="Q556" t="str">
        <f t="shared" si="8"/>
        <v>5-Large C&amp;I</v>
      </c>
    </row>
    <row r="557" spans="1:17" x14ac:dyDescent="0.35">
      <c r="A557">
        <v>4</v>
      </c>
      <c r="B557" t="s">
        <v>187</v>
      </c>
      <c r="C557">
        <v>2019</v>
      </c>
      <c r="D557">
        <v>4</v>
      </c>
      <c r="E557" t="s">
        <v>232</v>
      </c>
      <c r="F557">
        <v>3</v>
      </c>
      <c r="G557" t="s">
        <v>189</v>
      </c>
      <c r="H557">
        <v>18</v>
      </c>
      <c r="I557" t="s">
        <v>215</v>
      </c>
      <c r="J557" t="s">
        <v>119</v>
      </c>
      <c r="K557" t="s">
        <v>216</v>
      </c>
      <c r="L557">
        <v>300</v>
      </c>
      <c r="M557" t="s">
        <v>191</v>
      </c>
      <c r="N557">
        <v>4</v>
      </c>
      <c r="O557">
        <v>1387.04</v>
      </c>
      <c r="P557">
        <v>4556</v>
      </c>
      <c r="Q557" t="str">
        <f t="shared" si="8"/>
        <v>4-Medium C&amp;I</v>
      </c>
    </row>
    <row r="558" spans="1:17" x14ac:dyDescent="0.35">
      <c r="A558">
        <v>4</v>
      </c>
      <c r="B558" t="s">
        <v>187</v>
      </c>
      <c r="C558">
        <v>2019</v>
      </c>
      <c r="D558">
        <v>4</v>
      </c>
      <c r="E558" t="s">
        <v>232</v>
      </c>
      <c r="F558">
        <v>5</v>
      </c>
      <c r="G558" t="s">
        <v>195</v>
      </c>
      <c r="H558">
        <v>18</v>
      </c>
      <c r="I558" t="s">
        <v>215</v>
      </c>
      <c r="J558" t="s">
        <v>119</v>
      </c>
      <c r="K558" t="s">
        <v>216</v>
      </c>
      <c r="L558">
        <v>460</v>
      </c>
      <c r="M558" t="s">
        <v>198</v>
      </c>
      <c r="N558">
        <v>1</v>
      </c>
      <c r="O558">
        <v>515.91999999999996</v>
      </c>
      <c r="P558">
        <v>1880</v>
      </c>
      <c r="Q558" t="str">
        <f t="shared" si="8"/>
        <v>4-Medium C&amp;I</v>
      </c>
    </row>
    <row r="559" spans="1:17" x14ac:dyDescent="0.35">
      <c r="A559">
        <v>5</v>
      </c>
      <c r="B559" t="s">
        <v>181</v>
      </c>
      <c r="C559">
        <v>2019</v>
      </c>
      <c r="D559">
        <v>4</v>
      </c>
      <c r="E559" t="s">
        <v>232</v>
      </c>
      <c r="F559">
        <v>3</v>
      </c>
      <c r="G559" t="s">
        <v>189</v>
      </c>
      <c r="H559">
        <v>954</v>
      </c>
      <c r="I559" t="s">
        <v>237</v>
      </c>
      <c r="J559" t="s">
        <v>119</v>
      </c>
      <c r="K559" t="s">
        <v>216</v>
      </c>
      <c r="L559">
        <v>4532</v>
      </c>
      <c r="M559" t="s">
        <v>200</v>
      </c>
      <c r="N559">
        <v>7303</v>
      </c>
      <c r="O559">
        <v>9689602.5399999991</v>
      </c>
      <c r="P559">
        <v>132611257</v>
      </c>
      <c r="Q559" t="str">
        <f t="shared" si="8"/>
        <v>4-Medium C&amp;I</v>
      </c>
    </row>
    <row r="560" spans="1:17" x14ac:dyDescent="0.35">
      <c r="A560">
        <v>5</v>
      </c>
      <c r="B560" t="s">
        <v>181</v>
      </c>
      <c r="C560">
        <v>2019</v>
      </c>
      <c r="D560">
        <v>4</v>
      </c>
      <c r="E560" t="s">
        <v>232</v>
      </c>
      <c r="F560">
        <v>79</v>
      </c>
      <c r="G560" t="s">
        <v>212</v>
      </c>
      <c r="H560">
        <v>954</v>
      </c>
      <c r="I560" t="s">
        <v>237</v>
      </c>
      <c r="J560" t="s">
        <v>119</v>
      </c>
      <c r="K560" t="s">
        <v>216</v>
      </c>
      <c r="L560">
        <v>4579</v>
      </c>
      <c r="M560" t="s">
        <v>221</v>
      </c>
      <c r="N560">
        <v>7</v>
      </c>
      <c r="O560">
        <v>-3438.47</v>
      </c>
      <c r="P560">
        <v>-4285</v>
      </c>
      <c r="Q560" t="str">
        <f t="shared" si="8"/>
        <v>4-Medium C&amp;I</v>
      </c>
    </row>
    <row r="561" spans="1:17" x14ac:dyDescent="0.35">
      <c r="A561">
        <v>4</v>
      </c>
      <c r="B561" t="s">
        <v>187</v>
      </c>
      <c r="C561">
        <v>2019</v>
      </c>
      <c r="D561">
        <v>4</v>
      </c>
      <c r="E561" t="s">
        <v>232</v>
      </c>
      <c r="F561">
        <v>3</v>
      </c>
      <c r="G561" t="s">
        <v>189</v>
      </c>
      <c r="H561">
        <v>955</v>
      </c>
      <c r="I561" t="s">
        <v>282</v>
      </c>
      <c r="J561" t="s">
        <v>127</v>
      </c>
      <c r="K561" t="s">
        <v>263</v>
      </c>
      <c r="L561">
        <v>4532</v>
      </c>
      <c r="M561" t="s">
        <v>200</v>
      </c>
      <c r="N561">
        <v>1</v>
      </c>
      <c r="O561">
        <v>68.3</v>
      </c>
      <c r="P561">
        <v>14</v>
      </c>
      <c r="Q561" t="str">
        <f t="shared" si="8"/>
        <v>4-Medium C&amp;I</v>
      </c>
    </row>
    <row r="562" spans="1:17" x14ac:dyDescent="0.35">
      <c r="A562">
        <v>5</v>
      </c>
      <c r="B562" t="s">
        <v>181</v>
      </c>
      <c r="C562">
        <v>2019</v>
      </c>
      <c r="D562">
        <v>4</v>
      </c>
      <c r="E562" t="s">
        <v>232</v>
      </c>
      <c r="F562">
        <v>3</v>
      </c>
      <c r="G562" t="s">
        <v>189</v>
      </c>
      <c r="H562">
        <v>700</v>
      </c>
      <c r="I562" t="s">
        <v>273</v>
      </c>
      <c r="J562" t="s">
        <v>207</v>
      </c>
      <c r="K562" t="s">
        <v>208</v>
      </c>
      <c r="L562">
        <v>300</v>
      </c>
      <c r="M562" t="s">
        <v>191</v>
      </c>
      <c r="N562">
        <v>2</v>
      </c>
      <c r="O562">
        <v>14980.97</v>
      </c>
      <c r="P562">
        <v>66160</v>
      </c>
      <c r="Q562" t="str">
        <f t="shared" si="8"/>
        <v>5-Large C&amp;I</v>
      </c>
    </row>
    <row r="563" spans="1:17" x14ac:dyDescent="0.35">
      <c r="A563">
        <v>5</v>
      </c>
      <c r="B563" t="s">
        <v>181</v>
      </c>
      <c r="C563">
        <v>2019</v>
      </c>
      <c r="D563">
        <v>4</v>
      </c>
      <c r="E563" t="s">
        <v>232</v>
      </c>
      <c r="F563">
        <v>6</v>
      </c>
      <c r="G563" t="s">
        <v>192</v>
      </c>
      <c r="H563">
        <v>603</v>
      </c>
      <c r="I563" t="s">
        <v>196</v>
      </c>
      <c r="J563" t="s">
        <v>125</v>
      </c>
      <c r="K563" t="s">
        <v>197</v>
      </c>
      <c r="L563">
        <v>700</v>
      </c>
      <c r="M563" t="s">
        <v>193</v>
      </c>
      <c r="N563">
        <v>741</v>
      </c>
      <c r="O563">
        <v>54044.13</v>
      </c>
      <c r="P563">
        <v>155263</v>
      </c>
      <c r="Q563" t="str">
        <f t="shared" si="8"/>
        <v>Street</v>
      </c>
    </row>
    <row r="564" spans="1:17" x14ac:dyDescent="0.35">
      <c r="A564">
        <v>5</v>
      </c>
      <c r="B564" t="s">
        <v>181</v>
      </c>
      <c r="C564">
        <v>2019</v>
      </c>
      <c r="D564">
        <v>4</v>
      </c>
      <c r="E564" t="s">
        <v>232</v>
      </c>
      <c r="F564">
        <v>60</v>
      </c>
      <c r="G564" t="s">
        <v>212</v>
      </c>
      <c r="H564">
        <v>615</v>
      </c>
      <c r="I564" t="s">
        <v>292</v>
      </c>
      <c r="J564" t="s">
        <v>123</v>
      </c>
      <c r="K564" t="s">
        <v>261</v>
      </c>
      <c r="L564">
        <v>4563</v>
      </c>
      <c r="M564" t="s">
        <v>228</v>
      </c>
      <c r="N564">
        <v>37</v>
      </c>
      <c r="O564">
        <v>3454.54</v>
      </c>
      <c r="P564">
        <v>9102</v>
      </c>
      <c r="Q564" t="str">
        <f t="shared" si="8"/>
        <v>Street</v>
      </c>
    </row>
    <row r="565" spans="1:17" x14ac:dyDescent="0.35">
      <c r="A565">
        <v>5</v>
      </c>
      <c r="B565" t="s">
        <v>181</v>
      </c>
      <c r="C565">
        <v>2019</v>
      </c>
      <c r="D565">
        <v>4</v>
      </c>
      <c r="E565" t="s">
        <v>232</v>
      </c>
      <c r="F565">
        <v>6</v>
      </c>
      <c r="G565" t="s">
        <v>192</v>
      </c>
      <c r="H565">
        <v>607</v>
      </c>
      <c r="I565" t="s">
        <v>293</v>
      </c>
      <c r="J565" t="s">
        <v>130</v>
      </c>
      <c r="K565" t="s">
        <v>280</v>
      </c>
      <c r="L565">
        <v>700</v>
      </c>
      <c r="M565" t="s">
        <v>193</v>
      </c>
      <c r="N565">
        <v>4</v>
      </c>
      <c r="O565">
        <v>16358.07</v>
      </c>
      <c r="P565">
        <v>41554</v>
      </c>
      <c r="Q565" t="str">
        <f t="shared" si="8"/>
        <v>Street</v>
      </c>
    </row>
    <row r="566" spans="1:17" x14ac:dyDescent="0.35">
      <c r="A566">
        <v>5</v>
      </c>
      <c r="B566" t="s">
        <v>181</v>
      </c>
      <c r="C566">
        <v>2019</v>
      </c>
      <c r="D566">
        <v>4</v>
      </c>
      <c r="E566" t="s">
        <v>232</v>
      </c>
      <c r="F566">
        <v>5</v>
      </c>
      <c r="G566" t="s">
        <v>195</v>
      </c>
      <c r="H566">
        <v>5</v>
      </c>
      <c r="I566" t="s">
        <v>190</v>
      </c>
      <c r="J566" t="s">
        <v>115</v>
      </c>
      <c r="K566" t="s">
        <v>185</v>
      </c>
      <c r="L566">
        <v>460</v>
      </c>
      <c r="M566" t="s">
        <v>198</v>
      </c>
      <c r="N566">
        <v>1160</v>
      </c>
      <c r="O566">
        <v>293829.14</v>
      </c>
      <c r="P566">
        <v>2210334</v>
      </c>
      <c r="Q566" t="str">
        <f t="shared" si="8"/>
        <v>3-Small C&amp;I</v>
      </c>
    </row>
    <row r="567" spans="1:17" x14ac:dyDescent="0.35">
      <c r="A567">
        <v>5</v>
      </c>
      <c r="B567" t="s">
        <v>181</v>
      </c>
      <c r="C567">
        <v>2019</v>
      </c>
      <c r="D567">
        <v>4</v>
      </c>
      <c r="E567" t="s">
        <v>232</v>
      </c>
      <c r="F567">
        <v>1</v>
      </c>
      <c r="G567" t="s">
        <v>183</v>
      </c>
      <c r="H567">
        <v>6</v>
      </c>
      <c r="I567" t="s">
        <v>256</v>
      </c>
      <c r="J567" t="s">
        <v>122</v>
      </c>
      <c r="K567" t="s">
        <v>242</v>
      </c>
      <c r="L567">
        <v>200</v>
      </c>
      <c r="M567" t="s">
        <v>210</v>
      </c>
      <c r="N567">
        <v>61475</v>
      </c>
      <c r="O567">
        <v>5402642.1500000004</v>
      </c>
      <c r="P567">
        <v>30474082</v>
      </c>
      <c r="Q567" t="str">
        <f t="shared" si="8"/>
        <v>2-Low Income Residential</v>
      </c>
    </row>
    <row r="568" spans="1:17" x14ac:dyDescent="0.35">
      <c r="A568">
        <v>5</v>
      </c>
      <c r="B568" t="s">
        <v>181</v>
      </c>
      <c r="C568">
        <v>2019</v>
      </c>
      <c r="D568">
        <v>4</v>
      </c>
      <c r="E568" t="s">
        <v>232</v>
      </c>
      <c r="F568">
        <v>1</v>
      </c>
      <c r="G568" t="s">
        <v>183</v>
      </c>
      <c r="H568">
        <v>950</v>
      </c>
      <c r="I568" t="s">
        <v>184</v>
      </c>
      <c r="J568" t="s">
        <v>115</v>
      </c>
      <c r="K568" t="s">
        <v>185</v>
      </c>
      <c r="L568">
        <v>4512</v>
      </c>
      <c r="M568" t="s">
        <v>186</v>
      </c>
      <c r="N568">
        <v>590</v>
      </c>
      <c r="O568">
        <v>29668.1</v>
      </c>
      <c r="P568">
        <v>290514</v>
      </c>
      <c r="Q568" t="str">
        <f t="shared" si="8"/>
        <v>3-Small C&amp;I</v>
      </c>
    </row>
    <row r="569" spans="1:17" x14ac:dyDescent="0.35">
      <c r="A569">
        <v>5</v>
      </c>
      <c r="B569" t="s">
        <v>181</v>
      </c>
      <c r="C569">
        <v>2019</v>
      </c>
      <c r="D569">
        <v>4</v>
      </c>
      <c r="E569" t="s">
        <v>232</v>
      </c>
      <c r="F569">
        <v>75</v>
      </c>
      <c r="G569" t="s">
        <v>212</v>
      </c>
      <c r="H569">
        <v>950</v>
      </c>
      <c r="I569" t="s">
        <v>184</v>
      </c>
      <c r="J569" t="s">
        <v>115</v>
      </c>
      <c r="K569" t="s">
        <v>185</v>
      </c>
      <c r="L569">
        <v>4575</v>
      </c>
      <c r="M569" t="s">
        <v>212</v>
      </c>
      <c r="N569">
        <v>2</v>
      </c>
      <c r="O569">
        <v>592.70000000000005</v>
      </c>
      <c r="P569">
        <v>6800</v>
      </c>
      <c r="Q569" t="str">
        <f t="shared" si="8"/>
        <v>3-Small C&amp;I</v>
      </c>
    </row>
    <row r="570" spans="1:17" x14ac:dyDescent="0.35">
      <c r="A570">
        <v>5</v>
      </c>
      <c r="B570" t="s">
        <v>181</v>
      </c>
      <c r="C570">
        <v>2019</v>
      </c>
      <c r="D570">
        <v>4</v>
      </c>
      <c r="E570" t="s">
        <v>232</v>
      </c>
      <c r="F570">
        <v>79</v>
      </c>
      <c r="G570" t="s">
        <v>212</v>
      </c>
      <c r="H570">
        <v>950</v>
      </c>
      <c r="I570" t="s">
        <v>184</v>
      </c>
      <c r="J570" t="s">
        <v>115</v>
      </c>
      <c r="K570" t="s">
        <v>185</v>
      </c>
      <c r="L570">
        <v>4579</v>
      </c>
      <c r="M570" t="s">
        <v>221</v>
      </c>
      <c r="N570">
        <v>84</v>
      </c>
      <c r="O570">
        <v>11331.64</v>
      </c>
      <c r="P570">
        <v>124927</v>
      </c>
      <c r="Q570" t="str">
        <f t="shared" si="8"/>
        <v>3-Small C&amp;I</v>
      </c>
    </row>
    <row r="571" spans="1:17" x14ac:dyDescent="0.35">
      <c r="A571">
        <v>4</v>
      </c>
      <c r="B571" t="s">
        <v>187</v>
      </c>
      <c r="C571">
        <v>2019</v>
      </c>
      <c r="D571">
        <v>4</v>
      </c>
      <c r="E571" t="s">
        <v>232</v>
      </c>
      <c r="F571">
        <v>3</v>
      </c>
      <c r="G571" t="s">
        <v>189</v>
      </c>
      <c r="H571">
        <v>10</v>
      </c>
      <c r="I571" t="s">
        <v>251</v>
      </c>
      <c r="J571" t="s">
        <v>118</v>
      </c>
      <c r="K571" t="s">
        <v>214</v>
      </c>
      <c r="L571">
        <v>300</v>
      </c>
      <c r="M571" t="s">
        <v>191</v>
      </c>
      <c r="N571">
        <v>14</v>
      </c>
      <c r="O571">
        <v>23295.94</v>
      </c>
      <c r="P571">
        <v>103185</v>
      </c>
      <c r="Q571" t="str">
        <f t="shared" si="8"/>
        <v>3-Small C&amp;I</v>
      </c>
    </row>
    <row r="572" spans="1:17" x14ac:dyDescent="0.35">
      <c r="A572">
        <v>5</v>
      </c>
      <c r="B572" t="s">
        <v>181</v>
      </c>
      <c r="C572">
        <v>2019</v>
      </c>
      <c r="D572">
        <v>4</v>
      </c>
      <c r="E572" t="s">
        <v>232</v>
      </c>
      <c r="F572">
        <v>3</v>
      </c>
      <c r="G572" t="s">
        <v>189</v>
      </c>
      <c r="H572">
        <v>309</v>
      </c>
      <c r="I572" t="s">
        <v>302</v>
      </c>
      <c r="J572" t="s">
        <v>117</v>
      </c>
      <c r="K572" t="s">
        <v>236</v>
      </c>
      <c r="L572">
        <v>300</v>
      </c>
      <c r="M572" t="s">
        <v>191</v>
      </c>
      <c r="N572">
        <v>6</v>
      </c>
      <c r="O572">
        <v>4894.71</v>
      </c>
      <c r="P572">
        <v>22397</v>
      </c>
      <c r="Q572" t="str">
        <f t="shared" si="8"/>
        <v>3-Small C&amp;I</v>
      </c>
    </row>
    <row r="573" spans="1:17" x14ac:dyDescent="0.35">
      <c r="A573">
        <v>5</v>
      </c>
      <c r="B573" t="s">
        <v>181</v>
      </c>
      <c r="C573">
        <v>2019</v>
      </c>
      <c r="D573">
        <v>4</v>
      </c>
      <c r="E573" t="s">
        <v>232</v>
      </c>
      <c r="F573">
        <v>3</v>
      </c>
      <c r="G573" t="s">
        <v>189</v>
      </c>
      <c r="H573">
        <v>952</v>
      </c>
      <c r="I573" t="s">
        <v>235</v>
      </c>
      <c r="J573" t="s">
        <v>117</v>
      </c>
      <c r="K573" t="s">
        <v>236</v>
      </c>
      <c r="L573">
        <v>4532</v>
      </c>
      <c r="M573" t="s">
        <v>200</v>
      </c>
      <c r="N573">
        <v>392</v>
      </c>
      <c r="O573">
        <v>18634.89</v>
      </c>
      <c r="P573">
        <v>1395747</v>
      </c>
      <c r="Q573" t="str">
        <f t="shared" si="8"/>
        <v>3-Small C&amp;I</v>
      </c>
    </row>
    <row r="574" spans="1:17" x14ac:dyDescent="0.35">
      <c r="A574">
        <v>4</v>
      </c>
      <c r="B574" t="s">
        <v>187</v>
      </c>
      <c r="C574">
        <v>2019</v>
      </c>
      <c r="D574">
        <v>4</v>
      </c>
      <c r="E574" t="s">
        <v>232</v>
      </c>
      <c r="F574">
        <v>1</v>
      </c>
      <c r="G574" t="s">
        <v>183</v>
      </c>
      <c r="H574">
        <v>905</v>
      </c>
      <c r="I574" t="s">
        <v>272</v>
      </c>
      <c r="J574" t="s">
        <v>122</v>
      </c>
      <c r="K574" t="s">
        <v>242</v>
      </c>
      <c r="L574">
        <v>4512</v>
      </c>
      <c r="M574" t="s">
        <v>186</v>
      </c>
      <c r="N574">
        <v>115</v>
      </c>
      <c r="O574">
        <v>4695.8599999999997</v>
      </c>
      <c r="P574">
        <v>92086</v>
      </c>
      <c r="Q574" t="str">
        <f t="shared" si="8"/>
        <v>2-Low Income Residential</v>
      </c>
    </row>
    <row r="575" spans="1:17" x14ac:dyDescent="0.35">
      <c r="A575">
        <v>5</v>
      </c>
      <c r="B575" t="s">
        <v>181</v>
      </c>
      <c r="C575">
        <v>2019</v>
      </c>
      <c r="D575">
        <v>4</v>
      </c>
      <c r="E575" t="s">
        <v>232</v>
      </c>
      <c r="F575">
        <v>1</v>
      </c>
      <c r="G575" t="s">
        <v>183</v>
      </c>
      <c r="H575">
        <v>5</v>
      </c>
      <c r="I575" t="s">
        <v>190</v>
      </c>
      <c r="J575" t="s">
        <v>115</v>
      </c>
      <c r="K575" t="s">
        <v>185</v>
      </c>
      <c r="L575">
        <v>200</v>
      </c>
      <c r="M575" t="s">
        <v>210</v>
      </c>
      <c r="N575">
        <v>1036</v>
      </c>
      <c r="O575">
        <v>273969.26</v>
      </c>
      <c r="P575">
        <v>465911</v>
      </c>
      <c r="Q575" t="str">
        <f t="shared" si="8"/>
        <v>3-Small C&amp;I</v>
      </c>
    </row>
    <row r="576" spans="1:17" x14ac:dyDescent="0.35">
      <c r="A576">
        <v>4</v>
      </c>
      <c r="B576" t="s">
        <v>187</v>
      </c>
      <c r="C576">
        <v>2019</v>
      </c>
      <c r="D576">
        <v>4</v>
      </c>
      <c r="E576" t="s">
        <v>232</v>
      </c>
      <c r="F576">
        <v>10</v>
      </c>
      <c r="G576" t="s">
        <v>238</v>
      </c>
      <c r="H576">
        <v>1</v>
      </c>
      <c r="I576" t="s">
        <v>229</v>
      </c>
      <c r="J576" t="s">
        <v>121</v>
      </c>
      <c r="K576" t="s">
        <v>230</v>
      </c>
      <c r="L576">
        <v>207</v>
      </c>
      <c r="M576" t="s">
        <v>243</v>
      </c>
      <c r="N576">
        <v>14</v>
      </c>
      <c r="O576">
        <v>1772.76</v>
      </c>
      <c r="P576">
        <v>6585</v>
      </c>
      <c r="Q576" t="str">
        <f t="shared" si="8"/>
        <v>1-Residential</v>
      </c>
    </row>
    <row r="577" spans="1:17" x14ac:dyDescent="0.35">
      <c r="A577">
        <v>5</v>
      </c>
      <c r="B577" t="s">
        <v>181</v>
      </c>
      <c r="C577">
        <v>2019</v>
      </c>
      <c r="D577">
        <v>4</v>
      </c>
      <c r="E577" t="s">
        <v>232</v>
      </c>
      <c r="F577">
        <v>3</v>
      </c>
      <c r="G577" t="s">
        <v>189</v>
      </c>
      <c r="H577">
        <v>11</v>
      </c>
      <c r="I577" t="s">
        <v>283</v>
      </c>
      <c r="J577" t="s">
        <v>115</v>
      </c>
      <c r="K577" t="s">
        <v>185</v>
      </c>
      <c r="L577">
        <v>300</v>
      </c>
      <c r="M577" t="s">
        <v>191</v>
      </c>
      <c r="N577">
        <v>247</v>
      </c>
      <c r="O577">
        <v>82915.600000000006</v>
      </c>
      <c r="P577">
        <v>412974</v>
      </c>
      <c r="Q577" t="str">
        <f t="shared" si="8"/>
        <v>3-Small C&amp;I</v>
      </c>
    </row>
    <row r="578" spans="1:17" x14ac:dyDescent="0.35">
      <c r="A578">
        <v>5</v>
      </c>
      <c r="B578" t="s">
        <v>181</v>
      </c>
      <c r="C578">
        <v>2019</v>
      </c>
      <c r="D578">
        <v>4</v>
      </c>
      <c r="E578" t="s">
        <v>232</v>
      </c>
      <c r="F578">
        <v>5</v>
      </c>
      <c r="G578" t="s">
        <v>195</v>
      </c>
      <c r="H578">
        <v>700</v>
      </c>
      <c r="I578" t="s">
        <v>273</v>
      </c>
      <c r="J578" t="s">
        <v>207</v>
      </c>
      <c r="K578" t="s">
        <v>208</v>
      </c>
      <c r="L578">
        <v>460</v>
      </c>
      <c r="M578" t="s">
        <v>198</v>
      </c>
      <c r="N578">
        <v>3</v>
      </c>
      <c r="O578">
        <v>180880.27</v>
      </c>
      <c r="P578">
        <v>646617</v>
      </c>
      <c r="Q578" t="str">
        <f t="shared" ref="Q578:Q641" si="9">VLOOKUP(J578,S:T,2,FALSE)</f>
        <v>5-Large C&amp;I</v>
      </c>
    </row>
    <row r="579" spans="1:17" x14ac:dyDescent="0.35">
      <c r="A579">
        <v>5</v>
      </c>
      <c r="B579" t="s">
        <v>181</v>
      </c>
      <c r="C579">
        <v>2019</v>
      </c>
      <c r="D579">
        <v>4</v>
      </c>
      <c r="E579" t="s">
        <v>232</v>
      </c>
      <c r="F579">
        <v>71</v>
      </c>
      <c r="G579" t="s">
        <v>212</v>
      </c>
      <c r="H579">
        <v>1</v>
      </c>
      <c r="I579" t="s">
        <v>229</v>
      </c>
      <c r="J579" t="s">
        <v>121</v>
      </c>
      <c r="K579" t="s">
        <v>230</v>
      </c>
      <c r="L579">
        <v>1571</v>
      </c>
      <c r="M579" t="s">
        <v>265</v>
      </c>
      <c r="N579">
        <v>1</v>
      </c>
      <c r="O579">
        <v>5.5</v>
      </c>
      <c r="P579">
        <v>0</v>
      </c>
      <c r="Q579" t="str">
        <f t="shared" si="9"/>
        <v>1-Residential</v>
      </c>
    </row>
    <row r="580" spans="1:17" x14ac:dyDescent="0.35">
      <c r="A580">
        <v>5</v>
      </c>
      <c r="B580" t="s">
        <v>181</v>
      </c>
      <c r="C580">
        <v>2019</v>
      </c>
      <c r="D580">
        <v>4</v>
      </c>
      <c r="E580" t="s">
        <v>232</v>
      </c>
      <c r="F580">
        <v>5</v>
      </c>
      <c r="G580" t="s">
        <v>195</v>
      </c>
      <c r="H580">
        <v>13</v>
      </c>
      <c r="I580" t="s">
        <v>296</v>
      </c>
      <c r="J580" t="s">
        <v>119</v>
      </c>
      <c r="K580" t="s">
        <v>216</v>
      </c>
      <c r="L580">
        <v>460</v>
      </c>
      <c r="M580" t="s">
        <v>198</v>
      </c>
      <c r="N580">
        <v>8</v>
      </c>
      <c r="O580">
        <v>17271.12</v>
      </c>
      <c r="P580">
        <v>71448</v>
      </c>
      <c r="Q580" t="str">
        <f t="shared" si="9"/>
        <v>4-Medium C&amp;I</v>
      </c>
    </row>
    <row r="581" spans="1:17" x14ac:dyDescent="0.35">
      <c r="A581">
        <v>5</v>
      </c>
      <c r="B581" t="s">
        <v>181</v>
      </c>
      <c r="C581">
        <v>2019</v>
      </c>
      <c r="D581">
        <v>4</v>
      </c>
      <c r="E581" t="s">
        <v>232</v>
      </c>
      <c r="F581">
        <v>3</v>
      </c>
      <c r="G581" t="s">
        <v>189</v>
      </c>
      <c r="H581">
        <v>16</v>
      </c>
      <c r="I581" t="s">
        <v>281</v>
      </c>
      <c r="J581" t="s">
        <v>127</v>
      </c>
      <c r="K581" t="s">
        <v>263</v>
      </c>
      <c r="L581">
        <v>300</v>
      </c>
      <c r="M581" t="s">
        <v>191</v>
      </c>
      <c r="N581">
        <v>5</v>
      </c>
      <c r="O581">
        <v>19038.2</v>
      </c>
      <c r="P581">
        <v>79929</v>
      </c>
      <c r="Q581" t="str">
        <f t="shared" si="9"/>
        <v>4-Medium C&amp;I</v>
      </c>
    </row>
    <row r="582" spans="1:17" x14ac:dyDescent="0.35">
      <c r="A582">
        <v>4</v>
      </c>
      <c r="B582" t="s">
        <v>187</v>
      </c>
      <c r="C582">
        <v>2019</v>
      </c>
      <c r="D582">
        <v>4</v>
      </c>
      <c r="E582" t="s">
        <v>232</v>
      </c>
      <c r="F582">
        <v>6</v>
      </c>
      <c r="G582" t="s">
        <v>192</v>
      </c>
      <c r="H582">
        <v>615</v>
      </c>
      <c r="I582" t="s">
        <v>292</v>
      </c>
      <c r="J582" t="s">
        <v>123</v>
      </c>
      <c r="K582" t="s">
        <v>261</v>
      </c>
      <c r="L582">
        <v>4562</v>
      </c>
      <c r="M582" t="s">
        <v>211</v>
      </c>
      <c r="N582">
        <v>1</v>
      </c>
      <c r="O582">
        <v>4886.78</v>
      </c>
      <c r="P582">
        <v>14265</v>
      </c>
      <c r="Q582" t="str">
        <f t="shared" si="9"/>
        <v>Street</v>
      </c>
    </row>
    <row r="583" spans="1:17" x14ac:dyDescent="0.35">
      <c r="A583">
        <v>5</v>
      </c>
      <c r="B583" t="s">
        <v>181</v>
      </c>
      <c r="C583">
        <v>2019</v>
      </c>
      <c r="D583">
        <v>4</v>
      </c>
      <c r="E583" t="s">
        <v>232</v>
      </c>
      <c r="F583">
        <v>6</v>
      </c>
      <c r="G583" t="s">
        <v>192</v>
      </c>
      <c r="H583">
        <v>623</v>
      </c>
      <c r="I583" t="s">
        <v>295</v>
      </c>
      <c r="J583" t="s">
        <v>124</v>
      </c>
      <c r="K583" t="s">
        <v>227</v>
      </c>
      <c r="L583">
        <v>700</v>
      </c>
      <c r="M583" t="s">
        <v>193</v>
      </c>
      <c r="N583">
        <v>2</v>
      </c>
      <c r="O583">
        <v>3325.9</v>
      </c>
      <c r="P583">
        <v>13277</v>
      </c>
      <c r="Q583" t="str">
        <f t="shared" si="9"/>
        <v>Street</v>
      </c>
    </row>
    <row r="584" spans="1:17" x14ac:dyDescent="0.35">
      <c r="A584">
        <v>5</v>
      </c>
      <c r="B584" t="s">
        <v>181</v>
      </c>
      <c r="C584">
        <v>2019</v>
      </c>
      <c r="D584">
        <v>4</v>
      </c>
      <c r="E584" t="s">
        <v>232</v>
      </c>
      <c r="F584">
        <v>3</v>
      </c>
      <c r="G584" t="s">
        <v>189</v>
      </c>
      <c r="H584">
        <v>616</v>
      </c>
      <c r="I584" t="s">
        <v>199</v>
      </c>
      <c r="J584" t="s">
        <v>125</v>
      </c>
      <c r="K584" t="s">
        <v>197</v>
      </c>
      <c r="L584">
        <v>4532</v>
      </c>
      <c r="M584" t="s">
        <v>200</v>
      </c>
      <c r="N584">
        <v>3168</v>
      </c>
      <c r="O584">
        <v>211086.92</v>
      </c>
      <c r="P584">
        <v>934019</v>
      </c>
      <c r="Q584" t="str">
        <f t="shared" si="9"/>
        <v>Street</v>
      </c>
    </row>
    <row r="585" spans="1:17" x14ac:dyDescent="0.35">
      <c r="A585">
        <v>5</v>
      </c>
      <c r="B585" t="s">
        <v>181</v>
      </c>
      <c r="C585">
        <v>2019</v>
      </c>
      <c r="D585">
        <v>4</v>
      </c>
      <c r="E585" t="s">
        <v>232</v>
      </c>
      <c r="F585">
        <v>1</v>
      </c>
      <c r="G585" t="s">
        <v>183</v>
      </c>
      <c r="H585">
        <v>616</v>
      </c>
      <c r="I585" t="s">
        <v>199</v>
      </c>
      <c r="J585" t="s">
        <v>125</v>
      </c>
      <c r="K585" t="s">
        <v>197</v>
      </c>
      <c r="L585">
        <v>4512</v>
      </c>
      <c r="M585" t="s">
        <v>186</v>
      </c>
      <c r="N585">
        <v>594</v>
      </c>
      <c r="O585">
        <v>16851.060000000001</v>
      </c>
      <c r="P585">
        <v>58716</v>
      </c>
      <c r="Q585" t="str">
        <f t="shared" si="9"/>
        <v>Street</v>
      </c>
    </row>
    <row r="586" spans="1:17" x14ac:dyDescent="0.35">
      <c r="A586">
        <v>5</v>
      </c>
      <c r="B586" t="s">
        <v>181</v>
      </c>
      <c r="C586">
        <v>2019</v>
      </c>
      <c r="D586">
        <v>4</v>
      </c>
      <c r="E586" t="s">
        <v>232</v>
      </c>
      <c r="F586">
        <v>72</v>
      </c>
      <c r="G586" t="s">
        <v>212</v>
      </c>
      <c r="H586">
        <v>5</v>
      </c>
      <c r="I586" t="s">
        <v>190</v>
      </c>
      <c r="J586" t="s">
        <v>115</v>
      </c>
      <c r="K586" t="s">
        <v>185</v>
      </c>
      <c r="L586">
        <v>1572</v>
      </c>
      <c r="M586" t="s">
        <v>231</v>
      </c>
      <c r="N586">
        <v>1</v>
      </c>
      <c r="O586">
        <v>3603.35</v>
      </c>
      <c r="P586">
        <v>16645</v>
      </c>
      <c r="Q586" t="str">
        <f t="shared" si="9"/>
        <v>3-Small C&amp;I</v>
      </c>
    </row>
    <row r="587" spans="1:17" x14ac:dyDescent="0.35">
      <c r="A587">
        <v>5</v>
      </c>
      <c r="B587" t="s">
        <v>181</v>
      </c>
      <c r="C587">
        <v>2019</v>
      </c>
      <c r="D587">
        <v>4</v>
      </c>
      <c r="E587" t="s">
        <v>232</v>
      </c>
      <c r="F587">
        <v>77</v>
      </c>
      <c r="G587" t="s">
        <v>212</v>
      </c>
      <c r="H587">
        <v>5</v>
      </c>
      <c r="I587" t="s">
        <v>190</v>
      </c>
      <c r="J587" t="s">
        <v>115</v>
      </c>
      <c r="K587" t="s">
        <v>185</v>
      </c>
      <c r="L587">
        <v>1577</v>
      </c>
      <c r="M587" t="s">
        <v>233</v>
      </c>
      <c r="N587">
        <v>2</v>
      </c>
      <c r="O587">
        <v>1245.56</v>
      </c>
      <c r="P587">
        <v>5677</v>
      </c>
      <c r="Q587" t="str">
        <f t="shared" si="9"/>
        <v>3-Small C&amp;I</v>
      </c>
    </row>
    <row r="588" spans="1:17" x14ac:dyDescent="0.35">
      <c r="A588">
        <v>5</v>
      </c>
      <c r="B588" t="s">
        <v>181</v>
      </c>
      <c r="C588">
        <v>2019</v>
      </c>
      <c r="D588">
        <v>4</v>
      </c>
      <c r="E588" t="s">
        <v>232</v>
      </c>
      <c r="F588">
        <v>1</v>
      </c>
      <c r="G588" t="s">
        <v>183</v>
      </c>
      <c r="H588">
        <v>7</v>
      </c>
      <c r="I588" t="s">
        <v>241</v>
      </c>
      <c r="J588" t="s">
        <v>122</v>
      </c>
      <c r="K588" t="s">
        <v>242</v>
      </c>
      <c r="L588">
        <v>200</v>
      </c>
      <c r="M588" t="s">
        <v>210</v>
      </c>
      <c r="N588">
        <v>85</v>
      </c>
      <c r="O588">
        <v>7476.57</v>
      </c>
      <c r="P588">
        <v>44638</v>
      </c>
      <c r="Q588" t="str">
        <f t="shared" si="9"/>
        <v>2-Low Income Residential</v>
      </c>
    </row>
    <row r="589" spans="1:17" x14ac:dyDescent="0.35">
      <c r="A589">
        <v>4</v>
      </c>
      <c r="B589" t="s">
        <v>187</v>
      </c>
      <c r="C589">
        <v>2019</v>
      </c>
      <c r="D589">
        <v>4</v>
      </c>
      <c r="E589" t="s">
        <v>232</v>
      </c>
      <c r="F589">
        <v>1</v>
      </c>
      <c r="G589" t="s">
        <v>183</v>
      </c>
      <c r="H589">
        <v>950</v>
      </c>
      <c r="I589" t="s">
        <v>184</v>
      </c>
      <c r="J589" t="s">
        <v>115</v>
      </c>
      <c r="K589" t="s">
        <v>185</v>
      </c>
      <c r="L589">
        <v>4512</v>
      </c>
      <c r="M589" t="s">
        <v>186</v>
      </c>
      <c r="N589">
        <v>30</v>
      </c>
      <c r="O589">
        <v>1546.82</v>
      </c>
      <c r="P589">
        <v>13473</v>
      </c>
      <c r="Q589" t="str">
        <f t="shared" si="9"/>
        <v>3-Small C&amp;I</v>
      </c>
    </row>
    <row r="590" spans="1:17" x14ac:dyDescent="0.35">
      <c r="A590">
        <v>5</v>
      </c>
      <c r="B590" t="s">
        <v>181</v>
      </c>
      <c r="C590">
        <v>2019</v>
      </c>
      <c r="D590">
        <v>4</v>
      </c>
      <c r="E590" t="s">
        <v>232</v>
      </c>
      <c r="F590">
        <v>77</v>
      </c>
      <c r="G590" t="s">
        <v>212</v>
      </c>
      <c r="H590">
        <v>950</v>
      </c>
      <c r="I590" t="s">
        <v>184</v>
      </c>
      <c r="J590" t="s">
        <v>115</v>
      </c>
      <c r="K590" t="s">
        <v>185</v>
      </c>
      <c r="L590">
        <v>4577</v>
      </c>
      <c r="M590" t="s">
        <v>212</v>
      </c>
      <c r="N590">
        <v>1</v>
      </c>
      <c r="O590">
        <v>325.58999999999997</v>
      </c>
      <c r="P590">
        <v>3747</v>
      </c>
      <c r="Q590" t="str">
        <f t="shared" si="9"/>
        <v>3-Small C&amp;I</v>
      </c>
    </row>
    <row r="591" spans="1:17" x14ac:dyDescent="0.35">
      <c r="A591">
        <v>5</v>
      </c>
      <c r="B591" t="s">
        <v>181</v>
      </c>
      <c r="C591">
        <v>2019</v>
      </c>
      <c r="D591">
        <v>4</v>
      </c>
      <c r="E591" t="s">
        <v>232</v>
      </c>
      <c r="F591">
        <v>1</v>
      </c>
      <c r="G591" t="s">
        <v>183</v>
      </c>
      <c r="H591">
        <v>905</v>
      </c>
      <c r="I591" t="s">
        <v>272</v>
      </c>
      <c r="J591" t="s">
        <v>122</v>
      </c>
      <c r="K591" t="s">
        <v>242</v>
      </c>
      <c r="L591">
        <v>4512</v>
      </c>
      <c r="M591" t="s">
        <v>186</v>
      </c>
      <c r="N591">
        <v>61040</v>
      </c>
      <c r="O591">
        <v>1120655.8500000001</v>
      </c>
      <c r="P591">
        <v>28974921</v>
      </c>
      <c r="Q591" t="str">
        <f t="shared" si="9"/>
        <v>2-Low Income Residential</v>
      </c>
    </row>
    <row r="592" spans="1:17" x14ac:dyDescent="0.35">
      <c r="A592">
        <v>5</v>
      </c>
      <c r="B592" t="s">
        <v>181</v>
      </c>
      <c r="C592">
        <v>2019</v>
      </c>
      <c r="D592">
        <v>4</v>
      </c>
      <c r="E592" t="s">
        <v>232</v>
      </c>
      <c r="F592">
        <v>3</v>
      </c>
      <c r="G592" t="s">
        <v>189</v>
      </c>
      <c r="H592">
        <v>15</v>
      </c>
      <c r="I592" t="s">
        <v>252</v>
      </c>
      <c r="J592" t="s">
        <v>118</v>
      </c>
      <c r="K592" t="s">
        <v>214</v>
      </c>
      <c r="L592">
        <v>300</v>
      </c>
      <c r="M592" t="s">
        <v>191</v>
      </c>
      <c r="N592">
        <v>130</v>
      </c>
      <c r="O592">
        <v>5796.3</v>
      </c>
      <c r="P592">
        <v>29239</v>
      </c>
      <c r="Q592" t="str">
        <f t="shared" si="9"/>
        <v>3-Small C&amp;I</v>
      </c>
    </row>
    <row r="593" spans="1:17" x14ac:dyDescent="0.35">
      <c r="A593">
        <v>4</v>
      </c>
      <c r="B593" t="s">
        <v>187</v>
      </c>
      <c r="C593">
        <v>2019</v>
      </c>
      <c r="D593">
        <v>4</v>
      </c>
      <c r="E593" t="s">
        <v>232</v>
      </c>
      <c r="F593">
        <v>3</v>
      </c>
      <c r="G593" t="s">
        <v>189</v>
      </c>
      <c r="H593">
        <v>952</v>
      </c>
      <c r="I593" t="s">
        <v>235</v>
      </c>
      <c r="J593" t="s">
        <v>117</v>
      </c>
      <c r="K593" t="s">
        <v>236</v>
      </c>
      <c r="L593">
        <v>4532</v>
      </c>
      <c r="M593" t="s">
        <v>200</v>
      </c>
      <c r="N593">
        <v>12</v>
      </c>
      <c r="O593">
        <v>621.88</v>
      </c>
      <c r="P593">
        <v>5410</v>
      </c>
      <c r="Q593" t="str">
        <f t="shared" si="9"/>
        <v>3-Small C&amp;I</v>
      </c>
    </row>
    <row r="594" spans="1:17" x14ac:dyDescent="0.35">
      <c r="A594">
        <v>5</v>
      </c>
      <c r="B594" t="s">
        <v>181</v>
      </c>
      <c r="C594">
        <v>2019</v>
      </c>
      <c r="D594">
        <v>4</v>
      </c>
      <c r="E594" t="s">
        <v>232</v>
      </c>
      <c r="F594">
        <v>10</v>
      </c>
      <c r="G594" t="s">
        <v>238</v>
      </c>
      <c r="H594">
        <v>905</v>
      </c>
      <c r="I594" t="s">
        <v>272</v>
      </c>
      <c r="J594" t="s">
        <v>122</v>
      </c>
      <c r="K594" t="s">
        <v>242</v>
      </c>
      <c r="L594">
        <v>4513</v>
      </c>
      <c r="M594" t="s">
        <v>240</v>
      </c>
      <c r="N594">
        <v>4750</v>
      </c>
      <c r="O594">
        <v>147435.41</v>
      </c>
      <c r="P594">
        <v>4076690</v>
      </c>
      <c r="Q594" t="str">
        <f t="shared" si="9"/>
        <v>2-Low Income Residential</v>
      </c>
    </row>
    <row r="595" spans="1:17" x14ac:dyDescent="0.35">
      <c r="A595">
        <v>4</v>
      </c>
      <c r="B595" t="s">
        <v>187</v>
      </c>
      <c r="C595">
        <v>2019</v>
      </c>
      <c r="D595">
        <v>4</v>
      </c>
      <c r="E595" t="s">
        <v>232</v>
      </c>
      <c r="F595">
        <v>1</v>
      </c>
      <c r="G595" t="s">
        <v>183</v>
      </c>
      <c r="H595">
        <v>5</v>
      </c>
      <c r="I595" t="s">
        <v>190</v>
      </c>
      <c r="J595" t="s">
        <v>115</v>
      </c>
      <c r="K595" t="s">
        <v>185</v>
      </c>
      <c r="L595">
        <v>200</v>
      </c>
      <c r="M595" t="s">
        <v>210</v>
      </c>
      <c r="N595">
        <v>8</v>
      </c>
      <c r="O595">
        <v>1109.48</v>
      </c>
      <c r="P595">
        <v>4602</v>
      </c>
      <c r="Q595" t="str">
        <f t="shared" si="9"/>
        <v>3-Small C&amp;I</v>
      </c>
    </row>
    <row r="596" spans="1:17" x14ac:dyDescent="0.35">
      <c r="A596">
        <v>5</v>
      </c>
      <c r="B596" t="s">
        <v>181</v>
      </c>
      <c r="C596">
        <v>2019</v>
      </c>
      <c r="D596">
        <v>4</v>
      </c>
      <c r="E596" t="s">
        <v>232</v>
      </c>
      <c r="F596">
        <v>1</v>
      </c>
      <c r="G596" t="s">
        <v>183</v>
      </c>
      <c r="H596">
        <v>3</v>
      </c>
      <c r="I596" t="s">
        <v>209</v>
      </c>
      <c r="J596" t="s">
        <v>202</v>
      </c>
      <c r="K596" t="s">
        <v>203</v>
      </c>
      <c r="L596">
        <v>200</v>
      </c>
      <c r="M596" t="s">
        <v>210</v>
      </c>
      <c r="N596">
        <v>11</v>
      </c>
      <c r="O596">
        <v>8985.74</v>
      </c>
      <c r="P596">
        <v>33967</v>
      </c>
      <c r="Q596" t="str">
        <f t="shared" si="9"/>
        <v>1-Residential</v>
      </c>
    </row>
    <row r="597" spans="1:17" x14ac:dyDescent="0.35">
      <c r="A597">
        <v>5</v>
      </c>
      <c r="B597" t="s">
        <v>181</v>
      </c>
      <c r="C597">
        <v>2019</v>
      </c>
      <c r="D597">
        <v>4</v>
      </c>
      <c r="E597" t="s">
        <v>232</v>
      </c>
      <c r="F597">
        <v>1</v>
      </c>
      <c r="G597" t="s">
        <v>183</v>
      </c>
      <c r="H597">
        <v>911</v>
      </c>
      <c r="I597" t="s">
        <v>201</v>
      </c>
      <c r="J597" t="s">
        <v>202</v>
      </c>
      <c r="K597" t="s">
        <v>203</v>
      </c>
      <c r="L597">
        <v>4512</v>
      </c>
      <c r="M597" t="s">
        <v>186</v>
      </c>
      <c r="N597">
        <v>6</v>
      </c>
      <c r="O597">
        <v>-1306.0999999999999</v>
      </c>
      <c r="P597">
        <v>-12123</v>
      </c>
      <c r="Q597" t="str">
        <f t="shared" si="9"/>
        <v>1-Residential</v>
      </c>
    </row>
    <row r="598" spans="1:17" x14ac:dyDescent="0.35">
      <c r="A598">
        <v>5</v>
      </c>
      <c r="B598" t="s">
        <v>181</v>
      </c>
      <c r="C598">
        <v>2019</v>
      </c>
      <c r="D598">
        <v>4</v>
      </c>
      <c r="E598" t="s">
        <v>232</v>
      </c>
      <c r="F598">
        <v>5</v>
      </c>
      <c r="G598" t="s">
        <v>195</v>
      </c>
      <c r="H598">
        <v>710</v>
      </c>
      <c r="I598" t="s">
        <v>220</v>
      </c>
      <c r="J598" t="s">
        <v>207</v>
      </c>
      <c r="K598" t="s">
        <v>208</v>
      </c>
      <c r="L598">
        <v>4552</v>
      </c>
      <c r="M598" t="s">
        <v>276</v>
      </c>
      <c r="N598">
        <v>646</v>
      </c>
      <c r="O598">
        <v>9226906.3599999994</v>
      </c>
      <c r="P598">
        <v>169523862</v>
      </c>
      <c r="Q598" t="str">
        <f t="shared" si="9"/>
        <v>5-Large C&amp;I</v>
      </c>
    </row>
    <row r="599" spans="1:17" x14ac:dyDescent="0.35">
      <c r="A599">
        <v>5</v>
      </c>
      <c r="B599" t="s">
        <v>181</v>
      </c>
      <c r="C599">
        <v>2019</v>
      </c>
      <c r="D599">
        <v>4</v>
      </c>
      <c r="E599" t="s">
        <v>232</v>
      </c>
      <c r="F599">
        <v>72</v>
      </c>
      <c r="G599" t="s">
        <v>212</v>
      </c>
      <c r="H599">
        <v>1</v>
      </c>
      <c r="I599" t="s">
        <v>229</v>
      </c>
      <c r="J599" t="s">
        <v>121</v>
      </c>
      <c r="K599" t="s">
        <v>230</v>
      </c>
      <c r="L599">
        <v>1572</v>
      </c>
      <c r="M599" t="s">
        <v>231</v>
      </c>
      <c r="N599">
        <v>1</v>
      </c>
      <c r="O599">
        <v>96.29</v>
      </c>
      <c r="P599">
        <v>359</v>
      </c>
      <c r="Q599" t="str">
        <f t="shared" si="9"/>
        <v>1-Residential</v>
      </c>
    </row>
    <row r="600" spans="1:17" x14ac:dyDescent="0.35">
      <c r="A600">
        <v>5</v>
      </c>
      <c r="B600" t="s">
        <v>181</v>
      </c>
      <c r="C600">
        <v>2019</v>
      </c>
      <c r="D600">
        <v>4</v>
      </c>
      <c r="E600" t="s">
        <v>232</v>
      </c>
      <c r="F600">
        <v>3</v>
      </c>
      <c r="G600" t="s">
        <v>189</v>
      </c>
      <c r="H600">
        <v>955</v>
      </c>
      <c r="I600" t="s">
        <v>282</v>
      </c>
      <c r="J600" t="s">
        <v>119</v>
      </c>
      <c r="K600" t="s">
        <v>216</v>
      </c>
      <c r="L600">
        <v>4532</v>
      </c>
      <c r="M600" t="s">
        <v>200</v>
      </c>
      <c r="N600">
        <v>336</v>
      </c>
      <c r="O600">
        <v>518380.87</v>
      </c>
      <c r="P600">
        <v>7357001</v>
      </c>
      <c r="Q600" t="str">
        <f t="shared" si="9"/>
        <v>4-Medium C&amp;I</v>
      </c>
    </row>
    <row r="601" spans="1:17" x14ac:dyDescent="0.35">
      <c r="A601">
        <v>5</v>
      </c>
      <c r="B601" t="s">
        <v>181</v>
      </c>
      <c r="C601">
        <v>2019</v>
      </c>
      <c r="D601">
        <v>4</v>
      </c>
      <c r="E601" t="s">
        <v>232</v>
      </c>
      <c r="F601">
        <v>75</v>
      </c>
      <c r="G601" t="s">
        <v>212</v>
      </c>
      <c r="H601">
        <v>18</v>
      </c>
      <c r="I601" t="s">
        <v>215</v>
      </c>
      <c r="J601" t="s">
        <v>119</v>
      </c>
      <c r="K601" t="s">
        <v>216</v>
      </c>
      <c r="L601">
        <v>1575</v>
      </c>
      <c r="M601" t="s">
        <v>218</v>
      </c>
      <c r="N601">
        <v>2</v>
      </c>
      <c r="O601">
        <v>9057.2800000000007</v>
      </c>
      <c r="P601">
        <v>42220</v>
      </c>
      <c r="Q601" t="str">
        <f t="shared" si="9"/>
        <v>4-Medium C&amp;I</v>
      </c>
    </row>
    <row r="602" spans="1:17" x14ac:dyDescent="0.35">
      <c r="A602">
        <v>5</v>
      </c>
      <c r="B602" t="s">
        <v>181</v>
      </c>
      <c r="C602">
        <v>2019</v>
      </c>
      <c r="D602">
        <v>4</v>
      </c>
      <c r="E602" t="s">
        <v>232</v>
      </c>
      <c r="F602">
        <v>3</v>
      </c>
      <c r="G602" t="s">
        <v>189</v>
      </c>
      <c r="H602">
        <v>19</v>
      </c>
      <c r="I602" t="s">
        <v>262</v>
      </c>
      <c r="J602" t="s">
        <v>127</v>
      </c>
      <c r="K602" t="s">
        <v>263</v>
      </c>
      <c r="L602">
        <v>300</v>
      </c>
      <c r="M602" t="s">
        <v>191</v>
      </c>
      <c r="N602">
        <v>56</v>
      </c>
      <c r="O602">
        <v>240397.71</v>
      </c>
      <c r="P602">
        <v>1120726</v>
      </c>
      <c r="Q602" t="str">
        <f t="shared" si="9"/>
        <v>4-Medium C&amp;I</v>
      </c>
    </row>
    <row r="603" spans="1:17" x14ac:dyDescent="0.35">
      <c r="A603">
        <v>5</v>
      </c>
      <c r="B603" t="s">
        <v>181</v>
      </c>
      <c r="C603">
        <v>2019</v>
      </c>
      <c r="D603">
        <v>4</v>
      </c>
      <c r="E603" t="s">
        <v>232</v>
      </c>
      <c r="F603">
        <v>3</v>
      </c>
      <c r="G603" t="s">
        <v>189</v>
      </c>
      <c r="H603">
        <v>701</v>
      </c>
      <c r="I603" t="s">
        <v>206</v>
      </c>
      <c r="J603" t="s">
        <v>207</v>
      </c>
      <c r="K603" t="s">
        <v>208</v>
      </c>
      <c r="L603">
        <v>300</v>
      </c>
      <c r="M603" t="s">
        <v>191</v>
      </c>
      <c r="N603">
        <v>259</v>
      </c>
      <c r="O603">
        <v>5015908.74</v>
      </c>
      <c r="P603">
        <v>25129375</v>
      </c>
      <c r="Q603" t="str">
        <f t="shared" si="9"/>
        <v>5-Large C&amp;I</v>
      </c>
    </row>
    <row r="604" spans="1:17" x14ac:dyDescent="0.35">
      <c r="A604">
        <v>4</v>
      </c>
      <c r="B604" t="s">
        <v>187</v>
      </c>
      <c r="C604">
        <v>2019</v>
      </c>
      <c r="D604">
        <v>4</v>
      </c>
      <c r="E604" t="s">
        <v>232</v>
      </c>
      <c r="F604">
        <v>60</v>
      </c>
      <c r="G604" t="s">
        <v>212</v>
      </c>
      <c r="H604">
        <v>615</v>
      </c>
      <c r="I604" t="s">
        <v>292</v>
      </c>
      <c r="J604" t="s">
        <v>123</v>
      </c>
      <c r="K604" t="s">
        <v>261</v>
      </c>
      <c r="L604">
        <v>4563</v>
      </c>
      <c r="M604" t="s">
        <v>228</v>
      </c>
      <c r="N604">
        <v>1</v>
      </c>
      <c r="O604">
        <v>9.24</v>
      </c>
      <c r="P604">
        <v>27</v>
      </c>
      <c r="Q604" t="str">
        <f t="shared" si="9"/>
        <v>Street</v>
      </c>
    </row>
    <row r="605" spans="1:17" x14ac:dyDescent="0.35">
      <c r="A605">
        <v>4</v>
      </c>
      <c r="B605" t="s">
        <v>187</v>
      </c>
      <c r="C605">
        <v>2019</v>
      </c>
      <c r="D605">
        <v>4</v>
      </c>
      <c r="E605" t="s">
        <v>232</v>
      </c>
      <c r="F605">
        <v>6</v>
      </c>
      <c r="G605" t="s">
        <v>192</v>
      </c>
      <c r="H605">
        <v>624</v>
      </c>
      <c r="I605" t="s">
        <v>226</v>
      </c>
      <c r="J605" t="s">
        <v>124</v>
      </c>
      <c r="K605" t="s">
        <v>227</v>
      </c>
      <c r="L605">
        <v>4562</v>
      </c>
      <c r="M605" t="s">
        <v>211</v>
      </c>
      <c r="N605">
        <v>2</v>
      </c>
      <c r="O605">
        <v>1019.5</v>
      </c>
      <c r="P605">
        <v>5915</v>
      </c>
      <c r="Q605" t="str">
        <f t="shared" si="9"/>
        <v>Street</v>
      </c>
    </row>
    <row r="606" spans="1:17" x14ac:dyDescent="0.35">
      <c r="A606">
        <v>5</v>
      </c>
      <c r="B606" t="s">
        <v>181</v>
      </c>
      <c r="C606">
        <v>2019</v>
      </c>
      <c r="D606">
        <v>4</v>
      </c>
      <c r="E606" t="s">
        <v>232</v>
      </c>
      <c r="F606">
        <v>60</v>
      </c>
      <c r="G606" t="s">
        <v>212</v>
      </c>
      <c r="H606">
        <v>624</v>
      </c>
      <c r="I606" t="s">
        <v>226</v>
      </c>
      <c r="J606" t="s">
        <v>124</v>
      </c>
      <c r="K606" t="s">
        <v>227</v>
      </c>
      <c r="L606">
        <v>4563</v>
      </c>
      <c r="M606" t="s">
        <v>228</v>
      </c>
      <c r="N606">
        <v>5</v>
      </c>
      <c r="O606">
        <v>150.72999999999999</v>
      </c>
      <c r="P606">
        <v>929</v>
      </c>
      <c r="Q606" t="str">
        <f t="shared" si="9"/>
        <v>Street</v>
      </c>
    </row>
    <row r="607" spans="1:17" x14ac:dyDescent="0.35">
      <c r="A607">
        <v>5</v>
      </c>
      <c r="B607" t="s">
        <v>181</v>
      </c>
      <c r="C607">
        <v>2019</v>
      </c>
      <c r="D607">
        <v>4</v>
      </c>
      <c r="E607" t="s">
        <v>232</v>
      </c>
      <c r="F607">
        <v>6</v>
      </c>
      <c r="G607" t="s">
        <v>192</v>
      </c>
      <c r="H607">
        <v>613</v>
      </c>
      <c r="I607" t="s">
        <v>258</v>
      </c>
      <c r="J607" t="s">
        <v>116</v>
      </c>
      <c r="K607" t="s">
        <v>224</v>
      </c>
      <c r="L607">
        <v>700</v>
      </c>
      <c r="M607" t="s">
        <v>193</v>
      </c>
      <c r="N607">
        <v>6</v>
      </c>
      <c r="O607">
        <v>158.41</v>
      </c>
      <c r="P607">
        <v>565</v>
      </c>
      <c r="Q607" t="str">
        <f t="shared" si="9"/>
        <v>3-Small C&amp;I</v>
      </c>
    </row>
    <row r="608" spans="1:17" x14ac:dyDescent="0.35">
      <c r="A608">
        <v>5</v>
      </c>
      <c r="B608" t="s">
        <v>181</v>
      </c>
      <c r="C608">
        <v>2019</v>
      </c>
      <c r="D608">
        <v>4</v>
      </c>
      <c r="E608" t="s">
        <v>232</v>
      </c>
      <c r="F608">
        <v>6</v>
      </c>
      <c r="G608" t="s">
        <v>192</v>
      </c>
      <c r="H608">
        <v>616</v>
      </c>
      <c r="I608" t="s">
        <v>199</v>
      </c>
      <c r="J608" t="s">
        <v>125</v>
      </c>
      <c r="K608" t="s">
        <v>197</v>
      </c>
      <c r="L608">
        <v>4562</v>
      </c>
      <c r="M608" t="s">
        <v>211</v>
      </c>
      <c r="N608">
        <v>824</v>
      </c>
      <c r="O608">
        <v>46171.040000000001</v>
      </c>
      <c r="P608">
        <v>195435</v>
      </c>
      <c r="Q608" t="str">
        <f t="shared" si="9"/>
        <v>Street</v>
      </c>
    </row>
    <row r="609" spans="1:17" x14ac:dyDescent="0.35">
      <c r="A609">
        <v>5</v>
      </c>
      <c r="B609" t="s">
        <v>181</v>
      </c>
      <c r="C609">
        <v>2019</v>
      </c>
      <c r="D609">
        <v>4</v>
      </c>
      <c r="E609" t="s">
        <v>232</v>
      </c>
      <c r="F609">
        <v>6</v>
      </c>
      <c r="G609" t="s">
        <v>192</v>
      </c>
      <c r="H609">
        <v>627</v>
      </c>
      <c r="I609" t="s">
        <v>257</v>
      </c>
      <c r="J609" t="s">
        <v>132</v>
      </c>
      <c r="K609" t="s">
        <v>212</v>
      </c>
      <c r="L609">
        <v>4562</v>
      </c>
      <c r="M609" t="s">
        <v>211</v>
      </c>
      <c r="N609">
        <v>4</v>
      </c>
      <c r="O609">
        <v>1268.31</v>
      </c>
      <c r="P609">
        <v>350</v>
      </c>
      <c r="Q609" t="str">
        <f t="shared" si="9"/>
        <v>Street</v>
      </c>
    </row>
    <row r="610" spans="1:17" x14ac:dyDescent="0.35">
      <c r="A610">
        <v>5</v>
      </c>
      <c r="B610" t="s">
        <v>181</v>
      </c>
      <c r="C610">
        <v>2019</v>
      </c>
      <c r="D610">
        <v>4</v>
      </c>
      <c r="E610" t="s">
        <v>232</v>
      </c>
      <c r="F610">
        <v>10</v>
      </c>
      <c r="G610" t="s">
        <v>238</v>
      </c>
      <c r="H610">
        <v>602</v>
      </c>
      <c r="I610" t="s">
        <v>246</v>
      </c>
      <c r="J610" t="s">
        <v>125</v>
      </c>
      <c r="K610" t="s">
        <v>197</v>
      </c>
      <c r="L610">
        <v>207</v>
      </c>
      <c r="M610" t="s">
        <v>243</v>
      </c>
      <c r="N610">
        <v>2</v>
      </c>
      <c r="O610">
        <v>62.63</v>
      </c>
      <c r="P610">
        <v>131</v>
      </c>
      <c r="Q610" t="str">
        <f t="shared" si="9"/>
        <v>Street</v>
      </c>
    </row>
    <row r="611" spans="1:17" x14ac:dyDescent="0.35">
      <c r="A611">
        <v>4</v>
      </c>
      <c r="B611" t="s">
        <v>187</v>
      </c>
      <c r="C611">
        <v>2019</v>
      </c>
      <c r="D611">
        <v>4</v>
      </c>
      <c r="E611" t="s">
        <v>232</v>
      </c>
      <c r="F611">
        <v>3</v>
      </c>
      <c r="G611" t="s">
        <v>189</v>
      </c>
      <c r="H611">
        <v>903</v>
      </c>
      <c r="I611" t="s">
        <v>239</v>
      </c>
      <c r="J611" t="s">
        <v>121</v>
      </c>
      <c r="K611" t="s">
        <v>230</v>
      </c>
      <c r="L611">
        <v>4532</v>
      </c>
      <c r="M611" t="s">
        <v>200</v>
      </c>
      <c r="N611">
        <v>24</v>
      </c>
      <c r="O611">
        <v>1676.2</v>
      </c>
      <c r="P611">
        <v>12791</v>
      </c>
      <c r="Q611" t="str">
        <f t="shared" si="9"/>
        <v>1-Residential</v>
      </c>
    </row>
    <row r="612" spans="1:17" x14ac:dyDescent="0.35">
      <c r="A612">
        <v>5</v>
      </c>
      <c r="B612" t="s">
        <v>181</v>
      </c>
      <c r="C612">
        <v>2019</v>
      </c>
      <c r="D612">
        <v>4</v>
      </c>
      <c r="E612" t="s">
        <v>232</v>
      </c>
      <c r="F612">
        <v>75</v>
      </c>
      <c r="G612" t="s">
        <v>212</v>
      </c>
      <c r="H612">
        <v>5</v>
      </c>
      <c r="I612" t="s">
        <v>190</v>
      </c>
      <c r="J612" t="s">
        <v>115</v>
      </c>
      <c r="K612" t="s">
        <v>185</v>
      </c>
      <c r="L612">
        <v>1575</v>
      </c>
      <c r="M612" t="s">
        <v>218</v>
      </c>
      <c r="N612">
        <v>5</v>
      </c>
      <c r="O612">
        <v>2021.15</v>
      </c>
      <c r="P612">
        <v>9213</v>
      </c>
      <c r="Q612" t="str">
        <f t="shared" si="9"/>
        <v>3-Small C&amp;I</v>
      </c>
    </row>
    <row r="613" spans="1:17" x14ac:dyDescent="0.35">
      <c r="A613">
        <v>5</v>
      </c>
      <c r="B613" t="s">
        <v>181</v>
      </c>
      <c r="C613">
        <v>2019</v>
      </c>
      <c r="D613">
        <v>4</v>
      </c>
      <c r="E613" t="s">
        <v>232</v>
      </c>
      <c r="F613">
        <v>10</v>
      </c>
      <c r="G613" t="s">
        <v>238</v>
      </c>
      <c r="H613">
        <v>6</v>
      </c>
      <c r="I613" t="s">
        <v>256</v>
      </c>
      <c r="J613" t="s">
        <v>122</v>
      </c>
      <c r="K613" t="s">
        <v>242</v>
      </c>
      <c r="L613">
        <v>207</v>
      </c>
      <c r="M613" t="s">
        <v>243</v>
      </c>
      <c r="N613">
        <v>5824</v>
      </c>
      <c r="O613">
        <v>872773.68</v>
      </c>
      <c r="P613">
        <v>5000530</v>
      </c>
      <c r="Q613" t="str">
        <f t="shared" si="9"/>
        <v>2-Low Income Residential</v>
      </c>
    </row>
    <row r="614" spans="1:17" x14ac:dyDescent="0.35">
      <c r="A614">
        <v>5</v>
      </c>
      <c r="B614" t="s">
        <v>181</v>
      </c>
      <c r="C614">
        <v>2019</v>
      </c>
      <c r="D614">
        <v>4</v>
      </c>
      <c r="E614" t="s">
        <v>232</v>
      </c>
      <c r="F614">
        <v>3</v>
      </c>
      <c r="G614" t="s">
        <v>189</v>
      </c>
      <c r="H614">
        <v>8</v>
      </c>
      <c r="I614" t="s">
        <v>248</v>
      </c>
      <c r="J614" t="s">
        <v>126</v>
      </c>
      <c r="K614" t="s">
        <v>249</v>
      </c>
      <c r="L614">
        <v>300</v>
      </c>
      <c r="M614" t="s">
        <v>191</v>
      </c>
      <c r="N614">
        <v>436</v>
      </c>
      <c r="O614">
        <v>29893.71</v>
      </c>
      <c r="P614">
        <v>121966</v>
      </c>
      <c r="Q614" t="str">
        <f t="shared" si="9"/>
        <v>3-Small C&amp;I</v>
      </c>
    </row>
    <row r="615" spans="1:17" x14ac:dyDescent="0.35">
      <c r="A615">
        <v>5</v>
      </c>
      <c r="B615" t="s">
        <v>181</v>
      </c>
      <c r="C615">
        <v>2019</v>
      </c>
      <c r="D615">
        <v>4</v>
      </c>
      <c r="E615" t="s">
        <v>232</v>
      </c>
      <c r="F615">
        <v>3</v>
      </c>
      <c r="G615" t="s">
        <v>189</v>
      </c>
      <c r="H615">
        <v>951</v>
      </c>
      <c r="I615" t="s">
        <v>250</v>
      </c>
      <c r="J615" t="s">
        <v>126</v>
      </c>
      <c r="K615" t="s">
        <v>249</v>
      </c>
      <c r="L615">
        <v>4532</v>
      </c>
      <c r="M615" t="s">
        <v>200</v>
      </c>
      <c r="N615">
        <v>1333</v>
      </c>
      <c r="O615">
        <v>48092.36</v>
      </c>
      <c r="P615">
        <v>458113</v>
      </c>
      <c r="Q615" t="str">
        <f t="shared" si="9"/>
        <v>3-Small C&amp;I</v>
      </c>
    </row>
    <row r="616" spans="1:17" x14ac:dyDescent="0.35">
      <c r="A616">
        <v>5</v>
      </c>
      <c r="B616" t="s">
        <v>181</v>
      </c>
      <c r="C616">
        <v>2019</v>
      </c>
      <c r="D616">
        <v>4</v>
      </c>
      <c r="E616" t="s">
        <v>232</v>
      </c>
      <c r="F616">
        <v>79</v>
      </c>
      <c r="G616" t="s">
        <v>212</v>
      </c>
      <c r="H616">
        <v>951</v>
      </c>
      <c r="I616" t="s">
        <v>250</v>
      </c>
      <c r="J616" t="s">
        <v>126</v>
      </c>
      <c r="K616" t="s">
        <v>249</v>
      </c>
      <c r="L616">
        <v>4579</v>
      </c>
      <c r="M616" t="s">
        <v>221</v>
      </c>
      <c r="N616">
        <v>7</v>
      </c>
      <c r="O616">
        <v>290.11</v>
      </c>
      <c r="P616">
        <v>2844</v>
      </c>
      <c r="Q616" t="str">
        <f t="shared" si="9"/>
        <v>3-Small C&amp;I</v>
      </c>
    </row>
    <row r="617" spans="1:17" x14ac:dyDescent="0.35">
      <c r="A617">
        <v>4</v>
      </c>
      <c r="B617" t="s">
        <v>187</v>
      </c>
      <c r="C617">
        <v>2019</v>
      </c>
      <c r="D617">
        <v>4</v>
      </c>
      <c r="E617" t="s">
        <v>232</v>
      </c>
      <c r="F617">
        <v>1</v>
      </c>
      <c r="G617" t="s">
        <v>183</v>
      </c>
      <c r="H617">
        <v>6</v>
      </c>
      <c r="I617" t="s">
        <v>256</v>
      </c>
      <c r="J617" t="s">
        <v>122</v>
      </c>
      <c r="K617" t="s">
        <v>242</v>
      </c>
      <c r="L617">
        <v>200</v>
      </c>
      <c r="M617" t="s">
        <v>210</v>
      </c>
      <c r="N617">
        <v>23</v>
      </c>
      <c r="O617">
        <v>3433.25</v>
      </c>
      <c r="P617">
        <v>19387</v>
      </c>
      <c r="Q617" t="str">
        <f t="shared" si="9"/>
        <v>2-Low Income Residential</v>
      </c>
    </row>
    <row r="618" spans="1:17" x14ac:dyDescent="0.35">
      <c r="A618">
        <v>5</v>
      </c>
      <c r="B618" t="s">
        <v>181</v>
      </c>
      <c r="C618">
        <v>2019</v>
      </c>
      <c r="D618">
        <v>4</v>
      </c>
      <c r="E618" t="s">
        <v>232</v>
      </c>
      <c r="F618">
        <v>1</v>
      </c>
      <c r="G618" t="s">
        <v>183</v>
      </c>
      <c r="H618">
        <v>15</v>
      </c>
      <c r="I618" t="s">
        <v>252</v>
      </c>
      <c r="J618" t="s">
        <v>118</v>
      </c>
      <c r="K618" t="s">
        <v>214</v>
      </c>
      <c r="L618">
        <v>200</v>
      </c>
      <c r="M618" t="s">
        <v>210</v>
      </c>
      <c r="N618">
        <v>2</v>
      </c>
      <c r="O618">
        <v>60.76</v>
      </c>
      <c r="P618">
        <v>202</v>
      </c>
      <c r="Q618" t="str">
        <f t="shared" si="9"/>
        <v>3-Small C&amp;I</v>
      </c>
    </row>
    <row r="619" spans="1:17" x14ac:dyDescent="0.35">
      <c r="A619">
        <v>5</v>
      </c>
      <c r="B619" t="s">
        <v>181</v>
      </c>
      <c r="C619">
        <v>2019</v>
      </c>
      <c r="D619">
        <v>4</v>
      </c>
      <c r="E619" t="s">
        <v>232</v>
      </c>
      <c r="F619">
        <v>1</v>
      </c>
      <c r="G619" t="s">
        <v>183</v>
      </c>
      <c r="H619">
        <v>301</v>
      </c>
      <c r="I619" t="s">
        <v>247</v>
      </c>
      <c r="J619" t="s">
        <v>121</v>
      </c>
      <c r="K619" t="s">
        <v>230</v>
      </c>
      <c r="L619">
        <v>200</v>
      </c>
      <c r="M619" t="s">
        <v>210</v>
      </c>
      <c r="N619">
        <v>7341</v>
      </c>
      <c r="O619">
        <v>822402.73</v>
      </c>
      <c r="P619">
        <v>3399090</v>
      </c>
      <c r="Q619" t="str">
        <f t="shared" si="9"/>
        <v>1-Residential</v>
      </c>
    </row>
    <row r="620" spans="1:17" x14ac:dyDescent="0.35">
      <c r="A620">
        <v>5</v>
      </c>
      <c r="B620" t="s">
        <v>181</v>
      </c>
      <c r="C620">
        <v>2019</v>
      </c>
      <c r="D620">
        <v>4</v>
      </c>
      <c r="E620" t="s">
        <v>232</v>
      </c>
      <c r="F620">
        <v>1</v>
      </c>
      <c r="G620" t="s">
        <v>183</v>
      </c>
      <c r="H620">
        <v>11</v>
      </c>
      <c r="I620" t="s">
        <v>283</v>
      </c>
      <c r="J620" t="s">
        <v>115</v>
      </c>
      <c r="K620" t="s">
        <v>185</v>
      </c>
      <c r="L620">
        <v>200</v>
      </c>
      <c r="M620" t="s">
        <v>210</v>
      </c>
      <c r="N620">
        <v>8</v>
      </c>
      <c r="O620">
        <v>-29901.68</v>
      </c>
      <c r="P620">
        <v>3066</v>
      </c>
      <c r="Q620" t="str">
        <f t="shared" si="9"/>
        <v>3-Small C&amp;I</v>
      </c>
    </row>
    <row r="621" spans="1:17" x14ac:dyDescent="0.35">
      <c r="A621">
        <v>4</v>
      </c>
      <c r="B621" t="s">
        <v>187</v>
      </c>
      <c r="C621">
        <v>2019</v>
      </c>
      <c r="D621">
        <v>4</v>
      </c>
      <c r="E621" t="s">
        <v>232</v>
      </c>
      <c r="F621">
        <v>10</v>
      </c>
      <c r="G621" t="s">
        <v>238</v>
      </c>
      <c r="H621">
        <v>905</v>
      </c>
      <c r="I621" t="s">
        <v>272</v>
      </c>
      <c r="J621" t="s">
        <v>122</v>
      </c>
      <c r="K621" t="s">
        <v>242</v>
      </c>
      <c r="L621">
        <v>4513</v>
      </c>
      <c r="M621" t="s">
        <v>240</v>
      </c>
      <c r="N621">
        <v>5</v>
      </c>
      <c r="O621">
        <v>242.47</v>
      </c>
      <c r="P621">
        <v>4481</v>
      </c>
      <c r="Q621" t="str">
        <f t="shared" si="9"/>
        <v>2-Low Income Residential</v>
      </c>
    </row>
    <row r="622" spans="1:17" x14ac:dyDescent="0.35">
      <c r="A622">
        <v>4</v>
      </c>
      <c r="B622" t="s">
        <v>187</v>
      </c>
      <c r="C622">
        <v>2019</v>
      </c>
      <c r="D622">
        <v>4</v>
      </c>
      <c r="E622" t="s">
        <v>232</v>
      </c>
      <c r="F622">
        <v>3</v>
      </c>
      <c r="G622" t="s">
        <v>189</v>
      </c>
      <c r="H622">
        <v>1</v>
      </c>
      <c r="I622" t="s">
        <v>229</v>
      </c>
      <c r="J622" t="s">
        <v>121</v>
      </c>
      <c r="K622" t="s">
        <v>230</v>
      </c>
      <c r="L622">
        <v>300</v>
      </c>
      <c r="M622" t="s">
        <v>191</v>
      </c>
      <c r="N622">
        <v>24</v>
      </c>
      <c r="O622">
        <v>3488.41</v>
      </c>
      <c r="P622">
        <v>13034</v>
      </c>
      <c r="Q622" t="str">
        <f t="shared" si="9"/>
        <v>1-Residential</v>
      </c>
    </row>
    <row r="623" spans="1:17" x14ac:dyDescent="0.35">
      <c r="A623">
        <v>5</v>
      </c>
      <c r="B623" t="s">
        <v>181</v>
      </c>
      <c r="C623">
        <v>2019</v>
      </c>
      <c r="D623">
        <v>4</v>
      </c>
      <c r="E623" t="s">
        <v>232</v>
      </c>
      <c r="F623">
        <v>5</v>
      </c>
      <c r="G623" t="s">
        <v>195</v>
      </c>
      <c r="H623">
        <v>954</v>
      </c>
      <c r="I623" t="s">
        <v>237</v>
      </c>
      <c r="J623" t="s">
        <v>119</v>
      </c>
      <c r="K623" t="s">
        <v>216</v>
      </c>
      <c r="L623">
        <v>4552</v>
      </c>
      <c r="M623" t="s">
        <v>276</v>
      </c>
      <c r="N623">
        <v>481</v>
      </c>
      <c r="O623">
        <v>968811.32</v>
      </c>
      <c r="P623">
        <v>12103158</v>
      </c>
      <c r="Q623" t="str">
        <f t="shared" si="9"/>
        <v>4-Medium C&amp;I</v>
      </c>
    </row>
    <row r="624" spans="1:17" x14ac:dyDescent="0.35">
      <c r="A624">
        <v>5</v>
      </c>
      <c r="B624" t="s">
        <v>181</v>
      </c>
      <c r="C624">
        <v>2019</v>
      </c>
      <c r="D624">
        <v>4</v>
      </c>
      <c r="E624" t="s">
        <v>232</v>
      </c>
      <c r="F624">
        <v>5</v>
      </c>
      <c r="G624" t="s">
        <v>195</v>
      </c>
      <c r="H624">
        <v>602</v>
      </c>
      <c r="I624" t="s">
        <v>246</v>
      </c>
      <c r="J624" t="s">
        <v>125</v>
      </c>
      <c r="K624" t="s">
        <v>197</v>
      </c>
      <c r="L624">
        <v>460</v>
      </c>
      <c r="M624" t="s">
        <v>198</v>
      </c>
      <c r="N624">
        <v>27</v>
      </c>
      <c r="O624">
        <v>3685.16</v>
      </c>
      <c r="P624">
        <v>10627</v>
      </c>
      <c r="Q624" t="str">
        <f t="shared" si="9"/>
        <v>Street</v>
      </c>
    </row>
    <row r="625" spans="1:17" x14ac:dyDescent="0.35">
      <c r="A625">
        <v>5</v>
      </c>
      <c r="B625" t="s">
        <v>181</v>
      </c>
      <c r="C625">
        <v>2019</v>
      </c>
      <c r="D625">
        <v>4</v>
      </c>
      <c r="E625" t="s">
        <v>232</v>
      </c>
      <c r="F625">
        <v>60</v>
      </c>
      <c r="G625" t="s">
        <v>212</v>
      </c>
      <c r="H625">
        <v>623</v>
      </c>
      <c r="I625" t="s">
        <v>295</v>
      </c>
      <c r="J625" t="s">
        <v>124</v>
      </c>
      <c r="K625" t="s">
        <v>227</v>
      </c>
      <c r="L625">
        <v>360</v>
      </c>
      <c r="M625" t="s">
        <v>225</v>
      </c>
      <c r="N625">
        <v>3</v>
      </c>
      <c r="O625">
        <v>50.88</v>
      </c>
      <c r="P625">
        <v>171</v>
      </c>
      <c r="Q625" t="str">
        <f t="shared" si="9"/>
        <v>Street</v>
      </c>
    </row>
    <row r="626" spans="1:17" x14ac:dyDescent="0.35">
      <c r="A626">
        <v>5</v>
      </c>
      <c r="B626" t="s">
        <v>181</v>
      </c>
      <c r="C626">
        <v>2019</v>
      </c>
      <c r="D626">
        <v>4</v>
      </c>
      <c r="E626" t="s">
        <v>232</v>
      </c>
      <c r="F626">
        <v>6</v>
      </c>
      <c r="G626" t="s">
        <v>192</v>
      </c>
      <c r="H626">
        <v>624</v>
      </c>
      <c r="I626" t="s">
        <v>226</v>
      </c>
      <c r="J626" t="s">
        <v>124</v>
      </c>
      <c r="K626" t="s">
        <v>227</v>
      </c>
      <c r="L626">
        <v>4562</v>
      </c>
      <c r="M626" t="s">
        <v>211</v>
      </c>
      <c r="N626">
        <v>15</v>
      </c>
      <c r="O626">
        <v>2650.52</v>
      </c>
      <c r="P626">
        <v>16665</v>
      </c>
      <c r="Q626" t="str">
        <f t="shared" si="9"/>
        <v>Street</v>
      </c>
    </row>
    <row r="627" spans="1:17" x14ac:dyDescent="0.35">
      <c r="A627">
        <v>4</v>
      </c>
      <c r="B627" t="s">
        <v>187</v>
      </c>
      <c r="C627">
        <v>2019</v>
      </c>
      <c r="D627">
        <v>4</v>
      </c>
      <c r="E627" t="s">
        <v>232</v>
      </c>
      <c r="F627">
        <v>60</v>
      </c>
      <c r="G627" t="s">
        <v>212</v>
      </c>
      <c r="H627">
        <v>624</v>
      </c>
      <c r="I627" t="s">
        <v>226</v>
      </c>
      <c r="J627" t="s">
        <v>124</v>
      </c>
      <c r="K627" t="s">
        <v>227</v>
      </c>
      <c r="L627">
        <v>4563</v>
      </c>
      <c r="M627" t="s">
        <v>228</v>
      </c>
      <c r="N627">
        <v>2</v>
      </c>
      <c r="O627">
        <v>22.52</v>
      </c>
      <c r="P627">
        <v>121</v>
      </c>
      <c r="Q627" t="str">
        <f t="shared" si="9"/>
        <v>Street</v>
      </c>
    </row>
    <row r="628" spans="1:17" x14ac:dyDescent="0.35">
      <c r="A628">
        <v>5</v>
      </c>
      <c r="B628" t="s">
        <v>181</v>
      </c>
      <c r="C628">
        <v>2019</v>
      </c>
      <c r="D628">
        <v>4</v>
      </c>
      <c r="E628" t="s">
        <v>232</v>
      </c>
      <c r="F628">
        <v>6</v>
      </c>
      <c r="G628" t="s">
        <v>192</v>
      </c>
      <c r="H628">
        <v>612</v>
      </c>
      <c r="I628" t="s">
        <v>223</v>
      </c>
      <c r="J628" t="s">
        <v>116</v>
      </c>
      <c r="K628" t="s">
        <v>224</v>
      </c>
      <c r="L628">
        <v>700</v>
      </c>
      <c r="M628" t="s">
        <v>193</v>
      </c>
      <c r="N628">
        <v>4</v>
      </c>
      <c r="O628">
        <v>92.08</v>
      </c>
      <c r="P628">
        <v>289</v>
      </c>
      <c r="Q628" t="str">
        <f t="shared" si="9"/>
        <v>3-Small C&amp;I</v>
      </c>
    </row>
    <row r="629" spans="1:17" x14ac:dyDescent="0.35">
      <c r="A629">
        <v>4</v>
      </c>
      <c r="B629" t="s">
        <v>187</v>
      </c>
      <c r="C629">
        <v>2019</v>
      </c>
      <c r="D629">
        <v>4</v>
      </c>
      <c r="E629" t="s">
        <v>232</v>
      </c>
      <c r="F629">
        <v>3</v>
      </c>
      <c r="G629" t="s">
        <v>189</v>
      </c>
      <c r="H629">
        <v>621</v>
      </c>
      <c r="I629" t="s">
        <v>259</v>
      </c>
      <c r="J629" t="s">
        <v>116</v>
      </c>
      <c r="K629" t="s">
        <v>224</v>
      </c>
      <c r="L629">
        <v>4532</v>
      </c>
      <c r="M629" t="s">
        <v>200</v>
      </c>
      <c r="N629">
        <v>9</v>
      </c>
      <c r="O629">
        <v>177.81</v>
      </c>
      <c r="P629">
        <v>1199</v>
      </c>
      <c r="Q629" t="str">
        <f t="shared" si="9"/>
        <v>3-Small C&amp;I</v>
      </c>
    </row>
    <row r="630" spans="1:17" x14ac:dyDescent="0.35">
      <c r="A630">
        <v>5</v>
      </c>
      <c r="B630" t="s">
        <v>181</v>
      </c>
      <c r="C630">
        <v>2019</v>
      </c>
      <c r="D630">
        <v>4</v>
      </c>
      <c r="E630" t="s">
        <v>232</v>
      </c>
      <c r="F630">
        <v>6</v>
      </c>
      <c r="G630" t="s">
        <v>192</v>
      </c>
      <c r="H630">
        <v>609</v>
      </c>
      <c r="I630" t="s">
        <v>298</v>
      </c>
      <c r="J630" t="s">
        <v>278</v>
      </c>
      <c r="K630" t="s">
        <v>212</v>
      </c>
      <c r="L630">
        <v>700</v>
      </c>
      <c r="M630" t="s">
        <v>193</v>
      </c>
      <c r="N630">
        <v>8</v>
      </c>
      <c r="O630">
        <v>4386.42</v>
      </c>
      <c r="P630">
        <v>19334</v>
      </c>
      <c r="Q630" t="str">
        <f t="shared" si="9"/>
        <v>Street</v>
      </c>
    </row>
    <row r="631" spans="1:17" x14ac:dyDescent="0.35">
      <c r="A631">
        <v>5</v>
      </c>
      <c r="B631" t="s">
        <v>181</v>
      </c>
      <c r="C631">
        <v>2019</v>
      </c>
      <c r="D631">
        <v>4</v>
      </c>
      <c r="E631" t="s">
        <v>232</v>
      </c>
      <c r="F631">
        <v>6</v>
      </c>
      <c r="G631" t="s">
        <v>192</v>
      </c>
      <c r="H631">
        <v>619</v>
      </c>
      <c r="I631" t="s">
        <v>277</v>
      </c>
      <c r="J631" t="s">
        <v>278</v>
      </c>
      <c r="K631" t="s">
        <v>212</v>
      </c>
      <c r="L631">
        <v>4562</v>
      </c>
      <c r="M631" t="s">
        <v>211</v>
      </c>
      <c r="N631">
        <v>248</v>
      </c>
      <c r="O631">
        <v>271157.43</v>
      </c>
      <c r="P631">
        <v>2354846</v>
      </c>
      <c r="Q631" t="str">
        <f t="shared" si="9"/>
        <v>Street</v>
      </c>
    </row>
    <row r="632" spans="1:17" x14ac:dyDescent="0.35">
      <c r="A632">
        <v>5</v>
      </c>
      <c r="B632" t="s">
        <v>181</v>
      </c>
      <c r="C632">
        <v>2019</v>
      </c>
      <c r="D632">
        <v>4</v>
      </c>
      <c r="E632" t="s">
        <v>232</v>
      </c>
      <c r="F632">
        <v>10</v>
      </c>
      <c r="G632" t="s">
        <v>238</v>
      </c>
      <c r="H632">
        <v>603</v>
      </c>
      <c r="I632" t="s">
        <v>196</v>
      </c>
      <c r="J632" t="s">
        <v>125</v>
      </c>
      <c r="K632" t="s">
        <v>197</v>
      </c>
      <c r="L632">
        <v>207</v>
      </c>
      <c r="M632" t="s">
        <v>243</v>
      </c>
      <c r="N632">
        <v>29</v>
      </c>
      <c r="O632">
        <v>478.82</v>
      </c>
      <c r="P632">
        <v>1248</v>
      </c>
      <c r="Q632" t="str">
        <f t="shared" si="9"/>
        <v>Street</v>
      </c>
    </row>
    <row r="633" spans="1:17" x14ac:dyDescent="0.35">
      <c r="A633">
        <v>4</v>
      </c>
      <c r="B633" t="s">
        <v>187</v>
      </c>
      <c r="C633">
        <v>2019</v>
      </c>
      <c r="D633">
        <v>4</v>
      </c>
      <c r="E633" t="s">
        <v>232</v>
      </c>
      <c r="F633">
        <v>1</v>
      </c>
      <c r="G633" t="s">
        <v>183</v>
      </c>
      <c r="H633">
        <v>903</v>
      </c>
      <c r="I633" t="s">
        <v>239</v>
      </c>
      <c r="J633" t="s">
        <v>121</v>
      </c>
      <c r="K633" t="s">
        <v>230</v>
      </c>
      <c r="L633">
        <v>4512</v>
      </c>
      <c r="M633" t="s">
        <v>186</v>
      </c>
      <c r="N633">
        <v>10536</v>
      </c>
      <c r="O633">
        <v>860325.34</v>
      </c>
      <c r="P633">
        <v>6681873</v>
      </c>
      <c r="Q633" t="str">
        <f t="shared" si="9"/>
        <v>1-Residential</v>
      </c>
    </row>
    <row r="634" spans="1:17" x14ac:dyDescent="0.35">
      <c r="A634">
        <v>5</v>
      </c>
      <c r="B634" t="s">
        <v>181</v>
      </c>
      <c r="C634">
        <v>2019</v>
      </c>
      <c r="D634">
        <v>4</v>
      </c>
      <c r="E634" t="s">
        <v>232</v>
      </c>
      <c r="F634">
        <v>10</v>
      </c>
      <c r="G634" t="s">
        <v>238</v>
      </c>
      <c r="H634">
        <v>950</v>
      </c>
      <c r="I634" t="s">
        <v>184</v>
      </c>
      <c r="J634" t="s">
        <v>115</v>
      </c>
      <c r="K634" t="s">
        <v>185</v>
      </c>
      <c r="L634">
        <v>4513</v>
      </c>
      <c r="M634" t="s">
        <v>240</v>
      </c>
      <c r="N634">
        <v>18</v>
      </c>
      <c r="O634">
        <v>2038.33</v>
      </c>
      <c r="P634">
        <v>21961</v>
      </c>
      <c r="Q634" t="str">
        <f t="shared" si="9"/>
        <v>3-Small C&amp;I</v>
      </c>
    </row>
    <row r="635" spans="1:17" x14ac:dyDescent="0.35">
      <c r="A635">
        <v>4</v>
      </c>
      <c r="B635" t="s">
        <v>187</v>
      </c>
      <c r="C635">
        <v>2019</v>
      </c>
      <c r="D635">
        <v>4</v>
      </c>
      <c r="E635" t="s">
        <v>232</v>
      </c>
      <c r="F635">
        <v>5</v>
      </c>
      <c r="G635" t="s">
        <v>195</v>
      </c>
      <c r="H635">
        <v>950</v>
      </c>
      <c r="I635" t="s">
        <v>184</v>
      </c>
      <c r="J635" t="s">
        <v>115</v>
      </c>
      <c r="K635" t="s">
        <v>185</v>
      </c>
      <c r="L635">
        <v>4552</v>
      </c>
      <c r="M635" t="s">
        <v>276</v>
      </c>
      <c r="N635">
        <v>2</v>
      </c>
      <c r="O635">
        <v>41.94</v>
      </c>
      <c r="P635">
        <v>240</v>
      </c>
      <c r="Q635" t="str">
        <f t="shared" si="9"/>
        <v>3-Small C&amp;I</v>
      </c>
    </row>
    <row r="636" spans="1:17" x14ac:dyDescent="0.35">
      <c r="A636">
        <v>5</v>
      </c>
      <c r="B636" t="s">
        <v>181</v>
      </c>
      <c r="C636">
        <v>2019</v>
      </c>
      <c r="D636">
        <v>4</v>
      </c>
      <c r="E636" t="s">
        <v>232</v>
      </c>
      <c r="F636">
        <v>3</v>
      </c>
      <c r="G636" t="s">
        <v>189</v>
      </c>
      <c r="H636">
        <v>6</v>
      </c>
      <c r="I636" t="s">
        <v>256</v>
      </c>
      <c r="J636" t="s">
        <v>122</v>
      </c>
      <c r="K636" t="s">
        <v>242</v>
      </c>
      <c r="L636">
        <v>300</v>
      </c>
      <c r="M636" t="s">
        <v>191</v>
      </c>
      <c r="N636">
        <v>2</v>
      </c>
      <c r="O636">
        <v>159.03</v>
      </c>
      <c r="P636">
        <v>890</v>
      </c>
      <c r="Q636" t="str">
        <f t="shared" si="9"/>
        <v>2-Low Income Residential</v>
      </c>
    </row>
    <row r="637" spans="1:17" x14ac:dyDescent="0.35">
      <c r="A637">
        <v>4</v>
      </c>
      <c r="B637" t="s">
        <v>187</v>
      </c>
      <c r="C637">
        <v>2019</v>
      </c>
      <c r="D637">
        <v>4</v>
      </c>
      <c r="E637" t="s">
        <v>232</v>
      </c>
      <c r="F637">
        <v>3</v>
      </c>
      <c r="G637" t="s">
        <v>189</v>
      </c>
      <c r="H637">
        <v>950</v>
      </c>
      <c r="I637" t="s">
        <v>184</v>
      </c>
      <c r="J637" t="s">
        <v>115</v>
      </c>
      <c r="K637" t="s">
        <v>185</v>
      </c>
      <c r="L637">
        <v>4532</v>
      </c>
      <c r="M637" t="s">
        <v>200</v>
      </c>
      <c r="N637">
        <v>1275</v>
      </c>
      <c r="O637">
        <v>153140.93</v>
      </c>
      <c r="P637">
        <v>1551038</v>
      </c>
      <c r="Q637" t="str">
        <f t="shared" si="9"/>
        <v>3-Small C&amp;I</v>
      </c>
    </row>
    <row r="638" spans="1:17" x14ac:dyDescent="0.35">
      <c r="A638">
        <v>5</v>
      </c>
      <c r="B638" t="s">
        <v>181</v>
      </c>
      <c r="C638">
        <v>2019</v>
      </c>
      <c r="D638">
        <v>4</v>
      </c>
      <c r="E638" t="s">
        <v>232</v>
      </c>
      <c r="F638">
        <v>3</v>
      </c>
      <c r="G638" t="s">
        <v>189</v>
      </c>
      <c r="H638">
        <v>9</v>
      </c>
      <c r="I638" t="s">
        <v>275</v>
      </c>
      <c r="J638" t="s">
        <v>117</v>
      </c>
      <c r="K638" t="s">
        <v>236</v>
      </c>
      <c r="L638">
        <v>300</v>
      </c>
      <c r="M638" t="s">
        <v>191</v>
      </c>
      <c r="N638">
        <v>330</v>
      </c>
      <c r="O638">
        <v>-360491.8</v>
      </c>
      <c r="P638">
        <v>693018</v>
      </c>
      <c r="Q638" t="str">
        <f t="shared" si="9"/>
        <v>3-Small C&amp;I</v>
      </c>
    </row>
    <row r="639" spans="1:17" x14ac:dyDescent="0.35">
      <c r="A639">
        <v>5</v>
      </c>
      <c r="B639" t="s">
        <v>181</v>
      </c>
      <c r="C639">
        <v>2019</v>
      </c>
      <c r="D639">
        <v>4</v>
      </c>
      <c r="E639" t="s">
        <v>232</v>
      </c>
      <c r="F639">
        <v>3</v>
      </c>
      <c r="G639" t="s">
        <v>189</v>
      </c>
      <c r="H639">
        <v>310</v>
      </c>
      <c r="I639" t="s">
        <v>254</v>
      </c>
      <c r="J639" t="s">
        <v>118</v>
      </c>
      <c r="K639" t="s">
        <v>214</v>
      </c>
      <c r="L639">
        <v>300</v>
      </c>
      <c r="M639" t="s">
        <v>191</v>
      </c>
      <c r="N639">
        <v>255</v>
      </c>
      <c r="O639">
        <v>16422.57</v>
      </c>
      <c r="P639">
        <v>65908</v>
      </c>
      <c r="Q639" t="str">
        <f t="shared" si="9"/>
        <v>3-Small C&amp;I</v>
      </c>
    </row>
    <row r="640" spans="1:17" x14ac:dyDescent="0.35">
      <c r="A640">
        <v>5</v>
      </c>
      <c r="B640" t="s">
        <v>181</v>
      </c>
      <c r="C640">
        <v>2019</v>
      </c>
      <c r="D640">
        <v>4</v>
      </c>
      <c r="E640" t="s">
        <v>232</v>
      </c>
      <c r="F640">
        <v>1</v>
      </c>
      <c r="G640" t="s">
        <v>183</v>
      </c>
      <c r="H640">
        <v>953</v>
      </c>
      <c r="I640" t="s">
        <v>213</v>
      </c>
      <c r="J640" t="s">
        <v>118</v>
      </c>
      <c r="K640" t="s">
        <v>214</v>
      </c>
      <c r="L640">
        <v>4512</v>
      </c>
      <c r="M640" t="s">
        <v>186</v>
      </c>
      <c r="N640">
        <v>533</v>
      </c>
      <c r="O640">
        <v>19294.66</v>
      </c>
      <c r="P640">
        <v>169342</v>
      </c>
      <c r="Q640" t="str">
        <f t="shared" si="9"/>
        <v>3-Small C&amp;I</v>
      </c>
    </row>
    <row r="641" spans="1:17" x14ac:dyDescent="0.35">
      <c r="A641">
        <v>5</v>
      </c>
      <c r="B641" t="s">
        <v>181</v>
      </c>
      <c r="C641">
        <v>2019</v>
      </c>
      <c r="D641">
        <v>4</v>
      </c>
      <c r="E641" t="s">
        <v>232</v>
      </c>
      <c r="F641">
        <v>3</v>
      </c>
      <c r="G641" t="s">
        <v>189</v>
      </c>
      <c r="H641">
        <v>953</v>
      </c>
      <c r="I641" t="s">
        <v>213</v>
      </c>
      <c r="J641" t="s">
        <v>118</v>
      </c>
      <c r="K641" t="s">
        <v>214</v>
      </c>
      <c r="L641">
        <v>4532</v>
      </c>
      <c r="M641" t="s">
        <v>200</v>
      </c>
      <c r="N641">
        <v>14262</v>
      </c>
      <c r="O641">
        <v>186602.26</v>
      </c>
      <c r="P641">
        <v>7447520</v>
      </c>
      <c r="Q641" t="str">
        <f t="shared" si="9"/>
        <v>3-Small C&amp;I</v>
      </c>
    </row>
    <row r="642" spans="1:17" x14ac:dyDescent="0.35">
      <c r="A642">
        <v>4</v>
      </c>
      <c r="B642" t="s">
        <v>187</v>
      </c>
      <c r="C642">
        <v>2019</v>
      </c>
      <c r="D642">
        <v>4</v>
      </c>
      <c r="E642" t="s">
        <v>232</v>
      </c>
      <c r="F642">
        <v>1</v>
      </c>
      <c r="G642" t="s">
        <v>183</v>
      </c>
      <c r="H642">
        <v>10</v>
      </c>
      <c r="I642" t="s">
        <v>251</v>
      </c>
      <c r="J642" t="s">
        <v>118</v>
      </c>
      <c r="K642" t="s">
        <v>214</v>
      </c>
      <c r="L642">
        <v>200</v>
      </c>
      <c r="M642" t="s">
        <v>210</v>
      </c>
      <c r="N642">
        <v>3</v>
      </c>
      <c r="O642">
        <v>490.42</v>
      </c>
      <c r="P642">
        <v>2051</v>
      </c>
      <c r="Q642" t="str">
        <f t="shared" ref="Q642:Q705" si="10">VLOOKUP(J642,S:T,2,FALSE)</f>
        <v>3-Small C&amp;I</v>
      </c>
    </row>
    <row r="643" spans="1:17" x14ac:dyDescent="0.35">
      <c r="A643">
        <v>5</v>
      </c>
      <c r="B643" t="s">
        <v>181</v>
      </c>
      <c r="C643">
        <v>2019</v>
      </c>
      <c r="D643">
        <v>4</v>
      </c>
      <c r="E643" t="s">
        <v>232</v>
      </c>
      <c r="F643">
        <v>3</v>
      </c>
      <c r="G643" t="s">
        <v>189</v>
      </c>
      <c r="H643">
        <v>1</v>
      </c>
      <c r="I643" t="s">
        <v>229</v>
      </c>
      <c r="J643" t="s">
        <v>121</v>
      </c>
      <c r="K643" t="s">
        <v>230</v>
      </c>
      <c r="L643">
        <v>300</v>
      </c>
      <c r="M643" t="s">
        <v>191</v>
      </c>
      <c r="N643">
        <v>1259</v>
      </c>
      <c r="O643">
        <v>371999.63</v>
      </c>
      <c r="P643">
        <v>1447143</v>
      </c>
      <c r="Q643" t="str">
        <f t="shared" si="10"/>
        <v>1-Residential</v>
      </c>
    </row>
    <row r="644" spans="1:17" x14ac:dyDescent="0.35">
      <c r="A644">
        <v>5</v>
      </c>
      <c r="B644" t="s">
        <v>181</v>
      </c>
      <c r="C644">
        <v>2019</v>
      </c>
      <c r="D644">
        <v>4</v>
      </c>
      <c r="E644" t="s">
        <v>232</v>
      </c>
      <c r="F644">
        <v>10</v>
      </c>
      <c r="G644" t="s">
        <v>238</v>
      </c>
      <c r="H644">
        <v>1</v>
      </c>
      <c r="I644" t="s">
        <v>229</v>
      </c>
      <c r="J644" t="s">
        <v>121</v>
      </c>
      <c r="K644" t="s">
        <v>230</v>
      </c>
      <c r="L644">
        <v>207</v>
      </c>
      <c r="M644" t="s">
        <v>243</v>
      </c>
      <c r="N644">
        <v>40917</v>
      </c>
      <c r="O644">
        <v>7987919.7000000002</v>
      </c>
      <c r="P644">
        <v>30876785</v>
      </c>
      <c r="Q644" t="str">
        <f t="shared" si="10"/>
        <v>1-Residential</v>
      </c>
    </row>
    <row r="645" spans="1:17" x14ac:dyDescent="0.35">
      <c r="A645">
        <v>5</v>
      </c>
      <c r="B645" t="s">
        <v>181</v>
      </c>
      <c r="C645">
        <v>2019</v>
      </c>
      <c r="D645">
        <v>4</v>
      </c>
      <c r="E645" t="s">
        <v>232</v>
      </c>
      <c r="F645">
        <v>10</v>
      </c>
      <c r="G645" t="s">
        <v>238</v>
      </c>
      <c r="H645">
        <v>5</v>
      </c>
      <c r="I645" t="s">
        <v>190</v>
      </c>
      <c r="J645" t="s">
        <v>115</v>
      </c>
      <c r="K645" t="s">
        <v>185</v>
      </c>
      <c r="L645">
        <v>207</v>
      </c>
      <c r="M645" t="s">
        <v>243</v>
      </c>
      <c r="N645">
        <v>11</v>
      </c>
      <c r="O645">
        <v>1139.75</v>
      </c>
      <c r="P645">
        <v>5009</v>
      </c>
      <c r="Q645" t="str">
        <f t="shared" si="10"/>
        <v>3-Small C&amp;I</v>
      </c>
    </row>
    <row r="646" spans="1:17" x14ac:dyDescent="0.35">
      <c r="A646">
        <v>5</v>
      </c>
      <c r="B646" t="s">
        <v>181</v>
      </c>
      <c r="C646">
        <v>2019</v>
      </c>
      <c r="D646">
        <v>4</v>
      </c>
      <c r="E646" t="s">
        <v>232</v>
      </c>
      <c r="F646">
        <v>10</v>
      </c>
      <c r="G646" t="s">
        <v>238</v>
      </c>
      <c r="H646">
        <v>3</v>
      </c>
      <c r="I646" t="s">
        <v>209</v>
      </c>
      <c r="J646" t="s">
        <v>202</v>
      </c>
      <c r="K646" t="s">
        <v>203</v>
      </c>
      <c r="L646">
        <v>207</v>
      </c>
      <c r="M646" t="s">
        <v>243</v>
      </c>
      <c r="N646">
        <v>33</v>
      </c>
      <c r="O646">
        <v>23140.62</v>
      </c>
      <c r="P646">
        <v>89875</v>
      </c>
      <c r="Q646" t="str">
        <f t="shared" si="10"/>
        <v>1-Residential</v>
      </c>
    </row>
    <row r="647" spans="1:17" x14ac:dyDescent="0.35">
      <c r="A647">
        <v>5</v>
      </c>
      <c r="B647" t="s">
        <v>181</v>
      </c>
      <c r="C647">
        <v>2019</v>
      </c>
      <c r="D647">
        <v>4</v>
      </c>
      <c r="E647" t="s">
        <v>232</v>
      </c>
      <c r="F647">
        <v>3</v>
      </c>
      <c r="G647" t="s">
        <v>189</v>
      </c>
      <c r="H647">
        <v>911</v>
      </c>
      <c r="I647" t="s">
        <v>201</v>
      </c>
      <c r="J647" t="s">
        <v>202</v>
      </c>
      <c r="K647" t="s">
        <v>203</v>
      </c>
      <c r="L647">
        <v>4532</v>
      </c>
      <c r="M647" t="s">
        <v>200</v>
      </c>
      <c r="N647">
        <v>27</v>
      </c>
      <c r="O647">
        <v>63143.43</v>
      </c>
      <c r="P647">
        <v>547062</v>
      </c>
      <c r="Q647" t="str">
        <f t="shared" si="10"/>
        <v>1-Residential</v>
      </c>
    </row>
    <row r="648" spans="1:17" x14ac:dyDescent="0.35">
      <c r="A648">
        <v>5</v>
      </c>
      <c r="B648" t="s">
        <v>181</v>
      </c>
      <c r="C648">
        <v>2019</v>
      </c>
      <c r="D648">
        <v>4</v>
      </c>
      <c r="E648" t="s">
        <v>232</v>
      </c>
      <c r="F648">
        <v>3</v>
      </c>
      <c r="G648" t="s">
        <v>189</v>
      </c>
      <c r="H648">
        <v>18</v>
      </c>
      <c r="I648" t="s">
        <v>215</v>
      </c>
      <c r="J648" t="s">
        <v>119</v>
      </c>
      <c r="K648" t="s">
        <v>216</v>
      </c>
      <c r="L648">
        <v>300</v>
      </c>
      <c r="M648" t="s">
        <v>191</v>
      </c>
      <c r="N648">
        <v>2685</v>
      </c>
      <c r="O648">
        <v>8123903.5300000003</v>
      </c>
      <c r="P648">
        <v>37847393</v>
      </c>
      <c r="Q648" t="str">
        <f t="shared" si="10"/>
        <v>4-Medium C&amp;I</v>
      </c>
    </row>
    <row r="649" spans="1:17" x14ac:dyDescent="0.35">
      <c r="A649">
        <v>5</v>
      </c>
      <c r="B649" t="s">
        <v>181</v>
      </c>
      <c r="C649">
        <v>2019</v>
      </c>
      <c r="D649">
        <v>4</v>
      </c>
      <c r="E649" t="s">
        <v>232</v>
      </c>
      <c r="F649">
        <v>1</v>
      </c>
      <c r="G649" t="s">
        <v>183</v>
      </c>
      <c r="H649">
        <v>1</v>
      </c>
      <c r="I649" t="s">
        <v>229</v>
      </c>
      <c r="J649" t="s">
        <v>121</v>
      </c>
      <c r="K649" t="s">
        <v>230</v>
      </c>
      <c r="L649">
        <v>200</v>
      </c>
      <c r="M649" t="s">
        <v>210</v>
      </c>
      <c r="N649">
        <v>549934</v>
      </c>
      <c r="O649">
        <v>65168485.170000002</v>
      </c>
      <c r="P649">
        <v>249292498</v>
      </c>
      <c r="Q649" t="str">
        <f t="shared" si="10"/>
        <v>1-Residential</v>
      </c>
    </row>
    <row r="650" spans="1:17" x14ac:dyDescent="0.35">
      <c r="A650">
        <v>4</v>
      </c>
      <c r="B650" t="s">
        <v>187</v>
      </c>
      <c r="C650">
        <v>2019</v>
      </c>
      <c r="D650">
        <v>4</v>
      </c>
      <c r="E650" t="s">
        <v>232</v>
      </c>
      <c r="F650">
        <v>3</v>
      </c>
      <c r="G650" t="s">
        <v>189</v>
      </c>
      <c r="H650">
        <v>710</v>
      </c>
      <c r="I650" t="s">
        <v>220</v>
      </c>
      <c r="J650" t="s">
        <v>207</v>
      </c>
      <c r="K650" t="s">
        <v>208</v>
      </c>
      <c r="L650">
        <v>4532</v>
      </c>
      <c r="M650" t="s">
        <v>200</v>
      </c>
      <c r="N650">
        <v>11</v>
      </c>
      <c r="O650">
        <v>68138.28</v>
      </c>
      <c r="P650">
        <v>990354</v>
      </c>
      <c r="Q650" t="str">
        <f t="shared" si="10"/>
        <v>5-Large C&amp;I</v>
      </c>
    </row>
    <row r="651" spans="1:17" x14ac:dyDescent="0.35">
      <c r="A651">
        <v>5</v>
      </c>
      <c r="B651" t="s">
        <v>181</v>
      </c>
      <c r="C651">
        <v>2019</v>
      </c>
      <c r="D651">
        <v>4</v>
      </c>
      <c r="E651" t="s">
        <v>232</v>
      </c>
      <c r="F651">
        <v>3</v>
      </c>
      <c r="G651" t="s">
        <v>189</v>
      </c>
      <c r="H651">
        <v>2</v>
      </c>
      <c r="I651" t="s">
        <v>264</v>
      </c>
      <c r="J651" t="s">
        <v>121</v>
      </c>
      <c r="K651" t="s">
        <v>230</v>
      </c>
      <c r="L651">
        <v>300</v>
      </c>
      <c r="M651" t="s">
        <v>191</v>
      </c>
      <c r="N651">
        <v>2</v>
      </c>
      <c r="O651">
        <v>11</v>
      </c>
      <c r="P651">
        <v>0</v>
      </c>
      <c r="Q651" t="str">
        <f t="shared" si="10"/>
        <v>1-Residential</v>
      </c>
    </row>
    <row r="652" spans="1:17" x14ac:dyDescent="0.35">
      <c r="A652">
        <v>5</v>
      </c>
      <c r="B652" t="s">
        <v>181</v>
      </c>
      <c r="C652">
        <v>2019</v>
      </c>
      <c r="D652">
        <v>4</v>
      </c>
      <c r="E652" t="s">
        <v>232</v>
      </c>
      <c r="F652">
        <v>3</v>
      </c>
      <c r="G652" t="s">
        <v>189</v>
      </c>
      <c r="H652">
        <v>301</v>
      </c>
      <c r="I652" t="s">
        <v>247</v>
      </c>
      <c r="J652" t="s">
        <v>121</v>
      </c>
      <c r="K652" t="s">
        <v>230</v>
      </c>
      <c r="L652">
        <v>300</v>
      </c>
      <c r="M652" t="s">
        <v>191</v>
      </c>
      <c r="N652">
        <v>11</v>
      </c>
      <c r="O652">
        <v>-26127.03</v>
      </c>
      <c r="P652">
        <v>16831</v>
      </c>
      <c r="Q652" t="str">
        <f t="shared" si="10"/>
        <v>1-Residential</v>
      </c>
    </row>
    <row r="653" spans="1:17" x14ac:dyDescent="0.35">
      <c r="A653">
        <v>5</v>
      </c>
      <c r="B653" t="s">
        <v>181</v>
      </c>
      <c r="C653">
        <v>2019</v>
      </c>
      <c r="D653">
        <v>4</v>
      </c>
      <c r="E653" t="s">
        <v>232</v>
      </c>
      <c r="F653">
        <v>75</v>
      </c>
      <c r="G653" t="s">
        <v>212</v>
      </c>
      <c r="H653">
        <v>13</v>
      </c>
      <c r="I653" t="s">
        <v>296</v>
      </c>
      <c r="J653" t="s">
        <v>119</v>
      </c>
      <c r="K653" t="s">
        <v>216</v>
      </c>
      <c r="L653">
        <v>1575</v>
      </c>
      <c r="M653" t="s">
        <v>218</v>
      </c>
      <c r="N653">
        <v>1</v>
      </c>
      <c r="O653">
        <v>1318.55</v>
      </c>
      <c r="P653">
        <v>5320</v>
      </c>
      <c r="Q653" t="str">
        <f t="shared" si="10"/>
        <v>4-Medium C&amp;I</v>
      </c>
    </row>
    <row r="654" spans="1:17" x14ac:dyDescent="0.35">
      <c r="A654">
        <v>4</v>
      </c>
      <c r="B654" t="s">
        <v>187</v>
      </c>
      <c r="C654">
        <v>2019</v>
      </c>
      <c r="D654">
        <v>4</v>
      </c>
      <c r="E654" t="s">
        <v>232</v>
      </c>
      <c r="F654">
        <v>3</v>
      </c>
      <c r="G654" t="s">
        <v>189</v>
      </c>
      <c r="H654">
        <v>954</v>
      </c>
      <c r="I654" t="s">
        <v>237</v>
      </c>
      <c r="J654" t="s">
        <v>119</v>
      </c>
      <c r="K654" t="s">
        <v>216</v>
      </c>
      <c r="L654">
        <v>4532</v>
      </c>
      <c r="M654" t="s">
        <v>200</v>
      </c>
      <c r="N654">
        <v>76</v>
      </c>
      <c r="O654">
        <v>99220.91</v>
      </c>
      <c r="P654">
        <v>1261275</v>
      </c>
      <c r="Q654" t="str">
        <f t="shared" si="10"/>
        <v>4-Medium C&amp;I</v>
      </c>
    </row>
    <row r="655" spans="1:17" x14ac:dyDescent="0.35">
      <c r="A655">
        <v>5</v>
      </c>
      <c r="B655" t="s">
        <v>181</v>
      </c>
      <c r="C655">
        <v>2019</v>
      </c>
      <c r="D655">
        <v>4</v>
      </c>
      <c r="E655" t="s">
        <v>232</v>
      </c>
      <c r="F655">
        <v>6</v>
      </c>
      <c r="G655" t="s">
        <v>192</v>
      </c>
      <c r="H655">
        <v>615</v>
      </c>
      <c r="I655" t="s">
        <v>292</v>
      </c>
      <c r="J655" t="s">
        <v>123</v>
      </c>
      <c r="K655" t="s">
        <v>261</v>
      </c>
      <c r="L655">
        <v>4562</v>
      </c>
      <c r="M655" t="s">
        <v>211</v>
      </c>
      <c r="N655">
        <v>670</v>
      </c>
      <c r="O655">
        <v>707711.37</v>
      </c>
      <c r="P655">
        <v>2115491</v>
      </c>
      <c r="Q655" t="str">
        <f t="shared" si="10"/>
        <v>Street</v>
      </c>
    </row>
    <row r="656" spans="1:17" x14ac:dyDescent="0.35">
      <c r="A656">
        <v>5</v>
      </c>
      <c r="B656" t="s">
        <v>181</v>
      </c>
      <c r="C656">
        <v>2019</v>
      </c>
      <c r="D656">
        <v>4</v>
      </c>
      <c r="E656" t="s">
        <v>232</v>
      </c>
      <c r="F656">
        <v>60</v>
      </c>
      <c r="G656" t="s">
        <v>212</v>
      </c>
      <c r="H656">
        <v>600</v>
      </c>
      <c r="I656" t="s">
        <v>266</v>
      </c>
      <c r="J656" t="s">
        <v>123</v>
      </c>
      <c r="K656" t="s">
        <v>261</v>
      </c>
      <c r="L656">
        <v>360</v>
      </c>
      <c r="M656" t="s">
        <v>225</v>
      </c>
      <c r="N656">
        <v>8</v>
      </c>
      <c r="O656">
        <v>3597.75</v>
      </c>
      <c r="P656">
        <v>4627</v>
      </c>
      <c r="Q656" t="str">
        <f t="shared" si="10"/>
        <v>Street</v>
      </c>
    </row>
    <row r="657" spans="1:17" x14ac:dyDescent="0.35">
      <c r="A657">
        <v>5</v>
      </c>
      <c r="B657" t="s">
        <v>181</v>
      </c>
      <c r="C657">
        <v>2019</v>
      </c>
      <c r="D657">
        <v>4</v>
      </c>
      <c r="E657" t="s">
        <v>232</v>
      </c>
      <c r="F657">
        <v>6</v>
      </c>
      <c r="G657" t="s">
        <v>192</v>
      </c>
      <c r="H657">
        <v>600</v>
      </c>
      <c r="I657" t="s">
        <v>266</v>
      </c>
      <c r="J657" t="s">
        <v>123</v>
      </c>
      <c r="K657" t="s">
        <v>261</v>
      </c>
      <c r="L657">
        <v>700</v>
      </c>
      <c r="M657" t="s">
        <v>193</v>
      </c>
      <c r="N657">
        <v>88</v>
      </c>
      <c r="O657">
        <v>94370.09</v>
      </c>
      <c r="P657">
        <v>252478</v>
      </c>
      <c r="Q657" t="str">
        <f t="shared" si="10"/>
        <v>Street</v>
      </c>
    </row>
    <row r="658" spans="1:17" x14ac:dyDescent="0.35">
      <c r="A658">
        <v>5</v>
      </c>
      <c r="B658" t="s">
        <v>181</v>
      </c>
      <c r="C658">
        <v>2019</v>
      </c>
      <c r="D658">
        <v>4</v>
      </c>
      <c r="E658" t="s">
        <v>232</v>
      </c>
      <c r="F658">
        <v>6</v>
      </c>
      <c r="G658" t="s">
        <v>192</v>
      </c>
      <c r="H658">
        <v>601</v>
      </c>
      <c r="I658" t="s">
        <v>260</v>
      </c>
      <c r="J658" t="s">
        <v>123</v>
      </c>
      <c r="K658" t="s">
        <v>261</v>
      </c>
      <c r="L658">
        <v>700</v>
      </c>
      <c r="M658" t="s">
        <v>193</v>
      </c>
      <c r="N658">
        <v>136</v>
      </c>
      <c r="O658">
        <v>78118.67</v>
      </c>
      <c r="P658">
        <v>135348</v>
      </c>
      <c r="Q658" t="str">
        <f t="shared" si="10"/>
        <v>Street</v>
      </c>
    </row>
    <row r="659" spans="1:17" x14ac:dyDescent="0.35">
      <c r="A659">
        <v>5</v>
      </c>
      <c r="B659" t="s">
        <v>181</v>
      </c>
      <c r="C659">
        <v>2019</v>
      </c>
      <c r="D659">
        <v>4</v>
      </c>
      <c r="E659" t="s">
        <v>232</v>
      </c>
      <c r="F659">
        <v>5</v>
      </c>
      <c r="G659" t="s">
        <v>195</v>
      </c>
      <c r="H659">
        <v>616</v>
      </c>
      <c r="I659" t="s">
        <v>199</v>
      </c>
      <c r="J659" t="s">
        <v>125</v>
      </c>
      <c r="K659" t="s">
        <v>197</v>
      </c>
      <c r="L659">
        <v>4552</v>
      </c>
      <c r="M659" t="s">
        <v>276</v>
      </c>
      <c r="N659">
        <v>106</v>
      </c>
      <c r="O659">
        <v>11752.92</v>
      </c>
      <c r="P659">
        <v>53774</v>
      </c>
      <c r="Q659" t="str">
        <f t="shared" si="10"/>
        <v>Street</v>
      </c>
    </row>
    <row r="660" spans="1:17" x14ac:dyDescent="0.35">
      <c r="A660">
        <v>5</v>
      </c>
      <c r="B660" t="s">
        <v>181</v>
      </c>
      <c r="C660">
        <v>2019</v>
      </c>
      <c r="D660">
        <v>4</v>
      </c>
      <c r="E660" t="s">
        <v>232</v>
      </c>
      <c r="F660">
        <v>6</v>
      </c>
      <c r="G660" t="s">
        <v>192</v>
      </c>
      <c r="H660">
        <v>608</v>
      </c>
      <c r="I660" t="s">
        <v>290</v>
      </c>
      <c r="J660" t="s">
        <v>278</v>
      </c>
      <c r="K660" t="s">
        <v>212</v>
      </c>
      <c r="L660">
        <v>700</v>
      </c>
      <c r="M660" t="s">
        <v>193</v>
      </c>
      <c r="N660">
        <v>55</v>
      </c>
      <c r="O660">
        <v>29753.93</v>
      </c>
      <c r="P660">
        <v>120501</v>
      </c>
      <c r="Q660" t="str">
        <f t="shared" si="10"/>
        <v>Street</v>
      </c>
    </row>
    <row r="661" spans="1:17" x14ac:dyDescent="0.35">
      <c r="A661">
        <v>5</v>
      </c>
      <c r="B661" t="s">
        <v>181</v>
      </c>
      <c r="C661">
        <v>2019</v>
      </c>
      <c r="D661">
        <v>4</v>
      </c>
      <c r="E661" t="s">
        <v>232</v>
      </c>
      <c r="F661">
        <v>10</v>
      </c>
      <c r="G661" t="s">
        <v>238</v>
      </c>
      <c r="H661">
        <v>616</v>
      </c>
      <c r="I661" t="s">
        <v>199</v>
      </c>
      <c r="J661" t="s">
        <v>125</v>
      </c>
      <c r="K661" t="s">
        <v>197</v>
      </c>
      <c r="L661">
        <v>4513</v>
      </c>
      <c r="M661" t="s">
        <v>240</v>
      </c>
      <c r="N661">
        <v>3</v>
      </c>
      <c r="O661">
        <v>70.63</v>
      </c>
      <c r="P661">
        <v>337</v>
      </c>
      <c r="Q661" t="str">
        <f t="shared" si="10"/>
        <v>Street</v>
      </c>
    </row>
    <row r="662" spans="1:17" x14ac:dyDescent="0.35">
      <c r="A662">
        <v>5</v>
      </c>
      <c r="B662" t="s">
        <v>181</v>
      </c>
      <c r="C662">
        <v>2019</v>
      </c>
      <c r="D662">
        <v>4</v>
      </c>
      <c r="E662" t="s">
        <v>232</v>
      </c>
      <c r="F662">
        <v>1</v>
      </c>
      <c r="G662" t="s">
        <v>183</v>
      </c>
      <c r="H662">
        <v>603</v>
      </c>
      <c r="I662" t="s">
        <v>196</v>
      </c>
      <c r="J662" t="s">
        <v>125</v>
      </c>
      <c r="K662" t="s">
        <v>197</v>
      </c>
      <c r="L662">
        <v>200</v>
      </c>
      <c r="M662" t="s">
        <v>210</v>
      </c>
      <c r="N662">
        <v>814</v>
      </c>
      <c r="O662">
        <v>21527.759999999998</v>
      </c>
      <c r="P662">
        <v>53732</v>
      </c>
      <c r="Q662" t="str">
        <f t="shared" si="10"/>
        <v>Street</v>
      </c>
    </row>
    <row r="663" spans="1:17" x14ac:dyDescent="0.35">
      <c r="A663">
        <v>5</v>
      </c>
      <c r="B663" t="s">
        <v>181</v>
      </c>
      <c r="C663">
        <v>2019</v>
      </c>
      <c r="D663">
        <v>4</v>
      </c>
      <c r="E663" t="s">
        <v>232</v>
      </c>
      <c r="F663">
        <v>3</v>
      </c>
      <c r="G663" t="s">
        <v>189</v>
      </c>
      <c r="H663">
        <v>602</v>
      </c>
      <c r="I663" t="s">
        <v>246</v>
      </c>
      <c r="J663" t="s">
        <v>125</v>
      </c>
      <c r="K663" t="s">
        <v>197</v>
      </c>
      <c r="L663">
        <v>300</v>
      </c>
      <c r="M663" t="s">
        <v>191</v>
      </c>
      <c r="N663">
        <v>1048</v>
      </c>
      <c r="O663">
        <v>106186.7</v>
      </c>
      <c r="P663">
        <v>297344</v>
      </c>
      <c r="Q663" t="str">
        <f t="shared" si="10"/>
        <v>Street</v>
      </c>
    </row>
    <row r="664" spans="1:17" x14ac:dyDescent="0.35">
      <c r="A664">
        <v>5</v>
      </c>
      <c r="B664" t="s">
        <v>181</v>
      </c>
      <c r="C664">
        <v>2019</v>
      </c>
      <c r="D664">
        <v>4</v>
      </c>
      <c r="E664" t="s">
        <v>232</v>
      </c>
      <c r="F664">
        <v>1</v>
      </c>
      <c r="G664" t="s">
        <v>183</v>
      </c>
      <c r="H664">
        <v>602</v>
      </c>
      <c r="I664" t="s">
        <v>246</v>
      </c>
      <c r="J664" t="s">
        <v>125</v>
      </c>
      <c r="K664" t="s">
        <v>197</v>
      </c>
      <c r="L664">
        <v>200</v>
      </c>
      <c r="M664" t="s">
        <v>210</v>
      </c>
      <c r="N664">
        <v>190</v>
      </c>
      <c r="O664">
        <v>4705.74</v>
      </c>
      <c r="P664">
        <v>9336</v>
      </c>
      <c r="Q664" t="str">
        <f t="shared" si="10"/>
        <v>Street</v>
      </c>
    </row>
    <row r="665" spans="1:17" x14ac:dyDescent="0.35">
      <c r="A665">
        <v>5</v>
      </c>
      <c r="B665" t="s">
        <v>181</v>
      </c>
      <c r="C665">
        <v>2019</v>
      </c>
      <c r="D665">
        <v>4</v>
      </c>
      <c r="E665" t="s">
        <v>232</v>
      </c>
      <c r="F665">
        <v>3</v>
      </c>
      <c r="G665" t="s">
        <v>189</v>
      </c>
      <c r="H665">
        <v>903</v>
      </c>
      <c r="I665" t="s">
        <v>239</v>
      </c>
      <c r="J665" t="s">
        <v>121</v>
      </c>
      <c r="K665" t="s">
        <v>230</v>
      </c>
      <c r="L665">
        <v>4532</v>
      </c>
      <c r="M665" t="s">
        <v>200</v>
      </c>
      <c r="N665">
        <v>917</v>
      </c>
      <c r="O665">
        <v>227726.21</v>
      </c>
      <c r="P665">
        <v>1935857</v>
      </c>
      <c r="Q665" t="str">
        <f t="shared" si="10"/>
        <v>1-Residential</v>
      </c>
    </row>
    <row r="666" spans="1:17" x14ac:dyDescent="0.35">
      <c r="A666">
        <v>5</v>
      </c>
      <c r="B666" t="s">
        <v>181</v>
      </c>
      <c r="C666">
        <v>2019</v>
      </c>
      <c r="D666">
        <v>4</v>
      </c>
      <c r="E666" t="s">
        <v>232</v>
      </c>
      <c r="F666">
        <v>5</v>
      </c>
      <c r="G666" t="s">
        <v>195</v>
      </c>
      <c r="H666">
        <v>305</v>
      </c>
      <c r="I666" t="s">
        <v>234</v>
      </c>
      <c r="J666" t="s">
        <v>115</v>
      </c>
      <c r="K666" t="s">
        <v>185</v>
      </c>
      <c r="L666">
        <v>460</v>
      </c>
      <c r="M666" t="s">
        <v>198</v>
      </c>
      <c r="N666">
        <v>2</v>
      </c>
      <c r="O666">
        <v>107.75</v>
      </c>
      <c r="P666">
        <v>902</v>
      </c>
      <c r="Q666" t="str">
        <f t="shared" si="10"/>
        <v>3-Small C&amp;I</v>
      </c>
    </row>
    <row r="667" spans="1:17" x14ac:dyDescent="0.35">
      <c r="A667">
        <v>5</v>
      </c>
      <c r="B667" t="s">
        <v>181</v>
      </c>
      <c r="C667">
        <v>2019</v>
      </c>
      <c r="D667">
        <v>4</v>
      </c>
      <c r="E667" t="s">
        <v>232</v>
      </c>
      <c r="F667">
        <v>6</v>
      </c>
      <c r="G667" t="s">
        <v>192</v>
      </c>
      <c r="H667">
        <v>5</v>
      </c>
      <c r="I667" t="s">
        <v>190</v>
      </c>
      <c r="J667" t="s">
        <v>115</v>
      </c>
      <c r="K667" t="s">
        <v>185</v>
      </c>
      <c r="L667">
        <v>700</v>
      </c>
      <c r="M667" t="s">
        <v>193</v>
      </c>
      <c r="N667">
        <v>6</v>
      </c>
      <c r="O667">
        <v>558.80999999999995</v>
      </c>
      <c r="P667">
        <v>2312</v>
      </c>
      <c r="Q667" t="str">
        <f t="shared" si="10"/>
        <v>3-Small C&amp;I</v>
      </c>
    </row>
    <row r="668" spans="1:17" x14ac:dyDescent="0.35">
      <c r="A668">
        <v>5</v>
      </c>
      <c r="B668" t="s">
        <v>181</v>
      </c>
      <c r="C668">
        <v>2019</v>
      </c>
      <c r="D668">
        <v>4</v>
      </c>
      <c r="E668" t="s">
        <v>232</v>
      </c>
      <c r="F668">
        <v>1</v>
      </c>
      <c r="G668" t="s">
        <v>183</v>
      </c>
      <c r="H668">
        <v>903</v>
      </c>
      <c r="I668" t="s">
        <v>239</v>
      </c>
      <c r="J668" t="s">
        <v>121</v>
      </c>
      <c r="K668" t="s">
        <v>230</v>
      </c>
      <c r="L668">
        <v>4512</v>
      </c>
      <c r="M668" t="s">
        <v>186</v>
      </c>
      <c r="N668">
        <v>391704</v>
      </c>
      <c r="O668">
        <v>23229696.489999998</v>
      </c>
      <c r="P668">
        <v>189073419</v>
      </c>
      <c r="Q668" t="str">
        <f t="shared" si="10"/>
        <v>1-Residential</v>
      </c>
    </row>
    <row r="669" spans="1:17" x14ac:dyDescent="0.35">
      <c r="A669">
        <v>5</v>
      </c>
      <c r="B669" t="s">
        <v>181</v>
      </c>
      <c r="C669">
        <v>2019</v>
      </c>
      <c r="D669">
        <v>4</v>
      </c>
      <c r="E669" t="s">
        <v>232</v>
      </c>
      <c r="F669">
        <v>1</v>
      </c>
      <c r="G669" t="s">
        <v>183</v>
      </c>
      <c r="H669">
        <v>310</v>
      </c>
      <c r="I669" t="s">
        <v>254</v>
      </c>
      <c r="J669" t="s">
        <v>118</v>
      </c>
      <c r="K669" t="s">
        <v>214</v>
      </c>
      <c r="L669">
        <v>200</v>
      </c>
      <c r="M669" t="s">
        <v>210</v>
      </c>
      <c r="N669">
        <v>3</v>
      </c>
      <c r="O669">
        <v>73.150000000000006</v>
      </c>
      <c r="P669">
        <v>370</v>
      </c>
      <c r="Q669" t="str">
        <f t="shared" si="10"/>
        <v>3-Small C&amp;I</v>
      </c>
    </row>
    <row r="670" spans="1:17" x14ac:dyDescent="0.35">
      <c r="A670">
        <v>5</v>
      </c>
      <c r="B670" t="s">
        <v>181</v>
      </c>
      <c r="C670">
        <v>2019</v>
      </c>
      <c r="D670">
        <v>4</v>
      </c>
      <c r="E670" t="s">
        <v>232</v>
      </c>
      <c r="F670">
        <v>3</v>
      </c>
      <c r="G670" t="s">
        <v>189</v>
      </c>
      <c r="H670">
        <v>14</v>
      </c>
      <c r="I670" t="s">
        <v>299</v>
      </c>
      <c r="J670" t="s">
        <v>117</v>
      </c>
      <c r="K670" t="s">
        <v>236</v>
      </c>
      <c r="L670">
        <v>300</v>
      </c>
      <c r="M670" t="s">
        <v>191</v>
      </c>
      <c r="N670">
        <v>2</v>
      </c>
      <c r="O670">
        <v>482.19</v>
      </c>
      <c r="P670">
        <v>2333</v>
      </c>
      <c r="Q670" t="str">
        <f t="shared" si="10"/>
        <v>3-Small C&amp;I</v>
      </c>
    </row>
    <row r="671" spans="1:17" x14ac:dyDescent="0.35">
      <c r="A671">
        <v>5</v>
      </c>
      <c r="B671" t="s">
        <v>181</v>
      </c>
      <c r="C671">
        <v>2019</v>
      </c>
      <c r="D671">
        <v>4</v>
      </c>
      <c r="E671" t="s">
        <v>232</v>
      </c>
      <c r="F671">
        <v>10</v>
      </c>
      <c r="G671" t="s">
        <v>238</v>
      </c>
      <c r="H671">
        <v>911</v>
      </c>
      <c r="I671" t="s">
        <v>201</v>
      </c>
      <c r="J671" t="s">
        <v>202</v>
      </c>
      <c r="K671" t="s">
        <v>203</v>
      </c>
      <c r="L671">
        <v>4513</v>
      </c>
      <c r="M671" t="s">
        <v>240</v>
      </c>
      <c r="N671">
        <v>45</v>
      </c>
      <c r="O671">
        <v>12197.25</v>
      </c>
      <c r="P671">
        <v>96872</v>
      </c>
      <c r="Q671" t="str">
        <f t="shared" si="10"/>
        <v>1-Residential</v>
      </c>
    </row>
    <row r="672" spans="1:17" x14ac:dyDescent="0.35">
      <c r="A672">
        <v>5</v>
      </c>
      <c r="B672" t="s">
        <v>181</v>
      </c>
      <c r="C672">
        <v>2019</v>
      </c>
      <c r="D672">
        <v>4</v>
      </c>
      <c r="E672" t="s">
        <v>232</v>
      </c>
      <c r="F672">
        <v>3</v>
      </c>
      <c r="G672" t="s">
        <v>189</v>
      </c>
      <c r="H672">
        <v>710</v>
      </c>
      <c r="I672" t="s">
        <v>220</v>
      </c>
      <c r="J672" t="s">
        <v>207</v>
      </c>
      <c r="K672" t="s">
        <v>208</v>
      </c>
      <c r="L672">
        <v>4532</v>
      </c>
      <c r="M672" t="s">
        <v>200</v>
      </c>
      <c r="N672">
        <v>1912</v>
      </c>
      <c r="O672">
        <v>16377770.5</v>
      </c>
      <c r="P672">
        <v>295027399</v>
      </c>
      <c r="Q672" t="str">
        <f t="shared" si="10"/>
        <v>5-Large C&amp;I</v>
      </c>
    </row>
    <row r="673" spans="1:17" x14ac:dyDescent="0.35">
      <c r="A673">
        <v>5</v>
      </c>
      <c r="B673" t="s">
        <v>181</v>
      </c>
      <c r="C673">
        <v>2019</v>
      </c>
      <c r="D673">
        <v>4</v>
      </c>
      <c r="E673" t="s">
        <v>232</v>
      </c>
      <c r="F673">
        <v>75</v>
      </c>
      <c r="G673" t="s">
        <v>212</v>
      </c>
      <c r="H673">
        <v>701</v>
      </c>
      <c r="I673" t="s">
        <v>206</v>
      </c>
      <c r="J673" t="s">
        <v>207</v>
      </c>
      <c r="K673" t="s">
        <v>208</v>
      </c>
      <c r="L673">
        <v>1575</v>
      </c>
      <c r="M673" t="s">
        <v>218</v>
      </c>
      <c r="N673">
        <v>1</v>
      </c>
      <c r="O673">
        <v>26635.23</v>
      </c>
      <c r="P673">
        <v>137900</v>
      </c>
      <c r="Q673" t="str">
        <f t="shared" si="10"/>
        <v>5-Large C&amp;I</v>
      </c>
    </row>
    <row r="674" spans="1:17" x14ac:dyDescent="0.35">
      <c r="A674">
        <v>5</v>
      </c>
      <c r="B674" t="s">
        <v>181</v>
      </c>
      <c r="C674">
        <v>2019</v>
      </c>
      <c r="D674">
        <v>4</v>
      </c>
      <c r="E674" t="s">
        <v>232</v>
      </c>
      <c r="F674">
        <v>5</v>
      </c>
      <c r="G674" t="s">
        <v>195</v>
      </c>
      <c r="H674">
        <v>18</v>
      </c>
      <c r="I674" t="s">
        <v>215</v>
      </c>
      <c r="J674" t="s">
        <v>119</v>
      </c>
      <c r="K674" t="s">
        <v>216</v>
      </c>
      <c r="L674">
        <v>460</v>
      </c>
      <c r="M674" t="s">
        <v>198</v>
      </c>
      <c r="N674">
        <v>235</v>
      </c>
      <c r="O674">
        <v>880101.72</v>
      </c>
      <c r="P674">
        <v>4000901</v>
      </c>
      <c r="Q674" t="str">
        <f t="shared" si="10"/>
        <v>4-Medium C&amp;I</v>
      </c>
    </row>
    <row r="675" spans="1:17" x14ac:dyDescent="0.35">
      <c r="A675">
        <v>5</v>
      </c>
      <c r="B675" t="s">
        <v>181</v>
      </c>
      <c r="C675">
        <v>2019</v>
      </c>
      <c r="D675">
        <v>4</v>
      </c>
      <c r="E675" t="s">
        <v>232</v>
      </c>
      <c r="F675">
        <v>3</v>
      </c>
      <c r="G675" t="s">
        <v>189</v>
      </c>
      <c r="H675">
        <v>17</v>
      </c>
      <c r="I675" t="s">
        <v>204</v>
      </c>
      <c r="J675" t="s">
        <v>128</v>
      </c>
      <c r="K675" t="s">
        <v>205</v>
      </c>
      <c r="L675">
        <v>300</v>
      </c>
      <c r="M675" t="s">
        <v>191</v>
      </c>
      <c r="N675">
        <v>2</v>
      </c>
      <c r="O675">
        <v>3878.52</v>
      </c>
      <c r="P675">
        <v>16720</v>
      </c>
      <c r="Q675" t="str">
        <f t="shared" si="10"/>
        <v>4-Medium C&amp;I</v>
      </c>
    </row>
    <row r="676" spans="1:17" x14ac:dyDescent="0.35">
      <c r="A676">
        <v>5</v>
      </c>
      <c r="B676" t="s">
        <v>181</v>
      </c>
      <c r="C676">
        <v>2019</v>
      </c>
      <c r="D676">
        <v>4</v>
      </c>
      <c r="E676" t="s">
        <v>232</v>
      </c>
      <c r="F676">
        <v>3</v>
      </c>
      <c r="G676" t="s">
        <v>189</v>
      </c>
      <c r="H676">
        <v>20</v>
      </c>
      <c r="I676" t="s">
        <v>300</v>
      </c>
      <c r="J676" t="s">
        <v>128</v>
      </c>
      <c r="K676" t="s">
        <v>205</v>
      </c>
      <c r="L676">
        <v>300</v>
      </c>
      <c r="M676" t="s">
        <v>191</v>
      </c>
      <c r="N676">
        <v>86</v>
      </c>
      <c r="O676">
        <v>234929.17</v>
      </c>
      <c r="P676">
        <v>1084592</v>
      </c>
      <c r="Q676" t="str">
        <f t="shared" si="10"/>
        <v>4-Medium C&amp;I</v>
      </c>
    </row>
    <row r="677" spans="1:17" x14ac:dyDescent="0.35">
      <c r="A677">
        <v>5</v>
      </c>
      <c r="B677" t="s">
        <v>181</v>
      </c>
      <c r="C677">
        <v>2019</v>
      </c>
      <c r="D677">
        <v>4</v>
      </c>
      <c r="E677" t="s">
        <v>232</v>
      </c>
      <c r="F677">
        <v>6</v>
      </c>
      <c r="G677" t="s">
        <v>192</v>
      </c>
      <c r="H677">
        <v>602</v>
      </c>
      <c r="I677" t="s">
        <v>246</v>
      </c>
      <c r="J677" t="s">
        <v>125</v>
      </c>
      <c r="K677" t="s">
        <v>197</v>
      </c>
      <c r="L677">
        <v>700</v>
      </c>
      <c r="M677" t="s">
        <v>193</v>
      </c>
      <c r="N677">
        <v>360</v>
      </c>
      <c r="O677">
        <v>30033.9</v>
      </c>
      <c r="P677">
        <v>83698</v>
      </c>
      <c r="Q677" t="str">
        <f t="shared" si="10"/>
        <v>Street</v>
      </c>
    </row>
    <row r="678" spans="1:17" x14ac:dyDescent="0.35">
      <c r="A678">
        <v>5</v>
      </c>
      <c r="B678" t="s">
        <v>181</v>
      </c>
      <c r="C678">
        <v>2019</v>
      </c>
      <c r="D678">
        <v>4</v>
      </c>
      <c r="E678" t="s">
        <v>232</v>
      </c>
      <c r="F678">
        <v>6</v>
      </c>
      <c r="G678" t="s">
        <v>192</v>
      </c>
      <c r="H678">
        <v>617</v>
      </c>
      <c r="I678" t="s">
        <v>287</v>
      </c>
      <c r="J678" t="s">
        <v>288</v>
      </c>
      <c r="K678" t="s">
        <v>289</v>
      </c>
      <c r="L678">
        <v>4562</v>
      </c>
      <c r="M678" t="s">
        <v>211</v>
      </c>
      <c r="N678">
        <v>14</v>
      </c>
      <c r="O678">
        <v>39493.120000000003</v>
      </c>
      <c r="P678">
        <v>192127</v>
      </c>
      <c r="Q678" t="str">
        <f t="shared" si="10"/>
        <v>Street</v>
      </c>
    </row>
    <row r="679" spans="1:17" x14ac:dyDescent="0.35">
      <c r="A679">
        <v>5</v>
      </c>
      <c r="B679" t="s">
        <v>181</v>
      </c>
      <c r="C679">
        <v>2019</v>
      </c>
      <c r="D679">
        <v>4</v>
      </c>
      <c r="E679" t="s">
        <v>232</v>
      </c>
      <c r="F679">
        <v>6</v>
      </c>
      <c r="G679" t="s">
        <v>192</v>
      </c>
      <c r="H679">
        <v>618</v>
      </c>
      <c r="I679" t="s">
        <v>294</v>
      </c>
      <c r="J679" t="s">
        <v>130</v>
      </c>
      <c r="K679" t="s">
        <v>280</v>
      </c>
      <c r="L679">
        <v>4562</v>
      </c>
      <c r="M679" t="s">
        <v>211</v>
      </c>
      <c r="N679">
        <v>6</v>
      </c>
      <c r="O679">
        <v>1498.38</v>
      </c>
      <c r="P679">
        <v>5152</v>
      </c>
      <c r="Q679" t="str">
        <f t="shared" si="10"/>
        <v>Street</v>
      </c>
    </row>
    <row r="680" spans="1:17" x14ac:dyDescent="0.35">
      <c r="A680">
        <v>5</v>
      </c>
      <c r="B680" t="s">
        <v>181</v>
      </c>
      <c r="C680">
        <v>2019</v>
      </c>
      <c r="D680">
        <v>5</v>
      </c>
      <c r="E680" t="s">
        <v>222</v>
      </c>
      <c r="F680">
        <v>60</v>
      </c>
      <c r="G680" t="s">
        <v>212</v>
      </c>
      <c r="H680">
        <v>612</v>
      </c>
      <c r="I680" t="s">
        <v>223</v>
      </c>
      <c r="J680" t="s">
        <v>116</v>
      </c>
      <c r="K680" t="s">
        <v>224</v>
      </c>
      <c r="L680">
        <v>360</v>
      </c>
      <c r="M680" t="s">
        <v>225</v>
      </c>
      <c r="N680">
        <v>1</v>
      </c>
      <c r="O680">
        <v>8.99</v>
      </c>
      <c r="P680">
        <v>8</v>
      </c>
      <c r="Q680" t="str">
        <f t="shared" si="10"/>
        <v>3-Small C&amp;I</v>
      </c>
    </row>
    <row r="681" spans="1:17" x14ac:dyDescent="0.35">
      <c r="A681">
        <v>4</v>
      </c>
      <c r="B681" t="s">
        <v>187</v>
      </c>
      <c r="C681">
        <v>2019</v>
      </c>
      <c r="D681">
        <v>5</v>
      </c>
      <c r="E681" t="s">
        <v>222</v>
      </c>
      <c r="F681">
        <v>60</v>
      </c>
      <c r="G681" t="s">
        <v>212</v>
      </c>
      <c r="H681">
        <v>624</v>
      </c>
      <c r="I681" t="s">
        <v>226</v>
      </c>
      <c r="J681" t="s">
        <v>124</v>
      </c>
      <c r="K681" t="s">
        <v>227</v>
      </c>
      <c r="L681">
        <v>4563</v>
      </c>
      <c r="M681" t="s">
        <v>228</v>
      </c>
      <c r="N681">
        <v>2</v>
      </c>
      <c r="O681">
        <v>21.49</v>
      </c>
      <c r="P681">
        <v>106</v>
      </c>
      <c r="Q681" t="str">
        <f t="shared" si="10"/>
        <v>Street</v>
      </c>
    </row>
    <row r="682" spans="1:17" x14ac:dyDescent="0.35">
      <c r="A682">
        <v>5</v>
      </c>
      <c r="B682" t="s">
        <v>181</v>
      </c>
      <c r="C682">
        <v>2019</v>
      </c>
      <c r="D682">
        <v>5</v>
      </c>
      <c r="E682" t="s">
        <v>222</v>
      </c>
      <c r="F682">
        <v>6</v>
      </c>
      <c r="G682" t="s">
        <v>192</v>
      </c>
      <c r="H682">
        <v>5</v>
      </c>
      <c r="I682" t="s">
        <v>190</v>
      </c>
      <c r="J682" t="s">
        <v>115</v>
      </c>
      <c r="K682" t="s">
        <v>185</v>
      </c>
      <c r="L682">
        <v>700</v>
      </c>
      <c r="M682" t="s">
        <v>193</v>
      </c>
      <c r="N682">
        <v>6</v>
      </c>
      <c r="O682">
        <v>220.54</v>
      </c>
      <c r="P682">
        <v>786</v>
      </c>
      <c r="Q682" t="str">
        <f t="shared" si="10"/>
        <v>3-Small C&amp;I</v>
      </c>
    </row>
    <row r="683" spans="1:17" x14ac:dyDescent="0.35">
      <c r="A683">
        <v>5</v>
      </c>
      <c r="B683" t="s">
        <v>181</v>
      </c>
      <c r="C683">
        <v>2019</v>
      </c>
      <c r="D683">
        <v>5</v>
      </c>
      <c r="E683" t="s">
        <v>222</v>
      </c>
      <c r="F683">
        <v>77</v>
      </c>
      <c r="G683" t="s">
        <v>212</v>
      </c>
      <c r="H683">
        <v>5</v>
      </c>
      <c r="I683" t="s">
        <v>190</v>
      </c>
      <c r="J683" t="s">
        <v>115</v>
      </c>
      <c r="K683" t="s">
        <v>185</v>
      </c>
      <c r="L683">
        <v>1577</v>
      </c>
      <c r="M683" t="s">
        <v>233</v>
      </c>
      <c r="N683">
        <v>2</v>
      </c>
      <c r="O683">
        <v>2301.2199999999998</v>
      </c>
      <c r="P683">
        <v>10567</v>
      </c>
      <c r="Q683" t="str">
        <f t="shared" si="10"/>
        <v>3-Small C&amp;I</v>
      </c>
    </row>
    <row r="684" spans="1:17" x14ac:dyDescent="0.35">
      <c r="A684">
        <v>5</v>
      </c>
      <c r="B684" t="s">
        <v>181</v>
      </c>
      <c r="C684">
        <v>2019</v>
      </c>
      <c r="D684">
        <v>5</v>
      </c>
      <c r="E684" t="s">
        <v>222</v>
      </c>
      <c r="F684">
        <v>3</v>
      </c>
      <c r="G684" t="s">
        <v>189</v>
      </c>
      <c r="H684">
        <v>305</v>
      </c>
      <c r="I684" t="s">
        <v>234</v>
      </c>
      <c r="J684" t="s">
        <v>115</v>
      </c>
      <c r="K684" t="s">
        <v>185</v>
      </c>
      <c r="L684">
        <v>300</v>
      </c>
      <c r="M684" t="s">
        <v>191</v>
      </c>
      <c r="N684">
        <v>160</v>
      </c>
      <c r="O684">
        <v>138083.97</v>
      </c>
      <c r="P684">
        <v>196262</v>
      </c>
      <c r="Q684" t="str">
        <f t="shared" si="10"/>
        <v>3-Small C&amp;I</v>
      </c>
    </row>
    <row r="685" spans="1:17" x14ac:dyDescent="0.35">
      <c r="A685">
        <v>4</v>
      </c>
      <c r="B685" t="s">
        <v>187</v>
      </c>
      <c r="C685">
        <v>2019</v>
      </c>
      <c r="D685">
        <v>5</v>
      </c>
      <c r="E685" t="s">
        <v>222</v>
      </c>
      <c r="F685">
        <v>1</v>
      </c>
      <c r="G685" t="s">
        <v>183</v>
      </c>
      <c r="H685">
        <v>1</v>
      </c>
      <c r="I685" t="s">
        <v>229</v>
      </c>
      <c r="J685" t="s">
        <v>121</v>
      </c>
      <c r="K685" t="s">
        <v>230</v>
      </c>
      <c r="L685">
        <v>200</v>
      </c>
      <c r="M685" t="s">
        <v>210</v>
      </c>
      <c r="N685">
        <v>1123</v>
      </c>
      <c r="O685">
        <v>149835.51</v>
      </c>
      <c r="P685">
        <v>590513</v>
      </c>
      <c r="Q685" t="str">
        <f t="shared" si="10"/>
        <v>1-Residential</v>
      </c>
    </row>
    <row r="686" spans="1:17" x14ac:dyDescent="0.35">
      <c r="A686">
        <v>5</v>
      </c>
      <c r="B686" t="s">
        <v>181</v>
      </c>
      <c r="C686">
        <v>2019</v>
      </c>
      <c r="D686">
        <v>5</v>
      </c>
      <c r="E686" t="s">
        <v>222</v>
      </c>
      <c r="F686">
        <v>3</v>
      </c>
      <c r="G686" t="s">
        <v>189</v>
      </c>
      <c r="H686">
        <v>952</v>
      </c>
      <c r="I686" t="s">
        <v>235</v>
      </c>
      <c r="J686" t="s">
        <v>117</v>
      </c>
      <c r="K686" t="s">
        <v>236</v>
      </c>
      <c r="L686">
        <v>4532</v>
      </c>
      <c r="M686" t="s">
        <v>200</v>
      </c>
      <c r="N686">
        <v>391</v>
      </c>
      <c r="O686">
        <v>17120.12</v>
      </c>
      <c r="P686">
        <v>1109036</v>
      </c>
      <c r="Q686" t="str">
        <f t="shared" si="10"/>
        <v>3-Small C&amp;I</v>
      </c>
    </row>
    <row r="687" spans="1:17" x14ac:dyDescent="0.35">
      <c r="A687">
        <v>5</v>
      </c>
      <c r="B687" t="s">
        <v>181</v>
      </c>
      <c r="C687">
        <v>2019</v>
      </c>
      <c r="D687">
        <v>5</v>
      </c>
      <c r="E687" t="s">
        <v>222</v>
      </c>
      <c r="F687">
        <v>3</v>
      </c>
      <c r="G687" t="s">
        <v>189</v>
      </c>
      <c r="H687">
        <v>954</v>
      </c>
      <c r="I687" t="s">
        <v>237</v>
      </c>
      <c r="J687" t="s">
        <v>119</v>
      </c>
      <c r="K687" t="s">
        <v>216</v>
      </c>
      <c r="L687">
        <v>4532</v>
      </c>
      <c r="M687" t="s">
        <v>200</v>
      </c>
      <c r="N687">
        <v>7421</v>
      </c>
      <c r="O687">
        <v>10219147.5</v>
      </c>
      <c r="P687">
        <v>138483348</v>
      </c>
      <c r="Q687" t="str">
        <f t="shared" si="10"/>
        <v>4-Medium C&amp;I</v>
      </c>
    </row>
    <row r="688" spans="1:17" x14ac:dyDescent="0.35">
      <c r="A688">
        <v>5</v>
      </c>
      <c r="B688" t="s">
        <v>181</v>
      </c>
      <c r="C688">
        <v>2019</v>
      </c>
      <c r="D688">
        <v>5</v>
      </c>
      <c r="E688" t="s">
        <v>222</v>
      </c>
      <c r="F688">
        <v>10</v>
      </c>
      <c r="G688" t="s">
        <v>238</v>
      </c>
      <c r="H688">
        <v>905</v>
      </c>
      <c r="I688" t="s">
        <v>272</v>
      </c>
      <c r="J688" t="s">
        <v>122</v>
      </c>
      <c r="K688" t="s">
        <v>242</v>
      </c>
      <c r="L688">
        <v>4513</v>
      </c>
      <c r="M688" t="s">
        <v>240</v>
      </c>
      <c r="N688">
        <v>4587</v>
      </c>
      <c r="O688">
        <v>112180.19</v>
      </c>
      <c r="P688">
        <v>2980299</v>
      </c>
      <c r="Q688" t="str">
        <f t="shared" si="10"/>
        <v>2-Low Income Residential</v>
      </c>
    </row>
    <row r="689" spans="1:17" x14ac:dyDescent="0.35">
      <c r="A689">
        <v>5</v>
      </c>
      <c r="B689" t="s">
        <v>181</v>
      </c>
      <c r="C689">
        <v>2019</v>
      </c>
      <c r="D689">
        <v>5</v>
      </c>
      <c r="E689" t="s">
        <v>222</v>
      </c>
      <c r="F689">
        <v>10</v>
      </c>
      <c r="G689" t="s">
        <v>238</v>
      </c>
      <c r="H689">
        <v>7</v>
      </c>
      <c r="I689" t="s">
        <v>241</v>
      </c>
      <c r="J689" t="s">
        <v>122</v>
      </c>
      <c r="K689" t="s">
        <v>242</v>
      </c>
      <c r="L689">
        <v>207</v>
      </c>
      <c r="M689" t="s">
        <v>243</v>
      </c>
      <c r="N689">
        <v>12</v>
      </c>
      <c r="O689">
        <v>1573.27</v>
      </c>
      <c r="P689">
        <v>9777</v>
      </c>
      <c r="Q689" t="str">
        <f t="shared" si="10"/>
        <v>2-Low Income Residential</v>
      </c>
    </row>
    <row r="690" spans="1:17" x14ac:dyDescent="0.35">
      <c r="A690">
        <v>5</v>
      </c>
      <c r="B690" t="s">
        <v>181</v>
      </c>
      <c r="C690">
        <v>2019</v>
      </c>
      <c r="D690">
        <v>5</v>
      </c>
      <c r="E690" t="s">
        <v>222</v>
      </c>
      <c r="F690">
        <v>10</v>
      </c>
      <c r="G690" t="s">
        <v>238</v>
      </c>
      <c r="H690">
        <v>6</v>
      </c>
      <c r="I690" t="s">
        <v>256</v>
      </c>
      <c r="J690" t="s">
        <v>122</v>
      </c>
      <c r="K690" t="s">
        <v>242</v>
      </c>
      <c r="L690">
        <v>207</v>
      </c>
      <c r="M690" t="s">
        <v>243</v>
      </c>
      <c r="N690">
        <v>5781</v>
      </c>
      <c r="O690">
        <v>636050.23</v>
      </c>
      <c r="P690">
        <v>3794474</v>
      </c>
      <c r="Q690" t="str">
        <f t="shared" si="10"/>
        <v>2-Low Income Residential</v>
      </c>
    </row>
    <row r="691" spans="1:17" x14ac:dyDescent="0.35">
      <c r="A691">
        <v>5</v>
      </c>
      <c r="B691" t="s">
        <v>181</v>
      </c>
      <c r="C691">
        <v>2019</v>
      </c>
      <c r="D691">
        <v>5</v>
      </c>
      <c r="E691" t="s">
        <v>222</v>
      </c>
      <c r="F691">
        <v>10</v>
      </c>
      <c r="G691" t="s">
        <v>238</v>
      </c>
      <c r="H691">
        <v>911</v>
      </c>
      <c r="I691" t="s">
        <v>201</v>
      </c>
      <c r="J691" t="s">
        <v>202</v>
      </c>
      <c r="K691" t="s">
        <v>203</v>
      </c>
      <c r="L691">
        <v>4513</v>
      </c>
      <c r="M691" t="s">
        <v>240</v>
      </c>
      <c r="N691">
        <v>43</v>
      </c>
      <c r="O691">
        <v>8605.2199999999993</v>
      </c>
      <c r="P691">
        <v>65237</v>
      </c>
      <c r="Q691" t="str">
        <f t="shared" si="10"/>
        <v>1-Residential</v>
      </c>
    </row>
    <row r="692" spans="1:17" x14ac:dyDescent="0.35">
      <c r="A692">
        <v>5</v>
      </c>
      <c r="B692" t="s">
        <v>181</v>
      </c>
      <c r="C692">
        <v>2019</v>
      </c>
      <c r="D692">
        <v>5</v>
      </c>
      <c r="E692" t="s">
        <v>222</v>
      </c>
      <c r="F692">
        <v>3</v>
      </c>
      <c r="G692" t="s">
        <v>189</v>
      </c>
      <c r="H692">
        <v>19</v>
      </c>
      <c r="I692" t="s">
        <v>262</v>
      </c>
      <c r="J692" t="s">
        <v>127</v>
      </c>
      <c r="K692" t="s">
        <v>263</v>
      </c>
      <c r="L692">
        <v>300</v>
      </c>
      <c r="M692" t="s">
        <v>191</v>
      </c>
      <c r="N692">
        <v>57</v>
      </c>
      <c r="O692">
        <v>191732.38</v>
      </c>
      <c r="P692">
        <v>969251</v>
      </c>
      <c r="Q692" t="str">
        <f t="shared" si="10"/>
        <v>4-Medium C&amp;I</v>
      </c>
    </row>
    <row r="693" spans="1:17" x14ac:dyDescent="0.35">
      <c r="A693">
        <v>5</v>
      </c>
      <c r="B693" t="s">
        <v>181</v>
      </c>
      <c r="C693">
        <v>2019</v>
      </c>
      <c r="D693">
        <v>5</v>
      </c>
      <c r="E693" t="s">
        <v>222</v>
      </c>
      <c r="F693">
        <v>79</v>
      </c>
      <c r="G693" t="s">
        <v>212</v>
      </c>
      <c r="H693">
        <v>954</v>
      </c>
      <c r="I693" t="s">
        <v>237</v>
      </c>
      <c r="J693" t="s">
        <v>119</v>
      </c>
      <c r="K693" t="s">
        <v>216</v>
      </c>
      <c r="L693">
        <v>4579</v>
      </c>
      <c r="M693" t="s">
        <v>221</v>
      </c>
      <c r="N693">
        <v>6</v>
      </c>
      <c r="O693">
        <v>8627.42</v>
      </c>
      <c r="P693">
        <v>126220</v>
      </c>
      <c r="Q693" t="str">
        <f t="shared" si="10"/>
        <v>4-Medium C&amp;I</v>
      </c>
    </row>
    <row r="694" spans="1:17" x14ac:dyDescent="0.35">
      <c r="A694">
        <v>4</v>
      </c>
      <c r="B694" t="s">
        <v>187</v>
      </c>
      <c r="C694">
        <v>2019</v>
      </c>
      <c r="D694">
        <v>5</v>
      </c>
      <c r="E694" t="s">
        <v>222</v>
      </c>
      <c r="F694">
        <v>5</v>
      </c>
      <c r="G694" t="s">
        <v>195</v>
      </c>
      <c r="H694">
        <v>710</v>
      </c>
      <c r="I694" t="s">
        <v>220</v>
      </c>
      <c r="J694" t="s">
        <v>207</v>
      </c>
      <c r="K694" t="s">
        <v>208</v>
      </c>
      <c r="L694">
        <v>4552</v>
      </c>
      <c r="M694" t="s">
        <v>276</v>
      </c>
      <c r="N694">
        <v>1</v>
      </c>
      <c r="O694">
        <v>3302.28</v>
      </c>
      <c r="P694">
        <v>42102</v>
      </c>
      <c r="Q694" t="str">
        <f t="shared" si="10"/>
        <v>5-Large C&amp;I</v>
      </c>
    </row>
    <row r="695" spans="1:17" x14ac:dyDescent="0.35">
      <c r="A695">
        <v>4</v>
      </c>
      <c r="B695" t="s">
        <v>187</v>
      </c>
      <c r="C695">
        <v>2019</v>
      </c>
      <c r="D695">
        <v>5</v>
      </c>
      <c r="E695" t="s">
        <v>222</v>
      </c>
      <c r="F695">
        <v>1</v>
      </c>
      <c r="G695" t="s">
        <v>183</v>
      </c>
      <c r="H695">
        <v>953</v>
      </c>
      <c r="I695" t="s">
        <v>213</v>
      </c>
      <c r="J695" t="s">
        <v>118</v>
      </c>
      <c r="K695" t="s">
        <v>214</v>
      </c>
      <c r="L695">
        <v>4512</v>
      </c>
      <c r="M695" t="s">
        <v>186</v>
      </c>
      <c r="N695">
        <v>1</v>
      </c>
      <c r="O695">
        <v>11.04</v>
      </c>
      <c r="P695">
        <v>11</v>
      </c>
      <c r="Q695" t="str">
        <f t="shared" si="10"/>
        <v>3-Small C&amp;I</v>
      </c>
    </row>
    <row r="696" spans="1:17" x14ac:dyDescent="0.35">
      <c r="A696">
        <v>5</v>
      </c>
      <c r="B696" t="s">
        <v>181</v>
      </c>
      <c r="C696">
        <v>2019</v>
      </c>
      <c r="D696">
        <v>5</v>
      </c>
      <c r="E696" t="s">
        <v>222</v>
      </c>
      <c r="F696">
        <v>10</v>
      </c>
      <c r="G696" t="s">
        <v>238</v>
      </c>
      <c r="H696">
        <v>1</v>
      </c>
      <c r="I696" t="s">
        <v>229</v>
      </c>
      <c r="J696" t="s">
        <v>121</v>
      </c>
      <c r="K696" t="s">
        <v>230</v>
      </c>
      <c r="L696">
        <v>207</v>
      </c>
      <c r="M696" t="s">
        <v>243</v>
      </c>
      <c r="N696">
        <v>41314</v>
      </c>
      <c r="O696">
        <v>5851434.3099999996</v>
      </c>
      <c r="P696">
        <v>23525335</v>
      </c>
      <c r="Q696" t="str">
        <f t="shared" si="10"/>
        <v>1-Residential</v>
      </c>
    </row>
    <row r="697" spans="1:17" x14ac:dyDescent="0.35">
      <c r="A697">
        <v>5</v>
      </c>
      <c r="B697" t="s">
        <v>181</v>
      </c>
      <c r="C697">
        <v>2019</v>
      </c>
      <c r="D697">
        <v>5</v>
      </c>
      <c r="E697" t="s">
        <v>222</v>
      </c>
      <c r="F697">
        <v>6</v>
      </c>
      <c r="G697" t="s">
        <v>192</v>
      </c>
      <c r="H697">
        <v>625</v>
      </c>
      <c r="I697" t="s">
        <v>286</v>
      </c>
      <c r="J697" t="s">
        <v>132</v>
      </c>
      <c r="K697" t="s">
        <v>212</v>
      </c>
      <c r="L697">
        <v>700</v>
      </c>
      <c r="M697" t="s">
        <v>193</v>
      </c>
      <c r="N697">
        <v>1</v>
      </c>
      <c r="O697">
        <v>16</v>
      </c>
      <c r="P697">
        <v>17</v>
      </c>
      <c r="Q697" t="str">
        <f t="shared" si="10"/>
        <v>Street</v>
      </c>
    </row>
    <row r="698" spans="1:17" x14ac:dyDescent="0.35">
      <c r="A698">
        <v>5</v>
      </c>
      <c r="B698" t="s">
        <v>181</v>
      </c>
      <c r="C698">
        <v>2019</v>
      </c>
      <c r="D698">
        <v>5</v>
      </c>
      <c r="E698" t="s">
        <v>222</v>
      </c>
      <c r="F698">
        <v>10</v>
      </c>
      <c r="G698" t="s">
        <v>238</v>
      </c>
      <c r="H698">
        <v>603</v>
      </c>
      <c r="I698" t="s">
        <v>196</v>
      </c>
      <c r="J698" t="s">
        <v>125</v>
      </c>
      <c r="K698" t="s">
        <v>197</v>
      </c>
      <c r="L698">
        <v>207</v>
      </c>
      <c r="M698" t="s">
        <v>243</v>
      </c>
      <c r="N698">
        <v>29</v>
      </c>
      <c r="O698">
        <v>450.29</v>
      </c>
      <c r="P698">
        <v>1102</v>
      </c>
      <c r="Q698" t="str">
        <f t="shared" si="10"/>
        <v>Street</v>
      </c>
    </row>
    <row r="699" spans="1:17" x14ac:dyDescent="0.35">
      <c r="A699">
        <v>5</v>
      </c>
      <c r="B699" t="s">
        <v>181</v>
      </c>
      <c r="C699">
        <v>2019</v>
      </c>
      <c r="D699">
        <v>5</v>
      </c>
      <c r="E699" t="s">
        <v>222</v>
      </c>
      <c r="F699">
        <v>3</v>
      </c>
      <c r="G699" t="s">
        <v>189</v>
      </c>
      <c r="H699">
        <v>616</v>
      </c>
      <c r="I699" t="s">
        <v>199</v>
      </c>
      <c r="J699" t="s">
        <v>125</v>
      </c>
      <c r="K699" t="s">
        <v>197</v>
      </c>
      <c r="L699">
        <v>4532</v>
      </c>
      <c r="M699" t="s">
        <v>200</v>
      </c>
      <c r="N699">
        <v>3167</v>
      </c>
      <c r="O699">
        <v>206371.16</v>
      </c>
      <c r="P699">
        <v>834300</v>
      </c>
      <c r="Q699" t="str">
        <f t="shared" si="10"/>
        <v>Street</v>
      </c>
    </row>
    <row r="700" spans="1:17" x14ac:dyDescent="0.35">
      <c r="A700">
        <v>4</v>
      </c>
      <c r="B700" t="s">
        <v>187</v>
      </c>
      <c r="C700">
        <v>2019</v>
      </c>
      <c r="D700">
        <v>5</v>
      </c>
      <c r="E700" t="s">
        <v>222</v>
      </c>
      <c r="F700">
        <v>6</v>
      </c>
      <c r="G700" t="s">
        <v>192</v>
      </c>
      <c r="H700">
        <v>615</v>
      </c>
      <c r="I700" t="s">
        <v>292</v>
      </c>
      <c r="J700" t="s">
        <v>123</v>
      </c>
      <c r="K700" t="s">
        <v>261</v>
      </c>
      <c r="L700">
        <v>4562</v>
      </c>
      <c r="M700" t="s">
        <v>211</v>
      </c>
      <c r="N700">
        <v>1</v>
      </c>
      <c r="O700">
        <v>4767.16</v>
      </c>
      <c r="P700">
        <v>12517</v>
      </c>
      <c r="Q700" t="str">
        <f t="shared" si="10"/>
        <v>Street</v>
      </c>
    </row>
    <row r="701" spans="1:17" x14ac:dyDescent="0.35">
      <c r="A701">
        <v>5</v>
      </c>
      <c r="B701" t="s">
        <v>181</v>
      </c>
      <c r="C701">
        <v>2019</v>
      </c>
      <c r="D701">
        <v>5</v>
      </c>
      <c r="E701" t="s">
        <v>222</v>
      </c>
      <c r="F701">
        <v>60</v>
      </c>
      <c r="G701" t="s">
        <v>212</v>
      </c>
      <c r="H701">
        <v>615</v>
      </c>
      <c r="I701" t="s">
        <v>292</v>
      </c>
      <c r="J701" t="s">
        <v>123</v>
      </c>
      <c r="K701" t="s">
        <v>261</v>
      </c>
      <c r="L701">
        <v>4563</v>
      </c>
      <c r="M701" t="s">
        <v>228</v>
      </c>
      <c r="N701">
        <v>36</v>
      </c>
      <c r="O701">
        <v>3394.92</v>
      </c>
      <c r="P701">
        <v>7974</v>
      </c>
      <c r="Q701" t="str">
        <f t="shared" si="10"/>
        <v>Street</v>
      </c>
    </row>
    <row r="702" spans="1:17" x14ac:dyDescent="0.35">
      <c r="A702">
        <v>5</v>
      </c>
      <c r="B702" t="s">
        <v>181</v>
      </c>
      <c r="C702">
        <v>2019</v>
      </c>
      <c r="D702">
        <v>5</v>
      </c>
      <c r="E702" t="s">
        <v>222</v>
      </c>
      <c r="F702">
        <v>1</v>
      </c>
      <c r="G702" t="s">
        <v>183</v>
      </c>
      <c r="H702">
        <v>1</v>
      </c>
      <c r="I702" t="s">
        <v>229</v>
      </c>
      <c r="J702" t="s">
        <v>121</v>
      </c>
      <c r="K702" t="s">
        <v>230</v>
      </c>
      <c r="L702">
        <v>200</v>
      </c>
      <c r="M702" t="s">
        <v>210</v>
      </c>
      <c r="N702">
        <v>555231</v>
      </c>
      <c r="O702">
        <v>59722492.240000002</v>
      </c>
      <c r="P702">
        <v>237562170</v>
      </c>
      <c r="Q702" t="str">
        <f t="shared" si="10"/>
        <v>1-Residential</v>
      </c>
    </row>
    <row r="703" spans="1:17" x14ac:dyDescent="0.35">
      <c r="A703">
        <v>5</v>
      </c>
      <c r="B703" t="s">
        <v>181</v>
      </c>
      <c r="C703">
        <v>2019</v>
      </c>
      <c r="D703">
        <v>5</v>
      </c>
      <c r="E703" t="s">
        <v>222</v>
      </c>
      <c r="F703">
        <v>3</v>
      </c>
      <c r="G703" t="s">
        <v>189</v>
      </c>
      <c r="H703">
        <v>310</v>
      </c>
      <c r="I703" t="s">
        <v>254</v>
      </c>
      <c r="J703" t="s">
        <v>118</v>
      </c>
      <c r="K703" t="s">
        <v>214</v>
      </c>
      <c r="L703">
        <v>300</v>
      </c>
      <c r="M703" t="s">
        <v>191</v>
      </c>
      <c r="N703">
        <v>256</v>
      </c>
      <c r="O703">
        <v>14306.93</v>
      </c>
      <c r="P703">
        <v>57108</v>
      </c>
      <c r="Q703" t="str">
        <f t="shared" si="10"/>
        <v>3-Small C&amp;I</v>
      </c>
    </row>
    <row r="704" spans="1:17" x14ac:dyDescent="0.35">
      <c r="A704">
        <v>4</v>
      </c>
      <c r="B704" t="s">
        <v>187</v>
      </c>
      <c r="C704">
        <v>2019</v>
      </c>
      <c r="D704">
        <v>5</v>
      </c>
      <c r="E704" t="s">
        <v>222</v>
      </c>
      <c r="F704">
        <v>3</v>
      </c>
      <c r="G704" t="s">
        <v>189</v>
      </c>
      <c r="H704">
        <v>951</v>
      </c>
      <c r="I704" t="s">
        <v>250</v>
      </c>
      <c r="J704" t="s">
        <v>126</v>
      </c>
      <c r="K704" t="s">
        <v>249</v>
      </c>
      <c r="L704">
        <v>4532</v>
      </c>
      <c r="M704" t="s">
        <v>200</v>
      </c>
      <c r="N704">
        <v>12</v>
      </c>
      <c r="O704">
        <v>388.51</v>
      </c>
      <c r="P704">
        <v>3224</v>
      </c>
      <c r="Q704" t="str">
        <f t="shared" si="10"/>
        <v>3-Small C&amp;I</v>
      </c>
    </row>
    <row r="705" spans="1:17" x14ac:dyDescent="0.35">
      <c r="A705">
        <v>4</v>
      </c>
      <c r="B705" t="s">
        <v>187</v>
      </c>
      <c r="C705">
        <v>2019</v>
      </c>
      <c r="D705">
        <v>5</v>
      </c>
      <c r="E705" t="s">
        <v>222</v>
      </c>
      <c r="F705">
        <v>3</v>
      </c>
      <c r="G705" t="s">
        <v>189</v>
      </c>
      <c r="H705">
        <v>950</v>
      </c>
      <c r="I705" t="s">
        <v>184</v>
      </c>
      <c r="J705" t="s">
        <v>115</v>
      </c>
      <c r="K705" t="s">
        <v>185</v>
      </c>
      <c r="L705">
        <v>4532</v>
      </c>
      <c r="M705" t="s">
        <v>200</v>
      </c>
      <c r="N705">
        <v>1257</v>
      </c>
      <c r="O705">
        <v>146803.69</v>
      </c>
      <c r="P705">
        <v>1472548</v>
      </c>
      <c r="Q705" t="str">
        <f t="shared" si="10"/>
        <v>3-Small C&amp;I</v>
      </c>
    </row>
    <row r="706" spans="1:17" x14ac:dyDescent="0.35">
      <c r="A706">
        <v>5</v>
      </c>
      <c r="B706" t="s">
        <v>181</v>
      </c>
      <c r="C706">
        <v>2019</v>
      </c>
      <c r="D706">
        <v>5</v>
      </c>
      <c r="E706" t="s">
        <v>222</v>
      </c>
      <c r="F706">
        <v>5</v>
      </c>
      <c r="G706" t="s">
        <v>195</v>
      </c>
      <c r="H706">
        <v>950</v>
      </c>
      <c r="I706" t="s">
        <v>184</v>
      </c>
      <c r="J706" t="s">
        <v>115</v>
      </c>
      <c r="K706" t="s">
        <v>185</v>
      </c>
      <c r="L706">
        <v>4552</v>
      </c>
      <c r="M706" t="s">
        <v>276</v>
      </c>
      <c r="N706">
        <v>1214</v>
      </c>
      <c r="O706">
        <v>276698.52</v>
      </c>
      <c r="P706">
        <v>3103064</v>
      </c>
      <c r="Q706" t="str">
        <f t="shared" ref="Q706:Q769" si="11">VLOOKUP(J706,S:T,2,FALSE)</f>
        <v>3-Small C&amp;I</v>
      </c>
    </row>
    <row r="707" spans="1:17" x14ac:dyDescent="0.35">
      <c r="A707">
        <v>5</v>
      </c>
      <c r="B707" t="s">
        <v>181</v>
      </c>
      <c r="C707">
        <v>2019</v>
      </c>
      <c r="D707">
        <v>5</v>
      </c>
      <c r="E707" t="s">
        <v>222</v>
      </c>
      <c r="F707">
        <v>3</v>
      </c>
      <c r="G707" t="s">
        <v>189</v>
      </c>
      <c r="H707">
        <v>13</v>
      </c>
      <c r="I707" t="s">
        <v>296</v>
      </c>
      <c r="J707" t="s">
        <v>119</v>
      </c>
      <c r="K707" t="s">
        <v>216</v>
      </c>
      <c r="L707">
        <v>300</v>
      </c>
      <c r="M707" t="s">
        <v>191</v>
      </c>
      <c r="N707">
        <v>120</v>
      </c>
      <c r="O707">
        <v>274551.92</v>
      </c>
      <c r="P707">
        <v>1312212</v>
      </c>
      <c r="Q707" t="str">
        <f t="shared" si="11"/>
        <v>4-Medium C&amp;I</v>
      </c>
    </row>
    <row r="708" spans="1:17" x14ac:dyDescent="0.35">
      <c r="A708">
        <v>5</v>
      </c>
      <c r="B708" t="s">
        <v>181</v>
      </c>
      <c r="C708">
        <v>2019</v>
      </c>
      <c r="D708">
        <v>5</v>
      </c>
      <c r="E708" t="s">
        <v>222</v>
      </c>
      <c r="F708">
        <v>3</v>
      </c>
      <c r="G708" t="s">
        <v>189</v>
      </c>
      <c r="H708">
        <v>17</v>
      </c>
      <c r="I708" t="s">
        <v>204</v>
      </c>
      <c r="J708" t="s">
        <v>128</v>
      </c>
      <c r="K708" t="s">
        <v>205</v>
      </c>
      <c r="L708">
        <v>300</v>
      </c>
      <c r="M708" t="s">
        <v>191</v>
      </c>
      <c r="N708">
        <v>2</v>
      </c>
      <c r="O708">
        <v>2649.19</v>
      </c>
      <c r="P708">
        <v>12280</v>
      </c>
      <c r="Q708" t="str">
        <f t="shared" si="11"/>
        <v>4-Medium C&amp;I</v>
      </c>
    </row>
    <row r="709" spans="1:17" x14ac:dyDescent="0.35">
      <c r="A709">
        <v>5</v>
      </c>
      <c r="B709" t="s">
        <v>181</v>
      </c>
      <c r="C709">
        <v>2019</v>
      </c>
      <c r="D709">
        <v>5</v>
      </c>
      <c r="E709" t="s">
        <v>222</v>
      </c>
      <c r="F709">
        <v>5</v>
      </c>
      <c r="G709" t="s">
        <v>195</v>
      </c>
      <c r="H709">
        <v>954</v>
      </c>
      <c r="I709" t="s">
        <v>237</v>
      </c>
      <c r="J709" t="s">
        <v>119</v>
      </c>
      <c r="K709" t="s">
        <v>216</v>
      </c>
      <c r="L709">
        <v>4552</v>
      </c>
      <c r="M709" t="s">
        <v>276</v>
      </c>
      <c r="N709">
        <v>488</v>
      </c>
      <c r="O709">
        <v>902731.6</v>
      </c>
      <c r="P709">
        <v>11185811</v>
      </c>
      <c r="Q709" t="str">
        <f t="shared" si="11"/>
        <v>4-Medium C&amp;I</v>
      </c>
    </row>
    <row r="710" spans="1:17" x14ac:dyDescent="0.35">
      <c r="A710">
        <v>5</v>
      </c>
      <c r="B710" t="s">
        <v>181</v>
      </c>
      <c r="C710">
        <v>2019</v>
      </c>
      <c r="D710">
        <v>5</v>
      </c>
      <c r="E710" t="s">
        <v>222</v>
      </c>
      <c r="F710">
        <v>3</v>
      </c>
      <c r="G710" t="s">
        <v>189</v>
      </c>
      <c r="H710">
        <v>16</v>
      </c>
      <c r="I710" t="s">
        <v>281</v>
      </c>
      <c r="J710" t="s">
        <v>127</v>
      </c>
      <c r="K710" t="s">
        <v>263</v>
      </c>
      <c r="L710">
        <v>300</v>
      </c>
      <c r="M710" t="s">
        <v>191</v>
      </c>
      <c r="N710">
        <v>4</v>
      </c>
      <c r="O710">
        <v>9397.89</v>
      </c>
      <c r="P710">
        <v>40570</v>
      </c>
      <c r="Q710" t="str">
        <f t="shared" si="11"/>
        <v>4-Medium C&amp;I</v>
      </c>
    </row>
    <row r="711" spans="1:17" x14ac:dyDescent="0.35">
      <c r="A711">
        <v>5</v>
      </c>
      <c r="B711" t="s">
        <v>181</v>
      </c>
      <c r="C711">
        <v>2019</v>
      </c>
      <c r="D711">
        <v>5</v>
      </c>
      <c r="E711" t="s">
        <v>222</v>
      </c>
      <c r="F711">
        <v>6</v>
      </c>
      <c r="G711" t="s">
        <v>192</v>
      </c>
      <c r="H711">
        <v>950</v>
      </c>
      <c r="I711" t="s">
        <v>184</v>
      </c>
      <c r="J711" t="s">
        <v>115</v>
      </c>
      <c r="K711" t="s">
        <v>185</v>
      </c>
      <c r="L711">
        <v>4562</v>
      </c>
      <c r="M711" t="s">
        <v>211</v>
      </c>
      <c r="N711">
        <v>30</v>
      </c>
      <c r="O711">
        <v>796.64</v>
      </c>
      <c r="P711">
        <v>5946</v>
      </c>
      <c r="Q711" t="str">
        <f t="shared" si="11"/>
        <v>3-Small C&amp;I</v>
      </c>
    </row>
    <row r="712" spans="1:17" x14ac:dyDescent="0.35">
      <c r="A712">
        <v>5</v>
      </c>
      <c r="B712" t="s">
        <v>181</v>
      </c>
      <c r="C712">
        <v>2019</v>
      </c>
      <c r="D712">
        <v>5</v>
      </c>
      <c r="E712" t="s">
        <v>222</v>
      </c>
      <c r="F712">
        <v>1</v>
      </c>
      <c r="G712" t="s">
        <v>183</v>
      </c>
      <c r="H712">
        <v>616</v>
      </c>
      <c r="I712" t="s">
        <v>199</v>
      </c>
      <c r="J712" t="s">
        <v>125</v>
      </c>
      <c r="K712" t="s">
        <v>197</v>
      </c>
      <c r="L712">
        <v>4512</v>
      </c>
      <c r="M712" t="s">
        <v>186</v>
      </c>
      <c r="N712">
        <v>590</v>
      </c>
      <c r="O712">
        <v>16305.55</v>
      </c>
      <c r="P712">
        <v>51397</v>
      </c>
      <c r="Q712" t="str">
        <f t="shared" si="11"/>
        <v>Street</v>
      </c>
    </row>
    <row r="713" spans="1:17" x14ac:dyDescent="0.35">
      <c r="A713">
        <v>5</v>
      </c>
      <c r="B713" t="s">
        <v>181</v>
      </c>
      <c r="C713">
        <v>2019</v>
      </c>
      <c r="D713">
        <v>5</v>
      </c>
      <c r="E713" t="s">
        <v>222</v>
      </c>
      <c r="F713">
        <v>3</v>
      </c>
      <c r="G713" t="s">
        <v>189</v>
      </c>
      <c r="H713">
        <v>603</v>
      </c>
      <c r="I713" t="s">
        <v>196</v>
      </c>
      <c r="J713" t="s">
        <v>125</v>
      </c>
      <c r="K713" t="s">
        <v>197</v>
      </c>
      <c r="L713">
        <v>300</v>
      </c>
      <c r="M713" t="s">
        <v>191</v>
      </c>
      <c r="N713">
        <v>2174</v>
      </c>
      <c r="O713">
        <v>170105.53</v>
      </c>
      <c r="P713">
        <v>480770</v>
      </c>
      <c r="Q713" t="str">
        <f t="shared" si="11"/>
        <v>Street</v>
      </c>
    </row>
    <row r="714" spans="1:17" x14ac:dyDescent="0.35">
      <c r="A714">
        <v>5</v>
      </c>
      <c r="B714" t="s">
        <v>181</v>
      </c>
      <c r="C714">
        <v>2019</v>
      </c>
      <c r="D714">
        <v>5</v>
      </c>
      <c r="E714" t="s">
        <v>222</v>
      </c>
      <c r="F714">
        <v>60</v>
      </c>
      <c r="G714" t="s">
        <v>212</v>
      </c>
      <c r="H714">
        <v>601</v>
      </c>
      <c r="I714" t="s">
        <v>260</v>
      </c>
      <c r="J714" t="s">
        <v>123</v>
      </c>
      <c r="K714" t="s">
        <v>261</v>
      </c>
      <c r="L714">
        <v>360</v>
      </c>
      <c r="M714" t="s">
        <v>225</v>
      </c>
      <c r="N714">
        <v>52</v>
      </c>
      <c r="O714">
        <v>1499.94</v>
      </c>
      <c r="P714">
        <v>2415</v>
      </c>
      <c r="Q714" t="str">
        <f t="shared" si="11"/>
        <v>Street</v>
      </c>
    </row>
    <row r="715" spans="1:17" x14ac:dyDescent="0.35">
      <c r="A715">
        <v>5</v>
      </c>
      <c r="B715" t="s">
        <v>181</v>
      </c>
      <c r="C715">
        <v>2019</v>
      </c>
      <c r="D715">
        <v>5</v>
      </c>
      <c r="E715" t="s">
        <v>222</v>
      </c>
      <c r="F715">
        <v>1</v>
      </c>
      <c r="G715" t="s">
        <v>183</v>
      </c>
      <c r="H715">
        <v>950</v>
      </c>
      <c r="I715" t="s">
        <v>184</v>
      </c>
      <c r="J715" t="s">
        <v>115</v>
      </c>
      <c r="K715" t="s">
        <v>185</v>
      </c>
      <c r="L715">
        <v>4512</v>
      </c>
      <c r="M715" t="s">
        <v>186</v>
      </c>
      <c r="N715">
        <v>579</v>
      </c>
      <c r="O715">
        <v>24199.19</v>
      </c>
      <c r="P715">
        <v>227544</v>
      </c>
      <c r="Q715" t="str">
        <f t="shared" si="11"/>
        <v>3-Small C&amp;I</v>
      </c>
    </row>
    <row r="716" spans="1:17" x14ac:dyDescent="0.35">
      <c r="A716">
        <v>4</v>
      </c>
      <c r="B716" t="s">
        <v>187</v>
      </c>
      <c r="C716">
        <v>2019</v>
      </c>
      <c r="D716">
        <v>5</v>
      </c>
      <c r="E716" t="s">
        <v>222</v>
      </c>
      <c r="F716">
        <v>3</v>
      </c>
      <c r="G716" t="s">
        <v>189</v>
      </c>
      <c r="H716">
        <v>1</v>
      </c>
      <c r="I716" t="s">
        <v>229</v>
      </c>
      <c r="J716" t="s">
        <v>121</v>
      </c>
      <c r="K716" t="s">
        <v>230</v>
      </c>
      <c r="L716">
        <v>300</v>
      </c>
      <c r="M716" t="s">
        <v>191</v>
      </c>
      <c r="N716">
        <v>21</v>
      </c>
      <c r="O716">
        <v>2013.8</v>
      </c>
      <c r="P716">
        <v>7731</v>
      </c>
      <c r="Q716" t="str">
        <f t="shared" si="11"/>
        <v>1-Residential</v>
      </c>
    </row>
    <row r="717" spans="1:17" x14ac:dyDescent="0.35">
      <c r="A717">
        <v>5</v>
      </c>
      <c r="B717" t="s">
        <v>181</v>
      </c>
      <c r="C717">
        <v>2019</v>
      </c>
      <c r="D717">
        <v>5</v>
      </c>
      <c r="E717" t="s">
        <v>222</v>
      </c>
      <c r="F717">
        <v>3</v>
      </c>
      <c r="G717" t="s">
        <v>189</v>
      </c>
      <c r="H717">
        <v>2</v>
      </c>
      <c r="I717" t="s">
        <v>264</v>
      </c>
      <c r="J717" t="s">
        <v>121</v>
      </c>
      <c r="K717" t="s">
        <v>230</v>
      </c>
      <c r="L717">
        <v>300</v>
      </c>
      <c r="M717" t="s">
        <v>191</v>
      </c>
      <c r="N717">
        <v>2</v>
      </c>
      <c r="O717">
        <v>16.5</v>
      </c>
      <c r="P717">
        <v>0</v>
      </c>
      <c r="Q717" t="str">
        <f t="shared" si="11"/>
        <v>1-Residential</v>
      </c>
    </row>
    <row r="718" spans="1:17" x14ac:dyDescent="0.35">
      <c r="A718">
        <v>5</v>
      </c>
      <c r="B718" t="s">
        <v>181</v>
      </c>
      <c r="C718">
        <v>2019</v>
      </c>
      <c r="D718">
        <v>5</v>
      </c>
      <c r="E718" t="s">
        <v>222</v>
      </c>
      <c r="F718">
        <v>71</v>
      </c>
      <c r="G718" t="s">
        <v>212</v>
      </c>
      <c r="H718">
        <v>1</v>
      </c>
      <c r="I718" t="s">
        <v>229</v>
      </c>
      <c r="J718" t="s">
        <v>121</v>
      </c>
      <c r="K718" t="s">
        <v>230</v>
      </c>
      <c r="L718">
        <v>1571</v>
      </c>
      <c r="M718" t="s">
        <v>265</v>
      </c>
      <c r="N718">
        <v>1</v>
      </c>
      <c r="O718">
        <v>5.5</v>
      </c>
      <c r="P718">
        <v>0</v>
      </c>
      <c r="Q718" t="str">
        <f t="shared" si="11"/>
        <v>1-Residential</v>
      </c>
    </row>
    <row r="719" spans="1:17" x14ac:dyDescent="0.35">
      <c r="A719">
        <v>4</v>
      </c>
      <c r="B719" t="s">
        <v>187</v>
      </c>
      <c r="C719">
        <v>2019</v>
      </c>
      <c r="D719">
        <v>5</v>
      </c>
      <c r="E719" t="s">
        <v>222</v>
      </c>
      <c r="F719">
        <v>1</v>
      </c>
      <c r="G719" t="s">
        <v>183</v>
      </c>
      <c r="H719">
        <v>10</v>
      </c>
      <c r="I719" t="s">
        <v>251</v>
      </c>
      <c r="J719" t="s">
        <v>118</v>
      </c>
      <c r="K719" t="s">
        <v>214</v>
      </c>
      <c r="L719">
        <v>200</v>
      </c>
      <c r="M719" t="s">
        <v>210</v>
      </c>
      <c r="N719">
        <v>3</v>
      </c>
      <c r="O719">
        <v>320.22000000000003</v>
      </c>
      <c r="P719">
        <v>1320</v>
      </c>
      <c r="Q719" t="str">
        <f t="shared" si="11"/>
        <v>3-Small C&amp;I</v>
      </c>
    </row>
    <row r="720" spans="1:17" x14ac:dyDescent="0.35">
      <c r="A720">
        <v>5</v>
      </c>
      <c r="B720" t="s">
        <v>181</v>
      </c>
      <c r="C720">
        <v>2019</v>
      </c>
      <c r="D720">
        <v>5</v>
      </c>
      <c r="E720" t="s">
        <v>222</v>
      </c>
      <c r="F720">
        <v>3</v>
      </c>
      <c r="G720" t="s">
        <v>189</v>
      </c>
      <c r="H720">
        <v>309</v>
      </c>
      <c r="I720" t="s">
        <v>302</v>
      </c>
      <c r="J720" t="s">
        <v>117</v>
      </c>
      <c r="K720" t="s">
        <v>236</v>
      </c>
      <c r="L720">
        <v>300</v>
      </c>
      <c r="M720" t="s">
        <v>191</v>
      </c>
      <c r="N720">
        <v>6</v>
      </c>
      <c r="O720">
        <v>3778.38</v>
      </c>
      <c r="P720">
        <v>19366</v>
      </c>
      <c r="Q720" t="str">
        <f t="shared" si="11"/>
        <v>3-Small C&amp;I</v>
      </c>
    </row>
    <row r="721" spans="1:17" x14ac:dyDescent="0.35">
      <c r="A721">
        <v>5</v>
      </c>
      <c r="B721" t="s">
        <v>181</v>
      </c>
      <c r="C721">
        <v>2019</v>
      </c>
      <c r="D721">
        <v>5</v>
      </c>
      <c r="E721" t="s">
        <v>222</v>
      </c>
      <c r="F721">
        <v>10</v>
      </c>
      <c r="G721" t="s">
        <v>238</v>
      </c>
      <c r="H721">
        <v>306</v>
      </c>
      <c r="I721" t="s">
        <v>244</v>
      </c>
      <c r="J721" t="s">
        <v>122</v>
      </c>
      <c r="K721" t="s">
        <v>242</v>
      </c>
      <c r="L721">
        <v>207</v>
      </c>
      <c r="M721" t="s">
        <v>243</v>
      </c>
      <c r="N721">
        <v>86</v>
      </c>
      <c r="O721">
        <v>13898.72</v>
      </c>
      <c r="P721">
        <v>81616</v>
      </c>
      <c r="Q721" t="str">
        <f t="shared" si="11"/>
        <v>2-Low Income Residential</v>
      </c>
    </row>
    <row r="722" spans="1:17" x14ac:dyDescent="0.35">
      <c r="A722">
        <v>4</v>
      </c>
      <c r="B722" t="s">
        <v>187</v>
      </c>
      <c r="C722">
        <v>2019</v>
      </c>
      <c r="D722">
        <v>5</v>
      </c>
      <c r="E722" t="s">
        <v>222</v>
      </c>
      <c r="F722">
        <v>10</v>
      </c>
      <c r="G722" t="s">
        <v>238</v>
      </c>
      <c r="H722">
        <v>905</v>
      </c>
      <c r="I722" t="s">
        <v>272</v>
      </c>
      <c r="J722" t="s">
        <v>122</v>
      </c>
      <c r="K722" t="s">
        <v>242</v>
      </c>
      <c r="L722">
        <v>4513</v>
      </c>
      <c r="M722" t="s">
        <v>240</v>
      </c>
      <c r="N722">
        <v>4</v>
      </c>
      <c r="O722">
        <v>142.06</v>
      </c>
      <c r="P722">
        <v>2575</v>
      </c>
      <c r="Q722" t="str">
        <f t="shared" si="11"/>
        <v>2-Low Income Residential</v>
      </c>
    </row>
    <row r="723" spans="1:17" x14ac:dyDescent="0.35">
      <c r="A723">
        <v>5</v>
      </c>
      <c r="B723" t="s">
        <v>181</v>
      </c>
      <c r="C723">
        <v>2019</v>
      </c>
      <c r="D723">
        <v>5</v>
      </c>
      <c r="E723" t="s">
        <v>222</v>
      </c>
      <c r="F723">
        <v>10</v>
      </c>
      <c r="G723" t="s">
        <v>238</v>
      </c>
      <c r="H723">
        <v>4</v>
      </c>
      <c r="I723" t="s">
        <v>274</v>
      </c>
      <c r="J723" t="s">
        <v>202</v>
      </c>
      <c r="K723" t="s">
        <v>203</v>
      </c>
      <c r="L723">
        <v>207</v>
      </c>
      <c r="M723" t="s">
        <v>243</v>
      </c>
      <c r="N723">
        <v>1</v>
      </c>
      <c r="O723">
        <v>442.98</v>
      </c>
      <c r="P723">
        <v>1778</v>
      </c>
      <c r="Q723" t="str">
        <f t="shared" si="11"/>
        <v>1-Residential</v>
      </c>
    </row>
    <row r="724" spans="1:17" x14ac:dyDescent="0.35">
      <c r="A724">
        <v>5</v>
      </c>
      <c r="B724" t="s">
        <v>181</v>
      </c>
      <c r="C724">
        <v>2019</v>
      </c>
      <c r="D724">
        <v>5</v>
      </c>
      <c r="E724" t="s">
        <v>222</v>
      </c>
      <c r="F724">
        <v>3</v>
      </c>
      <c r="G724" t="s">
        <v>189</v>
      </c>
      <c r="H724">
        <v>911</v>
      </c>
      <c r="I724" t="s">
        <v>201</v>
      </c>
      <c r="J724" t="s">
        <v>202</v>
      </c>
      <c r="K724" t="s">
        <v>203</v>
      </c>
      <c r="L724">
        <v>4532</v>
      </c>
      <c r="M724" t="s">
        <v>200</v>
      </c>
      <c r="N724">
        <v>29</v>
      </c>
      <c r="O724">
        <v>66108.160000000003</v>
      </c>
      <c r="P724">
        <v>558171</v>
      </c>
      <c r="Q724" t="str">
        <f t="shared" si="11"/>
        <v>1-Residential</v>
      </c>
    </row>
    <row r="725" spans="1:17" x14ac:dyDescent="0.35">
      <c r="A725">
        <v>5</v>
      </c>
      <c r="B725" t="s">
        <v>181</v>
      </c>
      <c r="C725">
        <v>2019</v>
      </c>
      <c r="D725">
        <v>5</v>
      </c>
      <c r="E725" t="s">
        <v>222</v>
      </c>
      <c r="F725">
        <v>3</v>
      </c>
      <c r="G725" t="s">
        <v>189</v>
      </c>
      <c r="H725">
        <v>313</v>
      </c>
      <c r="I725" t="s">
        <v>217</v>
      </c>
      <c r="J725" t="s">
        <v>119</v>
      </c>
      <c r="K725" t="s">
        <v>216</v>
      </c>
      <c r="L725">
        <v>300</v>
      </c>
      <c r="M725" t="s">
        <v>191</v>
      </c>
      <c r="N725">
        <v>7</v>
      </c>
      <c r="O725">
        <v>21196.61</v>
      </c>
      <c r="P725">
        <v>126406</v>
      </c>
      <c r="Q725" t="str">
        <f t="shared" si="11"/>
        <v>4-Medium C&amp;I</v>
      </c>
    </row>
    <row r="726" spans="1:17" x14ac:dyDescent="0.35">
      <c r="A726">
        <v>5</v>
      </c>
      <c r="B726" t="s">
        <v>181</v>
      </c>
      <c r="C726">
        <v>2019</v>
      </c>
      <c r="D726">
        <v>5</v>
      </c>
      <c r="E726" t="s">
        <v>222</v>
      </c>
      <c r="F726">
        <v>77</v>
      </c>
      <c r="G726" t="s">
        <v>212</v>
      </c>
      <c r="H726">
        <v>950</v>
      </c>
      <c r="I726" t="s">
        <v>184</v>
      </c>
      <c r="J726" t="s">
        <v>115</v>
      </c>
      <c r="K726" t="s">
        <v>185</v>
      </c>
      <c r="L726">
        <v>4577</v>
      </c>
      <c r="M726" t="s">
        <v>212</v>
      </c>
      <c r="N726">
        <v>1</v>
      </c>
      <c r="O726">
        <v>261.73</v>
      </c>
      <c r="P726">
        <v>2989</v>
      </c>
      <c r="Q726" t="str">
        <f t="shared" si="11"/>
        <v>3-Small C&amp;I</v>
      </c>
    </row>
    <row r="727" spans="1:17" x14ac:dyDescent="0.35">
      <c r="A727">
        <v>4</v>
      </c>
      <c r="B727" t="s">
        <v>187</v>
      </c>
      <c r="C727">
        <v>2019</v>
      </c>
      <c r="D727">
        <v>5</v>
      </c>
      <c r="E727" t="s">
        <v>222</v>
      </c>
      <c r="F727">
        <v>10</v>
      </c>
      <c r="G727" t="s">
        <v>238</v>
      </c>
      <c r="H727">
        <v>1</v>
      </c>
      <c r="I727" t="s">
        <v>229</v>
      </c>
      <c r="J727" t="s">
        <v>121</v>
      </c>
      <c r="K727" t="s">
        <v>230</v>
      </c>
      <c r="L727">
        <v>207</v>
      </c>
      <c r="M727" t="s">
        <v>243</v>
      </c>
      <c r="N727">
        <v>11</v>
      </c>
      <c r="O727">
        <v>843.31</v>
      </c>
      <c r="P727">
        <v>3106</v>
      </c>
      <c r="Q727" t="str">
        <f t="shared" si="11"/>
        <v>1-Residential</v>
      </c>
    </row>
    <row r="728" spans="1:17" x14ac:dyDescent="0.35">
      <c r="A728">
        <v>5</v>
      </c>
      <c r="B728" t="s">
        <v>181</v>
      </c>
      <c r="C728">
        <v>2019</v>
      </c>
      <c r="D728">
        <v>5</v>
      </c>
      <c r="E728" t="s">
        <v>222</v>
      </c>
      <c r="F728">
        <v>5</v>
      </c>
      <c r="G728" t="s">
        <v>195</v>
      </c>
      <c r="H728">
        <v>603</v>
      </c>
      <c r="I728" t="s">
        <v>196</v>
      </c>
      <c r="J728" t="s">
        <v>125</v>
      </c>
      <c r="K728" t="s">
        <v>197</v>
      </c>
      <c r="L728">
        <v>460</v>
      </c>
      <c r="M728" t="s">
        <v>198</v>
      </c>
      <c r="N728">
        <v>62</v>
      </c>
      <c r="O728">
        <v>6679.31</v>
      </c>
      <c r="P728">
        <v>19332</v>
      </c>
      <c r="Q728" t="str">
        <f t="shared" si="11"/>
        <v>Street</v>
      </c>
    </row>
    <row r="729" spans="1:17" x14ac:dyDescent="0.35">
      <c r="A729">
        <v>5</v>
      </c>
      <c r="B729" t="s">
        <v>181</v>
      </c>
      <c r="C729">
        <v>2019</v>
      </c>
      <c r="D729">
        <v>5</v>
      </c>
      <c r="E729" t="s">
        <v>222</v>
      </c>
      <c r="F729">
        <v>5</v>
      </c>
      <c r="G729" t="s">
        <v>195</v>
      </c>
      <c r="H729">
        <v>616</v>
      </c>
      <c r="I729" t="s">
        <v>199</v>
      </c>
      <c r="J729" t="s">
        <v>125</v>
      </c>
      <c r="K729" t="s">
        <v>197</v>
      </c>
      <c r="L729">
        <v>4552</v>
      </c>
      <c r="M729" t="s">
        <v>276</v>
      </c>
      <c r="N729">
        <v>105</v>
      </c>
      <c r="O729">
        <v>11287.27</v>
      </c>
      <c r="P729">
        <v>47058</v>
      </c>
      <c r="Q729" t="str">
        <f t="shared" si="11"/>
        <v>Street</v>
      </c>
    </row>
    <row r="730" spans="1:17" x14ac:dyDescent="0.35">
      <c r="A730">
        <v>5</v>
      </c>
      <c r="B730" t="s">
        <v>181</v>
      </c>
      <c r="C730">
        <v>2019</v>
      </c>
      <c r="D730">
        <v>5</v>
      </c>
      <c r="E730" t="s">
        <v>222</v>
      </c>
      <c r="F730">
        <v>6</v>
      </c>
      <c r="G730" t="s">
        <v>192</v>
      </c>
      <c r="H730">
        <v>616</v>
      </c>
      <c r="I730" t="s">
        <v>199</v>
      </c>
      <c r="J730" t="s">
        <v>125</v>
      </c>
      <c r="K730" t="s">
        <v>197</v>
      </c>
      <c r="L730">
        <v>4562</v>
      </c>
      <c r="M730" t="s">
        <v>211</v>
      </c>
      <c r="N730">
        <v>818</v>
      </c>
      <c r="O730">
        <v>44297.77</v>
      </c>
      <c r="P730">
        <v>170183</v>
      </c>
      <c r="Q730" t="str">
        <f t="shared" si="11"/>
        <v>Street</v>
      </c>
    </row>
    <row r="731" spans="1:17" x14ac:dyDescent="0.35">
      <c r="A731">
        <v>5</v>
      </c>
      <c r="B731" t="s">
        <v>181</v>
      </c>
      <c r="C731">
        <v>2019</v>
      </c>
      <c r="D731">
        <v>5</v>
      </c>
      <c r="E731" t="s">
        <v>222</v>
      </c>
      <c r="F731">
        <v>6</v>
      </c>
      <c r="G731" t="s">
        <v>192</v>
      </c>
      <c r="H731">
        <v>609</v>
      </c>
      <c r="I731" t="s">
        <v>298</v>
      </c>
      <c r="J731" t="s">
        <v>278</v>
      </c>
      <c r="K731" t="s">
        <v>212</v>
      </c>
      <c r="L731">
        <v>700</v>
      </c>
      <c r="M731" t="s">
        <v>193</v>
      </c>
      <c r="N731">
        <v>8</v>
      </c>
      <c r="O731">
        <v>3806.91</v>
      </c>
      <c r="P731">
        <v>16851</v>
      </c>
      <c r="Q731" t="str">
        <f t="shared" si="11"/>
        <v>Street</v>
      </c>
    </row>
    <row r="732" spans="1:17" x14ac:dyDescent="0.35">
      <c r="A732">
        <v>5</v>
      </c>
      <c r="B732" t="s">
        <v>181</v>
      </c>
      <c r="C732">
        <v>2019</v>
      </c>
      <c r="D732">
        <v>5</v>
      </c>
      <c r="E732" t="s">
        <v>222</v>
      </c>
      <c r="F732">
        <v>6</v>
      </c>
      <c r="G732" t="s">
        <v>192</v>
      </c>
      <c r="H732">
        <v>601</v>
      </c>
      <c r="I732" t="s">
        <v>260</v>
      </c>
      <c r="J732" t="s">
        <v>123</v>
      </c>
      <c r="K732" t="s">
        <v>261</v>
      </c>
      <c r="L732">
        <v>700</v>
      </c>
      <c r="M732" t="s">
        <v>193</v>
      </c>
      <c r="N732">
        <v>135</v>
      </c>
      <c r="O732">
        <v>77498.289999999994</v>
      </c>
      <c r="P732">
        <v>127001</v>
      </c>
      <c r="Q732" t="str">
        <f t="shared" si="11"/>
        <v>Street</v>
      </c>
    </row>
    <row r="733" spans="1:17" x14ac:dyDescent="0.35">
      <c r="A733">
        <v>5</v>
      </c>
      <c r="B733" t="s">
        <v>181</v>
      </c>
      <c r="C733">
        <v>2019</v>
      </c>
      <c r="D733">
        <v>5</v>
      </c>
      <c r="E733" t="s">
        <v>222</v>
      </c>
      <c r="F733">
        <v>3</v>
      </c>
      <c r="G733" t="s">
        <v>189</v>
      </c>
      <c r="H733">
        <v>621</v>
      </c>
      <c r="I733" t="s">
        <v>259</v>
      </c>
      <c r="J733" t="s">
        <v>116</v>
      </c>
      <c r="K733" t="s">
        <v>224</v>
      </c>
      <c r="L733">
        <v>4532</v>
      </c>
      <c r="M733" t="s">
        <v>200</v>
      </c>
      <c r="N733">
        <v>6</v>
      </c>
      <c r="O733">
        <v>391.83</v>
      </c>
      <c r="P733">
        <v>4121</v>
      </c>
      <c r="Q733" t="str">
        <f t="shared" si="11"/>
        <v>3-Small C&amp;I</v>
      </c>
    </row>
    <row r="734" spans="1:17" x14ac:dyDescent="0.35">
      <c r="A734">
        <v>5</v>
      </c>
      <c r="B734" t="s">
        <v>181</v>
      </c>
      <c r="C734">
        <v>2019</v>
      </c>
      <c r="D734">
        <v>5</v>
      </c>
      <c r="E734" t="s">
        <v>222</v>
      </c>
      <c r="F734">
        <v>60</v>
      </c>
      <c r="G734" t="s">
        <v>212</v>
      </c>
      <c r="H734">
        <v>600</v>
      </c>
      <c r="I734" t="s">
        <v>266</v>
      </c>
      <c r="J734" t="s">
        <v>123</v>
      </c>
      <c r="K734" t="s">
        <v>261</v>
      </c>
      <c r="L734">
        <v>360</v>
      </c>
      <c r="M734" t="s">
        <v>225</v>
      </c>
      <c r="N734">
        <v>9</v>
      </c>
      <c r="O734">
        <v>3379.96</v>
      </c>
      <c r="P734">
        <v>4078</v>
      </c>
      <c r="Q734" t="str">
        <f t="shared" si="11"/>
        <v>Street</v>
      </c>
    </row>
    <row r="735" spans="1:17" x14ac:dyDescent="0.35">
      <c r="A735">
        <v>5</v>
      </c>
      <c r="B735" t="s">
        <v>181</v>
      </c>
      <c r="C735">
        <v>2019</v>
      </c>
      <c r="D735">
        <v>5</v>
      </c>
      <c r="E735" t="s">
        <v>222</v>
      </c>
      <c r="F735">
        <v>6</v>
      </c>
      <c r="G735" t="s">
        <v>192</v>
      </c>
      <c r="H735">
        <v>617</v>
      </c>
      <c r="I735" t="s">
        <v>287</v>
      </c>
      <c r="J735" t="s">
        <v>288</v>
      </c>
      <c r="K735" t="s">
        <v>289</v>
      </c>
      <c r="L735">
        <v>4562</v>
      </c>
      <c r="M735" t="s">
        <v>211</v>
      </c>
      <c r="N735">
        <v>14</v>
      </c>
      <c r="O735">
        <v>37950.730000000003</v>
      </c>
      <c r="P735">
        <v>168642</v>
      </c>
      <c r="Q735" t="str">
        <f t="shared" si="11"/>
        <v>Street</v>
      </c>
    </row>
    <row r="736" spans="1:17" x14ac:dyDescent="0.35">
      <c r="A736">
        <v>5</v>
      </c>
      <c r="B736" t="s">
        <v>181</v>
      </c>
      <c r="C736">
        <v>2019</v>
      </c>
      <c r="D736">
        <v>5</v>
      </c>
      <c r="E736" t="s">
        <v>222</v>
      </c>
      <c r="F736">
        <v>6</v>
      </c>
      <c r="G736" t="s">
        <v>192</v>
      </c>
      <c r="H736">
        <v>606</v>
      </c>
      <c r="I736" t="s">
        <v>279</v>
      </c>
      <c r="J736" t="s">
        <v>130</v>
      </c>
      <c r="K736" t="s">
        <v>280</v>
      </c>
      <c r="L736">
        <v>700</v>
      </c>
      <c r="M736" t="s">
        <v>193</v>
      </c>
      <c r="N736">
        <v>2</v>
      </c>
      <c r="O736">
        <v>586.24</v>
      </c>
      <c r="P736">
        <v>1081</v>
      </c>
      <c r="Q736" t="str">
        <f t="shared" si="11"/>
        <v>Street</v>
      </c>
    </row>
    <row r="737" spans="1:17" x14ac:dyDescent="0.35">
      <c r="A737">
        <v>5</v>
      </c>
      <c r="B737" t="s">
        <v>181</v>
      </c>
      <c r="C737">
        <v>2019</v>
      </c>
      <c r="D737">
        <v>5</v>
      </c>
      <c r="E737" t="s">
        <v>222</v>
      </c>
      <c r="F737">
        <v>6</v>
      </c>
      <c r="G737" t="s">
        <v>192</v>
      </c>
      <c r="H737">
        <v>618</v>
      </c>
      <c r="I737" t="s">
        <v>294</v>
      </c>
      <c r="J737" t="s">
        <v>130</v>
      </c>
      <c r="K737" t="s">
        <v>280</v>
      </c>
      <c r="L737">
        <v>4562</v>
      </c>
      <c r="M737" t="s">
        <v>211</v>
      </c>
      <c r="N737">
        <v>6</v>
      </c>
      <c r="O737">
        <v>1456.7</v>
      </c>
      <c r="P737">
        <v>4522</v>
      </c>
      <c r="Q737" t="str">
        <f t="shared" si="11"/>
        <v>Street</v>
      </c>
    </row>
    <row r="738" spans="1:17" x14ac:dyDescent="0.35">
      <c r="A738">
        <v>5</v>
      </c>
      <c r="B738" t="s">
        <v>181</v>
      </c>
      <c r="C738">
        <v>2019</v>
      </c>
      <c r="D738">
        <v>5</v>
      </c>
      <c r="E738" t="s">
        <v>222</v>
      </c>
      <c r="F738">
        <v>3</v>
      </c>
      <c r="G738" t="s">
        <v>189</v>
      </c>
      <c r="H738">
        <v>5</v>
      </c>
      <c r="I738" t="s">
        <v>190</v>
      </c>
      <c r="J738" t="s">
        <v>115</v>
      </c>
      <c r="K738" t="s">
        <v>185</v>
      </c>
      <c r="L738">
        <v>300</v>
      </c>
      <c r="M738" t="s">
        <v>191</v>
      </c>
      <c r="N738">
        <v>48562</v>
      </c>
      <c r="O738">
        <v>2889000.23</v>
      </c>
      <c r="P738">
        <v>54552630</v>
      </c>
      <c r="Q738" t="str">
        <f t="shared" si="11"/>
        <v>3-Small C&amp;I</v>
      </c>
    </row>
    <row r="739" spans="1:17" x14ac:dyDescent="0.35">
      <c r="A739">
        <v>5</v>
      </c>
      <c r="B739" t="s">
        <v>181</v>
      </c>
      <c r="C739">
        <v>2019</v>
      </c>
      <c r="D739">
        <v>5</v>
      </c>
      <c r="E739" t="s">
        <v>222</v>
      </c>
      <c r="F739">
        <v>3</v>
      </c>
      <c r="G739" t="s">
        <v>189</v>
      </c>
      <c r="H739">
        <v>10</v>
      </c>
      <c r="I739" t="s">
        <v>251</v>
      </c>
      <c r="J739" t="s">
        <v>117</v>
      </c>
      <c r="K739" t="s">
        <v>236</v>
      </c>
      <c r="L739">
        <v>300</v>
      </c>
      <c r="M739" t="s">
        <v>191</v>
      </c>
      <c r="N739">
        <v>24668</v>
      </c>
      <c r="O739">
        <v>1496649.68</v>
      </c>
      <c r="P739">
        <v>7559629</v>
      </c>
      <c r="Q739" t="str">
        <f t="shared" si="11"/>
        <v>3-Small C&amp;I</v>
      </c>
    </row>
    <row r="740" spans="1:17" x14ac:dyDescent="0.35">
      <c r="A740">
        <v>5</v>
      </c>
      <c r="B740" t="s">
        <v>181</v>
      </c>
      <c r="C740">
        <v>2019</v>
      </c>
      <c r="D740">
        <v>5</v>
      </c>
      <c r="E740" t="s">
        <v>222</v>
      </c>
      <c r="F740">
        <v>1</v>
      </c>
      <c r="G740" t="s">
        <v>183</v>
      </c>
      <c r="H740">
        <v>310</v>
      </c>
      <c r="I740" t="s">
        <v>254</v>
      </c>
      <c r="J740" t="s">
        <v>118</v>
      </c>
      <c r="K740" t="s">
        <v>214</v>
      </c>
      <c r="L740">
        <v>200</v>
      </c>
      <c r="M740" t="s">
        <v>210</v>
      </c>
      <c r="N740">
        <v>3</v>
      </c>
      <c r="O740">
        <v>174.55</v>
      </c>
      <c r="P740">
        <v>690</v>
      </c>
      <c r="Q740" t="str">
        <f t="shared" si="11"/>
        <v>3-Small C&amp;I</v>
      </c>
    </row>
    <row r="741" spans="1:17" x14ac:dyDescent="0.35">
      <c r="A741">
        <v>4</v>
      </c>
      <c r="B741" t="s">
        <v>187</v>
      </c>
      <c r="C741">
        <v>2019</v>
      </c>
      <c r="D741">
        <v>5</v>
      </c>
      <c r="E741" t="s">
        <v>222</v>
      </c>
      <c r="F741">
        <v>3</v>
      </c>
      <c r="G741" t="s">
        <v>189</v>
      </c>
      <c r="H741">
        <v>953</v>
      </c>
      <c r="I741" t="s">
        <v>213</v>
      </c>
      <c r="J741" t="s">
        <v>118</v>
      </c>
      <c r="K741" t="s">
        <v>214</v>
      </c>
      <c r="L741">
        <v>4532</v>
      </c>
      <c r="M741" t="s">
        <v>200</v>
      </c>
      <c r="N741">
        <v>46</v>
      </c>
      <c r="O741">
        <v>2702.7</v>
      </c>
      <c r="P741">
        <v>24110</v>
      </c>
      <c r="Q741" t="str">
        <f t="shared" si="11"/>
        <v>3-Small C&amp;I</v>
      </c>
    </row>
    <row r="742" spans="1:17" x14ac:dyDescent="0.35">
      <c r="A742">
        <v>5</v>
      </c>
      <c r="B742" t="s">
        <v>181</v>
      </c>
      <c r="C742">
        <v>2019</v>
      </c>
      <c r="D742">
        <v>5</v>
      </c>
      <c r="E742" t="s">
        <v>222</v>
      </c>
      <c r="F742">
        <v>5</v>
      </c>
      <c r="G742" t="s">
        <v>195</v>
      </c>
      <c r="H742">
        <v>951</v>
      </c>
      <c r="I742" t="s">
        <v>250</v>
      </c>
      <c r="J742" t="s">
        <v>126</v>
      </c>
      <c r="K742" t="s">
        <v>249</v>
      </c>
      <c r="L742">
        <v>4552</v>
      </c>
      <c r="M742" t="s">
        <v>276</v>
      </c>
      <c r="N742">
        <v>1</v>
      </c>
      <c r="O742">
        <v>33.22</v>
      </c>
      <c r="P742">
        <v>300</v>
      </c>
      <c r="Q742" t="str">
        <f t="shared" si="11"/>
        <v>3-Small C&amp;I</v>
      </c>
    </row>
    <row r="743" spans="1:17" x14ac:dyDescent="0.35">
      <c r="A743">
        <v>5</v>
      </c>
      <c r="B743" t="s">
        <v>181</v>
      </c>
      <c r="C743">
        <v>2019</v>
      </c>
      <c r="D743">
        <v>5</v>
      </c>
      <c r="E743" t="s">
        <v>222</v>
      </c>
      <c r="F743">
        <v>3</v>
      </c>
      <c r="G743" t="s">
        <v>189</v>
      </c>
      <c r="H743">
        <v>6</v>
      </c>
      <c r="I743" t="s">
        <v>256</v>
      </c>
      <c r="J743" t="s">
        <v>122</v>
      </c>
      <c r="K743" t="s">
        <v>242</v>
      </c>
      <c r="L743">
        <v>300</v>
      </c>
      <c r="M743" t="s">
        <v>191</v>
      </c>
      <c r="N743">
        <v>2</v>
      </c>
      <c r="O743">
        <v>129.66999999999999</v>
      </c>
      <c r="P743">
        <v>733</v>
      </c>
      <c r="Q743" t="str">
        <f t="shared" si="11"/>
        <v>2-Low Income Residential</v>
      </c>
    </row>
    <row r="744" spans="1:17" x14ac:dyDescent="0.35">
      <c r="A744">
        <v>5</v>
      </c>
      <c r="B744" t="s">
        <v>181</v>
      </c>
      <c r="C744">
        <v>2019</v>
      </c>
      <c r="D744">
        <v>5</v>
      </c>
      <c r="E744" t="s">
        <v>222</v>
      </c>
      <c r="F744">
        <v>1</v>
      </c>
      <c r="G744" t="s">
        <v>183</v>
      </c>
      <c r="H744">
        <v>911</v>
      </c>
      <c r="I744" t="s">
        <v>201</v>
      </c>
      <c r="J744" t="s">
        <v>202</v>
      </c>
      <c r="K744" t="s">
        <v>203</v>
      </c>
      <c r="L744">
        <v>4512</v>
      </c>
      <c r="M744" t="s">
        <v>186</v>
      </c>
      <c r="N744">
        <v>6</v>
      </c>
      <c r="O744">
        <v>2228.1</v>
      </c>
      <c r="P744">
        <v>16846</v>
      </c>
      <c r="Q744" t="str">
        <f t="shared" si="11"/>
        <v>1-Residential</v>
      </c>
    </row>
    <row r="745" spans="1:17" x14ac:dyDescent="0.35">
      <c r="A745">
        <v>4</v>
      </c>
      <c r="B745" t="s">
        <v>187</v>
      </c>
      <c r="C745">
        <v>2019</v>
      </c>
      <c r="D745">
        <v>5</v>
      </c>
      <c r="E745" t="s">
        <v>222</v>
      </c>
      <c r="F745">
        <v>3</v>
      </c>
      <c r="G745" t="s">
        <v>189</v>
      </c>
      <c r="H745">
        <v>18</v>
      </c>
      <c r="I745" t="s">
        <v>215</v>
      </c>
      <c r="J745" t="s">
        <v>119</v>
      </c>
      <c r="K745" t="s">
        <v>216</v>
      </c>
      <c r="L745">
        <v>300</v>
      </c>
      <c r="M745" t="s">
        <v>191</v>
      </c>
      <c r="N745">
        <v>5</v>
      </c>
      <c r="O745">
        <v>5089.76</v>
      </c>
      <c r="P745">
        <v>21421</v>
      </c>
      <c r="Q745" t="str">
        <f t="shared" si="11"/>
        <v>4-Medium C&amp;I</v>
      </c>
    </row>
    <row r="746" spans="1:17" x14ac:dyDescent="0.35">
      <c r="A746">
        <v>5</v>
      </c>
      <c r="B746" t="s">
        <v>181</v>
      </c>
      <c r="C746">
        <v>2019</v>
      </c>
      <c r="D746">
        <v>5</v>
      </c>
      <c r="E746" t="s">
        <v>222</v>
      </c>
      <c r="F746">
        <v>5</v>
      </c>
      <c r="G746" t="s">
        <v>195</v>
      </c>
      <c r="H746">
        <v>13</v>
      </c>
      <c r="I746" t="s">
        <v>296</v>
      </c>
      <c r="J746" t="s">
        <v>119</v>
      </c>
      <c r="K746" t="s">
        <v>216</v>
      </c>
      <c r="L746">
        <v>460</v>
      </c>
      <c r="M746" t="s">
        <v>198</v>
      </c>
      <c r="N746">
        <v>7</v>
      </c>
      <c r="O746">
        <v>20420.23</v>
      </c>
      <c r="P746">
        <v>89652</v>
      </c>
      <c r="Q746" t="str">
        <f t="shared" si="11"/>
        <v>4-Medium C&amp;I</v>
      </c>
    </row>
    <row r="747" spans="1:17" x14ac:dyDescent="0.35">
      <c r="A747">
        <v>5</v>
      </c>
      <c r="B747" t="s">
        <v>181</v>
      </c>
      <c r="C747">
        <v>2019</v>
      </c>
      <c r="D747">
        <v>5</v>
      </c>
      <c r="E747" t="s">
        <v>222</v>
      </c>
      <c r="F747">
        <v>3</v>
      </c>
      <c r="G747" t="s">
        <v>189</v>
      </c>
      <c r="H747">
        <v>710</v>
      </c>
      <c r="I747" t="s">
        <v>220</v>
      </c>
      <c r="J747" t="s">
        <v>207</v>
      </c>
      <c r="K747" t="s">
        <v>208</v>
      </c>
      <c r="L747">
        <v>4532</v>
      </c>
      <c r="M747" t="s">
        <v>200</v>
      </c>
      <c r="N747">
        <v>1961</v>
      </c>
      <c r="O747">
        <v>17400028.010000002</v>
      </c>
      <c r="P747">
        <v>306301963</v>
      </c>
      <c r="Q747" t="str">
        <f t="shared" si="11"/>
        <v>5-Large C&amp;I</v>
      </c>
    </row>
    <row r="748" spans="1:17" x14ac:dyDescent="0.35">
      <c r="A748">
        <v>5</v>
      </c>
      <c r="B748" t="s">
        <v>181</v>
      </c>
      <c r="C748">
        <v>2019</v>
      </c>
      <c r="D748">
        <v>5</v>
      </c>
      <c r="E748" t="s">
        <v>222</v>
      </c>
      <c r="F748">
        <v>5</v>
      </c>
      <c r="G748" t="s">
        <v>195</v>
      </c>
      <c r="H748">
        <v>8</v>
      </c>
      <c r="I748" t="s">
        <v>248</v>
      </c>
      <c r="J748" t="s">
        <v>126</v>
      </c>
      <c r="K748" t="s">
        <v>249</v>
      </c>
      <c r="L748">
        <v>460</v>
      </c>
      <c r="M748" t="s">
        <v>198</v>
      </c>
      <c r="N748">
        <v>1</v>
      </c>
      <c r="O748">
        <v>68.39</v>
      </c>
      <c r="P748">
        <v>292</v>
      </c>
      <c r="Q748" t="str">
        <f t="shared" si="11"/>
        <v>3-Small C&amp;I</v>
      </c>
    </row>
    <row r="749" spans="1:17" x14ac:dyDescent="0.35">
      <c r="A749">
        <v>5</v>
      </c>
      <c r="B749" t="s">
        <v>181</v>
      </c>
      <c r="C749">
        <v>2019</v>
      </c>
      <c r="D749">
        <v>5</v>
      </c>
      <c r="E749" t="s">
        <v>222</v>
      </c>
      <c r="F749">
        <v>79</v>
      </c>
      <c r="G749" t="s">
        <v>212</v>
      </c>
      <c r="H749">
        <v>950</v>
      </c>
      <c r="I749" t="s">
        <v>184</v>
      </c>
      <c r="J749" t="s">
        <v>115</v>
      </c>
      <c r="K749" t="s">
        <v>185</v>
      </c>
      <c r="L749">
        <v>4579</v>
      </c>
      <c r="M749" t="s">
        <v>221</v>
      </c>
      <c r="N749">
        <v>83</v>
      </c>
      <c r="O749">
        <v>8550.67</v>
      </c>
      <c r="P749">
        <v>90887</v>
      </c>
      <c r="Q749" t="str">
        <f t="shared" si="11"/>
        <v>3-Small C&amp;I</v>
      </c>
    </row>
    <row r="750" spans="1:17" x14ac:dyDescent="0.35">
      <c r="A750">
        <v>4</v>
      </c>
      <c r="B750" t="s">
        <v>187</v>
      </c>
      <c r="C750">
        <v>2019</v>
      </c>
      <c r="D750">
        <v>5</v>
      </c>
      <c r="E750" t="s">
        <v>222</v>
      </c>
      <c r="F750">
        <v>1</v>
      </c>
      <c r="G750" t="s">
        <v>183</v>
      </c>
      <c r="H750">
        <v>6</v>
      </c>
      <c r="I750" t="s">
        <v>256</v>
      </c>
      <c r="J750" t="s">
        <v>122</v>
      </c>
      <c r="K750" t="s">
        <v>242</v>
      </c>
      <c r="L750">
        <v>200</v>
      </c>
      <c r="M750" t="s">
        <v>210</v>
      </c>
      <c r="N750">
        <v>23</v>
      </c>
      <c r="O750">
        <v>2426.38</v>
      </c>
      <c r="P750">
        <v>14170</v>
      </c>
      <c r="Q750" t="str">
        <f t="shared" si="11"/>
        <v>2-Low Income Residential</v>
      </c>
    </row>
    <row r="751" spans="1:17" x14ac:dyDescent="0.35">
      <c r="A751">
        <v>4</v>
      </c>
      <c r="B751" t="s">
        <v>187</v>
      </c>
      <c r="C751">
        <v>2019</v>
      </c>
      <c r="D751">
        <v>5</v>
      </c>
      <c r="E751" t="s">
        <v>222</v>
      </c>
      <c r="F751">
        <v>3</v>
      </c>
      <c r="G751" t="s">
        <v>189</v>
      </c>
      <c r="H751">
        <v>903</v>
      </c>
      <c r="I751" t="s">
        <v>239</v>
      </c>
      <c r="J751" t="s">
        <v>121</v>
      </c>
      <c r="K751" t="s">
        <v>230</v>
      </c>
      <c r="L751">
        <v>4532</v>
      </c>
      <c r="M751" t="s">
        <v>200</v>
      </c>
      <c r="N751">
        <v>23</v>
      </c>
      <c r="O751">
        <v>1162.48</v>
      </c>
      <c r="P751">
        <v>8582</v>
      </c>
      <c r="Q751" t="str">
        <f t="shared" si="11"/>
        <v>1-Residential</v>
      </c>
    </row>
    <row r="752" spans="1:17" x14ac:dyDescent="0.35">
      <c r="A752">
        <v>5</v>
      </c>
      <c r="B752" t="s">
        <v>181</v>
      </c>
      <c r="C752">
        <v>2019</v>
      </c>
      <c r="D752">
        <v>5</v>
      </c>
      <c r="E752" t="s">
        <v>222</v>
      </c>
      <c r="F752">
        <v>10</v>
      </c>
      <c r="G752" t="s">
        <v>238</v>
      </c>
      <c r="H752">
        <v>2</v>
      </c>
      <c r="I752" t="s">
        <v>264</v>
      </c>
      <c r="J752" t="s">
        <v>121</v>
      </c>
      <c r="K752" t="s">
        <v>230</v>
      </c>
      <c r="L752">
        <v>207</v>
      </c>
      <c r="M752" t="s">
        <v>243</v>
      </c>
      <c r="N752">
        <v>26</v>
      </c>
      <c r="O752">
        <v>4306.5600000000004</v>
      </c>
      <c r="P752">
        <v>17953</v>
      </c>
      <c r="Q752" t="str">
        <f t="shared" si="11"/>
        <v>1-Residential</v>
      </c>
    </row>
    <row r="753" spans="1:17" x14ac:dyDescent="0.35">
      <c r="A753">
        <v>5</v>
      </c>
      <c r="B753" t="s">
        <v>181</v>
      </c>
      <c r="C753">
        <v>2019</v>
      </c>
      <c r="D753">
        <v>5</v>
      </c>
      <c r="E753" t="s">
        <v>222</v>
      </c>
      <c r="F753">
        <v>10</v>
      </c>
      <c r="G753" t="s">
        <v>238</v>
      </c>
      <c r="H753">
        <v>301</v>
      </c>
      <c r="I753" t="s">
        <v>247</v>
      </c>
      <c r="J753" t="s">
        <v>121</v>
      </c>
      <c r="K753" t="s">
        <v>230</v>
      </c>
      <c r="L753">
        <v>207</v>
      </c>
      <c r="M753" t="s">
        <v>243</v>
      </c>
      <c r="N753">
        <v>511</v>
      </c>
      <c r="O753">
        <v>97544.51</v>
      </c>
      <c r="P753">
        <v>386755</v>
      </c>
      <c r="Q753" t="str">
        <f t="shared" si="11"/>
        <v>1-Residential</v>
      </c>
    </row>
    <row r="754" spans="1:17" x14ac:dyDescent="0.35">
      <c r="A754">
        <v>5</v>
      </c>
      <c r="B754" t="s">
        <v>181</v>
      </c>
      <c r="C754">
        <v>2019</v>
      </c>
      <c r="D754">
        <v>5</v>
      </c>
      <c r="E754" t="s">
        <v>222</v>
      </c>
      <c r="F754">
        <v>1</v>
      </c>
      <c r="G754" t="s">
        <v>183</v>
      </c>
      <c r="H754">
        <v>5</v>
      </c>
      <c r="I754" t="s">
        <v>190</v>
      </c>
      <c r="J754" t="s">
        <v>115</v>
      </c>
      <c r="K754" t="s">
        <v>185</v>
      </c>
      <c r="L754">
        <v>200</v>
      </c>
      <c r="M754" t="s">
        <v>210</v>
      </c>
      <c r="N754">
        <v>1041</v>
      </c>
      <c r="O754">
        <v>4192.87</v>
      </c>
      <c r="P754">
        <v>387446</v>
      </c>
      <c r="Q754" t="str">
        <f t="shared" si="11"/>
        <v>3-Small C&amp;I</v>
      </c>
    </row>
    <row r="755" spans="1:17" x14ac:dyDescent="0.35">
      <c r="A755">
        <v>5</v>
      </c>
      <c r="B755" t="s">
        <v>181</v>
      </c>
      <c r="C755">
        <v>2019</v>
      </c>
      <c r="D755">
        <v>5</v>
      </c>
      <c r="E755" t="s">
        <v>222</v>
      </c>
      <c r="F755">
        <v>6</v>
      </c>
      <c r="G755" t="s">
        <v>192</v>
      </c>
      <c r="H755">
        <v>619</v>
      </c>
      <c r="I755" t="s">
        <v>277</v>
      </c>
      <c r="J755" t="s">
        <v>278</v>
      </c>
      <c r="K755" t="s">
        <v>212</v>
      </c>
      <c r="L755">
        <v>4562</v>
      </c>
      <c r="M755" t="s">
        <v>211</v>
      </c>
      <c r="N755">
        <v>239</v>
      </c>
      <c r="O755">
        <v>208201.86</v>
      </c>
      <c r="P755">
        <v>1767450</v>
      </c>
      <c r="Q755" t="str">
        <f t="shared" si="11"/>
        <v>Street</v>
      </c>
    </row>
    <row r="756" spans="1:17" x14ac:dyDescent="0.35">
      <c r="A756">
        <v>5</v>
      </c>
      <c r="B756" t="s">
        <v>181</v>
      </c>
      <c r="C756">
        <v>2019</v>
      </c>
      <c r="D756">
        <v>5</v>
      </c>
      <c r="E756" t="s">
        <v>222</v>
      </c>
      <c r="F756">
        <v>3</v>
      </c>
      <c r="G756" t="s">
        <v>189</v>
      </c>
      <c r="H756">
        <v>602</v>
      </c>
      <c r="I756" t="s">
        <v>246</v>
      </c>
      <c r="J756" t="s">
        <v>125</v>
      </c>
      <c r="K756" t="s">
        <v>197</v>
      </c>
      <c r="L756">
        <v>300</v>
      </c>
      <c r="M756" t="s">
        <v>191</v>
      </c>
      <c r="N756">
        <v>1042</v>
      </c>
      <c r="O756">
        <v>90943.88</v>
      </c>
      <c r="P756">
        <v>258851</v>
      </c>
      <c r="Q756" t="str">
        <f t="shared" si="11"/>
        <v>Street</v>
      </c>
    </row>
    <row r="757" spans="1:17" x14ac:dyDescent="0.35">
      <c r="A757">
        <v>5</v>
      </c>
      <c r="B757" t="s">
        <v>181</v>
      </c>
      <c r="C757">
        <v>2019</v>
      </c>
      <c r="D757">
        <v>5</v>
      </c>
      <c r="E757" t="s">
        <v>222</v>
      </c>
      <c r="F757">
        <v>6</v>
      </c>
      <c r="G757" t="s">
        <v>192</v>
      </c>
      <c r="H757">
        <v>615</v>
      </c>
      <c r="I757" t="s">
        <v>292</v>
      </c>
      <c r="J757" t="s">
        <v>123</v>
      </c>
      <c r="K757" t="s">
        <v>261</v>
      </c>
      <c r="L757">
        <v>4562</v>
      </c>
      <c r="M757" t="s">
        <v>211</v>
      </c>
      <c r="N757">
        <v>670</v>
      </c>
      <c r="O757">
        <v>687677.38</v>
      </c>
      <c r="P757">
        <v>1857240</v>
      </c>
      <c r="Q757" t="str">
        <f t="shared" si="11"/>
        <v>Street</v>
      </c>
    </row>
    <row r="758" spans="1:17" x14ac:dyDescent="0.35">
      <c r="A758">
        <v>4</v>
      </c>
      <c r="B758" t="s">
        <v>187</v>
      </c>
      <c r="C758">
        <v>2019</v>
      </c>
      <c r="D758">
        <v>5</v>
      </c>
      <c r="E758" t="s">
        <v>222</v>
      </c>
      <c r="F758">
        <v>60</v>
      </c>
      <c r="G758" t="s">
        <v>212</v>
      </c>
      <c r="H758">
        <v>615</v>
      </c>
      <c r="I758" t="s">
        <v>292</v>
      </c>
      <c r="J758" t="s">
        <v>123</v>
      </c>
      <c r="K758" t="s">
        <v>261</v>
      </c>
      <c r="L758">
        <v>4563</v>
      </c>
      <c r="M758" t="s">
        <v>228</v>
      </c>
      <c r="N758">
        <v>1</v>
      </c>
      <c r="O758">
        <v>8.9600000000000009</v>
      </c>
      <c r="P758">
        <v>23</v>
      </c>
      <c r="Q758" t="str">
        <f t="shared" si="11"/>
        <v>Street</v>
      </c>
    </row>
    <row r="759" spans="1:17" x14ac:dyDescent="0.35">
      <c r="A759">
        <v>5</v>
      </c>
      <c r="B759" t="s">
        <v>181</v>
      </c>
      <c r="C759">
        <v>2019</v>
      </c>
      <c r="D759">
        <v>5</v>
      </c>
      <c r="E759" t="s">
        <v>222</v>
      </c>
      <c r="F759">
        <v>6</v>
      </c>
      <c r="G759" t="s">
        <v>192</v>
      </c>
      <c r="H759">
        <v>624</v>
      </c>
      <c r="I759" t="s">
        <v>226</v>
      </c>
      <c r="J759" t="s">
        <v>124</v>
      </c>
      <c r="K759" t="s">
        <v>227</v>
      </c>
      <c r="L759">
        <v>4562</v>
      </c>
      <c r="M759" t="s">
        <v>211</v>
      </c>
      <c r="N759">
        <v>16</v>
      </c>
      <c r="O759">
        <v>2577.62</v>
      </c>
      <c r="P759">
        <v>15099</v>
      </c>
      <c r="Q759" t="str">
        <f t="shared" si="11"/>
        <v>Street</v>
      </c>
    </row>
    <row r="760" spans="1:17" x14ac:dyDescent="0.35">
      <c r="A760">
        <v>4</v>
      </c>
      <c r="B760" t="s">
        <v>187</v>
      </c>
      <c r="C760">
        <v>2019</v>
      </c>
      <c r="D760">
        <v>5</v>
      </c>
      <c r="E760" t="s">
        <v>222</v>
      </c>
      <c r="F760">
        <v>6</v>
      </c>
      <c r="G760" t="s">
        <v>192</v>
      </c>
      <c r="H760">
        <v>624</v>
      </c>
      <c r="I760" t="s">
        <v>226</v>
      </c>
      <c r="J760" t="s">
        <v>124</v>
      </c>
      <c r="K760" t="s">
        <v>227</v>
      </c>
      <c r="L760">
        <v>4562</v>
      </c>
      <c r="M760" t="s">
        <v>211</v>
      </c>
      <c r="N760">
        <v>2</v>
      </c>
      <c r="O760">
        <v>969.86</v>
      </c>
      <c r="P760">
        <v>5190</v>
      </c>
      <c r="Q760" t="str">
        <f t="shared" si="11"/>
        <v>Street</v>
      </c>
    </row>
    <row r="761" spans="1:17" x14ac:dyDescent="0.35">
      <c r="A761">
        <v>5</v>
      </c>
      <c r="B761" t="s">
        <v>181</v>
      </c>
      <c r="C761">
        <v>2019</v>
      </c>
      <c r="D761">
        <v>5</v>
      </c>
      <c r="E761" t="s">
        <v>222</v>
      </c>
      <c r="F761">
        <v>1</v>
      </c>
      <c r="G761" t="s">
        <v>183</v>
      </c>
      <c r="H761">
        <v>602</v>
      </c>
      <c r="I761" t="s">
        <v>246</v>
      </c>
      <c r="J761" t="s">
        <v>125</v>
      </c>
      <c r="K761" t="s">
        <v>197</v>
      </c>
      <c r="L761">
        <v>200</v>
      </c>
      <c r="M761" t="s">
        <v>210</v>
      </c>
      <c r="N761">
        <v>191</v>
      </c>
      <c r="O761">
        <v>6786.37</v>
      </c>
      <c r="P761">
        <v>16245</v>
      </c>
      <c r="Q761" t="str">
        <f t="shared" si="11"/>
        <v>Street</v>
      </c>
    </row>
    <row r="762" spans="1:17" x14ac:dyDescent="0.35">
      <c r="A762">
        <v>5</v>
      </c>
      <c r="B762" t="s">
        <v>181</v>
      </c>
      <c r="C762">
        <v>2019</v>
      </c>
      <c r="D762">
        <v>5</v>
      </c>
      <c r="E762" t="s">
        <v>222</v>
      </c>
      <c r="F762">
        <v>1</v>
      </c>
      <c r="G762" t="s">
        <v>183</v>
      </c>
      <c r="H762">
        <v>603</v>
      </c>
      <c r="I762" t="s">
        <v>196</v>
      </c>
      <c r="J762" t="s">
        <v>125</v>
      </c>
      <c r="K762" t="s">
        <v>197</v>
      </c>
      <c r="L762">
        <v>200</v>
      </c>
      <c r="M762" t="s">
        <v>210</v>
      </c>
      <c r="N762">
        <v>810</v>
      </c>
      <c r="O762">
        <v>20186.86</v>
      </c>
      <c r="P762">
        <v>47065</v>
      </c>
      <c r="Q762" t="str">
        <f t="shared" si="11"/>
        <v>Street</v>
      </c>
    </row>
    <row r="763" spans="1:17" x14ac:dyDescent="0.35">
      <c r="A763">
        <v>5</v>
      </c>
      <c r="B763" t="s">
        <v>181</v>
      </c>
      <c r="C763">
        <v>2019</v>
      </c>
      <c r="D763">
        <v>5</v>
      </c>
      <c r="E763" t="s">
        <v>222</v>
      </c>
      <c r="F763">
        <v>5</v>
      </c>
      <c r="G763" t="s">
        <v>195</v>
      </c>
      <c r="H763">
        <v>5</v>
      </c>
      <c r="I763" t="s">
        <v>190</v>
      </c>
      <c r="J763" t="s">
        <v>115</v>
      </c>
      <c r="K763" t="s">
        <v>185</v>
      </c>
      <c r="L763">
        <v>460</v>
      </c>
      <c r="M763" t="s">
        <v>198</v>
      </c>
      <c r="N763">
        <v>1163</v>
      </c>
      <c r="O763">
        <v>261318.63</v>
      </c>
      <c r="P763">
        <v>2022405</v>
      </c>
      <c r="Q763" t="str">
        <f t="shared" si="11"/>
        <v>3-Small C&amp;I</v>
      </c>
    </row>
    <row r="764" spans="1:17" x14ac:dyDescent="0.35">
      <c r="A764">
        <v>5</v>
      </c>
      <c r="B764" t="s">
        <v>181</v>
      </c>
      <c r="C764">
        <v>2019</v>
      </c>
      <c r="D764">
        <v>5</v>
      </c>
      <c r="E764" t="s">
        <v>222</v>
      </c>
      <c r="F764">
        <v>5</v>
      </c>
      <c r="G764" t="s">
        <v>195</v>
      </c>
      <c r="H764">
        <v>11</v>
      </c>
      <c r="I764" t="s">
        <v>283</v>
      </c>
      <c r="J764" t="s">
        <v>115</v>
      </c>
      <c r="K764" t="s">
        <v>185</v>
      </c>
      <c r="L764">
        <v>460</v>
      </c>
      <c r="M764" t="s">
        <v>198</v>
      </c>
      <c r="N764">
        <v>2</v>
      </c>
      <c r="O764">
        <v>152.78</v>
      </c>
      <c r="P764">
        <v>683</v>
      </c>
      <c r="Q764" t="str">
        <f t="shared" si="11"/>
        <v>3-Small C&amp;I</v>
      </c>
    </row>
    <row r="765" spans="1:17" x14ac:dyDescent="0.35">
      <c r="A765">
        <v>5</v>
      </c>
      <c r="B765" t="s">
        <v>181</v>
      </c>
      <c r="C765">
        <v>2019</v>
      </c>
      <c r="D765">
        <v>5</v>
      </c>
      <c r="E765" t="s">
        <v>222</v>
      </c>
      <c r="F765">
        <v>75</v>
      </c>
      <c r="G765" t="s">
        <v>212</v>
      </c>
      <c r="H765">
        <v>5</v>
      </c>
      <c r="I765" t="s">
        <v>190</v>
      </c>
      <c r="J765" t="s">
        <v>115</v>
      </c>
      <c r="K765" t="s">
        <v>185</v>
      </c>
      <c r="L765">
        <v>1575</v>
      </c>
      <c r="M765" t="s">
        <v>218</v>
      </c>
      <c r="N765">
        <v>5</v>
      </c>
      <c r="O765">
        <v>1860.13</v>
      </c>
      <c r="P765">
        <v>9310</v>
      </c>
      <c r="Q765" t="str">
        <f t="shared" si="11"/>
        <v>3-Small C&amp;I</v>
      </c>
    </row>
    <row r="766" spans="1:17" x14ac:dyDescent="0.35">
      <c r="A766">
        <v>5</v>
      </c>
      <c r="B766" t="s">
        <v>181</v>
      </c>
      <c r="C766">
        <v>2019</v>
      </c>
      <c r="D766">
        <v>5</v>
      </c>
      <c r="E766" t="s">
        <v>222</v>
      </c>
      <c r="F766">
        <v>79</v>
      </c>
      <c r="G766" t="s">
        <v>212</v>
      </c>
      <c r="H766">
        <v>5</v>
      </c>
      <c r="I766" t="s">
        <v>190</v>
      </c>
      <c r="J766" t="s">
        <v>115</v>
      </c>
      <c r="K766" t="s">
        <v>185</v>
      </c>
      <c r="L766">
        <v>1579</v>
      </c>
      <c r="M766" t="s">
        <v>271</v>
      </c>
      <c r="N766">
        <v>1</v>
      </c>
      <c r="O766">
        <v>9.67</v>
      </c>
      <c r="P766">
        <v>0</v>
      </c>
      <c r="Q766" t="str">
        <f t="shared" si="11"/>
        <v>3-Small C&amp;I</v>
      </c>
    </row>
    <row r="767" spans="1:17" x14ac:dyDescent="0.35">
      <c r="A767">
        <v>5</v>
      </c>
      <c r="B767" t="s">
        <v>181</v>
      </c>
      <c r="C767">
        <v>2019</v>
      </c>
      <c r="D767">
        <v>5</v>
      </c>
      <c r="E767" t="s">
        <v>222</v>
      </c>
      <c r="F767">
        <v>3</v>
      </c>
      <c r="G767" t="s">
        <v>189</v>
      </c>
      <c r="H767">
        <v>1</v>
      </c>
      <c r="I767" t="s">
        <v>229</v>
      </c>
      <c r="J767" t="s">
        <v>121</v>
      </c>
      <c r="K767" t="s">
        <v>230</v>
      </c>
      <c r="L767">
        <v>300</v>
      </c>
      <c r="M767" t="s">
        <v>191</v>
      </c>
      <c r="N767">
        <v>1255</v>
      </c>
      <c r="O767">
        <v>336823.68</v>
      </c>
      <c r="P767">
        <v>1341699</v>
      </c>
      <c r="Q767" t="str">
        <f t="shared" si="11"/>
        <v>1-Residential</v>
      </c>
    </row>
    <row r="768" spans="1:17" x14ac:dyDescent="0.35">
      <c r="A768">
        <v>5</v>
      </c>
      <c r="B768" t="s">
        <v>181</v>
      </c>
      <c r="C768">
        <v>2019</v>
      </c>
      <c r="D768">
        <v>5</v>
      </c>
      <c r="E768" t="s">
        <v>222</v>
      </c>
      <c r="F768">
        <v>1</v>
      </c>
      <c r="G768" t="s">
        <v>183</v>
      </c>
      <c r="H768">
        <v>301</v>
      </c>
      <c r="I768" t="s">
        <v>247</v>
      </c>
      <c r="J768" t="s">
        <v>121</v>
      </c>
      <c r="K768" t="s">
        <v>230</v>
      </c>
      <c r="L768">
        <v>200</v>
      </c>
      <c r="M768" t="s">
        <v>210</v>
      </c>
      <c r="N768">
        <v>7310</v>
      </c>
      <c r="O768">
        <v>814302.1</v>
      </c>
      <c r="P768">
        <v>3169597</v>
      </c>
      <c r="Q768" t="str">
        <f t="shared" si="11"/>
        <v>1-Residential</v>
      </c>
    </row>
    <row r="769" spans="1:17" x14ac:dyDescent="0.35">
      <c r="A769">
        <v>5</v>
      </c>
      <c r="B769" t="s">
        <v>181</v>
      </c>
      <c r="C769">
        <v>2019</v>
      </c>
      <c r="D769">
        <v>5</v>
      </c>
      <c r="E769" t="s">
        <v>222</v>
      </c>
      <c r="F769">
        <v>1</v>
      </c>
      <c r="G769" t="s">
        <v>183</v>
      </c>
      <c r="H769">
        <v>10</v>
      </c>
      <c r="I769" t="s">
        <v>251</v>
      </c>
      <c r="J769" t="s">
        <v>117</v>
      </c>
      <c r="K769" t="s">
        <v>236</v>
      </c>
      <c r="L769">
        <v>200</v>
      </c>
      <c r="M769" t="s">
        <v>210</v>
      </c>
      <c r="N769">
        <v>1065</v>
      </c>
      <c r="O769">
        <v>62688.67</v>
      </c>
      <c r="P769">
        <v>261065</v>
      </c>
      <c r="Q769" t="str">
        <f t="shared" si="11"/>
        <v>3-Small C&amp;I</v>
      </c>
    </row>
    <row r="770" spans="1:17" x14ac:dyDescent="0.35">
      <c r="A770">
        <v>5</v>
      </c>
      <c r="B770" t="s">
        <v>181</v>
      </c>
      <c r="C770">
        <v>2019</v>
      </c>
      <c r="D770">
        <v>5</v>
      </c>
      <c r="E770" t="s">
        <v>222</v>
      </c>
      <c r="F770">
        <v>3</v>
      </c>
      <c r="G770" t="s">
        <v>189</v>
      </c>
      <c r="H770">
        <v>9</v>
      </c>
      <c r="I770" t="s">
        <v>275</v>
      </c>
      <c r="J770" t="s">
        <v>117</v>
      </c>
      <c r="K770" t="s">
        <v>236</v>
      </c>
      <c r="L770">
        <v>300</v>
      </c>
      <c r="M770" t="s">
        <v>191</v>
      </c>
      <c r="N770">
        <v>328</v>
      </c>
      <c r="O770">
        <v>-317594.96999999997</v>
      </c>
      <c r="P770">
        <v>522050</v>
      </c>
      <c r="Q770" t="str">
        <f t="shared" ref="Q770:Q833" si="12">VLOOKUP(J770,S:T,2,FALSE)</f>
        <v>3-Small C&amp;I</v>
      </c>
    </row>
    <row r="771" spans="1:17" x14ac:dyDescent="0.35">
      <c r="A771">
        <v>5</v>
      </c>
      <c r="B771" t="s">
        <v>181</v>
      </c>
      <c r="C771">
        <v>2019</v>
      </c>
      <c r="D771">
        <v>5</v>
      </c>
      <c r="E771" t="s">
        <v>222</v>
      </c>
      <c r="F771">
        <v>1</v>
      </c>
      <c r="G771" t="s">
        <v>183</v>
      </c>
      <c r="H771">
        <v>905</v>
      </c>
      <c r="I771" t="s">
        <v>272</v>
      </c>
      <c r="J771" t="s">
        <v>122</v>
      </c>
      <c r="K771" t="s">
        <v>242</v>
      </c>
      <c r="L771">
        <v>4512</v>
      </c>
      <c r="M771" t="s">
        <v>186</v>
      </c>
      <c r="N771">
        <v>59081</v>
      </c>
      <c r="O771">
        <v>1023843.16</v>
      </c>
      <c r="P771">
        <v>25759883</v>
      </c>
      <c r="Q771" t="str">
        <f t="shared" si="12"/>
        <v>2-Low Income Residential</v>
      </c>
    </row>
    <row r="772" spans="1:17" x14ac:dyDescent="0.35">
      <c r="A772">
        <v>4</v>
      </c>
      <c r="B772" t="s">
        <v>187</v>
      </c>
      <c r="C772">
        <v>2019</v>
      </c>
      <c r="D772">
        <v>5</v>
      </c>
      <c r="E772" t="s">
        <v>222</v>
      </c>
      <c r="F772">
        <v>1</v>
      </c>
      <c r="G772" t="s">
        <v>183</v>
      </c>
      <c r="H772">
        <v>905</v>
      </c>
      <c r="I772" t="s">
        <v>272</v>
      </c>
      <c r="J772" t="s">
        <v>122</v>
      </c>
      <c r="K772" t="s">
        <v>242</v>
      </c>
      <c r="L772">
        <v>4512</v>
      </c>
      <c r="M772" t="s">
        <v>186</v>
      </c>
      <c r="N772">
        <v>115</v>
      </c>
      <c r="O772">
        <v>3768.64</v>
      </c>
      <c r="P772">
        <v>71915</v>
      </c>
      <c r="Q772" t="str">
        <f t="shared" si="12"/>
        <v>2-Low Income Residential</v>
      </c>
    </row>
    <row r="773" spans="1:17" x14ac:dyDescent="0.35">
      <c r="A773">
        <v>5</v>
      </c>
      <c r="B773" t="s">
        <v>181</v>
      </c>
      <c r="C773">
        <v>2019</v>
      </c>
      <c r="D773">
        <v>5</v>
      </c>
      <c r="E773" t="s">
        <v>222</v>
      </c>
      <c r="F773">
        <v>10</v>
      </c>
      <c r="G773" t="s">
        <v>238</v>
      </c>
      <c r="H773">
        <v>3</v>
      </c>
      <c r="I773" t="s">
        <v>209</v>
      </c>
      <c r="J773" t="s">
        <v>202</v>
      </c>
      <c r="K773" t="s">
        <v>203</v>
      </c>
      <c r="L773">
        <v>207</v>
      </c>
      <c r="M773" t="s">
        <v>243</v>
      </c>
      <c r="N773">
        <v>32</v>
      </c>
      <c r="O773">
        <v>13828.63</v>
      </c>
      <c r="P773">
        <v>55201</v>
      </c>
      <c r="Q773" t="str">
        <f t="shared" si="12"/>
        <v>1-Residential</v>
      </c>
    </row>
    <row r="774" spans="1:17" x14ac:dyDescent="0.35">
      <c r="A774">
        <v>5</v>
      </c>
      <c r="B774" t="s">
        <v>181</v>
      </c>
      <c r="C774">
        <v>2019</v>
      </c>
      <c r="D774">
        <v>5</v>
      </c>
      <c r="E774" t="s">
        <v>222</v>
      </c>
      <c r="F774">
        <v>5</v>
      </c>
      <c r="G774" t="s">
        <v>195</v>
      </c>
      <c r="H774">
        <v>18</v>
      </c>
      <c r="I774" t="s">
        <v>215</v>
      </c>
      <c r="J774" t="s">
        <v>119</v>
      </c>
      <c r="K774" t="s">
        <v>216</v>
      </c>
      <c r="L774">
        <v>460</v>
      </c>
      <c r="M774" t="s">
        <v>198</v>
      </c>
      <c r="N774">
        <v>225</v>
      </c>
      <c r="O774">
        <v>813626.42</v>
      </c>
      <c r="P774">
        <v>4033866</v>
      </c>
      <c r="Q774" t="str">
        <f t="shared" si="12"/>
        <v>4-Medium C&amp;I</v>
      </c>
    </row>
    <row r="775" spans="1:17" x14ac:dyDescent="0.35">
      <c r="A775">
        <v>5</v>
      </c>
      <c r="B775" t="s">
        <v>181</v>
      </c>
      <c r="C775">
        <v>2019</v>
      </c>
      <c r="D775">
        <v>5</v>
      </c>
      <c r="E775" t="s">
        <v>222</v>
      </c>
      <c r="F775">
        <v>5</v>
      </c>
      <c r="G775" t="s">
        <v>195</v>
      </c>
      <c r="H775">
        <v>313</v>
      </c>
      <c r="I775" t="s">
        <v>217</v>
      </c>
      <c r="J775" t="s">
        <v>119</v>
      </c>
      <c r="K775" t="s">
        <v>216</v>
      </c>
      <c r="L775">
        <v>460</v>
      </c>
      <c r="M775" t="s">
        <v>198</v>
      </c>
      <c r="N775">
        <v>1</v>
      </c>
      <c r="O775">
        <v>969.52</v>
      </c>
      <c r="P775">
        <v>5013</v>
      </c>
      <c r="Q775" t="str">
        <f t="shared" si="12"/>
        <v>4-Medium C&amp;I</v>
      </c>
    </row>
    <row r="776" spans="1:17" x14ac:dyDescent="0.35">
      <c r="A776">
        <v>5</v>
      </c>
      <c r="B776" t="s">
        <v>181</v>
      </c>
      <c r="C776">
        <v>2019</v>
      </c>
      <c r="D776">
        <v>5</v>
      </c>
      <c r="E776" t="s">
        <v>222</v>
      </c>
      <c r="F776">
        <v>75</v>
      </c>
      <c r="G776" t="s">
        <v>212</v>
      </c>
      <c r="H776">
        <v>13</v>
      </c>
      <c r="I776" t="s">
        <v>296</v>
      </c>
      <c r="J776" t="s">
        <v>119</v>
      </c>
      <c r="K776" t="s">
        <v>216</v>
      </c>
      <c r="L776">
        <v>1575</v>
      </c>
      <c r="M776" t="s">
        <v>218</v>
      </c>
      <c r="N776">
        <v>1</v>
      </c>
      <c r="O776">
        <v>866.54</v>
      </c>
      <c r="P776">
        <v>3430</v>
      </c>
      <c r="Q776" t="str">
        <f t="shared" si="12"/>
        <v>4-Medium C&amp;I</v>
      </c>
    </row>
    <row r="777" spans="1:17" x14ac:dyDescent="0.35">
      <c r="A777">
        <v>5</v>
      </c>
      <c r="B777" t="s">
        <v>181</v>
      </c>
      <c r="C777">
        <v>2019</v>
      </c>
      <c r="D777">
        <v>5</v>
      </c>
      <c r="E777" t="s">
        <v>222</v>
      </c>
      <c r="F777">
        <v>3</v>
      </c>
      <c r="G777" t="s">
        <v>189</v>
      </c>
      <c r="H777">
        <v>20</v>
      </c>
      <c r="I777" t="s">
        <v>300</v>
      </c>
      <c r="J777" t="s">
        <v>128</v>
      </c>
      <c r="K777" t="s">
        <v>205</v>
      </c>
      <c r="L777">
        <v>300</v>
      </c>
      <c r="M777" t="s">
        <v>191</v>
      </c>
      <c r="N777">
        <v>80</v>
      </c>
      <c r="O777">
        <v>170126.79</v>
      </c>
      <c r="P777">
        <v>854811</v>
      </c>
      <c r="Q777" t="str">
        <f t="shared" si="12"/>
        <v>4-Medium C&amp;I</v>
      </c>
    </row>
    <row r="778" spans="1:17" x14ac:dyDescent="0.35">
      <c r="A778">
        <v>5</v>
      </c>
      <c r="B778" t="s">
        <v>181</v>
      </c>
      <c r="C778">
        <v>2019</v>
      </c>
      <c r="D778">
        <v>5</v>
      </c>
      <c r="E778" t="s">
        <v>222</v>
      </c>
      <c r="F778">
        <v>5</v>
      </c>
      <c r="G778" t="s">
        <v>195</v>
      </c>
      <c r="H778">
        <v>710</v>
      </c>
      <c r="I778" t="s">
        <v>220</v>
      </c>
      <c r="J778" t="s">
        <v>207</v>
      </c>
      <c r="K778" t="s">
        <v>208</v>
      </c>
      <c r="L778">
        <v>4552</v>
      </c>
      <c r="M778" t="s">
        <v>276</v>
      </c>
      <c r="N778">
        <v>630</v>
      </c>
      <c r="O778">
        <v>10015030.77</v>
      </c>
      <c r="P778">
        <v>182383521</v>
      </c>
      <c r="Q778" t="str">
        <f t="shared" si="12"/>
        <v>5-Large C&amp;I</v>
      </c>
    </row>
    <row r="779" spans="1:17" x14ac:dyDescent="0.35">
      <c r="A779">
        <v>5</v>
      </c>
      <c r="B779" t="s">
        <v>181</v>
      </c>
      <c r="C779">
        <v>2019</v>
      </c>
      <c r="D779">
        <v>5</v>
      </c>
      <c r="E779" t="s">
        <v>222</v>
      </c>
      <c r="F779">
        <v>79</v>
      </c>
      <c r="G779" t="s">
        <v>212</v>
      </c>
      <c r="H779">
        <v>710</v>
      </c>
      <c r="I779" t="s">
        <v>220</v>
      </c>
      <c r="J779" t="s">
        <v>207</v>
      </c>
      <c r="K779" t="s">
        <v>208</v>
      </c>
      <c r="L779">
        <v>4579</v>
      </c>
      <c r="M779" t="s">
        <v>221</v>
      </c>
      <c r="N779">
        <v>1</v>
      </c>
      <c r="O779">
        <v>2856.83</v>
      </c>
      <c r="P779">
        <v>51357</v>
      </c>
      <c r="Q779" t="str">
        <f t="shared" si="12"/>
        <v>5-Large C&amp;I</v>
      </c>
    </row>
    <row r="780" spans="1:17" x14ac:dyDescent="0.35">
      <c r="A780">
        <v>4</v>
      </c>
      <c r="B780" t="s">
        <v>187</v>
      </c>
      <c r="C780">
        <v>2019</v>
      </c>
      <c r="D780">
        <v>5</v>
      </c>
      <c r="E780" t="s">
        <v>222</v>
      </c>
      <c r="F780">
        <v>10</v>
      </c>
      <c r="G780" t="s">
        <v>238</v>
      </c>
      <c r="H780">
        <v>903</v>
      </c>
      <c r="I780" t="s">
        <v>239</v>
      </c>
      <c r="J780" t="s">
        <v>121</v>
      </c>
      <c r="K780" t="s">
        <v>230</v>
      </c>
      <c r="L780">
        <v>4513</v>
      </c>
      <c r="M780" t="s">
        <v>240</v>
      </c>
      <c r="N780">
        <v>160</v>
      </c>
      <c r="O780">
        <v>13256.2</v>
      </c>
      <c r="P780">
        <v>102200</v>
      </c>
      <c r="Q780" t="str">
        <f t="shared" si="12"/>
        <v>1-Residential</v>
      </c>
    </row>
    <row r="781" spans="1:17" x14ac:dyDescent="0.35">
      <c r="A781">
        <v>5</v>
      </c>
      <c r="B781" t="s">
        <v>181</v>
      </c>
      <c r="C781">
        <v>2019</v>
      </c>
      <c r="D781">
        <v>5</v>
      </c>
      <c r="E781" t="s">
        <v>222</v>
      </c>
      <c r="F781">
        <v>3</v>
      </c>
      <c r="G781" t="s">
        <v>189</v>
      </c>
      <c r="H781">
        <v>903</v>
      </c>
      <c r="I781" t="s">
        <v>239</v>
      </c>
      <c r="J781" t="s">
        <v>121</v>
      </c>
      <c r="K781" t="s">
        <v>230</v>
      </c>
      <c r="L781">
        <v>4532</v>
      </c>
      <c r="M781" t="s">
        <v>200</v>
      </c>
      <c r="N781">
        <v>895</v>
      </c>
      <c r="O781">
        <v>200614.29</v>
      </c>
      <c r="P781">
        <v>1709626</v>
      </c>
      <c r="Q781" t="str">
        <f t="shared" si="12"/>
        <v>1-Residential</v>
      </c>
    </row>
    <row r="782" spans="1:17" x14ac:dyDescent="0.35">
      <c r="A782">
        <v>5</v>
      </c>
      <c r="B782" t="s">
        <v>181</v>
      </c>
      <c r="C782">
        <v>2019</v>
      </c>
      <c r="D782">
        <v>5</v>
      </c>
      <c r="E782" t="s">
        <v>222</v>
      </c>
      <c r="F782">
        <v>10</v>
      </c>
      <c r="G782" t="s">
        <v>238</v>
      </c>
      <c r="H782">
        <v>5</v>
      </c>
      <c r="I782" t="s">
        <v>190</v>
      </c>
      <c r="J782" t="s">
        <v>115</v>
      </c>
      <c r="K782" t="s">
        <v>185</v>
      </c>
      <c r="L782">
        <v>207</v>
      </c>
      <c r="M782" t="s">
        <v>243</v>
      </c>
      <c r="N782">
        <v>10</v>
      </c>
      <c r="O782">
        <v>793.94</v>
      </c>
      <c r="P782">
        <v>3521</v>
      </c>
      <c r="Q782" t="str">
        <f t="shared" si="12"/>
        <v>3-Small C&amp;I</v>
      </c>
    </row>
    <row r="783" spans="1:17" x14ac:dyDescent="0.35">
      <c r="A783">
        <v>5</v>
      </c>
      <c r="B783" t="s">
        <v>181</v>
      </c>
      <c r="C783">
        <v>2019</v>
      </c>
      <c r="D783">
        <v>5</v>
      </c>
      <c r="E783" t="s">
        <v>222</v>
      </c>
      <c r="F783">
        <v>6</v>
      </c>
      <c r="G783" t="s">
        <v>192</v>
      </c>
      <c r="H783">
        <v>602</v>
      </c>
      <c r="I783" t="s">
        <v>246</v>
      </c>
      <c r="J783" t="s">
        <v>125</v>
      </c>
      <c r="K783" t="s">
        <v>197</v>
      </c>
      <c r="L783">
        <v>700</v>
      </c>
      <c r="M783" t="s">
        <v>193</v>
      </c>
      <c r="N783">
        <v>362</v>
      </c>
      <c r="O783">
        <v>26079.34</v>
      </c>
      <c r="P783">
        <v>73743</v>
      </c>
      <c r="Q783" t="str">
        <f t="shared" si="12"/>
        <v>Street</v>
      </c>
    </row>
    <row r="784" spans="1:17" x14ac:dyDescent="0.35">
      <c r="A784">
        <v>5</v>
      </c>
      <c r="B784" t="s">
        <v>181</v>
      </c>
      <c r="C784">
        <v>2019</v>
      </c>
      <c r="D784">
        <v>5</v>
      </c>
      <c r="E784" t="s">
        <v>222</v>
      </c>
      <c r="F784">
        <v>6</v>
      </c>
      <c r="G784" t="s">
        <v>192</v>
      </c>
      <c r="H784">
        <v>603</v>
      </c>
      <c r="I784" t="s">
        <v>196</v>
      </c>
      <c r="J784" t="s">
        <v>125</v>
      </c>
      <c r="K784" t="s">
        <v>197</v>
      </c>
      <c r="L784">
        <v>700</v>
      </c>
      <c r="M784" t="s">
        <v>193</v>
      </c>
      <c r="N784">
        <v>735</v>
      </c>
      <c r="O784">
        <v>48793.72</v>
      </c>
      <c r="P784">
        <v>134405</v>
      </c>
      <c r="Q784" t="str">
        <f t="shared" si="12"/>
        <v>Street</v>
      </c>
    </row>
    <row r="785" spans="1:17" x14ac:dyDescent="0.35">
      <c r="A785">
        <v>5</v>
      </c>
      <c r="B785" t="s">
        <v>181</v>
      </c>
      <c r="C785">
        <v>2019</v>
      </c>
      <c r="D785">
        <v>5</v>
      </c>
      <c r="E785" t="s">
        <v>222</v>
      </c>
      <c r="F785">
        <v>6</v>
      </c>
      <c r="G785" t="s">
        <v>192</v>
      </c>
      <c r="H785">
        <v>612</v>
      </c>
      <c r="I785" t="s">
        <v>223</v>
      </c>
      <c r="J785" t="s">
        <v>116</v>
      </c>
      <c r="K785" t="s">
        <v>224</v>
      </c>
      <c r="L785">
        <v>700</v>
      </c>
      <c r="M785" t="s">
        <v>193</v>
      </c>
      <c r="N785">
        <v>4</v>
      </c>
      <c r="O785">
        <v>77.98</v>
      </c>
      <c r="P785">
        <v>248</v>
      </c>
      <c r="Q785" t="str">
        <f t="shared" si="12"/>
        <v>3-Small C&amp;I</v>
      </c>
    </row>
    <row r="786" spans="1:17" x14ac:dyDescent="0.35">
      <c r="A786">
        <v>5</v>
      </c>
      <c r="B786" t="s">
        <v>181</v>
      </c>
      <c r="C786">
        <v>2019</v>
      </c>
      <c r="D786">
        <v>5</v>
      </c>
      <c r="E786" t="s">
        <v>222</v>
      </c>
      <c r="F786">
        <v>60</v>
      </c>
      <c r="G786" t="s">
        <v>212</v>
      </c>
      <c r="H786">
        <v>623</v>
      </c>
      <c r="I786" t="s">
        <v>295</v>
      </c>
      <c r="J786" t="s">
        <v>124</v>
      </c>
      <c r="K786" t="s">
        <v>227</v>
      </c>
      <c r="L786">
        <v>360</v>
      </c>
      <c r="M786" t="s">
        <v>225</v>
      </c>
      <c r="N786">
        <v>3</v>
      </c>
      <c r="O786">
        <v>46.8</v>
      </c>
      <c r="P786">
        <v>150</v>
      </c>
      <c r="Q786" t="str">
        <f t="shared" si="12"/>
        <v>Street</v>
      </c>
    </row>
    <row r="787" spans="1:17" x14ac:dyDescent="0.35">
      <c r="A787">
        <v>5</v>
      </c>
      <c r="B787" t="s">
        <v>181</v>
      </c>
      <c r="C787">
        <v>2019</v>
      </c>
      <c r="D787">
        <v>5</v>
      </c>
      <c r="E787" t="s">
        <v>222</v>
      </c>
      <c r="F787">
        <v>6</v>
      </c>
      <c r="G787" t="s">
        <v>192</v>
      </c>
      <c r="H787">
        <v>623</v>
      </c>
      <c r="I787" t="s">
        <v>295</v>
      </c>
      <c r="J787" t="s">
        <v>124</v>
      </c>
      <c r="K787" t="s">
        <v>227</v>
      </c>
      <c r="L787">
        <v>700</v>
      </c>
      <c r="M787" t="s">
        <v>193</v>
      </c>
      <c r="N787">
        <v>2</v>
      </c>
      <c r="O787">
        <v>3007.58</v>
      </c>
      <c r="P787">
        <v>11652</v>
      </c>
      <c r="Q787" t="str">
        <f t="shared" si="12"/>
        <v>Street</v>
      </c>
    </row>
    <row r="788" spans="1:17" x14ac:dyDescent="0.35">
      <c r="A788">
        <v>5</v>
      </c>
      <c r="B788" t="s">
        <v>181</v>
      </c>
      <c r="C788">
        <v>2019</v>
      </c>
      <c r="D788">
        <v>5</v>
      </c>
      <c r="E788" t="s">
        <v>222</v>
      </c>
      <c r="F788">
        <v>1</v>
      </c>
      <c r="G788" t="s">
        <v>183</v>
      </c>
      <c r="H788">
        <v>903</v>
      </c>
      <c r="I788" t="s">
        <v>239</v>
      </c>
      <c r="J788" t="s">
        <v>121</v>
      </c>
      <c r="K788" t="s">
        <v>230</v>
      </c>
      <c r="L788">
        <v>4512</v>
      </c>
      <c r="M788" t="s">
        <v>186</v>
      </c>
      <c r="N788">
        <v>382262</v>
      </c>
      <c r="O788">
        <v>22194783.620000001</v>
      </c>
      <c r="P788">
        <v>178575174</v>
      </c>
      <c r="Q788" t="str">
        <f t="shared" si="12"/>
        <v>1-Residential</v>
      </c>
    </row>
    <row r="789" spans="1:17" x14ac:dyDescent="0.35">
      <c r="A789">
        <v>5</v>
      </c>
      <c r="B789" t="s">
        <v>181</v>
      </c>
      <c r="C789">
        <v>2019</v>
      </c>
      <c r="D789">
        <v>5</v>
      </c>
      <c r="E789" t="s">
        <v>222</v>
      </c>
      <c r="F789">
        <v>1</v>
      </c>
      <c r="G789" t="s">
        <v>183</v>
      </c>
      <c r="H789">
        <v>2</v>
      </c>
      <c r="I789" t="s">
        <v>264</v>
      </c>
      <c r="J789" t="s">
        <v>121</v>
      </c>
      <c r="K789" t="s">
        <v>230</v>
      </c>
      <c r="L789">
        <v>200</v>
      </c>
      <c r="M789" t="s">
        <v>210</v>
      </c>
      <c r="N789">
        <v>255</v>
      </c>
      <c r="O789">
        <v>27989.52</v>
      </c>
      <c r="P789">
        <v>114486</v>
      </c>
      <c r="Q789" t="str">
        <f t="shared" si="12"/>
        <v>1-Residential</v>
      </c>
    </row>
    <row r="790" spans="1:17" x14ac:dyDescent="0.35">
      <c r="A790">
        <v>5</v>
      </c>
      <c r="B790" t="s">
        <v>181</v>
      </c>
      <c r="C790">
        <v>2019</v>
      </c>
      <c r="D790">
        <v>5</v>
      </c>
      <c r="E790" t="s">
        <v>222</v>
      </c>
      <c r="F790">
        <v>3</v>
      </c>
      <c r="G790" t="s">
        <v>189</v>
      </c>
      <c r="H790">
        <v>14</v>
      </c>
      <c r="I790" t="s">
        <v>299</v>
      </c>
      <c r="J790" t="s">
        <v>117</v>
      </c>
      <c r="K790" t="s">
        <v>236</v>
      </c>
      <c r="L790">
        <v>300</v>
      </c>
      <c r="M790" t="s">
        <v>191</v>
      </c>
      <c r="N790">
        <v>2</v>
      </c>
      <c r="O790">
        <v>194.35</v>
      </c>
      <c r="P790">
        <v>896</v>
      </c>
      <c r="Q790" t="str">
        <f t="shared" si="12"/>
        <v>3-Small C&amp;I</v>
      </c>
    </row>
    <row r="791" spans="1:17" x14ac:dyDescent="0.35">
      <c r="A791">
        <v>5</v>
      </c>
      <c r="B791" t="s">
        <v>181</v>
      </c>
      <c r="C791">
        <v>2019</v>
      </c>
      <c r="D791">
        <v>5</v>
      </c>
      <c r="E791" t="s">
        <v>222</v>
      </c>
      <c r="F791">
        <v>3</v>
      </c>
      <c r="G791" t="s">
        <v>189</v>
      </c>
      <c r="H791">
        <v>950</v>
      </c>
      <c r="I791" t="s">
        <v>184</v>
      </c>
      <c r="J791" t="s">
        <v>115</v>
      </c>
      <c r="K791" t="s">
        <v>185</v>
      </c>
      <c r="L791">
        <v>4532</v>
      </c>
      <c r="M791" t="s">
        <v>200</v>
      </c>
      <c r="N791">
        <v>54063</v>
      </c>
      <c r="O791">
        <v>3407106.98</v>
      </c>
      <c r="P791">
        <v>79510003</v>
      </c>
      <c r="Q791" t="str">
        <f t="shared" si="12"/>
        <v>3-Small C&amp;I</v>
      </c>
    </row>
    <row r="792" spans="1:17" x14ac:dyDescent="0.35">
      <c r="A792">
        <v>4</v>
      </c>
      <c r="B792" t="s">
        <v>187</v>
      </c>
      <c r="C792">
        <v>2019</v>
      </c>
      <c r="D792">
        <v>5</v>
      </c>
      <c r="E792" t="s">
        <v>222</v>
      </c>
      <c r="F792">
        <v>3</v>
      </c>
      <c r="G792" t="s">
        <v>189</v>
      </c>
      <c r="H792">
        <v>954</v>
      </c>
      <c r="I792" t="s">
        <v>237</v>
      </c>
      <c r="J792" t="s">
        <v>119</v>
      </c>
      <c r="K792" t="s">
        <v>216</v>
      </c>
      <c r="L792">
        <v>4532</v>
      </c>
      <c r="M792" t="s">
        <v>200</v>
      </c>
      <c r="N792">
        <v>73</v>
      </c>
      <c r="O792">
        <v>105823.81</v>
      </c>
      <c r="P792">
        <v>1288962</v>
      </c>
      <c r="Q792" t="str">
        <f t="shared" si="12"/>
        <v>4-Medium C&amp;I</v>
      </c>
    </row>
    <row r="793" spans="1:17" x14ac:dyDescent="0.35">
      <c r="A793">
        <v>5</v>
      </c>
      <c r="B793" t="s">
        <v>181</v>
      </c>
      <c r="C793">
        <v>2019</v>
      </c>
      <c r="D793">
        <v>5</v>
      </c>
      <c r="E793" t="s">
        <v>222</v>
      </c>
      <c r="F793">
        <v>1</v>
      </c>
      <c r="G793" t="s">
        <v>183</v>
      </c>
      <c r="H793">
        <v>3</v>
      </c>
      <c r="I793" t="s">
        <v>209</v>
      </c>
      <c r="J793" t="s">
        <v>202</v>
      </c>
      <c r="K793" t="s">
        <v>203</v>
      </c>
      <c r="L793">
        <v>200</v>
      </c>
      <c r="M793" t="s">
        <v>210</v>
      </c>
      <c r="N793">
        <v>12</v>
      </c>
      <c r="O793">
        <v>6826.25</v>
      </c>
      <c r="P793">
        <v>26699</v>
      </c>
      <c r="Q793" t="str">
        <f t="shared" si="12"/>
        <v>1-Residential</v>
      </c>
    </row>
    <row r="794" spans="1:17" x14ac:dyDescent="0.35">
      <c r="A794">
        <v>4</v>
      </c>
      <c r="B794" t="s">
        <v>187</v>
      </c>
      <c r="C794">
        <v>2019</v>
      </c>
      <c r="D794">
        <v>5</v>
      </c>
      <c r="E794" t="s">
        <v>222</v>
      </c>
      <c r="F794">
        <v>1</v>
      </c>
      <c r="G794" t="s">
        <v>183</v>
      </c>
      <c r="H794">
        <v>950</v>
      </c>
      <c r="I794" t="s">
        <v>184</v>
      </c>
      <c r="J794" t="s">
        <v>115</v>
      </c>
      <c r="K794" t="s">
        <v>185</v>
      </c>
      <c r="L794">
        <v>4512</v>
      </c>
      <c r="M794" t="s">
        <v>186</v>
      </c>
      <c r="N794">
        <v>31</v>
      </c>
      <c r="O794">
        <v>1441.87</v>
      </c>
      <c r="P794">
        <v>12076</v>
      </c>
      <c r="Q794" t="str">
        <f t="shared" si="12"/>
        <v>3-Small C&amp;I</v>
      </c>
    </row>
    <row r="795" spans="1:17" x14ac:dyDescent="0.35">
      <c r="A795">
        <v>5</v>
      </c>
      <c r="B795" t="s">
        <v>181</v>
      </c>
      <c r="C795">
        <v>2019</v>
      </c>
      <c r="D795">
        <v>5</v>
      </c>
      <c r="E795" t="s">
        <v>222</v>
      </c>
      <c r="F795">
        <v>10</v>
      </c>
      <c r="G795" t="s">
        <v>238</v>
      </c>
      <c r="H795">
        <v>950</v>
      </c>
      <c r="I795" t="s">
        <v>184</v>
      </c>
      <c r="J795" t="s">
        <v>115</v>
      </c>
      <c r="K795" t="s">
        <v>185</v>
      </c>
      <c r="L795">
        <v>4513</v>
      </c>
      <c r="M795" t="s">
        <v>240</v>
      </c>
      <c r="N795">
        <v>17</v>
      </c>
      <c r="O795">
        <v>1550.11</v>
      </c>
      <c r="P795">
        <v>17723</v>
      </c>
      <c r="Q795" t="str">
        <f t="shared" si="12"/>
        <v>3-Small C&amp;I</v>
      </c>
    </row>
    <row r="796" spans="1:17" x14ac:dyDescent="0.35">
      <c r="A796">
        <v>5</v>
      </c>
      <c r="B796" t="s">
        <v>181</v>
      </c>
      <c r="C796">
        <v>2019</v>
      </c>
      <c r="D796">
        <v>5</v>
      </c>
      <c r="E796" t="s">
        <v>222</v>
      </c>
      <c r="F796">
        <v>75</v>
      </c>
      <c r="G796" t="s">
        <v>212</v>
      </c>
      <c r="H796">
        <v>18</v>
      </c>
      <c r="I796" t="s">
        <v>215</v>
      </c>
      <c r="J796" t="s">
        <v>119</v>
      </c>
      <c r="K796" t="s">
        <v>216</v>
      </c>
      <c r="L796">
        <v>1575</v>
      </c>
      <c r="M796" t="s">
        <v>218</v>
      </c>
      <c r="N796">
        <v>2</v>
      </c>
      <c r="O796">
        <v>7654.39</v>
      </c>
      <c r="P796">
        <v>36090</v>
      </c>
      <c r="Q796" t="str">
        <f t="shared" si="12"/>
        <v>4-Medium C&amp;I</v>
      </c>
    </row>
    <row r="797" spans="1:17" x14ac:dyDescent="0.35">
      <c r="A797">
        <v>4</v>
      </c>
      <c r="B797" t="s">
        <v>187</v>
      </c>
      <c r="C797">
        <v>2019</v>
      </c>
      <c r="D797">
        <v>5</v>
      </c>
      <c r="E797" t="s">
        <v>222</v>
      </c>
      <c r="F797">
        <v>3</v>
      </c>
      <c r="G797" t="s">
        <v>189</v>
      </c>
      <c r="H797">
        <v>955</v>
      </c>
      <c r="I797" t="s">
        <v>282</v>
      </c>
      <c r="J797" t="s">
        <v>127</v>
      </c>
      <c r="K797" t="s">
        <v>263</v>
      </c>
      <c r="L797">
        <v>4532</v>
      </c>
      <c r="M797" t="s">
        <v>200</v>
      </c>
      <c r="N797">
        <v>1</v>
      </c>
      <c r="O797">
        <v>68.61</v>
      </c>
      <c r="P797">
        <v>19</v>
      </c>
      <c r="Q797" t="str">
        <f t="shared" si="12"/>
        <v>4-Medium C&amp;I</v>
      </c>
    </row>
    <row r="798" spans="1:17" x14ac:dyDescent="0.35">
      <c r="A798">
        <v>5</v>
      </c>
      <c r="B798" t="s">
        <v>181</v>
      </c>
      <c r="C798">
        <v>2019</v>
      </c>
      <c r="D798">
        <v>5</v>
      </c>
      <c r="E798" t="s">
        <v>222</v>
      </c>
      <c r="F798">
        <v>3</v>
      </c>
      <c r="G798" t="s">
        <v>189</v>
      </c>
      <c r="H798">
        <v>700</v>
      </c>
      <c r="I798" t="s">
        <v>273</v>
      </c>
      <c r="J798" t="s">
        <v>207</v>
      </c>
      <c r="K798" t="s">
        <v>208</v>
      </c>
      <c r="L798">
        <v>300</v>
      </c>
      <c r="M798" t="s">
        <v>191</v>
      </c>
      <c r="N798">
        <v>3</v>
      </c>
      <c r="O798">
        <v>21905.21</v>
      </c>
      <c r="P798">
        <v>97415</v>
      </c>
      <c r="Q798" t="str">
        <f t="shared" si="12"/>
        <v>5-Large C&amp;I</v>
      </c>
    </row>
    <row r="799" spans="1:17" x14ac:dyDescent="0.35">
      <c r="A799">
        <v>5</v>
      </c>
      <c r="B799" t="s">
        <v>181</v>
      </c>
      <c r="C799">
        <v>2019</v>
      </c>
      <c r="D799">
        <v>5</v>
      </c>
      <c r="E799" t="s">
        <v>222</v>
      </c>
      <c r="F799">
        <v>5</v>
      </c>
      <c r="G799" t="s">
        <v>195</v>
      </c>
      <c r="H799">
        <v>700</v>
      </c>
      <c r="I799" t="s">
        <v>273</v>
      </c>
      <c r="J799" t="s">
        <v>207</v>
      </c>
      <c r="K799" t="s">
        <v>208</v>
      </c>
      <c r="L799">
        <v>460</v>
      </c>
      <c r="M799" t="s">
        <v>198</v>
      </c>
      <c r="N799">
        <v>2</v>
      </c>
      <c r="O799">
        <v>51191.040000000001</v>
      </c>
      <c r="P799">
        <v>279750</v>
      </c>
      <c r="Q799" t="str">
        <f t="shared" si="12"/>
        <v>5-Large C&amp;I</v>
      </c>
    </row>
    <row r="800" spans="1:17" x14ac:dyDescent="0.35">
      <c r="A800">
        <v>5</v>
      </c>
      <c r="B800" t="s">
        <v>181</v>
      </c>
      <c r="C800">
        <v>2019</v>
      </c>
      <c r="D800">
        <v>5</v>
      </c>
      <c r="E800" t="s">
        <v>222</v>
      </c>
      <c r="F800">
        <v>10</v>
      </c>
      <c r="G800" t="s">
        <v>238</v>
      </c>
      <c r="H800">
        <v>903</v>
      </c>
      <c r="I800" t="s">
        <v>239</v>
      </c>
      <c r="J800" t="s">
        <v>121</v>
      </c>
      <c r="K800" t="s">
        <v>230</v>
      </c>
      <c r="L800">
        <v>4513</v>
      </c>
      <c r="M800" t="s">
        <v>240</v>
      </c>
      <c r="N800">
        <v>28483</v>
      </c>
      <c r="O800">
        <v>2334760.9700000002</v>
      </c>
      <c r="P800">
        <v>19118254</v>
      </c>
      <c r="Q800" t="str">
        <f t="shared" si="12"/>
        <v>1-Residential</v>
      </c>
    </row>
    <row r="801" spans="1:17" x14ac:dyDescent="0.35">
      <c r="A801">
        <v>5</v>
      </c>
      <c r="B801" t="s">
        <v>181</v>
      </c>
      <c r="C801">
        <v>2019</v>
      </c>
      <c r="D801">
        <v>5</v>
      </c>
      <c r="E801" t="s">
        <v>222</v>
      </c>
      <c r="F801">
        <v>79</v>
      </c>
      <c r="G801" t="s">
        <v>212</v>
      </c>
      <c r="H801">
        <v>153</v>
      </c>
      <c r="I801" t="s">
        <v>269</v>
      </c>
      <c r="J801" t="s">
        <v>270</v>
      </c>
      <c r="K801" t="s">
        <v>270</v>
      </c>
      <c r="L801">
        <v>1579</v>
      </c>
      <c r="M801" t="s">
        <v>271</v>
      </c>
      <c r="N801">
        <v>18</v>
      </c>
      <c r="O801">
        <v>0</v>
      </c>
      <c r="P801">
        <v>4260453</v>
      </c>
      <c r="Q801" t="str">
        <f t="shared" si="12"/>
        <v>OTHER</v>
      </c>
    </row>
    <row r="802" spans="1:17" x14ac:dyDescent="0.35">
      <c r="A802">
        <v>5</v>
      </c>
      <c r="B802" t="s">
        <v>181</v>
      </c>
      <c r="C802">
        <v>2019</v>
      </c>
      <c r="D802">
        <v>5</v>
      </c>
      <c r="E802" t="s">
        <v>222</v>
      </c>
      <c r="F802">
        <v>3</v>
      </c>
      <c r="G802" t="s">
        <v>189</v>
      </c>
      <c r="H802">
        <v>12</v>
      </c>
      <c r="I802" t="s">
        <v>301</v>
      </c>
      <c r="J802" t="s">
        <v>126</v>
      </c>
      <c r="K802" t="s">
        <v>249</v>
      </c>
      <c r="L802">
        <v>300</v>
      </c>
      <c r="M802" t="s">
        <v>191</v>
      </c>
      <c r="N802">
        <v>1</v>
      </c>
      <c r="O802">
        <v>5.42</v>
      </c>
      <c r="P802">
        <v>20</v>
      </c>
      <c r="Q802" t="str">
        <f t="shared" si="12"/>
        <v>3-Small C&amp;I</v>
      </c>
    </row>
    <row r="803" spans="1:17" x14ac:dyDescent="0.35">
      <c r="A803">
        <v>5</v>
      </c>
      <c r="B803" t="s">
        <v>181</v>
      </c>
      <c r="C803">
        <v>2019</v>
      </c>
      <c r="D803">
        <v>5</v>
      </c>
      <c r="E803" t="s">
        <v>222</v>
      </c>
      <c r="F803">
        <v>1</v>
      </c>
      <c r="G803" t="s">
        <v>183</v>
      </c>
      <c r="H803">
        <v>306</v>
      </c>
      <c r="I803" t="s">
        <v>244</v>
      </c>
      <c r="J803" t="s">
        <v>122</v>
      </c>
      <c r="K803" t="s">
        <v>242</v>
      </c>
      <c r="L803">
        <v>200</v>
      </c>
      <c r="M803" t="s">
        <v>210</v>
      </c>
      <c r="N803">
        <v>828</v>
      </c>
      <c r="O803">
        <v>71337.45</v>
      </c>
      <c r="P803">
        <v>412771</v>
      </c>
      <c r="Q803" t="str">
        <f t="shared" si="12"/>
        <v>2-Low Income Residential</v>
      </c>
    </row>
    <row r="804" spans="1:17" x14ac:dyDescent="0.35">
      <c r="A804">
        <v>5</v>
      </c>
      <c r="B804" t="s">
        <v>181</v>
      </c>
      <c r="C804">
        <v>2019</v>
      </c>
      <c r="D804">
        <v>5</v>
      </c>
      <c r="E804" t="s">
        <v>222</v>
      </c>
      <c r="F804">
        <v>6</v>
      </c>
      <c r="G804" t="s">
        <v>192</v>
      </c>
      <c r="H804">
        <v>608</v>
      </c>
      <c r="I804" t="s">
        <v>290</v>
      </c>
      <c r="J804" t="s">
        <v>278</v>
      </c>
      <c r="K804" t="s">
        <v>212</v>
      </c>
      <c r="L804">
        <v>700</v>
      </c>
      <c r="M804" t="s">
        <v>193</v>
      </c>
      <c r="N804">
        <v>67</v>
      </c>
      <c r="O804">
        <v>50565.5</v>
      </c>
      <c r="P804">
        <v>229608</v>
      </c>
      <c r="Q804" t="str">
        <f t="shared" si="12"/>
        <v>Street</v>
      </c>
    </row>
    <row r="805" spans="1:17" x14ac:dyDescent="0.35">
      <c r="A805">
        <v>5</v>
      </c>
      <c r="B805" t="s">
        <v>181</v>
      </c>
      <c r="C805">
        <v>2019</v>
      </c>
      <c r="D805">
        <v>5</v>
      </c>
      <c r="E805" t="s">
        <v>222</v>
      </c>
      <c r="F805">
        <v>6</v>
      </c>
      <c r="G805" t="s">
        <v>192</v>
      </c>
      <c r="H805">
        <v>626</v>
      </c>
      <c r="I805" t="s">
        <v>268</v>
      </c>
      <c r="J805" t="s">
        <v>132</v>
      </c>
      <c r="K805" t="s">
        <v>212</v>
      </c>
      <c r="L805">
        <v>700</v>
      </c>
      <c r="M805" t="s">
        <v>193</v>
      </c>
      <c r="N805">
        <v>3</v>
      </c>
      <c r="O805">
        <v>1722.03</v>
      </c>
      <c r="P805">
        <v>471</v>
      </c>
      <c r="Q805" t="str">
        <f t="shared" si="12"/>
        <v>Street</v>
      </c>
    </row>
    <row r="806" spans="1:17" x14ac:dyDescent="0.35">
      <c r="A806">
        <v>5</v>
      </c>
      <c r="B806" t="s">
        <v>181</v>
      </c>
      <c r="C806">
        <v>2019</v>
      </c>
      <c r="D806">
        <v>5</v>
      </c>
      <c r="E806" t="s">
        <v>222</v>
      </c>
      <c r="F806">
        <v>10</v>
      </c>
      <c r="G806" t="s">
        <v>238</v>
      </c>
      <c r="H806">
        <v>602</v>
      </c>
      <c r="I806" t="s">
        <v>246</v>
      </c>
      <c r="J806" t="s">
        <v>125</v>
      </c>
      <c r="K806" t="s">
        <v>197</v>
      </c>
      <c r="L806">
        <v>207</v>
      </c>
      <c r="M806" t="s">
        <v>243</v>
      </c>
      <c r="N806">
        <v>2</v>
      </c>
      <c r="O806">
        <v>56.24</v>
      </c>
      <c r="P806">
        <v>115</v>
      </c>
      <c r="Q806" t="str">
        <f t="shared" si="12"/>
        <v>Street</v>
      </c>
    </row>
    <row r="807" spans="1:17" x14ac:dyDescent="0.35">
      <c r="A807">
        <v>4</v>
      </c>
      <c r="B807" t="s">
        <v>187</v>
      </c>
      <c r="C807">
        <v>2019</v>
      </c>
      <c r="D807">
        <v>5</v>
      </c>
      <c r="E807" t="s">
        <v>222</v>
      </c>
      <c r="F807">
        <v>3</v>
      </c>
      <c r="G807" t="s">
        <v>189</v>
      </c>
      <c r="H807">
        <v>616</v>
      </c>
      <c r="I807" t="s">
        <v>199</v>
      </c>
      <c r="J807" t="s">
        <v>125</v>
      </c>
      <c r="K807" t="s">
        <v>197</v>
      </c>
      <c r="L807">
        <v>4532</v>
      </c>
      <c r="M807" t="s">
        <v>200</v>
      </c>
      <c r="N807">
        <v>1</v>
      </c>
      <c r="O807">
        <v>7.13</v>
      </c>
      <c r="P807">
        <v>17</v>
      </c>
      <c r="Q807" t="str">
        <f t="shared" si="12"/>
        <v>Street</v>
      </c>
    </row>
    <row r="808" spans="1:17" x14ac:dyDescent="0.35">
      <c r="A808">
        <v>4</v>
      </c>
      <c r="B808" t="s">
        <v>187</v>
      </c>
      <c r="C808">
        <v>2019</v>
      </c>
      <c r="D808">
        <v>5</v>
      </c>
      <c r="E808" t="s">
        <v>222</v>
      </c>
      <c r="F808">
        <v>3</v>
      </c>
      <c r="G808" t="s">
        <v>189</v>
      </c>
      <c r="H808">
        <v>621</v>
      </c>
      <c r="I808" t="s">
        <v>259</v>
      </c>
      <c r="J808" t="s">
        <v>116</v>
      </c>
      <c r="K808" t="s">
        <v>224</v>
      </c>
      <c r="L808">
        <v>4532</v>
      </c>
      <c r="M808" t="s">
        <v>200</v>
      </c>
      <c r="N808">
        <v>9</v>
      </c>
      <c r="O808">
        <v>167.97</v>
      </c>
      <c r="P808">
        <v>1091</v>
      </c>
      <c r="Q808" t="str">
        <f t="shared" si="12"/>
        <v>3-Small C&amp;I</v>
      </c>
    </row>
    <row r="809" spans="1:17" x14ac:dyDescent="0.35">
      <c r="A809">
        <v>5</v>
      </c>
      <c r="B809" t="s">
        <v>181</v>
      </c>
      <c r="C809">
        <v>2019</v>
      </c>
      <c r="D809">
        <v>5</v>
      </c>
      <c r="E809" t="s">
        <v>222</v>
      </c>
      <c r="F809">
        <v>6</v>
      </c>
      <c r="G809" t="s">
        <v>192</v>
      </c>
      <c r="H809">
        <v>600</v>
      </c>
      <c r="I809" t="s">
        <v>266</v>
      </c>
      <c r="J809" t="s">
        <v>123</v>
      </c>
      <c r="K809" t="s">
        <v>261</v>
      </c>
      <c r="L809">
        <v>700</v>
      </c>
      <c r="M809" t="s">
        <v>193</v>
      </c>
      <c r="N809">
        <v>89</v>
      </c>
      <c r="O809">
        <v>91049.16</v>
      </c>
      <c r="P809">
        <v>215374</v>
      </c>
      <c r="Q809" t="str">
        <f t="shared" si="12"/>
        <v>Street</v>
      </c>
    </row>
    <row r="810" spans="1:17" x14ac:dyDescent="0.35">
      <c r="A810">
        <v>5</v>
      </c>
      <c r="B810" t="s">
        <v>181</v>
      </c>
      <c r="C810">
        <v>2019</v>
      </c>
      <c r="D810">
        <v>5</v>
      </c>
      <c r="E810" t="s">
        <v>222</v>
      </c>
      <c r="F810">
        <v>60</v>
      </c>
      <c r="G810" t="s">
        <v>212</v>
      </c>
      <c r="H810">
        <v>624</v>
      </c>
      <c r="I810" t="s">
        <v>226</v>
      </c>
      <c r="J810" t="s">
        <v>124</v>
      </c>
      <c r="K810" t="s">
        <v>227</v>
      </c>
      <c r="L810">
        <v>4563</v>
      </c>
      <c r="M810" t="s">
        <v>228</v>
      </c>
      <c r="N810">
        <v>5</v>
      </c>
      <c r="O810">
        <v>143.35</v>
      </c>
      <c r="P810">
        <v>817</v>
      </c>
      <c r="Q810" t="str">
        <f t="shared" si="12"/>
        <v>Street</v>
      </c>
    </row>
    <row r="811" spans="1:17" x14ac:dyDescent="0.35">
      <c r="A811">
        <v>5</v>
      </c>
      <c r="B811" t="s">
        <v>181</v>
      </c>
      <c r="C811">
        <v>2019</v>
      </c>
      <c r="D811">
        <v>5</v>
      </c>
      <c r="E811" t="s">
        <v>222</v>
      </c>
      <c r="F811">
        <v>3</v>
      </c>
      <c r="G811" t="s">
        <v>189</v>
      </c>
      <c r="H811">
        <v>11</v>
      </c>
      <c r="I811" t="s">
        <v>283</v>
      </c>
      <c r="J811" t="s">
        <v>115</v>
      </c>
      <c r="K811" t="s">
        <v>185</v>
      </c>
      <c r="L811">
        <v>300</v>
      </c>
      <c r="M811" t="s">
        <v>191</v>
      </c>
      <c r="N811">
        <v>249</v>
      </c>
      <c r="O811">
        <v>54991.08</v>
      </c>
      <c r="P811">
        <v>276868</v>
      </c>
      <c r="Q811" t="str">
        <f t="shared" si="12"/>
        <v>3-Small C&amp;I</v>
      </c>
    </row>
    <row r="812" spans="1:17" x14ac:dyDescent="0.35">
      <c r="A812">
        <v>4</v>
      </c>
      <c r="B812" t="s">
        <v>187</v>
      </c>
      <c r="C812">
        <v>2019</v>
      </c>
      <c r="D812">
        <v>5</v>
      </c>
      <c r="E812" t="s">
        <v>222</v>
      </c>
      <c r="F812">
        <v>3</v>
      </c>
      <c r="G812" t="s">
        <v>189</v>
      </c>
      <c r="H812">
        <v>5</v>
      </c>
      <c r="I812" t="s">
        <v>190</v>
      </c>
      <c r="J812" t="s">
        <v>115</v>
      </c>
      <c r="K812" t="s">
        <v>185</v>
      </c>
      <c r="L812">
        <v>300</v>
      </c>
      <c r="M812" t="s">
        <v>191</v>
      </c>
      <c r="N812">
        <v>164</v>
      </c>
      <c r="O812">
        <v>26071.95</v>
      </c>
      <c r="P812">
        <v>112372</v>
      </c>
      <c r="Q812" t="str">
        <f t="shared" si="12"/>
        <v>3-Small C&amp;I</v>
      </c>
    </row>
    <row r="813" spans="1:17" x14ac:dyDescent="0.35">
      <c r="A813">
        <v>5</v>
      </c>
      <c r="B813" t="s">
        <v>181</v>
      </c>
      <c r="C813">
        <v>2019</v>
      </c>
      <c r="D813">
        <v>5</v>
      </c>
      <c r="E813" t="s">
        <v>222</v>
      </c>
      <c r="F813">
        <v>72</v>
      </c>
      <c r="G813" t="s">
        <v>212</v>
      </c>
      <c r="H813">
        <v>1</v>
      </c>
      <c r="I813" t="s">
        <v>229</v>
      </c>
      <c r="J813" t="s">
        <v>121</v>
      </c>
      <c r="K813" t="s">
        <v>230</v>
      </c>
      <c r="L813">
        <v>1572</v>
      </c>
      <c r="M813" t="s">
        <v>231</v>
      </c>
      <c r="N813">
        <v>1</v>
      </c>
      <c r="O813">
        <v>100.45</v>
      </c>
      <c r="P813">
        <v>377</v>
      </c>
      <c r="Q813" t="str">
        <f t="shared" si="12"/>
        <v>1-Residential</v>
      </c>
    </row>
    <row r="814" spans="1:17" x14ac:dyDescent="0.35">
      <c r="A814">
        <v>4</v>
      </c>
      <c r="B814" t="s">
        <v>187</v>
      </c>
      <c r="C814">
        <v>2019</v>
      </c>
      <c r="D814">
        <v>5</v>
      </c>
      <c r="E814" t="s">
        <v>222</v>
      </c>
      <c r="F814">
        <v>3</v>
      </c>
      <c r="G814" t="s">
        <v>189</v>
      </c>
      <c r="H814">
        <v>952</v>
      </c>
      <c r="I814" t="s">
        <v>235</v>
      </c>
      <c r="J814" t="s">
        <v>117</v>
      </c>
      <c r="K814" t="s">
        <v>236</v>
      </c>
      <c r="L814">
        <v>4532</v>
      </c>
      <c r="M814" t="s">
        <v>200</v>
      </c>
      <c r="N814">
        <v>12</v>
      </c>
      <c r="O814">
        <v>553.61</v>
      </c>
      <c r="P814">
        <v>4634</v>
      </c>
      <c r="Q814" t="str">
        <f t="shared" si="12"/>
        <v>3-Small C&amp;I</v>
      </c>
    </row>
    <row r="815" spans="1:17" x14ac:dyDescent="0.35">
      <c r="A815">
        <v>5</v>
      </c>
      <c r="B815" t="s">
        <v>181</v>
      </c>
      <c r="C815">
        <v>2019</v>
      </c>
      <c r="D815">
        <v>5</v>
      </c>
      <c r="E815" t="s">
        <v>222</v>
      </c>
      <c r="F815">
        <v>1</v>
      </c>
      <c r="G815" t="s">
        <v>183</v>
      </c>
      <c r="H815">
        <v>953</v>
      </c>
      <c r="I815" t="s">
        <v>213</v>
      </c>
      <c r="J815" t="s">
        <v>118</v>
      </c>
      <c r="K815" t="s">
        <v>214</v>
      </c>
      <c r="L815">
        <v>4512</v>
      </c>
      <c r="M815" t="s">
        <v>186</v>
      </c>
      <c r="N815">
        <v>510</v>
      </c>
      <c r="O815">
        <v>18449.93</v>
      </c>
      <c r="P815">
        <v>159561</v>
      </c>
      <c r="Q815" t="str">
        <f t="shared" si="12"/>
        <v>3-Small C&amp;I</v>
      </c>
    </row>
    <row r="816" spans="1:17" x14ac:dyDescent="0.35">
      <c r="A816">
        <v>5</v>
      </c>
      <c r="B816" t="s">
        <v>181</v>
      </c>
      <c r="C816">
        <v>2019</v>
      </c>
      <c r="D816">
        <v>5</v>
      </c>
      <c r="E816" t="s">
        <v>222</v>
      </c>
      <c r="F816">
        <v>3</v>
      </c>
      <c r="G816" t="s">
        <v>189</v>
      </c>
      <c r="H816">
        <v>951</v>
      </c>
      <c r="I816" t="s">
        <v>250</v>
      </c>
      <c r="J816" t="s">
        <v>126</v>
      </c>
      <c r="K816" t="s">
        <v>249</v>
      </c>
      <c r="L816">
        <v>4532</v>
      </c>
      <c r="M816" t="s">
        <v>200</v>
      </c>
      <c r="N816">
        <v>1336</v>
      </c>
      <c r="O816">
        <v>48203.08</v>
      </c>
      <c r="P816">
        <v>458359</v>
      </c>
      <c r="Q816" t="str">
        <f t="shared" si="12"/>
        <v>3-Small C&amp;I</v>
      </c>
    </row>
    <row r="817" spans="1:17" x14ac:dyDescent="0.35">
      <c r="A817">
        <v>5</v>
      </c>
      <c r="B817" t="s">
        <v>181</v>
      </c>
      <c r="C817">
        <v>2019</v>
      </c>
      <c r="D817">
        <v>5</v>
      </c>
      <c r="E817" t="s">
        <v>222</v>
      </c>
      <c r="F817">
        <v>79</v>
      </c>
      <c r="G817" t="s">
        <v>212</v>
      </c>
      <c r="H817">
        <v>951</v>
      </c>
      <c r="I817" t="s">
        <v>250</v>
      </c>
      <c r="J817" t="s">
        <v>126</v>
      </c>
      <c r="K817" t="s">
        <v>249</v>
      </c>
      <c r="L817">
        <v>4579</v>
      </c>
      <c r="M817" t="s">
        <v>221</v>
      </c>
      <c r="N817">
        <v>7</v>
      </c>
      <c r="O817">
        <v>293.10000000000002</v>
      </c>
      <c r="P817">
        <v>2844</v>
      </c>
      <c r="Q817" t="str">
        <f t="shared" si="12"/>
        <v>3-Small C&amp;I</v>
      </c>
    </row>
    <row r="818" spans="1:17" x14ac:dyDescent="0.35">
      <c r="A818">
        <v>5</v>
      </c>
      <c r="B818" t="s">
        <v>181</v>
      </c>
      <c r="C818">
        <v>2019</v>
      </c>
      <c r="D818">
        <v>5</v>
      </c>
      <c r="E818" t="s">
        <v>222</v>
      </c>
      <c r="F818">
        <v>3</v>
      </c>
      <c r="G818" t="s">
        <v>189</v>
      </c>
      <c r="H818">
        <v>18</v>
      </c>
      <c r="I818" t="s">
        <v>215</v>
      </c>
      <c r="J818" t="s">
        <v>119</v>
      </c>
      <c r="K818" t="s">
        <v>216</v>
      </c>
      <c r="L818">
        <v>300</v>
      </c>
      <c r="M818" t="s">
        <v>191</v>
      </c>
      <c r="N818">
        <v>2552</v>
      </c>
      <c r="O818">
        <v>6366341.3499999996</v>
      </c>
      <c r="P818">
        <v>32197611</v>
      </c>
      <c r="Q818" t="str">
        <f t="shared" si="12"/>
        <v>4-Medium C&amp;I</v>
      </c>
    </row>
    <row r="819" spans="1:17" x14ac:dyDescent="0.35">
      <c r="A819">
        <v>4</v>
      </c>
      <c r="B819" t="s">
        <v>187</v>
      </c>
      <c r="C819">
        <v>2019</v>
      </c>
      <c r="D819">
        <v>5</v>
      </c>
      <c r="E819" t="s">
        <v>222</v>
      </c>
      <c r="F819">
        <v>5</v>
      </c>
      <c r="G819" t="s">
        <v>195</v>
      </c>
      <c r="H819">
        <v>18</v>
      </c>
      <c r="I819" t="s">
        <v>215</v>
      </c>
      <c r="J819" t="s">
        <v>119</v>
      </c>
      <c r="K819" t="s">
        <v>216</v>
      </c>
      <c r="L819">
        <v>460</v>
      </c>
      <c r="M819" t="s">
        <v>198</v>
      </c>
      <c r="N819">
        <v>1</v>
      </c>
      <c r="O819">
        <v>514.91</v>
      </c>
      <c r="P819">
        <v>1920</v>
      </c>
      <c r="Q819" t="str">
        <f t="shared" si="12"/>
        <v>4-Medium C&amp;I</v>
      </c>
    </row>
    <row r="820" spans="1:17" x14ac:dyDescent="0.35">
      <c r="A820">
        <v>5</v>
      </c>
      <c r="B820" t="s">
        <v>181</v>
      </c>
      <c r="C820">
        <v>2019</v>
      </c>
      <c r="D820">
        <v>5</v>
      </c>
      <c r="E820" t="s">
        <v>222</v>
      </c>
      <c r="F820">
        <v>3</v>
      </c>
      <c r="G820" t="s">
        <v>189</v>
      </c>
      <c r="H820">
        <v>701</v>
      </c>
      <c r="I820" t="s">
        <v>206</v>
      </c>
      <c r="J820" t="s">
        <v>207</v>
      </c>
      <c r="K820" t="s">
        <v>208</v>
      </c>
      <c r="L820">
        <v>300</v>
      </c>
      <c r="M820" t="s">
        <v>191</v>
      </c>
      <c r="N820">
        <v>222</v>
      </c>
      <c r="O820">
        <v>3271500.75</v>
      </c>
      <c r="P820">
        <v>17654944</v>
      </c>
      <c r="Q820" t="str">
        <f t="shared" si="12"/>
        <v>5-Large C&amp;I</v>
      </c>
    </row>
    <row r="821" spans="1:17" x14ac:dyDescent="0.35">
      <c r="A821">
        <v>4</v>
      </c>
      <c r="B821" t="s">
        <v>187</v>
      </c>
      <c r="C821">
        <v>2019</v>
      </c>
      <c r="D821">
        <v>5</v>
      </c>
      <c r="E821" t="s">
        <v>222</v>
      </c>
      <c r="F821">
        <v>3</v>
      </c>
      <c r="G821" t="s">
        <v>189</v>
      </c>
      <c r="H821">
        <v>710</v>
      </c>
      <c r="I821" t="s">
        <v>220</v>
      </c>
      <c r="J821" t="s">
        <v>207</v>
      </c>
      <c r="K821" t="s">
        <v>208</v>
      </c>
      <c r="L821">
        <v>4532</v>
      </c>
      <c r="M821" t="s">
        <v>200</v>
      </c>
      <c r="N821">
        <v>11</v>
      </c>
      <c r="O821">
        <v>84309.24</v>
      </c>
      <c r="P821">
        <v>1288210</v>
      </c>
      <c r="Q821" t="str">
        <f t="shared" si="12"/>
        <v>5-Large C&amp;I</v>
      </c>
    </row>
    <row r="822" spans="1:17" x14ac:dyDescent="0.35">
      <c r="A822">
        <v>4</v>
      </c>
      <c r="B822" t="s">
        <v>187</v>
      </c>
      <c r="C822">
        <v>2019</v>
      </c>
      <c r="D822">
        <v>5</v>
      </c>
      <c r="E822" t="s">
        <v>222</v>
      </c>
      <c r="F822">
        <v>1</v>
      </c>
      <c r="G822" t="s">
        <v>183</v>
      </c>
      <c r="H822">
        <v>903</v>
      </c>
      <c r="I822" t="s">
        <v>239</v>
      </c>
      <c r="J822" t="s">
        <v>121</v>
      </c>
      <c r="K822" t="s">
        <v>230</v>
      </c>
      <c r="L822">
        <v>4512</v>
      </c>
      <c r="M822" t="s">
        <v>186</v>
      </c>
      <c r="N822">
        <v>10531</v>
      </c>
      <c r="O822">
        <v>800202.87</v>
      </c>
      <c r="P822">
        <v>6170225</v>
      </c>
      <c r="Q822" t="str">
        <f t="shared" si="12"/>
        <v>1-Residential</v>
      </c>
    </row>
    <row r="823" spans="1:17" x14ac:dyDescent="0.35">
      <c r="A823">
        <v>5</v>
      </c>
      <c r="B823" t="s">
        <v>181</v>
      </c>
      <c r="C823">
        <v>2019</v>
      </c>
      <c r="D823">
        <v>5</v>
      </c>
      <c r="E823" t="s">
        <v>222</v>
      </c>
      <c r="F823">
        <v>3</v>
      </c>
      <c r="G823" t="s">
        <v>189</v>
      </c>
      <c r="H823">
        <v>8</v>
      </c>
      <c r="I823" t="s">
        <v>248</v>
      </c>
      <c r="J823" t="s">
        <v>126</v>
      </c>
      <c r="K823" t="s">
        <v>249</v>
      </c>
      <c r="L823">
        <v>300</v>
      </c>
      <c r="M823" t="s">
        <v>191</v>
      </c>
      <c r="N823">
        <v>431</v>
      </c>
      <c r="O823">
        <v>24693.32</v>
      </c>
      <c r="P823">
        <v>109278</v>
      </c>
      <c r="Q823" t="str">
        <f t="shared" si="12"/>
        <v>3-Small C&amp;I</v>
      </c>
    </row>
    <row r="824" spans="1:17" x14ac:dyDescent="0.35">
      <c r="A824">
        <v>4</v>
      </c>
      <c r="B824" t="s">
        <v>187</v>
      </c>
      <c r="C824">
        <v>2019</v>
      </c>
      <c r="D824">
        <v>5</v>
      </c>
      <c r="E824" t="s">
        <v>222</v>
      </c>
      <c r="F824">
        <v>5</v>
      </c>
      <c r="G824" t="s">
        <v>195</v>
      </c>
      <c r="H824">
        <v>950</v>
      </c>
      <c r="I824" t="s">
        <v>184</v>
      </c>
      <c r="J824" t="s">
        <v>115</v>
      </c>
      <c r="K824" t="s">
        <v>185</v>
      </c>
      <c r="L824">
        <v>4552</v>
      </c>
      <c r="M824" t="s">
        <v>276</v>
      </c>
      <c r="N824">
        <v>2</v>
      </c>
      <c r="O824">
        <v>40.17</v>
      </c>
      <c r="P824">
        <v>220</v>
      </c>
      <c r="Q824" t="str">
        <f t="shared" si="12"/>
        <v>3-Small C&amp;I</v>
      </c>
    </row>
    <row r="825" spans="1:17" x14ac:dyDescent="0.35">
      <c r="A825">
        <v>5</v>
      </c>
      <c r="B825" t="s">
        <v>181</v>
      </c>
      <c r="C825">
        <v>2019</v>
      </c>
      <c r="D825">
        <v>5</v>
      </c>
      <c r="E825" t="s">
        <v>222</v>
      </c>
      <c r="F825">
        <v>1</v>
      </c>
      <c r="G825" t="s">
        <v>183</v>
      </c>
      <c r="H825">
        <v>6</v>
      </c>
      <c r="I825" t="s">
        <v>256</v>
      </c>
      <c r="J825" t="s">
        <v>122</v>
      </c>
      <c r="K825" t="s">
        <v>242</v>
      </c>
      <c r="L825">
        <v>200</v>
      </c>
      <c r="M825" t="s">
        <v>210</v>
      </c>
      <c r="N825">
        <v>61285</v>
      </c>
      <c r="O825">
        <v>4677811.2699999996</v>
      </c>
      <c r="P825">
        <v>27577166</v>
      </c>
      <c r="Q825" t="str">
        <f t="shared" si="12"/>
        <v>2-Low Income Residential</v>
      </c>
    </row>
    <row r="826" spans="1:17" x14ac:dyDescent="0.35">
      <c r="A826">
        <v>5</v>
      </c>
      <c r="B826" t="s">
        <v>181</v>
      </c>
      <c r="C826">
        <v>2019</v>
      </c>
      <c r="D826">
        <v>5</v>
      </c>
      <c r="E826" t="s">
        <v>222</v>
      </c>
      <c r="F826">
        <v>1</v>
      </c>
      <c r="G826" t="s">
        <v>183</v>
      </c>
      <c r="H826">
        <v>7</v>
      </c>
      <c r="I826" t="s">
        <v>241</v>
      </c>
      <c r="J826" t="s">
        <v>122</v>
      </c>
      <c r="K826" t="s">
        <v>242</v>
      </c>
      <c r="L826">
        <v>200</v>
      </c>
      <c r="M826" t="s">
        <v>210</v>
      </c>
      <c r="N826">
        <v>86</v>
      </c>
      <c r="O826">
        <v>7078.45</v>
      </c>
      <c r="P826">
        <v>43147</v>
      </c>
      <c r="Q826" t="str">
        <f t="shared" si="12"/>
        <v>2-Low Income Residential</v>
      </c>
    </row>
    <row r="827" spans="1:17" x14ac:dyDescent="0.35">
      <c r="A827">
        <v>4</v>
      </c>
      <c r="B827" t="s">
        <v>187</v>
      </c>
      <c r="C827">
        <v>2019</v>
      </c>
      <c r="D827">
        <v>5</v>
      </c>
      <c r="E827" t="s">
        <v>222</v>
      </c>
      <c r="F827">
        <v>1</v>
      </c>
      <c r="G827" t="s">
        <v>183</v>
      </c>
      <c r="H827">
        <v>5</v>
      </c>
      <c r="I827" t="s">
        <v>190</v>
      </c>
      <c r="J827" t="s">
        <v>115</v>
      </c>
      <c r="K827" t="s">
        <v>185</v>
      </c>
      <c r="L827">
        <v>200</v>
      </c>
      <c r="M827" t="s">
        <v>210</v>
      </c>
      <c r="N827">
        <v>7</v>
      </c>
      <c r="O827">
        <v>301.43</v>
      </c>
      <c r="P827">
        <v>1121</v>
      </c>
      <c r="Q827" t="str">
        <f t="shared" si="12"/>
        <v>3-Small C&amp;I</v>
      </c>
    </row>
    <row r="828" spans="1:17" x14ac:dyDescent="0.35">
      <c r="A828">
        <v>5</v>
      </c>
      <c r="B828" t="s">
        <v>181</v>
      </c>
      <c r="C828">
        <v>2019</v>
      </c>
      <c r="D828">
        <v>5</v>
      </c>
      <c r="E828" t="s">
        <v>222</v>
      </c>
      <c r="F828">
        <v>1</v>
      </c>
      <c r="G828" t="s">
        <v>183</v>
      </c>
      <c r="H828">
        <v>305</v>
      </c>
      <c r="I828" t="s">
        <v>234</v>
      </c>
      <c r="J828" t="s">
        <v>115</v>
      </c>
      <c r="K828" t="s">
        <v>185</v>
      </c>
      <c r="L828">
        <v>200</v>
      </c>
      <c r="M828" t="s">
        <v>210</v>
      </c>
      <c r="N828">
        <v>3</v>
      </c>
      <c r="O828">
        <v>584.41</v>
      </c>
      <c r="P828">
        <v>2649</v>
      </c>
      <c r="Q828" t="str">
        <f t="shared" si="12"/>
        <v>3-Small C&amp;I</v>
      </c>
    </row>
    <row r="829" spans="1:17" x14ac:dyDescent="0.35">
      <c r="A829">
        <v>5</v>
      </c>
      <c r="B829" t="s">
        <v>181</v>
      </c>
      <c r="C829">
        <v>2019</v>
      </c>
      <c r="D829">
        <v>5</v>
      </c>
      <c r="E829" t="s">
        <v>222</v>
      </c>
      <c r="F829">
        <v>5</v>
      </c>
      <c r="G829" t="s">
        <v>195</v>
      </c>
      <c r="H829">
        <v>602</v>
      </c>
      <c r="I829" t="s">
        <v>246</v>
      </c>
      <c r="J829" t="s">
        <v>125</v>
      </c>
      <c r="K829" t="s">
        <v>197</v>
      </c>
      <c r="L829">
        <v>460</v>
      </c>
      <c r="M829" t="s">
        <v>198</v>
      </c>
      <c r="N829">
        <v>28</v>
      </c>
      <c r="O829">
        <v>3169.71</v>
      </c>
      <c r="P829">
        <v>9340</v>
      </c>
      <c r="Q829" t="str">
        <f t="shared" si="12"/>
        <v>Street</v>
      </c>
    </row>
    <row r="830" spans="1:17" x14ac:dyDescent="0.35">
      <c r="A830">
        <v>5</v>
      </c>
      <c r="B830" t="s">
        <v>181</v>
      </c>
      <c r="C830">
        <v>2019</v>
      </c>
      <c r="D830">
        <v>5</v>
      </c>
      <c r="E830" t="s">
        <v>222</v>
      </c>
      <c r="F830">
        <v>6</v>
      </c>
      <c r="G830" t="s">
        <v>192</v>
      </c>
      <c r="H830">
        <v>627</v>
      </c>
      <c r="I830" t="s">
        <v>257</v>
      </c>
      <c r="J830" t="s">
        <v>132</v>
      </c>
      <c r="K830" t="s">
        <v>212</v>
      </c>
      <c r="L830">
        <v>4562</v>
      </c>
      <c r="M830" t="s">
        <v>211</v>
      </c>
      <c r="N830">
        <v>4</v>
      </c>
      <c r="O830">
        <v>1265.3900000000001</v>
      </c>
      <c r="P830">
        <v>306</v>
      </c>
      <c r="Q830" t="str">
        <f t="shared" si="12"/>
        <v>Street</v>
      </c>
    </row>
    <row r="831" spans="1:17" x14ac:dyDescent="0.35">
      <c r="A831">
        <v>5</v>
      </c>
      <c r="B831" t="s">
        <v>181</v>
      </c>
      <c r="C831">
        <v>2019</v>
      </c>
      <c r="D831">
        <v>5</v>
      </c>
      <c r="E831" t="s">
        <v>222</v>
      </c>
      <c r="F831">
        <v>10</v>
      </c>
      <c r="G831" t="s">
        <v>238</v>
      </c>
      <c r="H831">
        <v>616</v>
      </c>
      <c r="I831" t="s">
        <v>199</v>
      </c>
      <c r="J831" t="s">
        <v>125</v>
      </c>
      <c r="K831" t="s">
        <v>197</v>
      </c>
      <c r="L831">
        <v>4513</v>
      </c>
      <c r="M831" t="s">
        <v>240</v>
      </c>
      <c r="N831">
        <v>3</v>
      </c>
      <c r="O831">
        <v>68.010000000000005</v>
      </c>
      <c r="P831">
        <v>297</v>
      </c>
      <c r="Q831" t="str">
        <f t="shared" si="12"/>
        <v>Street</v>
      </c>
    </row>
    <row r="832" spans="1:17" x14ac:dyDescent="0.35">
      <c r="A832">
        <v>5</v>
      </c>
      <c r="B832" t="s">
        <v>181</v>
      </c>
      <c r="C832">
        <v>2019</v>
      </c>
      <c r="D832">
        <v>5</v>
      </c>
      <c r="E832" t="s">
        <v>222</v>
      </c>
      <c r="F832">
        <v>6</v>
      </c>
      <c r="G832" t="s">
        <v>192</v>
      </c>
      <c r="H832">
        <v>613</v>
      </c>
      <c r="I832" t="s">
        <v>258</v>
      </c>
      <c r="J832" t="s">
        <v>116</v>
      </c>
      <c r="K832" t="s">
        <v>224</v>
      </c>
      <c r="L832">
        <v>700</v>
      </c>
      <c r="M832" t="s">
        <v>193</v>
      </c>
      <c r="N832">
        <v>6</v>
      </c>
      <c r="O832">
        <v>146.22999999999999</v>
      </c>
      <c r="P832">
        <v>523</v>
      </c>
      <c r="Q832" t="str">
        <f t="shared" si="12"/>
        <v>3-Small C&amp;I</v>
      </c>
    </row>
    <row r="833" spans="1:17" x14ac:dyDescent="0.35">
      <c r="A833">
        <v>5</v>
      </c>
      <c r="B833" t="s">
        <v>181</v>
      </c>
      <c r="C833">
        <v>2019</v>
      </c>
      <c r="D833">
        <v>5</v>
      </c>
      <c r="E833" t="s">
        <v>222</v>
      </c>
      <c r="F833">
        <v>6</v>
      </c>
      <c r="G833" t="s">
        <v>192</v>
      </c>
      <c r="H833">
        <v>621</v>
      </c>
      <c r="I833" t="s">
        <v>259</v>
      </c>
      <c r="J833" t="s">
        <v>116</v>
      </c>
      <c r="K833" t="s">
        <v>224</v>
      </c>
      <c r="L833">
        <v>4562</v>
      </c>
      <c r="M833" t="s">
        <v>211</v>
      </c>
      <c r="N833">
        <v>6</v>
      </c>
      <c r="O833">
        <v>107.71</v>
      </c>
      <c r="P833">
        <v>734</v>
      </c>
      <c r="Q833" t="str">
        <f t="shared" si="12"/>
        <v>3-Small C&amp;I</v>
      </c>
    </row>
    <row r="834" spans="1:17" x14ac:dyDescent="0.35">
      <c r="A834">
        <v>5</v>
      </c>
      <c r="B834" t="s">
        <v>181</v>
      </c>
      <c r="C834">
        <v>2019</v>
      </c>
      <c r="D834">
        <v>5</v>
      </c>
      <c r="E834" t="s">
        <v>222</v>
      </c>
      <c r="F834">
        <v>6</v>
      </c>
      <c r="G834" t="s">
        <v>192</v>
      </c>
      <c r="H834">
        <v>607</v>
      </c>
      <c r="I834" t="s">
        <v>293</v>
      </c>
      <c r="J834" t="s">
        <v>130</v>
      </c>
      <c r="K834" t="s">
        <v>280</v>
      </c>
      <c r="L834">
        <v>700</v>
      </c>
      <c r="M834" t="s">
        <v>193</v>
      </c>
      <c r="N834">
        <v>4</v>
      </c>
      <c r="O834">
        <v>15288.63</v>
      </c>
      <c r="P834">
        <v>36402</v>
      </c>
      <c r="Q834" t="str">
        <f t="shared" ref="Q834:Q897" si="13">VLOOKUP(J834,S:T,2,FALSE)</f>
        <v>Street</v>
      </c>
    </row>
    <row r="835" spans="1:17" x14ac:dyDescent="0.35">
      <c r="A835">
        <v>5</v>
      </c>
      <c r="B835" t="s">
        <v>181</v>
      </c>
      <c r="C835">
        <v>2019</v>
      </c>
      <c r="D835">
        <v>5</v>
      </c>
      <c r="E835" t="s">
        <v>222</v>
      </c>
      <c r="F835">
        <v>5</v>
      </c>
      <c r="G835" t="s">
        <v>195</v>
      </c>
      <c r="H835">
        <v>305</v>
      </c>
      <c r="I835" t="s">
        <v>234</v>
      </c>
      <c r="J835" t="s">
        <v>115</v>
      </c>
      <c r="K835" t="s">
        <v>185</v>
      </c>
      <c r="L835">
        <v>460</v>
      </c>
      <c r="M835" t="s">
        <v>198</v>
      </c>
      <c r="N835">
        <v>2</v>
      </c>
      <c r="O835">
        <v>180.46</v>
      </c>
      <c r="P835">
        <v>767</v>
      </c>
      <c r="Q835" t="str">
        <f t="shared" si="13"/>
        <v>3-Small C&amp;I</v>
      </c>
    </row>
    <row r="836" spans="1:17" x14ac:dyDescent="0.35">
      <c r="A836">
        <v>5</v>
      </c>
      <c r="B836" t="s">
        <v>181</v>
      </c>
      <c r="C836">
        <v>2019</v>
      </c>
      <c r="D836">
        <v>5</v>
      </c>
      <c r="E836" t="s">
        <v>222</v>
      </c>
      <c r="F836">
        <v>72</v>
      </c>
      <c r="G836" t="s">
        <v>212</v>
      </c>
      <c r="H836">
        <v>5</v>
      </c>
      <c r="I836" t="s">
        <v>190</v>
      </c>
      <c r="J836" t="s">
        <v>115</v>
      </c>
      <c r="K836" t="s">
        <v>185</v>
      </c>
      <c r="L836">
        <v>1572</v>
      </c>
      <c r="M836" t="s">
        <v>231</v>
      </c>
      <c r="N836">
        <v>1</v>
      </c>
      <c r="O836">
        <v>3466.89</v>
      </c>
      <c r="P836">
        <v>16013</v>
      </c>
      <c r="Q836" t="str">
        <f t="shared" si="13"/>
        <v>3-Small C&amp;I</v>
      </c>
    </row>
    <row r="837" spans="1:17" x14ac:dyDescent="0.35">
      <c r="A837">
        <v>5</v>
      </c>
      <c r="B837" t="s">
        <v>181</v>
      </c>
      <c r="C837">
        <v>2019</v>
      </c>
      <c r="D837">
        <v>5</v>
      </c>
      <c r="E837" t="s">
        <v>222</v>
      </c>
      <c r="F837">
        <v>3</v>
      </c>
      <c r="G837" t="s">
        <v>189</v>
      </c>
      <c r="H837">
        <v>301</v>
      </c>
      <c r="I837" t="s">
        <v>247</v>
      </c>
      <c r="J837" t="s">
        <v>121</v>
      </c>
      <c r="K837" t="s">
        <v>230</v>
      </c>
      <c r="L837">
        <v>300</v>
      </c>
      <c r="M837" t="s">
        <v>191</v>
      </c>
      <c r="N837">
        <v>11</v>
      </c>
      <c r="O837">
        <v>9963.85</v>
      </c>
      <c r="P837">
        <v>39871</v>
      </c>
      <c r="Q837" t="str">
        <f t="shared" si="13"/>
        <v>1-Residential</v>
      </c>
    </row>
    <row r="838" spans="1:17" x14ac:dyDescent="0.35">
      <c r="A838">
        <v>4</v>
      </c>
      <c r="B838" t="s">
        <v>187</v>
      </c>
      <c r="C838">
        <v>2019</v>
      </c>
      <c r="D838">
        <v>5</v>
      </c>
      <c r="E838" t="s">
        <v>222</v>
      </c>
      <c r="F838">
        <v>3</v>
      </c>
      <c r="G838" t="s">
        <v>189</v>
      </c>
      <c r="H838">
        <v>9</v>
      </c>
      <c r="I838" t="s">
        <v>275</v>
      </c>
      <c r="J838" t="s">
        <v>117</v>
      </c>
      <c r="K838" t="s">
        <v>236</v>
      </c>
      <c r="L838">
        <v>300</v>
      </c>
      <c r="M838" t="s">
        <v>191</v>
      </c>
      <c r="N838">
        <v>1</v>
      </c>
      <c r="O838">
        <v>83.44</v>
      </c>
      <c r="P838">
        <v>205</v>
      </c>
      <c r="Q838" t="str">
        <f t="shared" si="13"/>
        <v>3-Small C&amp;I</v>
      </c>
    </row>
    <row r="839" spans="1:17" x14ac:dyDescent="0.35">
      <c r="A839">
        <v>5</v>
      </c>
      <c r="B839" t="s">
        <v>181</v>
      </c>
      <c r="C839">
        <v>2019</v>
      </c>
      <c r="D839">
        <v>5</v>
      </c>
      <c r="E839" t="s">
        <v>222</v>
      </c>
      <c r="F839">
        <v>1</v>
      </c>
      <c r="G839" t="s">
        <v>183</v>
      </c>
      <c r="H839">
        <v>15</v>
      </c>
      <c r="I839" t="s">
        <v>252</v>
      </c>
      <c r="J839" t="s">
        <v>118</v>
      </c>
      <c r="K839" t="s">
        <v>214</v>
      </c>
      <c r="L839">
        <v>200</v>
      </c>
      <c r="M839" t="s">
        <v>210</v>
      </c>
      <c r="N839">
        <v>2</v>
      </c>
      <c r="O839">
        <v>46.38</v>
      </c>
      <c r="P839">
        <v>136</v>
      </c>
      <c r="Q839" t="str">
        <f t="shared" si="13"/>
        <v>3-Small C&amp;I</v>
      </c>
    </row>
    <row r="840" spans="1:17" x14ac:dyDescent="0.35">
      <c r="A840">
        <v>4</v>
      </c>
      <c r="B840" t="s">
        <v>187</v>
      </c>
      <c r="C840">
        <v>2019</v>
      </c>
      <c r="D840">
        <v>5</v>
      </c>
      <c r="E840" t="s">
        <v>222</v>
      </c>
      <c r="F840">
        <v>3</v>
      </c>
      <c r="G840" t="s">
        <v>189</v>
      </c>
      <c r="H840">
        <v>10</v>
      </c>
      <c r="I840" t="s">
        <v>251</v>
      </c>
      <c r="J840" t="s">
        <v>118</v>
      </c>
      <c r="K840" t="s">
        <v>214</v>
      </c>
      <c r="L840">
        <v>300</v>
      </c>
      <c r="M840" t="s">
        <v>191</v>
      </c>
      <c r="N840">
        <v>14</v>
      </c>
      <c r="O840">
        <v>799.08</v>
      </c>
      <c r="P840">
        <v>3119</v>
      </c>
      <c r="Q840" t="str">
        <f t="shared" si="13"/>
        <v>3-Small C&amp;I</v>
      </c>
    </row>
    <row r="841" spans="1:17" x14ac:dyDescent="0.35">
      <c r="A841">
        <v>5</v>
      </c>
      <c r="B841" t="s">
        <v>181</v>
      </c>
      <c r="C841">
        <v>2019</v>
      </c>
      <c r="D841">
        <v>5</v>
      </c>
      <c r="E841" t="s">
        <v>222</v>
      </c>
      <c r="F841">
        <v>3</v>
      </c>
      <c r="G841" t="s">
        <v>189</v>
      </c>
      <c r="H841">
        <v>15</v>
      </c>
      <c r="I841" t="s">
        <v>252</v>
      </c>
      <c r="J841" t="s">
        <v>118</v>
      </c>
      <c r="K841" t="s">
        <v>214</v>
      </c>
      <c r="L841">
        <v>300</v>
      </c>
      <c r="M841" t="s">
        <v>191</v>
      </c>
      <c r="N841">
        <v>129</v>
      </c>
      <c r="O841">
        <v>3712.85</v>
      </c>
      <c r="P841">
        <v>21774</v>
      </c>
      <c r="Q841" t="str">
        <f t="shared" si="13"/>
        <v>3-Small C&amp;I</v>
      </c>
    </row>
    <row r="842" spans="1:17" x14ac:dyDescent="0.35">
      <c r="A842">
        <v>5</v>
      </c>
      <c r="B842" t="s">
        <v>181</v>
      </c>
      <c r="C842">
        <v>2019</v>
      </c>
      <c r="D842">
        <v>5</v>
      </c>
      <c r="E842" t="s">
        <v>222</v>
      </c>
      <c r="F842">
        <v>3</v>
      </c>
      <c r="G842" t="s">
        <v>189</v>
      </c>
      <c r="H842">
        <v>953</v>
      </c>
      <c r="I842" t="s">
        <v>213</v>
      </c>
      <c r="J842" t="s">
        <v>118</v>
      </c>
      <c r="K842" t="s">
        <v>214</v>
      </c>
      <c r="L842">
        <v>4532</v>
      </c>
      <c r="M842" t="s">
        <v>200</v>
      </c>
      <c r="N842">
        <v>14112</v>
      </c>
      <c r="O842">
        <v>587413.47</v>
      </c>
      <c r="P842">
        <v>6603926</v>
      </c>
      <c r="Q842" t="str">
        <f t="shared" si="13"/>
        <v>3-Small C&amp;I</v>
      </c>
    </row>
    <row r="843" spans="1:17" x14ac:dyDescent="0.35">
      <c r="A843">
        <v>5</v>
      </c>
      <c r="B843" t="s">
        <v>181</v>
      </c>
      <c r="C843">
        <v>2019</v>
      </c>
      <c r="D843">
        <v>5</v>
      </c>
      <c r="E843" t="s">
        <v>222</v>
      </c>
      <c r="F843">
        <v>5</v>
      </c>
      <c r="G843" t="s">
        <v>195</v>
      </c>
      <c r="H843">
        <v>701</v>
      </c>
      <c r="I843" t="s">
        <v>206</v>
      </c>
      <c r="J843" t="s">
        <v>207</v>
      </c>
      <c r="K843" t="s">
        <v>208</v>
      </c>
      <c r="L843">
        <v>460</v>
      </c>
      <c r="M843" t="s">
        <v>198</v>
      </c>
      <c r="N843">
        <v>108</v>
      </c>
      <c r="O843">
        <v>1579561.94</v>
      </c>
      <c r="P843">
        <v>8816392</v>
      </c>
      <c r="Q843" t="str">
        <f t="shared" si="13"/>
        <v>5-Large C&amp;I</v>
      </c>
    </row>
    <row r="844" spans="1:17" x14ac:dyDescent="0.35">
      <c r="A844">
        <v>5</v>
      </c>
      <c r="B844" t="s">
        <v>181</v>
      </c>
      <c r="C844">
        <v>2019</v>
      </c>
      <c r="D844">
        <v>5</v>
      </c>
      <c r="E844" t="s">
        <v>222</v>
      </c>
      <c r="F844">
        <v>3</v>
      </c>
      <c r="G844" t="s">
        <v>189</v>
      </c>
      <c r="H844">
        <v>955</v>
      </c>
      <c r="I844" t="s">
        <v>282</v>
      </c>
      <c r="J844" t="s">
        <v>119</v>
      </c>
      <c r="K844" t="s">
        <v>216</v>
      </c>
      <c r="L844">
        <v>4532</v>
      </c>
      <c r="M844" t="s">
        <v>200</v>
      </c>
      <c r="N844">
        <v>343</v>
      </c>
      <c r="O844">
        <v>465479.89</v>
      </c>
      <c r="P844">
        <v>6480449</v>
      </c>
      <c r="Q844" t="str">
        <f t="shared" si="13"/>
        <v>4-Medium C&amp;I</v>
      </c>
    </row>
    <row r="845" spans="1:17" x14ac:dyDescent="0.35">
      <c r="A845">
        <v>5</v>
      </c>
      <c r="B845" t="s">
        <v>181</v>
      </c>
      <c r="C845">
        <v>2019</v>
      </c>
      <c r="D845">
        <v>5</v>
      </c>
      <c r="E845" t="s">
        <v>222</v>
      </c>
      <c r="F845">
        <v>3</v>
      </c>
      <c r="G845" t="s">
        <v>189</v>
      </c>
      <c r="H845">
        <v>956</v>
      </c>
      <c r="I845" t="s">
        <v>285</v>
      </c>
      <c r="J845" t="s">
        <v>119</v>
      </c>
      <c r="K845" t="s">
        <v>216</v>
      </c>
      <c r="L845">
        <v>4532</v>
      </c>
      <c r="M845" t="s">
        <v>200</v>
      </c>
      <c r="N845">
        <v>222</v>
      </c>
      <c r="O845">
        <v>296104.37</v>
      </c>
      <c r="P845">
        <v>4090554</v>
      </c>
      <c r="Q845" t="str">
        <f t="shared" si="13"/>
        <v>4-Medium C&amp;I</v>
      </c>
    </row>
    <row r="846" spans="1:17" x14ac:dyDescent="0.35">
      <c r="A846">
        <v>5</v>
      </c>
      <c r="B846" t="s">
        <v>181</v>
      </c>
      <c r="C846">
        <v>2019</v>
      </c>
      <c r="D846">
        <v>5</v>
      </c>
      <c r="E846" t="s">
        <v>222</v>
      </c>
      <c r="F846">
        <v>75</v>
      </c>
      <c r="G846" t="s">
        <v>212</v>
      </c>
      <c r="H846">
        <v>950</v>
      </c>
      <c r="I846" t="s">
        <v>184</v>
      </c>
      <c r="J846" t="s">
        <v>115</v>
      </c>
      <c r="K846" t="s">
        <v>185</v>
      </c>
      <c r="L846">
        <v>4575</v>
      </c>
      <c r="M846" t="s">
        <v>212</v>
      </c>
      <c r="N846">
        <v>2</v>
      </c>
      <c r="O846">
        <v>577.87</v>
      </c>
      <c r="P846">
        <v>6540</v>
      </c>
      <c r="Q846" t="str">
        <f t="shared" si="13"/>
        <v>3-Small C&amp;I</v>
      </c>
    </row>
    <row r="847" spans="1:17" x14ac:dyDescent="0.35">
      <c r="A847">
        <v>5</v>
      </c>
      <c r="B847" t="s">
        <v>181</v>
      </c>
      <c r="C847">
        <v>2019</v>
      </c>
      <c r="D847">
        <v>5</v>
      </c>
      <c r="E847" t="s">
        <v>222</v>
      </c>
      <c r="F847">
        <v>1</v>
      </c>
      <c r="G847" t="s">
        <v>183</v>
      </c>
      <c r="H847">
        <v>11</v>
      </c>
      <c r="I847" t="s">
        <v>283</v>
      </c>
      <c r="J847" t="s">
        <v>115</v>
      </c>
      <c r="K847" t="s">
        <v>185</v>
      </c>
      <c r="L847">
        <v>200</v>
      </c>
      <c r="M847" t="s">
        <v>210</v>
      </c>
      <c r="N847">
        <v>10</v>
      </c>
      <c r="O847">
        <v>-23895.24</v>
      </c>
      <c r="P847">
        <v>2637</v>
      </c>
      <c r="Q847" t="str">
        <f t="shared" si="13"/>
        <v>3-Small C&amp;I</v>
      </c>
    </row>
    <row r="848" spans="1:17" x14ac:dyDescent="0.35">
      <c r="A848">
        <v>4</v>
      </c>
      <c r="B848" t="s">
        <v>187</v>
      </c>
      <c r="C848">
        <v>2019</v>
      </c>
      <c r="D848">
        <v>6</v>
      </c>
      <c r="E848" t="s">
        <v>219</v>
      </c>
      <c r="F848">
        <v>3</v>
      </c>
      <c r="G848" t="s">
        <v>189</v>
      </c>
      <c r="H848">
        <v>953</v>
      </c>
      <c r="I848" t="s">
        <v>213</v>
      </c>
      <c r="J848" t="s">
        <v>118</v>
      </c>
      <c r="K848" t="s">
        <v>214</v>
      </c>
      <c r="L848">
        <v>4532</v>
      </c>
      <c r="M848" t="s">
        <v>200</v>
      </c>
      <c r="N848">
        <v>46</v>
      </c>
      <c r="O848">
        <v>2531.04</v>
      </c>
      <c r="P848">
        <v>21520</v>
      </c>
      <c r="Q848" t="str">
        <f t="shared" si="13"/>
        <v>3-Small C&amp;I</v>
      </c>
    </row>
    <row r="849" spans="1:17" x14ac:dyDescent="0.35">
      <c r="A849">
        <v>4</v>
      </c>
      <c r="B849" t="s">
        <v>187</v>
      </c>
      <c r="C849">
        <v>2019</v>
      </c>
      <c r="D849">
        <v>6</v>
      </c>
      <c r="E849" t="s">
        <v>219</v>
      </c>
      <c r="F849">
        <v>3</v>
      </c>
      <c r="G849" t="s">
        <v>189</v>
      </c>
      <c r="H849">
        <v>18</v>
      </c>
      <c r="I849" t="s">
        <v>215</v>
      </c>
      <c r="J849" t="s">
        <v>119</v>
      </c>
      <c r="K849" t="s">
        <v>216</v>
      </c>
      <c r="L849">
        <v>300</v>
      </c>
      <c r="M849" t="s">
        <v>191</v>
      </c>
      <c r="N849">
        <v>5</v>
      </c>
      <c r="O849">
        <v>6457.69</v>
      </c>
      <c r="P849">
        <v>29024</v>
      </c>
      <c r="Q849" t="str">
        <f t="shared" si="13"/>
        <v>4-Medium C&amp;I</v>
      </c>
    </row>
    <row r="850" spans="1:17" x14ac:dyDescent="0.35">
      <c r="A850">
        <v>5</v>
      </c>
      <c r="B850" t="s">
        <v>181</v>
      </c>
      <c r="C850">
        <v>2019</v>
      </c>
      <c r="D850">
        <v>6</v>
      </c>
      <c r="E850" t="s">
        <v>219</v>
      </c>
      <c r="F850">
        <v>79</v>
      </c>
      <c r="G850" t="s">
        <v>212</v>
      </c>
      <c r="H850">
        <v>710</v>
      </c>
      <c r="I850" t="s">
        <v>220</v>
      </c>
      <c r="J850" t="s">
        <v>207</v>
      </c>
      <c r="K850" t="s">
        <v>208</v>
      </c>
      <c r="L850">
        <v>4579</v>
      </c>
      <c r="M850" t="s">
        <v>221</v>
      </c>
      <c r="N850">
        <v>1</v>
      </c>
      <c r="O850">
        <v>2524.48</v>
      </c>
      <c r="P850">
        <v>43787</v>
      </c>
      <c r="Q850" t="str">
        <f t="shared" si="13"/>
        <v>5-Large C&amp;I</v>
      </c>
    </row>
    <row r="851" spans="1:17" x14ac:dyDescent="0.35">
      <c r="A851">
        <v>5</v>
      </c>
      <c r="B851" t="s">
        <v>181</v>
      </c>
      <c r="C851">
        <v>2019</v>
      </c>
      <c r="D851">
        <v>6</v>
      </c>
      <c r="E851" t="s">
        <v>219</v>
      </c>
      <c r="F851">
        <v>72</v>
      </c>
      <c r="G851" t="s">
        <v>212</v>
      </c>
      <c r="H851">
        <v>1</v>
      </c>
      <c r="I851" t="s">
        <v>229</v>
      </c>
      <c r="J851" t="s">
        <v>121</v>
      </c>
      <c r="K851" t="s">
        <v>230</v>
      </c>
      <c r="L851">
        <v>1572</v>
      </c>
      <c r="M851" t="s">
        <v>231</v>
      </c>
      <c r="N851">
        <v>1</v>
      </c>
      <c r="O851">
        <v>92.58</v>
      </c>
      <c r="P851">
        <v>389</v>
      </c>
      <c r="Q851" t="str">
        <f t="shared" si="13"/>
        <v>1-Residential</v>
      </c>
    </row>
    <row r="852" spans="1:17" x14ac:dyDescent="0.35">
      <c r="A852">
        <v>5</v>
      </c>
      <c r="B852" t="s">
        <v>181</v>
      </c>
      <c r="C852">
        <v>2019</v>
      </c>
      <c r="D852">
        <v>6</v>
      </c>
      <c r="E852" t="s">
        <v>219</v>
      </c>
      <c r="F852">
        <v>79</v>
      </c>
      <c r="G852" t="s">
        <v>212</v>
      </c>
      <c r="H852">
        <v>954</v>
      </c>
      <c r="I852" t="s">
        <v>237</v>
      </c>
      <c r="J852" t="s">
        <v>119</v>
      </c>
      <c r="K852" t="s">
        <v>216</v>
      </c>
      <c r="L852">
        <v>4579</v>
      </c>
      <c r="M852" t="s">
        <v>221</v>
      </c>
      <c r="N852">
        <v>6</v>
      </c>
      <c r="O852">
        <v>7731.08</v>
      </c>
      <c r="P852">
        <v>119460</v>
      </c>
      <c r="Q852" t="str">
        <f t="shared" si="13"/>
        <v>4-Medium C&amp;I</v>
      </c>
    </row>
    <row r="853" spans="1:17" x14ac:dyDescent="0.35">
      <c r="A853">
        <v>5</v>
      </c>
      <c r="B853" t="s">
        <v>181</v>
      </c>
      <c r="C853">
        <v>2019</v>
      </c>
      <c r="D853">
        <v>6</v>
      </c>
      <c r="E853" t="s">
        <v>219</v>
      </c>
      <c r="F853">
        <v>3</v>
      </c>
      <c r="G853" t="s">
        <v>189</v>
      </c>
      <c r="H853">
        <v>16</v>
      </c>
      <c r="I853" t="s">
        <v>281</v>
      </c>
      <c r="J853" t="s">
        <v>127</v>
      </c>
      <c r="K853" t="s">
        <v>263</v>
      </c>
      <c r="L853">
        <v>300</v>
      </c>
      <c r="M853" t="s">
        <v>191</v>
      </c>
      <c r="N853">
        <v>3</v>
      </c>
      <c r="O853">
        <v>-1027.74</v>
      </c>
      <c r="P853">
        <v>-480</v>
      </c>
      <c r="Q853" t="str">
        <f t="shared" si="13"/>
        <v>4-Medium C&amp;I</v>
      </c>
    </row>
    <row r="854" spans="1:17" x14ac:dyDescent="0.35">
      <c r="A854">
        <v>4</v>
      </c>
      <c r="B854" t="s">
        <v>187</v>
      </c>
      <c r="C854">
        <v>2019</v>
      </c>
      <c r="D854">
        <v>6</v>
      </c>
      <c r="E854" t="s">
        <v>219</v>
      </c>
      <c r="F854">
        <v>3</v>
      </c>
      <c r="G854" t="s">
        <v>189</v>
      </c>
      <c r="H854">
        <v>955</v>
      </c>
      <c r="I854" t="s">
        <v>282</v>
      </c>
      <c r="J854" t="s">
        <v>127</v>
      </c>
      <c r="K854" t="s">
        <v>263</v>
      </c>
      <c r="L854">
        <v>4532</v>
      </c>
      <c r="M854" t="s">
        <v>200</v>
      </c>
      <c r="N854">
        <v>1</v>
      </c>
      <c r="O854">
        <v>68.63</v>
      </c>
      <c r="P854">
        <v>18</v>
      </c>
      <c r="Q854" t="str">
        <f t="shared" si="13"/>
        <v>4-Medium C&amp;I</v>
      </c>
    </row>
    <row r="855" spans="1:17" x14ac:dyDescent="0.35">
      <c r="A855">
        <v>5</v>
      </c>
      <c r="B855" t="s">
        <v>181</v>
      </c>
      <c r="C855">
        <v>2019</v>
      </c>
      <c r="D855">
        <v>6</v>
      </c>
      <c r="E855" t="s">
        <v>219</v>
      </c>
      <c r="F855">
        <v>79</v>
      </c>
      <c r="G855" t="s">
        <v>212</v>
      </c>
      <c r="H855">
        <v>951</v>
      </c>
      <c r="I855" t="s">
        <v>250</v>
      </c>
      <c r="J855" t="s">
        <v>126</v>
      </c>
      <c r="K855" t="s">
        <v>249</v>
      </c>
      <c r="L855">
        <v>4579</v>
      </c>
      <c r="M855" t="s">
        <v>221</v>
      </c>
      <c r="N855">
        <v>7</v>
      </c>
      <c r="O855">
        <v>295.68</v>
      </c>
      <c r="P855">
        <v>2844</v>
      </c>
      <c r="Q855" t="str">
        <f t="shared" si="13"/>
        <v>3-Small C&amp;I</v>
      </c>
    </row>
    <row r="856" spans="1:17" x14ac:dyDescent="0.35">
      <c r="A856">
        <v>5</v>
      </c>
      <c r="B856" t="s">
        <v>181</v>
      </c>
      <c r="C856">
        <v>2019</v>
      </c>
      <c r="D856">
        <v>6</v>
      </c>
      <c r="E856" t="s">
        <v>219</v>
      </c>
      <c r="F856">
        <v>3</v>
      </c>
      <c r="G856" t="s">
        <v>189</v>
      </c>
      <c r="H856">
        <v>9</v>
      </c>
      <c r="I856" t="s">
        <v>275</v>
      </c>
      <c r="J856" t="s">
        <v>117</v>
      </c>
      <c r="K856" t="s">
        <v>236</v>
      </c>
      <c r="L856">
        <v>300</v>
      </c>
      <c r="M856" t="s">
        <v>191</v>
      </c>
      <c r="N856">
        <v>326</v>
      </c>
      <c r="O856">
        <v>-419946.25</v>
      </c>
      <c r="P856">
        <v>529153</v>
      </c>
      <c r="Q856" t="str">
        <f t="shared" si="13"/>
        <v>3-Small C&amp;I</v>
      </c>
    </row>
    <row r="857" spans="1:17" x14ac:dyDescent="0.35">
      <c r="A857">
        <v>4</v>
      </c>
      <c r="B857" t="s">
        <v>187</v>
      </c>
      <c r="C857">
        <v>2019</v>
      </c>
      <c r="D857">
        <v>6</v>
      </c>
      <c r="E857" t="s">
        <v>219</v>
      </c>
      <c r="F857">
        <v>1</v>
      </c>
      <c r="G857" t="s">
        <v>183</v>
      </c>
      <c r="H857">
        <v>10</v>
      </c>
      <c r="I857" t="s">
        <v>251</v>
      </c>
      <c r="J857" t="s">
        <v>118</v>
      </c>
      <c r="K857" t="s">
        <v>214</v>
      </c>
      <c r="L857">
        <v>200</v>
      </c>
      <c r="M857" t="s">
        <v>210</v>
      </c>
      <c r="N857">
        <v>3</v>
      </c>
      <c r="O857">
        <v>125.3</v>
      </c>
      <c r="P857">
        <v>495</v>
      </c>
      <c r="Q857" t="str">
        <f t="shared" si="13"/>
        <v>3-Small C&amp;I</v>
      </c>
    </row>
    <row r="858" spans="1:17" x14ac:dyDescent="0.35">
      <c r="A858">
        <v>4</v>
      </c>
      <c r="B858" t="s">
        <v>187</v>
      </c>
      <c r="C858">
        <v>2019</v>
      </c>
      <c r="D858">
        <v>6</v>
      </c>
      <c r="E858" t="s">
        <v>219</v>
      </c>
      <c r="F858">
        <v>3</v>
      </c>
      <c r="G858" t="s">
        <v>189</v>
      </c>
      <c r="H858">
        <v>9</v>
      </c>
      <c r="I858" t="s">
        <v>275</v>
      </c>
      <c r="J858" t="s">
        <v>117</v>
      </c>
      <c r="K858" t="s">
        <v>236</v>
      </c>
      <c r="L858">
        <v>300</v>
      </c>
      <c r="M858" t="s">
        <v>191</v>
      </c>
      <c r="N858">
        <v>1</v>
      </c>
      <c r="O858">
        <v>29.7</v>
      </c>
      <c r="P858">
        <v>104</v>
      </c>
      <c r="Q858" t="str">
        <f t="shared" si="13"/>
        <v>3-Small C&amp;I</v>
      </c>
    </row>
    <row r="859" spans="1:17" x14ac:dyDescent="0.35">
      <c r="A859">
        <v>4</v>
      </c>
      <c r="B859" t="s">
        <v>187</v>
      </c>
      <c r="C859">
        <v>2019</v>
      </c>
      <c r="D859">
        <v>6</v>
      </c>
      <c r="E859" t="s">
        <v>219</v>
      </c>
      <c r="F859">
        <v>1</v>
      </c>
      <c r="G859" t="s">
        <v>183</v>
      </c>
      <c r="H859">
        <v>5</v>
      </c>
      <c r="I859" t="s">
        <v>190</v>
      </c>
      <c r="J859" t="s">
        <v>115</v>
      </c>
      <c r="K859" t="s">
        <v>185</v>
      </c>
      <c r="L859">
        <v>200</v>
      </c>
      <c r="M859" t="s">
        <v>210</v>
      </c>
      <c r="N859">
        <v>8</v>
      </c>
      <c r="O859">
        <v>430.83</v>
      </c>
      <c r="P859">
        <v>1871</v>
      </c>
      <c r="Q859" t="str">
        <f t="shared" si="13"/>
        <v>3-Small C&amp;I</v>
      </c>
    </row>
    <row r="860" spans="1:17" x14ac:dyDescent="0.35">
      <c r="A860">
        <v>5</v>
      </c>
      <c r="B860" t="s">
        <v>181</v>
      </c>
      <c r="C860">
        <v>2019</v>
      </c>
      <c r="D860">
        <v>6</v>
      </c>
      <c r="E860" t="s">
        <v>219</v>
      </c>
      <c r="F860">
        <v>1</v>
      </c>
      <c r="G860" t="s">
        <v>183</v>
      </c>
      <c r="H860">
        <v>11</v>
      </c>
      <c r="I860" t="s">
        <v>283</v>
      </c>
      <c r="J860" t="s">
        <v>115</v>
      </c>
      <c r="K860" t="s">
        <v>185</v>
      </c>
      <c r="L860">
        <v>200</v>
      </c>
      <c r="M860" t="s">
        <v>210</v>
      </c>
      <c r="N860">
        <v>13</v>
      </c>
      <c r="O860">
        <v>-33355.22</v>
      </c>
      <c r="P860">
        <v>4119</v>
      </c>
      <c r="Q860" t="str">
        <f t="shared" si="13"/>
        <v>3-Small C&amp;I</v>
      </c>
    </row>
    <row r="861" spans="1:17" x14ac:dyDescent="0.35">
      <c r="A861">
        <v>5</v>
      </c>
      <c r="B861" t="s">
        <v>181</v>
      </c>
      <c r="C861">
        <v>2019</v>
      </c>
      <c r="D861">
        <v>6</v>
      </c>
      <c r="E861" t="s">
        <v>219</v>
      </c>
      <c r="F861">
        <v>3</v>
      </c>
      <c r="G861" t="s">
        <v>189</v>
      </c>
      <c r="H861">
        <v>616</v>
      </c>
      <c r="I861" t="s">
        <v>199</v>
      </c>
      <c r="J861" t="s">
        <v>125</v>
      </c>
      <c r="K861" t="s">
        <v>197</v>
      </c>
      <c r="L861">
        <v>4532</v>
      </c>
      <c r="M861" t="s">
        <v>200</v>
      </c>
      <c r="N861">
        <v>3148</v>
      </c>
      <c r="O861">
        <v>201850.38</v>
      </c>
      <c r="P861">
        <v>781582</v>
      </c>
      <c r="Q861" t="str">
        <f t="shared" si="13"/>
        <v>Street</v>
      </c>
    </row>
    <row r="862" spans="1:17" x14ac:dyDescent="0.35">
      <c r="A862">
        <v>5</v>
      </c>
      <c r="B862" t="s">
        <v>181</v>
      </c>
      <c r="C862">
        <v>2019</v>
      </c>
      <c r="D862">
        <v>6</v>
      </c>
      <c r="E862" t="s">
        <v>219</v>
      </c>
      <c r="F862">
        <v>6</v>
      </c>
      <c r="G862" t="s">
        <v>192</v>
      </c>
      <c r="H862">
        <v>624</v>
      </c>
      <c r="I862" t="s">
        <v>226</v>
      </c>
      <c r="J862" t="s">
        <v>124</v>
      </c>
      <c r="K862" t="s">
        <v>227</v>
      </c>
      <c r="L862">
        <v>4562</v>
      </c>
      <c r="M862" t="s">
        <v>211</v>
      </c>
      <c r="N862">
        <v>16</v>
      </c>
      <c r="O862">
        <v>2663.75</v>
      </c>
      <c r="P862">
        <v>14936</v>
      </c>
      <c r="Q862" t="str">
        <f t="shared" si="13"/>
        <v>Street</v>
      </c>
    </row>
    <row r="863" spans="1:17" x14ac:dyDescent="0.35">
      <c r="A863">
        <v>5</v>
      </c>
      <c r="B863" t="s">
        <v>181</v>
      </c>
      <c r="C863">
        <v>2019</v>
      </c>
      <c r="D863">
        <v>6</v>
      </c>
      <c r="E863" t="s">
        <v>219</v>
      </c>
      <c r="F863">
        <v>60</v>
      </c>
      <c r="G863" t="s">
        <v>212</v>
      </c>
      <c r="H863">
        <v>624</v>
      </c>
      <c r="I863" t="s">
        <v>226</v>
      </c>
      <c r="J863" t="s">
        <v>124</v>
      </c>
      <c r="K863" t="s">
        <v>227</v>
      </c>
      <c r="L863">
        <v>4563</v>
      </c>
      <c r="M863" t="s">
        <v>228</v>
      </c>
      <c r="N863">
        <v>5</v>
      </c>
      <c r="O863">
        <v>142.80000000000001</v>
      </c>
      <c r="P863">
        <v>773</v>
      </c>
      <c r="Q863" t="str">
        <f t="shared" si="13"/>
        <v>Street</v>
      </c>
    </row>
    <row r="864" spans="1:17" x14ac:dyDescent="0.35">
      <c r="A864">
        <v>5</v>
      </c>
      <c r="B864" t="s">
        <v>181</v>
      </c>
      <c r="C864">
        <v>2019</v>
      </c>
      <c r="D864">
        <v>6</v>
      </c>
      <c r="E864" t="s">
        <v>219</v>
      </c>
      <c r="F864">
        <v>6</v>
      </c>
      <c r="G864" t="s">
        <v>192</v>
      </c>
      <c r="H864">
        <v>617</v>
      </c>
      <c r="I864" t="s">
        <v>287</v>
      </c>
      <c r="J864" t="s">
        <v>288</v>
      </c>
      <c r="K864" t="s">
        <v>289</v>
      </c>
      <c r="L864">
        <v>4562</v>
      </c>
      <c r="M864" t="s">
        <v>211</v>
      </c>
      <c r="N864">
        <v>14</v>
      </c>
      <c r="O864">
        <v>38138.44</v>
      </c>
      <c r="P864">
        <v>159835</v>
      </c>
      <c r="Q864" t="str">
        <f t="shared" si="13"/>
        <v>Street</v>
      </c>
    </row>
    <row r="865" spans="1:17" x14ac:dyDescent="0.35">
      <c r="A865">
        <v>5</v>
      </c>
      <c r="B865" t="s">
        <v>181</v>
      </c>
      <c r="C865">
        <v>2019</v>
      </c>
      <c r="D865">
        <v>6</v>
      </c>
      <c r="E865" t="s">
        <v>219</v>
      </c>
      <c r="F865">
        <v>60</v>
      </c>
      <c r="G865" t="s">
        <v>212</v>
      </c>
      <c r="H865">
        <v>600</v>
      </c>
      <c r="I865" t="s">
        <v>266</v>
      </c>
      <c r="J865" t="s">
        <v>123</v>
      </c>
      <c r="K865" t="s">
        <v>261</v>
      </c>
      <c r="L865">
        <v>360</v>
      </c>
      <c r="M865" t="s">
        <v>225</v>
      </c>
      <c r="N865">
        <v>10</v>
      </c>
      <c r="O865">
        <v>3433.67</v>
      </c>
      <c r="P865">
        <v>3943</v>
      </c>
      <c r="Q865" t="str">
        <f t="shared" si="13"/>
        <v>Street</v>
      </c>
    </row>
    <row r="866" spans="1:17" x14ac:dyDescent="0.35">
      <c r="A866">
        <v>5</v>
      </c>
      <c r="B866" t="s">
        <v>181</v>
      </c>
      <c r="C866">
        <v>2019</v>
      </c>
      <c r="D866">
        <v>6</v>
      </c>
      <c r="E866" t="s">
        <v>219</v>
      </c>
      <c r="F866">
        <v>6</v>
      </c>
      <c r="G866" t="s">
        <v>192</v>
      </c>
      <c r="H866">
        <v>603</v>
      </c>
      <c r="I866" t="s">
        <v>196</v>
      </c>
      <c r="J866" t="s">
        <v>125</v>
      </c>
      <c r="K866" t="s">
        <v>197</v>
      </c>
      <c r="L866">
        <v>700</v>
      </c>
      <c r="M866" t="s">
        <v>193</v>
      </c>
      <c r="N866">
        <v>735</v>
      </c>
      <c r="O866">
        <v>47772.83</v>
      </c>
      <c r="P866">
        <v>128359</v>
      </c>
      <c r="Q866" t="str">
        <f t="shared" si="13"/>
        <v>Street</v>
      </c>
    </row>
    <row r="867" spans="1:17" x14ac:dyDescent="0.35">
      <c r="A867">
        <v>5</v>
      </c>
      <c r="B867" t="s">
        <v>181</v>
      </c>
      <c r="C867">
        <v>2019</v>
      </c>
      <c r="D867">
        <v>6</v>
      </c>
      <c r="E867" t="s">
        <v>219</v>
      </c>
      <c r="F867">
        <v>3</v>
      </c>
      <c r="G867" t="s">
        <v>189</v>
      </c>
      <c r="H867">
        <v>602</v>
      </c>
      <c r="I867" t="s">
        <v>246</v>
      </c>
      <c r="J867" t="s">
        <v>125</v>
      </c>
      <c r="K867" t="s">
        <v>197</v>
      </c>
      <c r="L867">
        <v>300</v>
      </c>
      <c r="M867" t="s">
        <v>191</v>
      </c>
      <c r="N867">
        <v>1048</v>
      </c>
      <c r="O867">
        <v>87596.65</v>
      </c>
      <c r="P867">
        <v>246221</v>
      </c>
      <c r="Q867" t="str">
        <f t="shared" si="13"/>
        <v>Street</v>
      </c>
    </row>
    <row r="868" spans="1:17" x14ac:dyDescent="0.35">
      <c r="A868">
        <v>5</v>
      </c>
      <c r="B868" t="s">
        <v>181</v>
      </c>
      <c r="C868">
        <v>2019</v>
      </c>
      <c r="D868">
        <v>6</v>
      </c>
      <c r="E868" t="s">
        <v>219</v>
      </c>
      <c r="F868">
        <v>6</v>
      </c>
      <c r="G868" t="s">
        <v>192</v>
      </c>
      <c r="H868">
        <v>608</v>
      </c>
      <c r="I868" t="s">
        <v>290</v>
      </c>
      <c r="J868" t="s">
        <v>278</v>
      </c>
      <c r="K868" t="s">
        <v>212</v>
      </c>
      <c r="L868">
        <v>700</v>
      </c>
      <c r="M868" t="s">
        <v>193</v>
      </c>
      <c r="N868">
        <v>68</v>
      </c>
      <c r="O868">
        <v>47033.440000000002</v>
      </c>
      <c r="P868">
        <v>220106</v>
      </c>
      <c r="Q868" t="str">
        <f t="shared" si="13"/>
        <v>Street</v>
      </c>
    </row>
    <row r="869" spans="1:17" x14ac:dyDescent="0.35">
      <c r="A869">
        <v>5</v>
      </c>
      <c r="B869" t="s">
        <v>181</v>
      </c>
      <c r="C869">
        <v>2019</v>
      </c>
      <c r="D869">
        <v>6</v>
      </c>
      <c r="E869" t="s">
        <v>219</v>
      </c>
      <c r="F869">
        <v>6</v>
      </c>
      <c r="G869" t="s">
        <v>192</v>
      </c>
      <c r="H869">
        <v>625</v>
      </c>
      <c r="I869" t="s">
        <v>286</v>
      </c>
      <c r="J869" t="s">
        <v>132</v>
      </c>
      <c r="K869" t="s">
        <v>212</v>
      </c>
      <c r="L869">
        <v>700</v>
      </c>
      <c r="M869" t="s">
        <v>193</v>
      </c>
      <c r="N869">
        <v>1</v>
      </c>
      <c r="O869">
        <v>16.12</v>
      </c>
      <c r="P869">
        <v>16</v>
      </c>
      <c r="Q869" t="str">
        <f t="shared" si="13"/>
        <v>Street</v>
      </c>
    </row>
    <row r="870" spans="1:17" x14ac:dyDescent="0.35">
      <c r="A870">
        <v>5</v>
      </c>
      <c r="B870" t="s">
        <v>181</v>
      </c>
      <c r="C870">
        <v>2019</v>
      </c>
      <c r="D870">
        <v>6</v>
      </c>
      <c r="E870" t="s">
        <v>219</v>
      </c>
      <c r="F870">
        <v>3</v>
      </c>
      <c r="G870" t="s">
        <v>189</v>
      </c>
      <c r="H870">
        <v>18</v>
      </c>
      <c r="I870" t="s">
        <v>215</v>
      </c>
      <c r="J870" t="s">
        <v>119</v>
      </c>
      <c r="K870" t="s">
        <v>216</v>
      </c>
      <c r="L870">
        <v>300</v>
      </c>
      <c r="M870" t="s">
        <v>191</v>
      </c>
      <c r="N870">
        <v>2512</v>
      </c>
      <c r="O870">
        <v>6532260.7199999997</v>
      </c>
      <c r="P870">
        <v>35468659</v>
      </c>
      <c r="Q870" t="str">
        <f t="shared" si="13"/>
        <v>4-Medium C&amp;I</v>
      </c>
    </row>
    <row r="871" spans="1:17" x14ac:dyDescent="0.35">
      <c r="A871">
        <v>4</v>
      </c>
      <c r="B871" t="s">
        <v>187</v>
      </c>
      <c r="C871">
        <v>2019</v>
      </c>
      <c r="D871">
        <v>6</v>
      </c>
      <c r="E871" t="s">
        <v>219</v>
      </c>
      <c r="F871">
        <v>10</v>
      </c>
      <c r="G871" t="s">
        <v>238</v>
      </c>
      <c r="H871">
        <v>1</v>
      </c>
      <c r="I871" t="s">
        <v>229</v>
      </c>
      <c r="J871" t="s">
        <v>121</v>
      </c>
      <c r="K871" t="s">
        <v>230</v>
      </c>
      <c r="L871">
        <v>207</v>
      </c>
      <c r="M871" t="s">
        <v>243</v>
      </c>
      <c r="N871">
        <v>15</v>
      </c>
      <c r="O871">
        <v>1109.28</v>
      </c>
      <c r="P871">
        <v>4382</v>
      </c>
      <c r="Q871" t="str">
        <f t="shared" si="13"/>
        <v>1-Residential</v>
      </c>
    </row>
    <row r="872" spans="1:17" x14ac:dyDescent="0.35">
      <c r="A872">
        <v>5</v>
      </c>
      <c r="B872" t="s">
        <v>181</v>
      </c>
      <c r="C872">
        <v>2019</v>
      </c>
      <c r="D872">
        <v>6</v>
      </c>
      <c r="E872" t="s">
        <v>219</v>
      </c>
      <c r="F872">
        <v>3</v>
      </c>
      <c r="G872" t="s">
        <v>189</v>
      </c>
      <c r="H872">
        <v>903</v>
      </c>
      <c r="I872" t="s">
        <v>239</v>
      </c>
      <c r="J872" t="s">
        <v>121</v>
      </c>
      <c r="K872" t="s">
        <v>230</v>
      </c>
      <c r="L872">
        <v>4532</v>
      </c>
      <c r="M872" t="s">
        <v>200</v>
      </c>
      <c r="N872">
        <v>910</v>
      </c>
      <c r="O872">
        <v>188207.74</v>
      </c>
      <c r="P872">
        <v>1620208</v>
      </c>
      <c r="Q872" t="str">
        <f t="shared" si="13"/>
        <v>1-Residential</v>
      </c>
    </row>
    <row r="873" spans="1:17" x14ac:dyDescent="0.35">
      <c r="A873">
        <v>4</v>
      </c>
      <c r="B873" t="s">
        <v>187</v>
      </c>
      <c r="C873">
        <v>2019</v>
      </c>
      <c r="D873">
        <v>6</v>
      </c>
      <c r="E873" t="s">
        <v>219</v>
      </c>
      <c r="F873">
        <v>10</v>
      </c>
      <c r="G873" t="s">
        <v>238</v>
      </c>
      <c r="H873">
        <v>903</v>
      </c>
      <c r="I873" t="s">
        <v>239</v>
      </c>
      <c r="J873" t="s">
        <v>121</v>
      </c>
      <c r="K873" t="s">
        <v>230</v>
      </c>
      <c r="L873">
        <v>4513</v>
      </c>
      <c r="M873" t="s">
        <v>240</v>
      </c>
      <c r="N873">
        <v>152</v>
      </c>
      <c r="O873">
        <v>13143.67</v>
      </c>
      <c r="P873">
        <v>98137</v>
      </c>
      <c r="Q873" t="str">
        <f t="shared" si="13"/>
        <v>1-Residential</v>
      </c>
    </row>
    <row r="874" spans="1:17" x14ac:dyDescent="0.35">
      <c r="A874">
        <v>4</v>
      </c>
      <c r="B874" t="s">
        <v>187</v>
      </c>
      <c r="C874">
        <v>2019</v>
      </c>
      <c r="D874">
        <v>6</v>
      </c>
      <c r="E874" t="s">
        <v>219</v>
      </c>
      <c r="F874">
        <v>3</v>
      </c>
      <c r="G874" t="s">
        <v>189</v>
      </c>
      <c r="H874">
        <v>1</v>
      </c>
      <c r="I874" t="s">
        <v>229</v>
      </c>
      <c r="J874" t="s">
        <v>121</v>
      </c>
      <c r="K874" t="s">
        <v>230</v>
      </c>
      <c r="L874">
        <v>300</v>
      </c>
      <c r="M874" t="s">
        <v>191</v>
      </c>
      <c r="N874">
        <v>20</v>
      </c>
      <c r="O874">
        <v>847.35</v>
      </c>
      <c r="P874">
        <v>3185</v>
      </c>
      <c r="Q874" t="str">
        <f t="shared" si="13"/>
        <v>1-Residential</v>
      </c>
    </row>
    <row r="875" spans="1:17" x14ac:dyDescent="0.35">
      <c r="A875">
        <v>5</v>
      </c>
      <c r="B875" t="s">
        <v>181</v>
      </c>
      <c r="C875">
        <v>2019</v>
      </c>
      <c r="D875">
        <v>6</v>
      </c>
      <c r="E875" t="s">
        <v>219</v>
      </c>
      <c r="F875">
        <v>10</v>
      </c>
      <c r="G875" t="s">
        <v>238</v>
      </c>
      <c r="H875">
        <v>6</v>
      </c>
      <c r="I875" t="s">
        <v>256</v>
      </c>
      <c r="J875" t="s">
        <v>122</v>
      </c>
      <c r="K875" t="s">
        <v>242</v>
      </c>
      <c r="L875">
        <v>207</v>
      </c>
      <c r="M875" t="s">
        <v>243</v>
      </c>
      <c r="N875">
        <v>5786</v>
      </c>
      <c r="O875">
        <v>473787.83</v>
      </c>
      <c r="P875">
        <v>3037873</v>
      </c>
      <c r="Q875" t="str">
        <f t="shared" si="13"/>
        <v>2-Low Income Residential</v>
      </c>
    </row>
    <row r="876" spans="1:17" x14ac:dyDescent="0.35">
      <c r="A876">
        <v>4</v>
      </c>
      <c r="B876" t="s">
        <v>187</v>
      </c>
      <c r="C876">
        <v>2019</v>
      </c>
      <c r="D876">
        <v>6</v>
      </c>
      <c r="E876" t="s">
        <v>219</v>
      </c>
      <c r="F876">
        <v>1</v>
      </c>
      <c r="G876" t="s">
        <v>183</v>
      </c>
      <c r="H876">
        <v>6</v>
      </c>
      <c r="I876" t="s">
        <v>256</v>
      </c>
      <c r="J876" t="s">
        <v>122</v>
      </c>
      <c r="K876" t="s">
        <v>242</v>
      </c>
      <c r="L876">
        <v>200</v>
      </c>
      <c r="M876" t="s">
        <v>210</v>
      </c>
      <c r="N876">
        <v>22</v>
      </c>
      <c r="O876">
        <v>1616.3</v>
      </c>
      <c r="P876">
        <v>9969</v>
      </c>
      <c r="Q876" t="str">
        <f t="shared" si="13"/>
        <v>2-Low Income Residential</v>
      </c>
    </row>
    <row r="877" spans="1:17" x14ac:dyDescent="0.35">
      <c r="A877">
        <v>5</v>
      </c>
      <c r="B877" t="s">
        <v>181</v>
      </c>
      <c r="C877">
        <v>2019</v>
      </c>
      <c r="D877">
        <v>6</v>
      </c>
      <c r="E877" t="s">
        <v>219</v>
      </c>
      <c r="F877">
        <v>10</v>
      </c>
      <c r="G877" t="s">
        <v>238</v>
      </c>
      <c r="H877">
        <v>911</v>
      </c>
      <c r="I877" t="s">
        <v>201</v>
      </c>
      <c r="J877" t="s">
        <v>202</v>
      </c>
      <c r="K877" t="s">
        <v>203</v>
      </c>
      <c r="L877">
        <v>4513</v>
      </c>
      <c r="M877" t="s">
        <v>240</v>
      </c>
      <c r="N877">
        <v>43</v>
      </c>
      <c r="O877">
        <v>6348.12</v>
      </c>
      <c r="P877">
        <v>48308</v>
      </c>
      <c r="Q877" t="str">
        <f t="shared" si="13"/>
        <v>1-Residential</v>
      </c>
    </row>
    <row r="878" spans="1:17" x14ac:dyDescent="0.35">
      <c r="A878">
        <v>5</v>
      </c>
      <c r="B878" t="s">
        <v>181</v>
      </c>
      <c r="C878">
        <v>2019</v>
      </c>
      <c r="D878">
        <v>6</v>
      </c>
      <c r="E878" t="s">
        <v>219</v>
      </c>
      <c r="F878">
        <v>1</v>
      </c>
      <c r="G878" t="s">
        <v>183</v>
      </c>
      <c r="H878">
        <v>911</v>
      </c>
      <c r="I878" t="s">
        <v>201</v>
      </c>
      <c r="J878" t="s">
        <v>202</v>
      </c>
      <c r="K878" t="s">
        <v>203</v>
      </c>
      <c r="L878">
        <v>4512</v>
      </c>
      <c r="M878" t="s">
        <v>186</v>
      </c>
      <c r="N878">
        <v>7</v>
      </c>
      <c r="O878">
        <v>4044.77</v>
      </c>
      <c r="P878">
        <v>30893</v>
      </c>
      <c r="Q878" t="str">
        <f t="shared" si="13"/>
        <v>1-Residential</v>
      </c>
    </row>
    <row r="879" spans="1:17" x14ac:dyDescent="0.35">
      <c r="A879">
        <v>5</v>
      </c>
      <c r="B879" t="s">
        <v>181</v>
      </c>
      <c r="C879">
        <v>2019</v>
      </c>
      <c r="D879">
        <v>6</v>
      </c>
      <c r="E879" t="s">
        <v>219</v>
      </c>
      <c r="F879">
        <v>5</v>
      </c>
      <c r="G879" t="s">
        <v>195</v>
      </c>
      <c r="H879">
        <v>701</v>
      </c>
      <c r="I879" t="s">
        <v>206</v>
      </c>
      <c r="J879" t="s">
        <v>207</v>
      </c>
      <c r="K879" t="s">
        <v>208</v>
      </c>
      <c r="L879">
        <v>460</v>
      </c>
      <c r="M879" t="s">
        <v>198</v>
      </c>
      <c r="N879">
        <v>95</v>
      </c>
      <c r="O879">
        <v>1428734.34</v>
      </c>
      <c r="P879">
        <v>8562825</v>
      </c>
      <c r="Q879" t="str">
        <f t="shared" si="13"/>
        <v>5-Large C&amp;I</v>
      </c>
    </row>
    <row r="880" spans="1:17" x14ac:dyDescent="0.35">
      <c r="A880">
        <v>5</v>
      </c>
      <c r="B880" t="s">
        <v>181</v>
      </c>
      <c r="C880">
        <v>2019</v>
      </c>
      <c r="D880">
        <v>6</v>
      </c>
      <c r="E880" t="s">
        <v>219</v>
      </c>
      <c r="F880">
        <v>3</v>
      </c>
      <c r="G880" t="s">
        <v>189</v>
      </c>
      <c r="H880">
        <v>700</v>
      </c>
      <c r="I880" t="s">
        <v>273</v>
      </c>
      <c r="J880" t="s">
        <v>207</v>
      </c>
      <c r="K880" t="s">
        <v>208</v>
      </c>
      <c r="L880">
        <v>300</v>
      </c>
      <c r="M880" t="s">
        <v>191</v>
      </c>
      <c r="N880">
        <v>2</v>
      </c>
      <c r="O880">
        <v>12226.43</v>
      </c>
      <c r="P880">
        <v>70800</v>
      </c>
      <c r="Q880" t="str">
        <f t="shared" si="13"/>
        <v>5-Large C&amp;I</v>
      </c>
    </row>
    <row r="881" spans="1:17" x14ac:dyDescent="0.35">
      <c r="A881">
        <v>5</v>
      </c>
      <c r="B881" t="s">
        <v>181</v>
      </c>
      <c r="C881">
        <v>2019</v>
      </c>
      <c r="D881">
        <v>6</v>
      </c>
      <c r="E881" t="s">
        <v>219</v>
      </c>
      <c r="F881">
        <v>10</v>
      </c>
      <c r="G881" t="s">
        <v>238</v>
      </c>
      <c r="H881">
        <v>950</v>
      </c>
      <c r="I881" t="s">
        <v>184</v>
      </c>
      <c r="J881" t="s">
        <v>115</v>
      </c>
      <c r="K881" t="s">
        <v>185</v>
      </c>
      <c r="L881">
        <v>4513</v>
      </c>
      <c r="M881" t="s">
        <v>240</v>
      </c>
      <c r="N881">
        <v>18</v>
      </c>
      <c r="O881">
        <v>1556.33</v>
      </c>
      <c r="P881">
        <v>16021</v>
      </c>
      <c r="Q881" t="str">
        <f t="shared" si="13"/>
        <v>3-Small C&amp;I</v>
      </c>
    </row>
    <row r="882" spans="1:17" x14ac:dyDescent="0.35">
      <c r="A882">
        <v>5</v>
      </c>
      <c r="B882" t="s">
        <v>181</v>
      </c>
      <c r="C882">
        <v>2019</v>
      </c>
      <c r="D882">
        <v>6</v>
      </c>
      <c r="E882" t="s">
        <v>219</v>
      </c>
      <c r="F882">
        <v>5</v>
      </c>
      <c r="G882" t="s">
        <v>195</v>
      </c>
      <c r="H882">
        <v>951</v>
      </c>
      <c r="I882" t="s">
        <v>250</v>
      </c>
      <c r="J882" t="s">
        <v>126</v>
      </c>
      <c r="K882" t="s">
        <v>249</v>
      </c>
      <c r="L882">
        <v>4552</v>
      </c>
      <c r="M882" t="s">
        <v>276</v>
      </c>
      <c r="N882">
        <v>1</v>
      </c>
      <c r="O882">
        <v>33.380000000000003</v>
      </c>
      <c r="P882">
        <v>300</v>
      </c>
      <c r="Q882" t="str">
        <f t="shared" si="13"/>
        <v>3-Small C&amp;I</v>
      </c>
    </row>
    <row r="883" spans="1:17" x14ac:dyDescent="0.35">
      <c r="A883">
        <v>5</v>
      </c>
      <c r="B883" t="s">
        <v>181</v>
      </c>
      <c r="C883">
        <v>2019</v>
      </c>
      <c r="D883">
        <v>6</v>
      </c>
      <c r="E883" t="s">
        <v>219</v>
      </c>
      <c r="F883">
        <v>1</v>
      </c>
      <c r="G883" t="s">
        <v>183</v>
      </c>
      <c r="H883">
        <v>15</v>
      </c>
      <c r="I883" t="s">
        <v>252</v>
      </c>
      <c r="J883" t="s">
        <v>118</v>
      </c>
      <c r="K883" t="s">
        <v>214</v>
      </c>
      <c r="L883">
        <v>200</v>
      </c>
      <c r="M883" t="s">
        <v>210</v>
      </c>
      <c r="N883">
        <v>2</v>
      </c>
      <c r="O883">
        <v>49.3</v>
      </c>
      <c r="P883">
        <v>155</v>
      </c>
      <c r="Q883" t="str">
        <f t="shared" si="13"/>
        <v>3-Small C&amp;I</v>
      </c>
    </row>
    <row r="884" spans="1:17" x14ac:dyDescent="0.35">
      <c r="A884">
        <v>5</v>
      </c>
      <c r="B884" t="s">
        <v>181</v>
      </c>
      <c r="C884">
        <v>2019</v>
      </c>
      <c r="D884">
        <v>6</v>
      </c>
      <c r="E884" t="s">
        <v>219</v>
      </c>
      <c r="F884">
        <v>3</v>
      </c>
      <c r="G884" t="s">
        <v>189</v>
      </c>
      <c r="H884">
        <v>310</v>
      </c>
      <c r="I884" t="s">
        <v>254</v>
      </c>
      <c r="J884" t="s">
        <v>118</v>
      </c>
      <c r="K884" t="s">
        <v>214</v>
      </c>
      <c r="L884">
        <v>300</v>
      </c>
      <c r="M884" t="s">
        <v>191</v>
      </c>
      <c r="N884">
        <v>254</v>
      </c>
      <c r="O884">
        <v>11500.39</v>
      </c>
      <c r="P884">
        <v>50543</v>
      </c>
      <c r="Q884" t="str">
        <f t="shared" si="13"/>
        <v>3-Small C&amp;I</v>
      </c>
    </row>
    <row r="885" spans="1:17" x14ac:dyDescent="0.35">
      <c r="A885">
        <v>4</v>
      </c>
      <c r="B885" t="s">
        <v>187</v>
      </c>
      <c r="C885">
        <v>2019</v>
      </c>
      <c r="D885">
        <v>6</v>
      </c>
      <c r="E885" t="s">
        <v>219</v>
      </c>
      <c r="F885">
        <v>5</v>
      </c>
      <c r="G885" t="s">
        <v>195</v>
      </c>
      <c r="H885">
        <v>18</v>
      </c>
      <c r="I885" t="s">
        <v>215</v>
      </c>
      <c r="J885" t="s">
        <v>119</v>
      </c>
      <c r="K885" t="s">
        <v>216</v>
      </c>
      <c r="L885">
        <v>460</v>
      </c>
      <c r="M885" t="s">
        <v>198</v>
      </c>
      <c r="N885">
        <v>1</v>
      </c>
      <c r="O885">
        <v>592.91</v>
      </c>
      <c r="P885">
        <v>2440</v>
      </c>
      <c r="Q885" t="str">
        <f t="shared" si="13"/>
        <v>4-Medium C&amp;I</v>
      </c>
    </row>
    <row r="886" spans="1:17" x14ac:dyDescent="0.35">
      <c r="A886">
        <v>5</v>
      </c>
      <c r="B886" t="s">
        <v>181</v>
      </c>
      <c r="C886">
        <v>2019</v>
      </c>
      <c r="D886">
        <v>6</v>
      </c>
      <c r="E886" t="s">
        <v>219</v>
      </c>
      <c r="F886">
        <v>75</v>
      </c>
      <c r="G886" t="s">
        <v>212</v>
      </c>
      <c r="H886">
        <v>18</v>
      </c>
      <c r="I886" t="s">
        <v>215</v>
      </c>
      <c r="J886" t="s">
        <v>119</v>
      </c>
      <c r="K886" t="s">
        <v>216</v>
      </c>
      <c r="L886">
        <v>1575</v>
      </c>
      <c r="M886" t="s">
        <v>218</v>
      </c>
      <c r="N886">
        <v>2</v>
      </c>
      <c r="O886">
        <v>6907.62</v>
      </c>
      <c r="P886">
        <v>37830</v>
      </c>
      <c r="Q886" t="str">
        <f t="shared" si="13"/>
        <v>4-Medium C&amp;I</v>
      </c>
    </row>
    <row r="887" spans="1:17" x14ac:dyDescent="0.35">
      <c r="A887">
        <v>5</v>
      </c>
      <c r="B887" t="s">
        <v>181</v>
      </c>
      <c r="C887">
        <v>2019</v>
      </c>
      <c r="D887">
        <v>6</v>
      </c>
      <c r="E887" t="s">
        <v>219</v>
      </c>
      <c r="F887">
        <v>3</v>
      </c>
      <c r="G887" t="s">
        <v>189</v>
      </c>
      <c r="H887">
        <v>621</v>
      </c>
      <c r="I887" t="s">
        <v>259</v>
      </c>
      <c r="J887" t="s">
        <v>116</v>
      </c>
      <c r="K887" t="s">
        <v>224</v>
      </c>
      <c r="L887">
        <v>4532</v>
      </c>
      <c r="M887" t="s">
        <v>200</v>
      </c>
      <c r="N887">
        <v>6</v>
      </c>
      <c r="O887">
        <v>362.98</v>
      </c>
      <c r="P887">
        <v>3705</v>
      </c>
      <c r="Q887" t="str">
        <f t="shared" si="13"/>
        <v>3-Small C&amp;I</v>
      </c>
    </row>
    <row r="888" spans="1:17" x14ac:dyDescent="0.35">
      <c r="A888">
        <v>5</v>
      </c>
      <c r="B888" t="s">
        <v>181</v>
      </c>
      <c r="C888">
        <v>2019</v>
      </c>
      <c r="D888">
        <v>6</v>
      </c>
      <c r="E888" t="s">
        <v>219</v>
      </c>
      <c r="F888">
        <v>6</v>
      </c>
      <c r="G888" t="s">
        <v>192</v>
      </c>
      <c r="H888">
        <v>621</v>
      </c>
      <c r="I888" t="s">
        <v>259</v>
      </c>
      <c r="J888" t="s">
        <v>116</v>
      </c>
      <c r="K888" t="s">
        <v>224</v>
      </c>
      <c r="L888">
        <v>4562</v>
      </c>
      <c r="M888" t="s">
        <v>211</v>
      </c>
      <c r="N888">
        <v>6</v>
      </c>
      <c r="O888">
        <v>100.09</v>
      </c>
      <c r="P888">
        <v>639</v>
      </c>
      <c r="Q888" t="str">
        <f t="shared" si="13"/>
        <v>3-Small C&amp;I</v>
      </c>
    </row>
    <row r="889" spans="1:17" x14ac:dyDescent="0.35">
      <c r="A889">
        <v>5</v>
      </c>
      <c r="B889" t="s">
        <v>181</v>
      </c>
      <c r="C889">
        <v>2019</v>
      </c>
      <c r="D889">
        <v>6</v>
      </c>
      <c r="E889" t="s">
        <v>219</v>
      </c>
      <c r="F889">
        <v>1</v>
      </c>
      <c r="G889" t="s">
        <v>183</v>
      </c>
      <c r="H889">
        <v>603</v>
      </c>
      <c r="I889" t="s">
        <v>196</v>
      </c>
      <c r="J889" t="s">
        <v>125</v>
      </c>
      <c r="K889" t="s">
        <v>197</v>
      </c>
      <c r="L889">
        <v>200</v>
      </c>
      <c r="M889" t="s">
        <v>210</v>
      </c>
      <c r="N889">
        <v>806</v>
      </c>
      <c r="O889">
        <v>19455.11</v>
      </c>
      <c r="P889">
        <v>44427</v>
      </c>
      <c r="Q889" t="str">
        <f t="shared" si="13"/>
        <v>Street</v>
      </c>
    </row>
    <row r="890" spans="1:17" x14ac:dyDescent="0.35">
      <c r="A890">
        <v>4</v>
      </c>
      <c r="B890" t="s">
        <v>187</v>
      </c>
      <c r="C890">
        <v>2019</v>
      </c>
      <c r="D890">
        <v>6</v>
      </c>
      <c r="E890" t="s">
        <v>219</v>
      </c>
      <c r="F890">
        <v>5</v>
      </c>
      <c r="G890" t="s">
        <v>195</v>
      </c>
      <c r="H890">
        <v>710</v>
      </c>
      <c r="I890" t="s">
        <v>220</v>
      </c>
      <c r="J890" t="s">
        <v>207</v>
      </c>
      <c r="K890" t="s">
        <v>208</v>
      </c>
      <c r="L890">
        <v>4552</v>
      </c>
      <c r="M890" t="s">
        <v>276</v>
      </c>
      <c r="N890">
        <v>1</v>
      </c>
      <c r="O890">
        <v>3229.47</v>
      </c>
      <c r="P890">
        <v>33014</v>
      </c>
      <c r="Q890" t="str">
        <f t="shared" si="13"/>
        <v>5-Large C&amp;I</v>
      </c>
    </row>
    <row r="891" spans="1:17" x14ac:dyDescent="0.35">
      <c r="A891">
        <v>4</v>
      </c>
      <c r="B891" t="s">
        <v>187</v>
      </c>
      <c r="C891">
        <v>2019</v>
      </c>
      <c r="D891">
        <v>6</v>
      </c>
      <c r="E891" t="s">
        <v>219</v>
      </c>
      <c r="F891">
        <v>1</v>
      </c>
      <c r="G891" t="s">
        <v>183</v>
      </c>
      <c r="H891">
        <v>903</v>
      </c>
      <c r="I891" t="s">
        <v>239</v>
      </c>
      <c r="J891" t="s">
        <v>121</v>
      </c>
      <c r="K891" t="s">
        <v>230</v>
      </c>
      <c r="L891">
        <v>4512</v>
      </c>
      <c r="M891" t="s">
        <v>186</v>
      </c>
      <c r="N891">
        <v>10535</v>
      </c>
      <c r="O891">
        <v>909584.74</v>
      </c>
      <c r="P891">
        <v>6840856</v>
      </c>
      <c r="Q891" t="str">
        <f t="shared" si="13"/>
        <v>1-Residential</v>
      </c>
    </row>
    <row r="892" spans="1:17" x14ac:dyDescent="0.35">
      <c r="A892">
        <v>5</v>
      </c>
      <c r="B892" t="s">
        <v>181</v>
      </c>
      <c r="C892">
        <v>2019</v>
      </c>
      <c r="D892">
        <v>6</v>
      </c>
      <c r="E892" t="s">
        <v>219</v>
      </c>
      <c r="F892">
        <v>10</v>
      </c>
      <c r="G892" t="s">
        <v>238</v>
      </c>
      <c r="H892">
        <v>903</v>
      </c>
      <c r="I892" t="s">
        <v>239</v>
      </c>
      <c r="J892" t="s">
        <v>121</v>
      </c>
      <c r="K892" t="s">
        <v>230</v>
      </c>
      <c r="L892">
        <v>4513</v>
      </c>
      <c r="M892" t="s">
        <v>240</v>
      </c>
      <c r="N892">
        <v>28689</v>
      </c>
      <c r="O892">
        <v>1921044.07</v>
      </c>
      <c r="P892">
        <v>16098876</v>
      </c>
      <c r="Q892" t="str">
        <f t="shared" si="13"/>
        <v>1-Residential</v>
      </c>
    </row>
    <row r="893" spans="1:17" x14ac:dyDescent="0.35">
      <c r="A893">
        <v>5</v>
      </c>
      <c r="B893" t="s">
        <v>181</v>
      </c>
      <c r="C893">
        <v>2019</v>
      </c>
      <c r="D893">
        <v>6</v>
      </c>
      <c r="E893" t="s">
        <v>219</v>
      </c>
      <c r="F893">
        <v>10</v>
      </c>
      <c r="G893" t="s">
        <v>238</v>
      </c>
      <c r="H893">
        <v>1</v>
      </c>
      <c r="I893" t="s">
        <v>229</v>
      </c>
      <c r="J893" t="s">
        <v>121</v>
      </c>
      <c r="K893" t="s">
        <v>230</v>
      </c>
      <c r="L893">
        <v>207</v>
      </c>
      <c r="M893" t="s">
        <v>243</v>
      </c>
      <c r="N893">
        <v>41250</v>
      </c>
      <c r="O893">
        <v>4603780.45</v>
      </c>
      <c r="P893">
        <v>19987792</v>
      </c>
      <c r="Q893" t="str">
        <f t="shared" si="13"/>
        <v>1-Residential</v>
      </c>
    </row>
    <row r="894" spans="1:17" x14ac:dyDescent="0.35">
      <c r="A894">
        <v>5</v>
      </c>
      <c r="B894" t="s">
        <v>181</v>
      </c>
      <c r="C894">
        <v>2019</v>
      </c>
      <c r="D894">
        <v>6</v>
      </c>
      <c r="E894" t="s">
        <v>219</v>
      </c>
      <c r="F894">
        <v>1</v>
      </c>
      <c r="G894" t="s">
        <v>183</v>
      </c>
      <c r="H894">
        <v>301</v>
      </c>
      <c r="I894" t="s">
        <v>247</v>
      </c>
      <c r="J894" t="s">
        <v>121</v>
      </c>
      <c r="K894" t="s">
        <v>230</v>
      </c>
      <c r="L894">
        <v>200</v>
      </c>
      <c r="M894" t="s">
        <v>210</v>
      </c>
      <c r="N894">
        <v>7125</v>
      </c>
      <c r="O894">
        <v>691931.94</v>
      </c>
      <c r="P894">
        <v>2966179</v>
      </c>
      <c r="Q894" t="str">
        <f t="shared" si="13"/>
        <v>1-Residential</v>
      </c>
    </row>
    <row r="895" spans="1:17" x14ac:dyDescent="0.35">
      <c r="A895">
        <v>5</v>
      </c>
      <c r="B895" t="s">
        <v>181</v>
      </c>
      <c r="C895">
        <v>2019</v>
      </c>
      <c r="D895">
        <v>6</v>
      </c>
      <c r="E895" t="s">
        <v>219</v>
      </c>
      <c r="F895">
        <v>1</v>
      </c>
      <c r="G895" t="s">
        <v>183</v>
      </c>
      <c r="H895">
        <v>905</v>
      </c>
      <c r="I895" t="s">
        <v>272</v>
      </c>
      <c r="J895" t="s">
        <v>122</v>
      </c>
      <c r="K895" t="s">
        <v>242</v>
      </c>
      <c r="L895">
        <v>4512</v>
      </c>
      <c r="M895" t="s">
        <v>186</v>
      </c>
      <c r="N895">
        <v>58001</v>
      </c>
      <c r="O895">
        <v>986954.44</v>
      </c>
      <c r="P895">
        <v>24660293</v>
      </c>
      <c r="Q895" t="str">
        <f t="shared" si="13"/>
        <v>2-Low Income Residential</v>
      </c>
    </row>
    <row r="896" spans="1:17" x14ac:dyDescent="0.35">
      <c r="A896">
        <v>4</v>
      </c>
      <c r="B896" t="s">
        <v>187</v>
      </c>
      <c r="C896">
        <v>2019</v>
      </c>
      <c r="D896">
        <v>6</v>
      </c>
      <c r="E896" t="s">
        <v>219</v>
      </c>
      <c r="F896">
        <v>1</v>
      </c>
      <c r="G896" t="s">
        <v>183</v>
      </c>
      <c r="H896">
        <v>905</v>
      </c>
      <c r="I896" t="s">
        <v>272</v>
      </c>
      <c r="J896" t="s">
        <v>122</v>
      </c>
      <c r="K896" t="s">
        <v>242</v>
      </c>
      <c r="L896">
        <v>4512</v>
      </c>
      <c r="M896" t="s">
        <v>186</v>
      </c>
      <c r="N896">
        <v>115</v>
      </c>
      <c r="O896">
        <v>3186.78</v>
      </c>
      <c r="P896">
        <v>60277</v>
      </c>
      <c r="Q896" t="str">
        <f t="shared" si="13"/>
        <v>2-Low Income Residential</v>
      </c>
    </row>
    <row r="897" spans="1:17" x14ac:dyDescent="0.35">
      <c r="A897">
        <v>5</v>
      </c>
      <c r="B897" t="s">
        <v>181</v>
      </c>
      <c r="C897">
        <v>2019</v>
      </c>
      <c r="D897">
        <v>6</v>
      </c>
      <c r="E897" t="s">
        <v>219</v>
      </c>
      <c r="F897">
        <v>10</v>
      </c>
      <c r="G897" t="s">
        <v>238</v>
      </c>
      <c r="H897">
        <v>905</v>
      </c>
      <c r="I897" t="s">
        <v>272</v>
      </c>
      <c r="J897" t="s">
        <v>122</v>
      </c>
      <c r="K897" t="s">
        <v>242</v>
      </c>
      <c r="L897">
        <v>4513</v>
      </c>
      <c r="M897" t="s">
        <v>240</v>
      </c>
      <c r="N897">
        <v>4580</v>
      </c>
      <c r="O897">
        <v>92887.71</v>
      </c>
      <c r="P897">
        <v>2418387</v>
      </c>
      <c r="Q897" t="str">
        <f t="shared" si="13"/>
        <v>2-Low Income Residential</v>
      </c>
    </row>
    <row r="898" spans="1:17" x14ac:dyDescent="0.35">
      <c r="A898">
        <v>5</v>
      </c>
      <c r="B898" t="s">
        <v>181</v>
      </c>
      <c r="C898">
        <v>2019</v>
      </c>
      <c r="D898">
        <v>6</v>
      </c>
      <c r="E898" t="s">
        <v>219</v>
      </c>
      <c r="F898">
        <v>10</v>
      </c>
      <c r="G898" t="s">
        <v>238</v>
      </c>
      <c r="H898">
        <v>4</v>
      </c>
      <c r="I898" t="s">
        <v>274</v>
      </c>
      <c r="J898" t="s">
        <v>202</v>
      </c>
      <c r="K898" t="s">
        <v>203</v>
      </c>
      <c r="L898">
        <v>207</v>
      </c>
      <c r="M898" t="s">
        <v>243</v>
      </c>
      <c r="N898">
        <v>1</v>
      </c>
      <c r="O898">
        <v>239.46</v>
      </c>
      <c r="P898">
        <v>941</v>
      </c>
      <c r="Q898" t="str">
        <f t="shared" ref="Q898:Q961" si="14">VLOOKUP(J898,S:T,2,FALSE)</f>
        <v>1-Residential</v>
      </c>
    </row>
    <row r="899" spans="1:17" x14ac:dyDescent="0.35">
      <c r="A899">
        <v>5</v>
      </c>
      <c r="B899" t="s">
        <v>181</v>
      </c>
      <c r="C899">
        <v>2019</v>
      </c>
      <c r="D899">
        <v>6</v>
      </c>
      <c r="E899" t="s">
        <v>219</v>
      </c>
      <c r="F899">
        <v>3</v>
      </c>
      <c r="G899" t="s">
        <v>189</v>
      </c>
      <c r="H899">
        <v>956</v>
      </c>
      <c r="I899" t="s">
        <v>285</v>
      </c>
      <c r="J899" t="s">
        <v>119</v>
      </c>
      <c r="K899" t="s">
        <v>216</v>
      </c>
      <c r="L899">
        <v>4532</v>
      </c>
      <c r="M899" t="s">
        <v>200</v>
      </c>
      <c r="N899">
        <v>211</v>
      </c>
      <c r="O899">
        <v>253065.68</v>
      </c>
      <c r="P899">
        <v>3303665</v>
      </c>
      <c r="Q899" t="str">
        <f t="shared" si="14"/>
        <v>4-Medium C&amp;I</v>
      </c>
    </row>
    <row r="900" spans="1:17" x14ac:dyDescent="0.35">
      <c r="A900">
        <v>5</v>
      </c>
      <c r="B900" t="s">
        <v>181</v>
      </c>
      <c r="C900">
        <v>2019</v>
      </c>
      <c r="D900">
        <v>6</v>
      </c>
      <c r="E900" t="s">
        <v>219</v>
      </c>
      <c r="F900">
        <v>5</v>
      </c>
      <c r="G900" t="s">
        <v>195</v>
      </c>
      <c r="H900">
        <v>5</v>
      </c>
      <c r="I900" t="s">
        <v>190</v>
      </c>
      <c r="J900" t="s">
        <v>115</v>
      </c>
      <c r="K900" t="s">
        <v>185</v>
      </c>
      <c r="L900">
        <v>460</v>
      </c>
      <c r="M900" t="s">
        <v>198</v>
      </c>
      <c r="N900">
        <v>1163</v>
      </c>
      <c r="O900">
        <v>157663.59</v>
      </c>
      <c r="P900">
        <v>1810503</v>
      </c>
      <c r="Q900" t="str">
        <f t="shared" si="14"/>
        <v>3-Small C&amp;I</v>
      </c>
    </row>
    <row r="901" spans="1:17" x14ac:dyDescent="0.35">
      <c r="A901">
        <v>5</v>
      </c>
      <c r="B901" t="s">
        <v>181</v>
      </c>
      <c r="C901">
        <v>2019</v>
      </c>
      <c r="D901">
        <v>6</v>
      </c>
      <c r="E901" t="s">
        <v>219</v>
      </c>
      <c r="F901">
        <v>5</v>
      </c>
      <c r="G901" t="s">
        <v>195</v>
      </c>
      <c r="H901">
        <v>305</v>
      </c>
      <c r="I901" t="s">
        <v>234</v>
      </c>
      <c r="J901" t="s">
        <v>115</v>
      </c>
      <c r="K901" t="s">
        <v>185</v>
      </c>
      <c r="L901">
        <v>460</v>
      </c>
      <c r="M901" t="s">
        <v>198</v>
      </c>
      <c r="N901">
        <v>2</v>
      </c>
      <c r="O901">
        <v>137.84</v>
      </c>
      <c r="P901">
        <v>647</v>
      </c>
      <c r="Q901" t="str">
        <f t="shared" si="14"/>
        <v>3-Small C&amp;I</v>
      </c>
    </row>
    <row r="902" spans="1:17" x14ac:dyDescent="0.35">
      <c r="A902">
        <v>5</v>
      </c>
      <c r="B902" t="s">
        <v>181</v>
      </c>
      <c r="C902">
        <v>2019</v>
      </c>
      <c r="D902">
        <v>6</v>
      </c>
      <c r="E902" t="s">
        <v>219</v>
      </c>
      <c r="F902">
        <v>72</v>
      </c>
      <c r="G902" t="s">
        <v>212</v>
      </c>
      <c r="H902">
        <v>5</v>
      </c>
      <c r="I902" t="s">
        <v>190</v>
      </c>
      <c r="J902" t="s">
        <v>115</v>
      </c>
      <c r="K902" t="s">
        <v>185</v>
      </c>
      <c r="L902">
        <v>1572</v>
      </c>
      <c r="M902" t="s">
        <v>231</v>
      </c>
      <c r="N902">
        <v>1</v>
      </c>
      <c r="O902">
        <v>2889.33</v>
      </c>
      <c r="P902">
        <v>15670</v>
      </c>
      <c r="Q902" t="str">
        <f t="shared" si="14"/>
        <v>3-Small C&amp;I</v>
      </c>
    </row>
    <row r="903" spans="1:17" x14ac:dyDescent="0.35">
      <c r="A903">
        <v>5</v>
      </c>
      <c r="B903" t="s">
        <v>181</v>
      </c>
      <c r="C903">
        <v>2019</v>
      </c>
      <c r="D903">
        <v>6</v>
      </c>
      <c r="E903" t="s">
        <v>219</v>
      </c>
      <c r="F903">
        <v>79</v>
      </c>
      <c r="G903" t="s">
        <v>212</v>
      </c>
      <c r="H903">
        <v>153</v>
      </c>
      <c r="I903" t="s">
        <v>269</v>
      </c>
      <c r="J903" t="s">
        <v>270</v>
      </c>
      <c r="K903" t="s">
        <v>270</v>
      </c>
      <c r="L903">
        <v>1579</v>
      </c>
      <c r="M903" t="s">
        <v>271</v>
      </c>
      <c r="N903">
        <v>18</v>
      </c>
      <c r="O903">
        <v>0</v>
      </c>
      <c r="P903">
        <v>4062190</v>
      </c>
      <c r="Q903" t="str">
        <f t="shared" si="14"/>
        <v>OTHER</v>
      </c>
    </row>
    <row r="904" spans="1:17" x14ac:dyDescent="0.35">
      <c r="A904">
        <v>5</v>
      </c>
      <c r="B904" t="s">
        <v>181</v>
      </c>
      <c r="C904">
        <v>2019</v>
      </c>
      <c r="D904">
        <v>6</v>
      </c>
      <c r="E904" t="s">
        <v>219</v>
      </c>
      <c r="F904">
        <v>3</v>
      </c>
      <c r="G904" t="s">
        <v>189</v>
      </c>
      <c r="H904">
        <v>951</v>
      </c>
      <c r="I904" t="s">
        <v>250</v>
      </c>
      <c r="J904" t="s">
        <v>126</v>
      </c>
      <c r="K904" t="s">
        <v>249</v>
      </c>
      <c r="L904">
        <v>4532</v>
      </c>
      <c r="M904" t="s">
        <v>200</v>
      </c>
      <c r="N904">
        <v>1331</v>
      </c>
      <c r="O904">
        <v>49311.21</v>
      </c>
      <c r="P904">
        <v>459397</v>
      </c>
      <c r="Q904" t="str">
        <f t="shared" si="14"/>
        <v>3-Small C&amp;I</v>
      </c>
    </row>
    <row r="905" spans="1:17" x14ac:dyDescent="0.35">
      <c r="A905">
        <v>5</v>
      </c>
      <c r="B905" t="s">
        <v>181</v>
      </c>
      <c r="C905">
        <v>2019</v>
      </c>
      <c r="D905">
        <v>6</v>
      </c>
      <c r="E905" t="s">
        <v>219</v>
      </c>
      <c r="F905">
        <v>3</v>
      </c>
      <c r="G905" t="s">
        <v>189</v>
      </c>
      <c r="H905">
        <v>14</v>
      </c>
      <c r="I905" t="s">
        <v>299</v>
      </c>
      <c r="J905" t="s">
        <v>117</v>
      </c>
      <c r="K905" t="s">
        <v>236</v>
      </c>
      <c r="L905">
        <v>300</v>
      </c>
      <c r="M905" t="s">
        <v>191</v>
      </c>
      <c r="N905">
        <v>2</v>
      </c>
      <c r="O905">
        <v>258.69</v>
      </c>
      <c r="P905">
        <v>1296</v>
      </c>
      <c r="Q905" t="str">
        <f t="shared" si="14"/>
        <v>3-Small C&amp;I</v>
      </c>
    </row>
    <row r="906" spans="1:17" x14ac:dyDescent="0.35">
      <c r="A906">
        <v>4</v>
      </c>
      <c r="B906" t="s">
        <v>187</v>
      </c>
      <c r="C906">
        <v>2019</v>
      </c>
      <c r="D906">
        <v>6</v>
      </c>
      <c r="E906" t="s">
        <v>219</v>
      </c>
      <c r="F906">
        <v>3</v>
      </c>
      <c r="G906" t="s">
        <v>189</v>
      </c>
      <c r="H906">
        <v>952</v>
      </c>
      <c r="I906" t="s">
        <v>235</v>
      </c>
      <c r="J906" t="s">
        <v>117</v>
      </c>
      <c r="K906" t="s">
        <v>236</v>
      </c>
      <c r="L906">
        <v>4532</v>
      </c>
      <c r="M906" t="s">
        <v>200</v>
      </c>
      <c r="N906">
        <v>12</v>
      </c>
      <c r="O906">
        <v>617.86</v>
      </c>
      <c r="P906">
        <v>5187</v>
      </c>
      <c r="Q906" t="str">
        <f t="shared" si="14"/>
        <v>3-Small C&amp;I</v>
      </c>
    </row>
    <row r="907" spans="1:17" x14ac:dyDescent="0.35">
      <c r="A907">
        <v>5</v>
      </c>
      <c r="B907" t="s">
        <v>181</v>
      </c>
      <c r="C907">
        <v>2019</v>
      </c>
      <c r="D907">
        <v>6</v>
      </c>
      <c r="E907" t="s">
        <v>219</v>
      </c>
      <c r="F907">
        <v>3</v>
      </c>
      <c r="G907" t="s">
        <v>189</v>
      </c>
      <c r="H907">
        <v>8</v>
      </c>
      <c r="I907" t="s">
        <v>248</v>
      </c>
      <c r="J907" t="s">
        <v>126</v>
      </c>
      <c r="K907" t="s">
        <v>249</v>
      </c>
      <c r="L907">
        <v>300</v>
      </c>
      <c r="M907" t="s">
        <v>191</v>
      </c>
      <c r="N907">
        <v>427</v>
      </c>
      <c r="O907">
        <v>23052.75</v>
      </c>
      <c r="P907">
        <v>109194</v>
      </c>
      <c r="Q907" t="str">
        <f t="shared" si="14"/>
        <v>3-Small C&amp;I</v>
      </c>
    </row>
    <row r="908" spans="1:17" x14ac:dyDescent="0.35">
      <c r="A908">
        <v>5</v>
      </c>
      <c r="B908" t="s">
        <v>181</v>
      </c>
      <c r="C908">
        <v>2019</v>
      </c>
      <c r="D908">
        <v>6</v>
      </c>
      <c r="E908" t="s">
        <v>219</v>
      </c>
      <c r="F908">
        <v>75</v>
      </c>
      <c r="G908" t="s">
        <v>212</v>
      </c>
      <c r="H908">
        <v>13</v>
      </c>
      <c r="I908" t="s">
        <v>296</v>
      </c>
      <c r="J908" t="s">
        <v>119</v>
      </c>
      <c r="K908" t="s">
        <v>216</v>
      </c>
      <c r="L908">
        <v>1575</v>
      </c>
      <c r="M908" t="s">
        <v>218</v>
      </c>
      <c r="N908">
        <v>1</v>
      </c>
      <c r="O908">
        <v>651.61</v>
      </c>
      <c r="P908">
        <v>3360</v>
      </c>
      <c r="Q908" t="str">
        <f t="shared" si="14"/>
        <v>4-Medium C&amp;I</v>
      </c>
    </row>
    <row r="909" spans="1:17" x14ac:dyDescent="0.35">
      <c r="A909">
        <v>5</v>
      </c>
      <c r="B909" t="s">
        <v>181</v>
      </c>
      <c r="C909">
        <v>2019</v>
      </c>
      <c r="D909">
        <v>6</v>
      </c>
      <c r="E909" t="s">
        <v>219</v>
      </c>
      <c r="F909">
        <v>77</v>
      </c>
      <c r="G909" t="s">
        <v>212</v>
      </c>
      <c r="H909">
        <v>18</v>
      </c>
      <c r="I909" t="s">
        <v>215</v>
      </c>
      <c r="J909" t="s">
        <v>119</v>
      </c>
      <c r="K909" t="s">
        <v>216</v>
      </c>
      <c r="L909">
        <v>1577</v>
      </c>
      <c r="M909" t="s">
        <v>233</v>
      </c>
      <c r="N909">
        <v>1</v>
      </c>
      <c r="O909">
        <v>5205.87</v>
      </c>
      <c r="P909">
        <v>28800</v>
      </c>
      <c r="Q909" t="str">
        <f t="shared" si="14"/>
        <v>4-Medium C&amp;I</v>
      </c>
    </row>
    <row r="910" spans="1:17" x14ac:dyDescent="0.35">
      <c r="A910">
        <v>5</v>
      </c>
      <c r="B910" t="s">
        <v>181</v>
      </c>
      <c r="C910">
        <v>2019</v>
      </c>
      <c r="D910">
        <v>6</v>
      </c>
      <c r="E910" t="s">
        <v>219</v>
      </c>
      <c r="F910">
        <v>60</v>
      </c>
      <c r="G910" t="s">
        <v>212</v>
      </c>
      <c r="H910">
        <v>612</v>
      </c>
      <c r="I910" t="s">
        <v>223</v>
      </c>
      <c r="J910" t="s">
        <v>116</v>
      </c>
      <c r="K910" t="s">
        <v>224</v>
      </c>
      <c r="L910">
        <v>360</v>
      </c>
      <c r="M910" t="s">
        <v>225</v>
      </c>
      <c r="N910">
        <v>1</v>
      </c>
      <c r="O910">
        <v>8.6</v>
      </c>
      <c r="P910">
        <v>6</v>
      </c>
      <c r="Q910" t="str">
        <f t="shared" si="14"/>
        <v>3-Small C&amp;I</v>
      </c>
    </row>
    <row r="911" spans="1:17" x14ac:dyDescent="0.35">
      <c r="A911">
        <v>5</v>
      </c>
      <c r="B911" t="s">
        <v>181</v>
      </c>
      <c r="C911">
        <v>2019</v>
      </c>
      <c r="D911">
        <v>6</v>
      </c>
      <c r="E911" t="s">
        <v>219</v>
      </c>
      <c r="F911">
        <v>6</v>
      </c>
      <c r="G911" t="s">
        <v>192</v>
      </c>
      <c r="H911">
        <v>612</v>
      </c>
      <c r="I911" t="s">
        <v>223</v>
      </c>
      <c r="J911" t="s">
        <v>116</v>
      </c>
      <c r="K911" t="s">
        <v>224</v>
      </c>
      <c r="L911">
        <v>700</v>
      </c>
      <c r="M911" t="s">
        <v>193</v>
      </c>
      <c r="N911">
        <v>4</v>
      </c>
      <c r="O911">
        <v>72.010000000000005</v>
      </c>
      <c r="P911">
        <v>232</v>
      </c>
      <c r="Q911" t="str">
        <f t="shared" si="14"/>
        <v>3-Small C&amp;I</v>
      </c>
    </row>
    <row r="912" spans="1:17" x14ac:dyDescent="0.35">
      <c r="A912">
        <v>5</v>
      </c>
      <c r="B912" t="s">
        <v>181</v>
      </c>
      <c r="C912">
        <v>2019</v>
      </c>
      <c r="D912">
        <v>6</v>
      </c>
      <c r="E912" t="s">
        <v>219</v>
      </c>
      <c r="F912">
        <v>6</v>
      </c>
      <c r="G912" t="s">
        <v>192</v>
      </c>
      <c r="H912">
        <v>601</v>
      </c>
      <c r="I912" t="s">
        <v>260</v>
      </c>
      <c r="J912" t="s">
        <v>123</v>
      </c>
      <c r="K912" t="s">
        <v>261</v>
      </c>
      <c r="L912">
        <v>700</v>
      </c>
      <c r="M912" t="s">
        <v>193</v>
      </c>
      <c r="N912">
        <v>135</v>
      </c>
      <c r="O912">
        <v>74630.47</v>
      </c>
      <c r="P912">
        <v>114766</v>
      </c>
      <c r="Q912" t="str">
        <f t="shared" si="14"/>
        <v>Street</v>
      </c>
    </row>
    <row r="913" spans="1:17" x14ac:dyDescent="0.35">
      <c r="A913">
        <v>5</v>
      </c>
      <c r="B913" t="s">
        <v>181</v>
      </c>
      <c r="C913">
        <v>2019</v>
      </c>
      <c r="D913">
        <v>6</v>
      </c>
      <c r="E913" t="s">
        <v>219</v>
      </c>
      <c r="F913">
        <v>6</v>
      </c>
      <c r="G913" t="s">
        <v>192</v>
      </c>
      <c r="H913">
        <v>615</v>
      </c>
      <c r="I913" t="s">
        <v>292</v>
      </c>
      <c r="J913" t="s">
        <v>123</v>
      </c>
      <c r="K913" t="s">
        <v>261</v>
      </c>
      <c r="L913">
        <v>4562</v>
      </c>
      <c r="M913" t="s">
        <v>211</v>
      </c>
      <c r="N913">
        <v>671</v>
      </c>
      <c r="O913">
        <v>760948.93</v>
      </c>
      <c r="P913">
        <v>1446785</v>
      </c>
      <c r="Q913" t="str">
        <f t="shared" si="14"/>
        <v>Street</v>
      </c>
    </row>
    <row r="914" spans="1:17" x14ac:dyDescent="0.35">
      <c r="A914">
        <v>5</v>
      </c>
      <c r="B914" t="s">
        <v>181</v>
      </c>
      <c r="C914">
        <v>2019</v>
      </c>
      <c r="D914">
        <v>6</v>
      </c>
      <c r="E914" t="s">
        <v>219</v>
      </c>
      <c r="F914">
        <v>60</v>
      </c>
      <c r="G914" t="s">
        <v>212</v>
      </c>
      <c r="H914">
        <v>623</v>
      </c>
      <c r="I914" t="s">
        <v>295</v>
      </c>
      <c r="J914" t="s">
        <v>124</v>
      </c>
      <c r="K914" t="s">
        <v>227</v>
      </c>
      <c r="L914">
        <v>360</v>
      </c>
      <c r="M914" t="s">
        <v>225</v>
      </c>
      <c r="N914">
        <v>3</v>
      </c>
      <c r="O914">
        <v>43.86</v>
      </c>
      <c r="P914">
        <v>141</v>
      </c>
      <c r="Q914" t="str">
        <f t="shared" si="14"/>
        <v>Street</v>
      </c>
    </row>
    <row r="915" spans="1:17" x14ac:dyDescent="0.35">
      <c r="A915">
        <v>5</v>
      </c>
      <c r="B915" t="s">
        <v>181</v>
      </c>
      <c r="C915">
        <v>2019</v>
      </c>
      <c r="D915">
        <v>6</v>
      </c>
      <c r="E915" t="s">
        <v>219</v>
      </c>
      <c r="F915">
        <v>6</v>
      </c>
      <c r="G915" t="s">
        <v>192</v>
      </c>
      <c r="H915">
        <v>616</v>
      </c>
      <c r="I915" t="s">
        <v>199</v>
      </c>
      <c r="J915" t="s">
        <v>125</v>
      </c>
      <c r="K915" t="s">
        <v>197</v>
      </c>
      <c r="L915">
        <v>4562</v>
      </c>
      <c r="M915" t="s">
        <v>211</v>
      </c>
      <c r="N915">
        <v>828</v>
      </c>
      <c r="O915">
        <v>44915.69</v>
      </c>
      <c r="P915">
        <v>161957</v>
      </c>
      <c r="Q915" t="str">
        <f t="shared" si="14"/>
        <v>Street</v>
      </c>
    </row>
    <row r="916" spans="1:17" x14ac:dyDescent="0.35">
      <c r="A916">
        <v>5</v>
      </c>
      <c r="B916" t="s">
        <v>181</v>
      </c>
      <c r="C916">
        <v>2019</v>
      </c>
      <c r="D916">
        <v>6</v>
      </c>
      <c r="E916" t="s">
        <v>219</v>
      </c>
      <c r="F916">
        <v>6</v>
      </c>
      <c r="G916" t="s">
        <v>192</v>
      </c>
      <c r="H916">
        <v>619</v>
      </c>
      <c r="I916" t="s">
        <v>277</v>
      </c>
      <c r="J916" t="s">
        <v>278</v>
      </c>
      <c r="K916" t="s">
        <v>212</v>
      </c>
      <c r="L916">
        <v>4562</v>
      </c>
      <c r="M916" t="s">
        <v>211</v>
      </c>
      <c r="N916">
        <v>240</v>
      </c>
      <c r="O916">
        <v>393921.69</v>
      </c>
      <c r="P916">
        <v>3540401</v>
      </c>
      <c r="Q916" t="str">
        <f t="shared" si="14"/>
        <v>Street</v>
      </c>
    </row>
    <row r="917" spans="1:17" x14ac:dyDescent="0.35">
      <c r="A917">
        <v>5</v>
      </c>
      <c r="B917" t="s">
        <v>181</v>
      </c>
      <c r="C917">
        <v>2019</v>
      </c>
      <c r="D917">
        <v>6</v>
      </c>
      <c r="E917" t="s">
        <v>219</v>
      </c>
      <c r="F917">
        <v>5</v>
      </c>
      <c r="G917" t="s">
        <v>195</v>
      </c>
      <c r="H917">
        <v>710</v>
      </c>
      <c r="I917" t="s">
        <v>220</v>
      </c>
      <c r="J917" t="s">
        <v>207</v>
      </c>
      <c r="K917" t="s">
        <v>208</v>
      </c>
      <c r="L917">
        <v>4552</v>
      </c>
      <c r="M917" t="s">
        <v>276</v>
      </c>
      <c r="N917">
        <v>648</v>
      </c>
      <c r="O917">
        <v>10334159.720000001</v>
      </c>
      <c r="P917">
        <v>183988000</v>
      </c>
      <c r="Q917" t="str">
        <f t="shared" si="14"/>
        <v>5-Large C&amp;I</v>
      </c>
    </row>
    <row r="918" spans="1:17" x14ac:dyDescent="0.35">
      <c r="A918">
        <v>5</v>
      </c>
      <c r="B918" t="s">
        <v>181</v>
      </c>
      <c r="C918">
        <v>2019</v>
      </c>
      <c r="D918">
        <v>6</v>
      </c>
      <c r="E918" t="s">
        <v>219</v>
      </c>
      <c r="F918">
        <v>10</v>
      </c>
      <c r="G918" t="s">
        <v>238</v>
      </c>
      <c r="H918">
        <v>301</v>
      </c>
      <c r="I918" t="s">
        <v>247</v>
      </c>
      <c r="J918" t="s">
        <v>121</v>
      </c>
      <c r="K918" t="s">
        <v>230</v>
      </c>
      <c r="L918">
        <v>207</v>
      </c>
      <c r="M918" t="s">
        <v>243</v>
      </c>
      <c r="N918">
        <v>496</v>
      </c>
      <c r="O918">
        <v>67427.149999999994</v>
      </c>
      <c r="P918">
        <v>294204</v>
      </c>
      <c r="Q918" t="str">
        <f t="shared" si="14"/>
        <v>1-Residential</v>
      </c>
    </row>
    <row r="919" spans="1:17" x14ac:dyDescent="0.35">
      <c r="A919">
        <v>4</v>
      </c>
      <c r="B919" t="s">
        <v>187</v>
      </c>
      <c r="C919">
        <v>2019</v>
      </c>
      <c r="D919">
        <v>6</v>
      </c>
      <c r="E919" t="s">
        <v>219</v>
      </c>
      <c r="F919">
        <v>3</v>
      </c>
      <c r="G919" t="s">
        <v>189</v>
      </c>
      <c r="H919">
        <v>903</v>
      </c>
      <c r="I919" t="s">
        <v>239</v>
      </c>
      <c r="J919" t="s">
        <v>121</v>
      </c>
      <c r="K919" t="s">
        <v>230</v>
      </c>
      <c r="L919">
        <v>4532</v>
      </c>
      <c r="M919" t="s">
        <v>200</v>
      </c>
      <c r="N919">
        <v>24</v>
      </c>
      <c r="O919">
        <v>1591.26</v>
      </c>
      <c r="P919">
        <v>11650</v>
      </c>
      <c r="Q919" t="str">
        <f t="shared" si="14"/>
        <v>1-Residential</v>
      </c>
    </row>
    <row r="920" spans="1:17" x14ac:dyDescent="0.35">
      <c r="A920">
        <v>5</v>
      </c>
      <c r="B920" t="s">
        <v>181</v>
      </c>
      <c r="C920">
        <v>2019</v>
      </c>
      <c r="D920">
        <v>6</v>
      </c>
      <c r="E920" t="s">
        <v>219</v>
      </c>
      <c r="F920">
        <v>71</v>
      </c>
      <c r="G920" t="s">
        <v>212</v>
      </c>
      <c r="H920">
        <v>1</v>
      </c>
      <c r="I920" t="s">
        <v>229</v>
      </c>
      <c r="J920" t="s">
        <v>121</v>
      </c>
      <c r="K920" t="s">
        <v>230</v>
      </c>
      <c r="L920">
        <v>1571</v>
      </c>
      <c r="M920" t="s">
        <v>265</v>
      </c>
      <c r="N920">
        <v>1</v>
      </c>
      <c r="O920">
        <v>5.5</v>
      </c>
      <c r="P920">
        <v>0</v>
      </c>
      <c r="Q920" t="str">
        <f t="shared" si="14"/>
        <v>1-Residential</v>
      </c>
    </row>
    <row r="921" spans="1:17" x14ac:dyDescent="0.35">
      <c r="A921">
        <v>5</v>
      </c>
      <c r="B921" t="s">
        <v>181</v>
      </c>
      <c r="C921">
        <v>2019</v>
      </c>
      <c r="D921">
        <v>6</v>
      </c>
      <c r="E921" t="s">
        <v>219</v>
      </c>
      <c r="F921">
        <v>10</v>
      </c>
      <c r="G921" t="s">
        <v>238</v>
      </c>
      <c r="H921">
        <v>3</v>
      </c>
      <c r="I921" t="s">
        <v>209</v>
      </c>
      <c r="J921" t="s">
        <v>202</v>
      </c>
      <c r="K921" t="s">
        <v>203</v>
      </c>
      <c r="L921">
        <v>207</v>
      </c>
      <c r="M921" t="s">
        <v>243</v>
      </c>
      <c r="N921">
        <v>31</v>
      </c>
      <c r="O921">
        <v>9813.73</v>
      </c>
      <c r="P921">
        <v>41984</v>
      </c>
      <c r="Q921" t="str">
        <f t="shared" si="14"/>
        <v>1-Residential</v>
      </c>
    </row>
    <row r="922" spans="1:17" x14ac:dyDescent="0.35">
      <c r="A922">
        <v>5</v>
      </c>
      <c r="B922" t="s">
        <v>181</v>
      </c>
      <c r="C922">
        <v>2019</v>
      </c>
      <c r="D922">
        <v>6</v>
      </c>
      <c r="E922" t="s">
        <v>219</v>
      </c>
      <c r="F922">
        <v>79</v>
      </c>
      <c r="G922" t="s">
        <v>212</v>
      </c>
      <c r="H922">
        <v>5</v>
      </c>
      <c r="I922" t="s">
        <v>190</v>
      </c>
      <c r="J922" t="s">
        <v>115</v>
      </c>
      <c r="K922" t="s">
        <v>185</v>
      </c>
      <c r="L922">
        <v>1579</v>
      </c>
      <c r="M922" t="s">
        <v>271</v>
      </c>
      <c r="N922">
        <v>1</v>
      </c>
      <c r="O922">
        <v>9.67</v>
      </c>
      <c r="P922">
        <v>0</v>
      </c>
      <c r="Q922" t="str">
        <f t="shared" si="14"/>
        <v>3-Small C&amp;I</v>
      </c>
    </row>
    <row r="923" spans="1:17" x14ac:dyDescent="0.35">
      <c r="A923">
        <v>5</v>
      </c>
      <c r="B923" t="s">
        <v>181</v>
      </c>
      <c r="C923">
        <v>2019</v>
      </c>
      <c r="D923">
        <v>6</v>
      </c>
      <c r="E923" t="s">
        <v>219</v>
      </c>
      <c r="F923">
        <v>1</v>
      </c>
      <c r="G923" t="s">
        <v>183</v>
      </c>
      <c r="H923">
        <v>310</v>
      </c>
      <c r="I923" t="s">
        <v>254</v>
      </c>
      <c r="J923" t="s">
        <v>118</v>
      </c>
      <c r="K923" t="s">
        <v>214</v>
      </c>
      <c r="L923">
        <v>200</v>
      </c>
      <c r="M923" t="s">
        <v>210</v>
      </c>
      <c r="N923">
        <v>3</v>
      </c>
      <c r="O923">
        <v>149.65</v>
      </c>
      <c r="P923">
        <v>655</v>
      </c>
      <c r="Q923" t="str">
        <f t="shared" si="14"/>
        <v>3-Small C&amp;I</v>
      </c>
    </row>
    <row r="924" spans="1:17" x14ac:dyDescent="0.35">
      <c r="A924">
        <v>5</v>
      </c>
      <c r="B924" t="s">
        <v>181</v>
      </c>
      <c r="C924">
        <v>2019</v>
      </c>
      <c r="D924">
        <v>6</v>
      </c>
      <c r="E924" t="s">
        <v>219</v>
      </c>
      <c r="F924">
        <v>10</v>
      </c>
      <c r="G924" t="s">
        <v>238</v>
      </c>
      <c r="H924">
        <v>5</v>
      </c>
      <c r="I924" t="s">
        <v>190</v>
      </c>
      <c r="J924" t="s">
        <v>115</v>
      </c>
      <c r="K924" t="s">
        <v>185</v>
      </c>
      <c r="L924">
        <v>207</v>
      </c>
      <c r="M924" t="s">
        <v>243</v>
      </c>
      <c r="N924">
        <v>12</v>
      </c>
      <c r="O924">
        <v>677.26</v>
      </c>
      <c r="P924">
        <v>3155</v>
      </c>
      <c r="Q924" t="str">
        <f t="shared" si="14"/>
        <v>3-Small C&amp;I</v>
      </c>
    </row>
    <row r="925" spans="1:17" x14ac:dyDescent="0.35">
      <c r="A925">
        <v>5</v>
      </c>
      <c r="B925" t="s">
        <v>181</v>
      </c>
      <c r="C925">
        <v>2019</v>
      </c>
      <c r="D925">
        <v>6</v>
      </c>
      <c r="E925" t="s">
        <v>219</v>
      </c>
      <c r="F925">
        <v>1</v>
      </c>
      <c r="G925" t="s">
        <v>183</v>
      </c>
      <c r="H925">
        <v>616</v>
      </c>
      <c r="I925" t="s">
        <v>199</v>
      </c>
      <c r="J925" t="s">
        <v>125</v>
      </c>
      <c r="K925" t="s">
        <v>197</v>
      </c>
      <c r="L925">
        <v>4512</v>
      </c>
      <c r="M925" t="s">
        <v>186</v>
      </c>
      <c r="N925">
        <v>589</v>
      </c>
      <c r="O925">
        <v>16079.72</v>
      </c>
      <c r="P925">
        <v>47938</v>
      </c>
      <c r="Q925" t="str">
        <f t="shared" si="14"/>
        <v>Street</v>
      </c>
    </row>
    <row r="926" spans="1:17" x14ac:dyDescent="0.35">
      <c r="A926">
        <v>4</v>
      </c>
      <c r="B926" t="s">
        <v>187</v>
      </c>
      <c r="C926">
        <v>2019</v>
      </c>
      <c r="D926">
        <v>6</v>
      </c>
      <c r="E926" t="s">
        <v>219</v>
      </c>
      <c r="F926">
        <v>60</v>
      </c>
      <c r="G926" t="s">
        <v>212</v>
      </c>
      <c r="H926">
        <v>624</v>
      </c>
      <c r="I926" t="s">
        <v>226</v>
      </c>
      <c r="J926" t="s">
        <v>124</v>
      </c>
      <c r="K926" t="s">
        <v>227</v>
      </c>
      <c r="L926">
        <v>4563</v>
      </c>
      <c r="M926" t="s">
        <v>228</v>
      </c>
      <c r="N926">
        <v>2</v>
      </c>
      <c r="O926">
        <v>21.48</v>
      </c>
      <c r="P926">
        <v>100</v>
      </c>
      <c r="Q926" t="str">
        <f t="shared" si="14"/>
        <v>Street</v>
      </c>
    </row>
    <row r="927" spans="1:17" x14ac:dyDescent="0.35">
      <c r="A927">
        <v>5</v>
      </c>
      <c r="B927" t="s">
        <v>181</v>
      </c>
      <c r="C927">
        <v>2019</v>
      </c>
      <c r="D927">
        <v>6</v>
      </c>
      <c r="E927" t="s">
        <v>219</v>
      </c>
      <c r="F927">
        <v>60</v>
      </c>
      <c r="G927" t="s">
        <v>212</v>
      </c>
      <c r="H927">
        <v>615</v>
      </c>
      <c r="I927" t="s">
        <v>292</v>
      </c>
      <c r="J927" t="s">
        <v>123</v>
      </c>
      <c r="K927" t="s">
        <v>261</v>
      </c>
      <c r="L927">
        <v>4563</v>
      </c>
      <c r="M927" t="s">
        <v>228</v>
      </c>
      <c r="N927">
        <v>35</v>
      </c>
      <c r="O927">
        <v>3433.73</v>
      </c>
      <c r="P927">
        <v>7471</v>
      </c>
      <c r="Q927" t="str">
        <f t="shared" si="14"/>
        <v>Street</v>
      </c>
    </row>
    <row r="928" spans="1:17" x14ac:dyDescent="0.35">
      <c r="A928">
        <v>4</v>
      </c>
      <c r="B928" t="s">
        <v>187</v>
      </c>
      <c r="C928">
        <v>2019</v>
      </c>
      <c r="D928">
        <v>6</v>
      </c>
      <c r="E928" t="s">
        <v>219</v>
      </c>
      <c r="F928">
        <v>60</v>
      </c>
      <c r="G928" t="s">
        <v>212</v>
      </c>
      <c r="H928">
        <v>615</v>
      </c>
      <c r="I928" t="s">
        <v>292</v>
      </c>
      <c r="J928" t="s">
        <v>123</v>
      </c>
      <c r="K928" t="s">
        <v>261</v>
      </c>
      <c r="L928">
        <v>4563</v>
      </c>
      <c r="M928" t="s">
        <v>228</v>
      </c>
      <c r="N928">
        <v>1</v>
      </c>
      <c r="O928">
        <v>9.09</v>
      </c>
      <c r="P928">
        <v>22</v>
      </c>
      <c r="Q928" t="str">
        <f t="shared" si="14"/>
        <v>Street</v>
      </c>
    </row>
    <row r="929" spans="1:17" x14ac:dyDescent="0.35">
      <c r="A929">
        <v>5</v>
      </c>
      <c r="B929" t="s">
        <v>181</v>
      </c>
      <c r="C929">
        <v>2019</v>
      </c>
      <c r="D929">
        <v>6</v>
      </c>
      <c r="E929" t="s">
        <v>219</v>
      </c>
      <c r="F929">
        <v>60</v>
      </c>
      <c r="G929" t="s">
        <v>212</v>
      </c>
      <c r="H929">
        <v>601</v>
      </c>
      <c r="I929" t="s">
        <v>260</v>
      </c>
      <c r="J929" t="s">
        <v>123</v>
      </c>
      <c r="K929" t="s">
        <v>261</v>
      </c>
      <c r="L929">
        <v>360</v>
      </c>
      <c r="M929" t="s">
        <v>225</v>
      </c>
      <c r="N929">
        <v>52</v>
      </c>
      <c r="O929">
        <v>1479.23</v>
      </c>
      <c r="P929">
        <v>2285</v>
      </c>
      <c r="Q929" t="str">
        <f t="shared" si="14"/>
        <v>Street</v>
      </c>
    </row>
    <row r="930" spans="1:17" x14ac:dyDescent="0.35">
      <c r="A930">
        <v>5</v>
      </c>
      <c r="B930" t="s">
        <v>181</v>
      </c>
      <c r="C930">
        <v>2019</v>
      </c>
      <c r="D930">
        <v>6</v>
      </c>
      <c r="E930" t="s">
        <v>219</v>
      </c>
      <c r="F930">
        <v>10</v>
      </c>
      <c r="G930" t="s">
        <v>238</v>
      </c>
      <c r="H930">
        <v>602</v>
      </c>
      <c r="I930" t="s">
        <v>246</v>
      </c>
      <c r="J930" t="s">
        <v>125</v>
      </c>
      <c r="K930" t="s">
        <v>197</v>
      </c>
      <c r="L930">
        <v>207</v>
      </c>
      <c r="M930" t="s">
        <v>243</v>
      </c>
      <c r="N930">
        <v>2</v>
      </c>
      <c r="O930">
        <v>55.37</v>
      </c>
      <c r="P930">
        <v>108</v>
      </c>
      <c r="Q930" t="str">
        <f t="shared" si="14"/>
        <v>Street</v>
      </c>
    </row>
    <row r="931" spans="1:17" x14ac:dyDescent="0.35">
      <c r="A931">
        <v>5</v>
      </c>
      <c r="B931" t="s">
        <v>181</v>
      </c>
      <c r="C931">
        <v>2019</v>
      </c>
      <c r="D931">
        <v>6</v>
      </c>
      <c r="E931" t="s">
        <v>219</v>
      </c>
      <c r="F931">
        <v>5</v>
      </c>
      <c r="G931" t="s">
        <v>195</v>
      </c>
      <c r="H931">
        <v>616</v>
      </c>
      <c r="I931" t="s">
        <v>199</v>
      </c>
      <c r="J931" t="s">
        <v>125</v>
      </c>
      <c r="K931" t="s">
        <v>197</v>
      </c>
      <c r="L931">
        <v>4552</v>
      </c>
      <c r="M931" t="s">
        <v>276</v>
      </c>
      <c r="N931">
        <v>105</v>
      </c>
      <c r="O931">
        <v>11361.4</v>
      </c>
      <c r="P931">
        <v>44577</v>
      </c>
      <c r="Q931" t="str">
        <f t="shared" si="14"/>
        <v>Street</v>
      </c>
    </row>
    <row r="932" spans="1:17" x14ac:dyDescent="0.35">
      <c r="A932">
        <v>5</v>
      </c>
      <c r="B932" t="s">
        <v>181</v>
      </c>
      <c r="C932">
        <v>2019</v>
      </c>
      <c r="D932">
        <v>6</v>
      </c>
      <c r="E932" t="s">
        <v>219</v>
      </c>
      <c r="F932">
        <v>6</v>
      </c>
      <c r="G932" t="s">
        <v>192</v>
      </c>
      <c r="H932">
        <v>627</v>
      </c>
      <c r="I932" t="s">
        <v>257</v>
      </c>
      <c r="J932" t="s">
        <v>132</v>
      </c>
      <c r="K932" t="s">
        <v>212</v>
      </c>
      <c r="L932">
        <v>4562</v>
      </c>
      <c r="M932" t="s">
        <v>211</v>
      </c>
      <c r="N932">
        <v>4</v>
      </c>
      <c r="O932">
        <v>1305.6600000000001</v>
      </c>
      <c r="P932">
        <v>290</v>
      </c>
      <c r="Q932" t="str">
        <f t="shared" si="14"/>
        <v>Street</v>
      </c>
    </row>
    <row r="933" spans="1:17" x14ac:dyDescent="0.35">
      <c r="A933">
        <v>4</v>
      </c>
      <c r="B933" t="s">
        <v>187</v>
      </c>
      <c r="C933">
        <v>2019</v>
      </c>
      <c r="D933">
        <v>6</v>
      </c>
      <c r="E933" t="s">
        <v>219</v>
      </c>
      <c r="F933">
        <v>1</v>
      </c>
      <c r="G933" t="s">
        <v>183</v>
      </c>
      <c r="H933">
        <v>1</v>
      </c>
      <c r="I933" t="s">
        <v>229</v>
      </c>
      <c r="J933" t="s">
        <v>121</v>
      </c>
      <c r="K933" t="s">
        <v>230</v>
      </c>
      <c r="L933">
        <v>200</v>
      </c>
      <c r="M933" t="s">
        <v>210</v>
      </c>
      <c r="N933">
        <v>1157</v>
      </c>
      <c r="O933">
        <v>168203.71</v>
      </c>
      <c r="P933">
        <v>694916</v>
      </c>
      <c r="Q933" t="str">
        <f t="shared" si="14"/>
        <v>1-Residential</v>
      </c>
    </row>
    <row r="934" spans="1:17" x14ac:dyDescent="0.35">
      <c r="A934">
        <v>5</v>
      </c>
      <c r="B934" t="s">
        <v>181</v>
      </c>
      <c r="C934">
        <v>2019</v>
      </c>
      <c r="D934">
        <v>6</v>
      </c>
      <c r="E934" t="s">
        <v>219</v>
      </c>
      <c r="F934">
        <v>1</v>
      </c>
      <c r="G934" t="s">
        <v>183</v>
      </c>
      <c r="H934">
        <v>903</v>
      </c>
      <c r="I934" t="s">
        <v>239</v>
      </c>
      <c r="J934" t="s">
        <v>121</v>
      </c>
      <c r="K934" t="s">
        <v>230</v>
      </c>
      <c r="L934">
        <v>4512</v>
      </c>
      <c r="M934" t="s">
        <v>186</v>
      </c>
      <c r="N934">
        <v>387144</v>
      </c>
      <c r="O934">
        <v>22902828.219999999</v>
      </c>
      <c r="P934">
        <v>188022870</v>
      </c>
      <c r="Q934" t="str">
        <f t="shared" si="14"/>
        <v>1-Residential</v>
      </c>
    </row>
    <row r="935" spans="1:17" x14ac:dyDescent="0.35">
      <c r="A935">
        <v>5</v>
      </c>
      <c r="B935" t="s">
        <v>181</v>
      </c>
      <c r="C935">
        <v>2019</v>
      </c>
      <c r="D935">
        <v>6</v>
      </c>
      <c r="E935" t="s">
        <v>219</v>
      </c>
      <c r="F935">
        <v>10</v>
      </c>
      <c r="G935" t="s">
        <v>238</v>
      </c>
      <c r="H935">
        <v>2</v>
      </c>
      <c r="I935" t="s">
        <v>264</v>
      </c>
      <c r="J935" t="s">
        <v>121</v>
      </c>
      <c r="K935" t="s">
        <v>230</v>
      </c>
      <c r="L935">
        <v>207</v>
      </c>
      <c r="M935" t="s">
        <v>243</v>
      </c>
      <c r="N935">
        <v>26</v>
      </c>
      <c r="O935">
        <v>3466.25</v>
      </c>
      <c r="P935">
        <v>15094</v>
      </c>
      <c r="Q935" t="str">
        <f t="shared" si="14"/>
        <v>1-Residential</v>
      </c>
    </row>
    <row r="936" spans="1:17" x14ac:dyDescent="0.35">
      <c r="A936">
        <v>5</v>
      </c>
      <c r="B936" t="s">
        <v>181</v>
      </c>
      <c r="C936">
        <v>2019</v>
      </c>
      <c r="D936">
        <v>6</v>
      </c>
      <c r="E936" t="s">
        <v>219</v>
      </c>
      <c r="F936">
        <v>3</v>
      </c>
      <c r="G936" t="s">
        <v>189</v>
      </c>
      <c r="H936">
        <v>2</v>
      </c>
      <c r="I936" t="s">
        <v>264</v>
      </c>
      <c r="J936" t="s">
        <v>121</v>
      </c>
      <c r="K936" t="s">
        <v>230</v>
      </c>
      <c r="L936">
        <v>300</v>
      </c>
      <c r="M936" t="s">
        <v>191</v>
      </c>
      <c r="N936">
        <v>2</v>
      </c>
      <c r="O936">
        <v>13.2</v>
      </c>
      <c r="P936">
        <v>0</v>
      </c>
      <c r="Q936" t="str">
        <f t="shared" si="14"/>
        <v>1-Residential</v>
      </c>
    </row>
    <row r="937" spans="1:17" x14ac:dyDescent="0.35">
      <c r="A937">
        <v>5</v>
      </c>
      <c r="B937" t="s">
        <v>181</v>
      </c>
      <c r="C937">
        <v>2019</v>
      </c>
      <c r="D937">
        <v>6</v>
      </c>
      <c r="E937" t="s">
        <v>219</v>
      </c>
      <c r="F937">
        <v>1</v>
      </c>
      <c r="G937" t="s">
        <v>183</v>
      </c>
      <c r="H937">
        <v>7</v>
      </c>
      <c r="I937" t="s">
        <v>241</v>
      </c>
      <c r="J937" t="s">
        <v>122</v>
      </c>
      <c r="K937" t="s">
        <v>242</v>
      </c>
      <c r="L937">
        <v>200</v>
      </c>
      <c r="M937" t="s">
        <v>210</v>
      </c>
      <c r="N937">
        <v>84</v>
      </c>
      <c r="O937">
        <v>7175.75</v>
      </c>
      <c r="P937">
        <v>44778</v>
      </c>
      <c r="Q937" t="str">
        <f t="shared" si="14"/>
        <v>2-Low Income Residential</v>
      </c>
    </row>
    <row r="938" spans="1:17" x14ac:dyDescent="0.35">
      <c r="A938">
        <v>4</v>
      </c>
      <c r="B938" t="s">
        <v>187</v>
      </c>
      <c r="C938">
        <v>2019</v>
      </c>
      <c r="D938">
        <v>6</v>
      </c>
      <c r="E938" t="s">
        <v>219</v>
      </c>
      <c r="F938">
        <v>10</v>
      </c>
      <c r="G938" t="s">
        <v>238</v>
      </c>
      <c r="H938">
        <v>905</v>
      </c>
      <c r="I938" t="s">
        <v>272</v>
      </c>
      <c r="J938" t="s">
        <v>122</v>
      </c>
      <c r="K938" t="s">
        <v>242</v>
      </c>
      <c r="L938">
        <v>4513</v>
      </c>
      <c r="M938" t="s">
        <v>240</v>
      </c>
      <c r="N938">
        <v>4</v>
      </c>
      <c r="O938">
        <v>116.76</v>
      </c>
      <c r="P938">
        <v>1993</v>
      </c>
      <c r="Q938" t="str">
        <f t="shared" si="14"/>
        <v>2-Low Income Residential</v>
      </c>
    </row>
    <row r="939" spans="1:17" x14ac:dyDescent="0.35">
      <c r="A939">
        <v>4</v>
      </c>
      <c r="B939" t="s">
        <v>187</v>
      </c>
      <c r="C939">
        <v>2019</v>
      </c>
      <c r="D939">
        <v>6</v>
      </c>
      <c r="E939" t="s">
        <v>219</v>
      </c>
      <c r="F939">
        <v>3</v>
      </c>
      <c r="G939" t="s">
        <v>189</v>
      </c>
      <c r="H939">
        <v>710</v>
      </c>
      <c r="I939" t="s">
        <v>220</v>
      </c>
      <c r="J939" t="s">
        <v>207</v>
      </c>
      <c r="K939" t="s">
        <v>208</v>
      </c>
      <c r="L939">
        <v>4532</v>
      </c>
      <c r="M939" t="s">
        <v>200</v>
      </c>
      <c r="N939">
        <v>11</v>
      </c>
      <c r="O939">
        <v>70160.44</v>
      </c>
      <c r="P939">
        <v>970104</v>
      </c>
      <c r="Q939" t="str">
        <f t="shared" si="14"/>
        <v>5-Large C&amp;I</v>
      </c>
    </row>
    <row r="940" spans="1:17" x14ac:dyDescent="0.35">
      <c r="A940">
        <v>5</v>
      </c>
      <c r="B940" t="s">
        <v>181</v>
      </c>
      <c r="C940">
        <v>2019</v>
      </c>
      <c r="D940">
        <v>6</v>
      </c>
      <c r="E940" t="s">
        <v>219</v>
      </c>
      <c r="F940">
        <v>3</v>
      </c>
      <c r="G940" t="s">
        <v>189</v>
      </c>
      <c r="H940">
        <v>17</v>
      </c>
      <c r="I940" t="s">
        <v>204</v>
      </c>
      <c r="J940" t="s">
        <v>128</v>
      </c>
      <c r="K940" t="s">
        <v>205</v>
      </c>
      <c r="L940">
        <v>300</v>
      </c>
      <c r="M940" t="s">
        <v>191</v>
      </c>
      <c r="N940">
        <v>2</v>
      </c>
      <c r="O940">
        <v>1980.2</v>
      </c>
      <c r="P940">
        <v>10880</v>
      </c>
      <c r="Q940" t="str">
        <f t="shared" si="14"/>
        <v>4-Medium C&amp;I</v>
      </c>
    </row>
    <row r="941" spans="1:17" x14ac:dyDescent="0.35">
      <c r="A941">
        <v>5</v>
      </c>
      <c r="B941" t="s">
        <v>181</v>
      </c>
      <c r="C941">
        <v>2019</v>
      </c>
      <c r="D941">
        <v>6</v>
      </c>
      <c r="E941" t="s">
        <v>219</v>
      </c>
      <c r="F941">
        <v>3</v>
      </c>
      <c r="G941" t="s">
        <v>189</v>
      </c>
      <c r="H941">
        <v>950</v>
      </c>
      <c r="I941" t="s">
        <v>184</v>
      </c>
      <c r="J941" t="s">
        <v>115</v>
      </c>
      <c r="K941" t="s">
        <v>185</v>
      </c>
      <c r="L941">
        <v>4532</v>
      </c>
      <c r="M941" t="s">
        <v>200</v>
      </c>
      <c r="N941">
        <v>54795</v>
      </c>
      <c r="O941">
        <v>3099990.47</v>
      </c>
      <c r="P941">
        <v>82518053</v>
      </c>
      <c r="Q941" t="str">
        <f t="shared" si="14"/>
        <v>3-Small C&amp;I</v>
      </c>
    </row>
    <row r="942" spans="1:17" x14ac:dyDescent="0.35">
      <c r="A942">
        <v>5</v>
      </c>
      <c r="B942" t="s">
        <v>181</v>
      </c>
      <c r="C942">
        <v>2019</v>
      </c>
      <c r="D942">
        <v>6</v>
      </c>
      <c r="E942" t="s">
        <v>219</v>
      </c>
      <c r="F942">
        <v>5</v>
      </c>
      <c r="G942" t="s">
        <v>195</v>
      </c>
      <c r="H942">
        <v>11</v>
      </c>
      <c r="I942" t="s">
        <v>283</v>
      </c>
      <c r="J942" t="s">
        <v>115</v>
      </c>
      <c r="K942" t="s">
        <v>185</v>
      </c>
      <c r="L942">
        <v>460</v>
      </c>
      <c r="M942" t="s">
        <v>198</v>
      </c>
      <c r="N942">
        <v>2</v>
      </c>
      <c r="O942">
        <v>146.16</v>
      </c>
      <c r="P942">
        <v>693</v>
      </c>
      <c r="Q942" t="str">
        <f t="shared" si="14"/>
        <v>3-Small C&amp;I</v>
      </c>
    </row>
    <row r="943" spans="1:17" x14ac:dyDescent="0.35">
      <c r="A943">
        <v>5</v>
      </c>
      <c r="B943" t="s">
        <v>181</v>
      </c>
      <c r="C943">
        <v>2019</v>
      </c>
      <c r="D943">
        <v>6</v>
      </c>
      <c r="E943" t="s">
        <v>219</v>
      </c>
      <c r="F943">
        <v>5</v>
      </c>
      <c r="G943" t="s">
        <v>195</v>
      </c>
      <c r="H943">
        <v>950</v>
      </c>
      <c r="I943" t="s">
        <v>184</v>
      </c>
      <c r="J943" t="s">
        <v>115</v>
      </c>
      <c r="K943" t="s">
        <v>185</v>
      </c>
      <c r="L943">
        <v>4552</v>
      </c>
      <c r="M943" t="s">
        <v>276</v>
      </c>
      <c r="N943">
        <v>1216</v>
      </c>
      <c r="O943">
        <v>296939.84999999998</v>
      </c>
      <c r="P943">
        <v>3311987</v>
      </c>
      <c r="Q943" t="str">
        <f t="shared" si="14"/>
        <v>3-Small C&amp;I</v>
      </c>
    </row>
    <row r="944" spans="1:17" x14ac:dyDescent="0.35">
      <c r="A944">
        <v>5</v>
      </c>
      <c r="B944" t="s">
        <v>181</v>
      </c>
      <c r="C944">
        <v>2019</v>
      </c>
      <c r="D944">
        <v>6</v>
      </c>
      <c r="E944" t="s">
        <v>219</v>
      </c>
      <c r="F944">
        <v>1</v>
      </c>
      <c r="G944" t="s">
        <v>183</v>
      </c>
      <c r="H944">
        <v>5</v>
      </c>
      <c r="I944" t="s">
        <v>190</v>
      </c>
      <c r="J944" t="s">
        <v>115</v>
      </c>
      <c r="K944" t="s">
        <v>185</v>
      </c>
      <c r="L944">
        <v>200</v>
      </c>
      <c r="M944" t="s">
        <v>210</v>
      </c>
      <c r="N944">
        <v>1048</v>
      </c>
      <c r="O944">
        <v>-424023.48</v>
      </c>
      <c r="P944">
        <v>424787</v>
      </c>
      <c r="Q944" t="str">
        <f t="shared" si="14"/>
        <v>3-Small C&amp;I</v>
      </c>
    </row>
    <row r="945" spans="1:17" x14ac:dyDescent="0.35">
      <c r="A945">
        <v>4</v>
      </c>
      <c r="B945" t="s">
        <v>187</v>
      </c>
      <c r="C945">
        <v>2019</v>
      </c>
      <c r="D945">
        <v>6</v>
      </c>
      <c r="E945" t="s">
        <v>219</v>
      </c>
      <c r="F945">
        <v>3</v>
      </c>
      <c r="G945" t="s">
        <v>189</v>
      </c>
      <c r="H945">
        <v>10</v>
      </c>
      <c r="I945" t="s">
        <v>251</v>
      </c>
      <c r="J945" t="s">
        <v>118</v>
      </c>
      <c r="K945" t="s">
        <v>214</v>
      </c>
      <c r="L945">
        <v>300</v>
      </c>
      <c r="M945" t="s">
        <v>191</v>
      </c>
      <c r="N945">
        <v>17</v>
      </c>
      <c r="O945">
        <v>-21598.29</v>
      </c>
      <c r="P945">
        <v>3266</v>
      </c>
      <c r="Q945" t="str">
        <f t="shared" si="14"/>
        <v>3-Small C&amp;I</v>
      </c>
    </row>
    <row r="946" spans="1:17" x14ac:dyDescent="0.35">
      <c r="A946">
        <v>5</v>
      </c>
      <c r="B946" t="s">
        <v>181</v>
      </c>
      <c r="C946">
        <v>2019</v>
      </c>
      <c r="D946">
        <v>6</v>
      </c>
      <c r="E946" t="s">
        <v>219</v>
      </c>
      <c r="F946">
        <v>3</v>
      </c>
      <c r="G946" t="s">
        <v>189</v>
      </c>
      <c r="H946">
        <v>15</v>
      </c>
      <c r="I946" t="s">
        <v>252</v>
      </c>
      <c r="J946" t="s">
        <v>118</v>
      </c>
      <c r="K946" t="s">
        <v>214</v>
      </c>
      <c r="L946">
        <v>300</v>
      </c>
      <c r="M946" t="s">
        <v>191</v>
      </c>
      <c r="N946">
        <v>127</v>
      </c>
      <c r="O946">
        <v>2897.74</v>
      </c>
      <c r="P946">
        <v>18584</v>
      </c>
      <c r="Q946" t="str">
        <f t="shared" si="14"/>
        <v>3-Small C&amp;I</v>
      </c>
    </row>
    <row r="947" spans="1:17" x14ac:dyDescent="0.35">
      <c r="A947">
        <v>4</v>
      </c>
      <c r="B947" t="s">
        <v>187</v>
      </c>
      <c r="C947">
        <v>2019</v>
      </c>
      <c r="D947">
        <v>6</v>
      </c>
      <c r="E947" t="s">
        <v>219</v>
      </c>
      <c r="F947">
        <v>1</v>
      </c>
      <c r="G947" t="s">
        <v>183</v>
      </c>
      <c r="H947">
        <v>953</v>
      </c>
      <c r="I947" t="s">
        <v>213</v>
      </c>
      <c r="J947" t="s">
        <v>118</v>
      </c>
      <c r="K947" t="s">
        <v>214</v>
      </c>
      <c r="L947">
        <v>4512</v>
      </c>
      <c r="M947" t="s">
        <v>186</v>
      </c>
      <c r="N947">
        <v>1</v>
      </c>
      <c r="O947">
        <v>11.14</v>
      </c>
      <c r="P947">
        <v>12</v>
      </c>
      <c r="Q947" t="str">
        <f t="shared" si="14"/>
        <v>3-Small C&amp;I</v>
      </c>
    </row>
    <row r="948" spans="1:17" x14ac:dyDescent="0.35">
      <c r="A948">
        <v>4</v>
      </c>
      <c r="B948" t="s">
        <v>187</v>
      </c>
      <c r="C948">
        <v>2019</v>
      </c>
      <c r="D948">
        <v>6</v>
      </c>
      <c r="E948" t="s">
        <v>219</v>
      </c>
      <c r="F948">
        <v>5</v>
      </c>
      <c r="G948" t="s">
        <v>195</v>
      </c>
      <c r="H948">
        <v>950</v>
      </c>
      <c r="I948" t="s">
        <v>184</v>
      </c>
      <c r="J948" t="s">
        <v>115</v>
      </c>
      <c r="K948" t="s">
        <v>185</v>
      </c>
      <c r="L948">
        <v>4552</v>
      </c>
      <c r="M948" t="s">
        <v>276</v>
      </c>
      <c r="N948">
        <v>2</v>
      </c>
      <c r="O948">
        <v>35.22</v>
      </c>
      <c r="P948">
        <v>162</v>
      </c>
      <c r="Q948" t="str">
        <f t="shared" si="14"/>
        <v>3-Small C&amp;I</v>
      </c>
    </row>
    <row r="949" spans="1:17" x14ac:dyDescent="0.35">
      <c r="A949">
        <v>5</v>
      </c>
      <c r="B949" t="s">
        <v>181</v>
      </c>
      <c r="C949">
        <v>2019</v>
      </c>
      <c r="D949">
        <v>6</v>
      </c>
      <c r="E949" t="s">
        <v>219</v>
      </c>
      <c r="F949">
        <v>5</v>
      </c>
      <c r="G949" t="s">
        <v>195</v>
      </c>
      <c r="H949">
        <v>18</v>
      </c>
      <c r="I949" t="s">
        <v>215</v>
      </c>
      <c r="J949" t="s">
        <v>119</v>
      </c>
      <c r="K949" t="s">
        <v>216</v>
      </c>
      <c r="L949">
        <v>460</v>
      </c>
      <c r="M949" t="s">
        <v>198</v>
      </c>
      <c r="N949">
        <v>226</v>
      </c>
      <c r="O949">
        <v>761300.47</v>
      </c>
      <c r="P949">
        <v>3952846</v>
      </c>
      <c r="Q949" t="str">
        <f t="shared" si="14"/>
        <v>4-Medium C&amp;I</v>
      </c>
    </row>
    <row r="950" spans="1:17" x14ac:dyDescent="0.35">
      <c r="A950">
        <v>5</v>
      </c>
      <c r="B950" t="s">
        <v>181</v>
      </c>
      <c r="C950">
        <v>2019</v>
      </c>
      <c r="D950">
        <v>6</v>
      </c>
      <c r="E950" t="s">
        <v>219</v>
      </c>
      <c r="F950">
        <v>10</v>
      </c>
      <c r="G950" t="s">
        <v>238</v>
      </c>
      <c r="H950">
        <v>616</v>
      </c>
      <c r="I950" t="s">
        <v>199</v>
      </c>
      <c r="J950" t="s">
        <v>125</v>
      </c>
      <c r="K950" t="s">
        <v>197</v>
      </c>
      <c r="L950">
        <v>4513</v>
      </c>
      <c r="M950" t="s">
        <v>240</v>
      </c>
      <c r="N950">
        <v>3</v>
      </c>
      <c r="O950">
        <v>68.28</v>
      </c>
      <c r="P950">
        <v>281</v>
      </c>
      <c r="Q950" t="str">
        <f t="shared" si="14"/>
        <v>Street</v>
      </c>
    </row>
    <row r="951" spans="1:17" x14ac:dyDescent="0.35">
      <c r="A951">
        <v>5</v>
      </c>
      <c r="B951" t="s">
        <v>181</v>
      </c>
      <c r="C951">
        <v>2019</v>
      </c>
      <c r="D951">
        <v>6</v>
      </c>
      <c r="E951" t="s">
        <v>219</v>
      </c>
      <c r="F951">
        <v>6</v>
      </c>
      <c r="G951" t="s">
        <v>192</v>
      </c>
      <c r="H951">
        <v>600</v>
      </c>
      <c r="I951" t="s">
        <v>266</v>
      </c>
      <c r="J951" t="s">
        <v>123</v>
      </c>
      <c r="K951" t="s">
        <v>261</v>
      </c>
      <c r="L951">
        <v>700</v>
      </c>
      <c r="M951" t="s">
        <v>193</v>
      </c>
      <c r="N951">
        <v>88</v>
      </c>
      <c r="O951">
        <v>222480.53</v>
      </c>
      <c r="P951">
        <v>307267</v>
      </c>
      <c r="Q951" t="str">
        <f t="shared" si="14"/>
        <v>Street</v>
      </c>
    </row>
    <row r="952" spans="1:17" x14ac:dyDescent="0.35">
      <c r="A952">
        <v>5</v>
      </c>
      <c r="B952" t="s">
        <v>181</v>
      </c>
      <c r="C952">
        <v>2019</v>
      </c>
      <c r="D952">
        <v>6</v>
      </c>
      <c r="E952" t="s">
        <v>219</v>
      </c>
      <c r="F952">
        <v>5</v>
      </c>
      <c r="G952" t="s">
        <v>195</v>
      </c>
      <c r="H952">
        <v>603</v>
      </c>
      <c r="I952" t="s">
        <v>196</v>
      </c>
      <c r="J952" t="s">
        <v>125</v>
      </c>
      <c r="K952" t="s">
        <v>197</v>
      </c>
      <c r="L952">
        <v>460</v>
      </c>
      <c r="M952" t="s">
        <v>198</v>
      </c>
      <c r="N952">
        <v>62</v>
      </c>
      <c r="O952">
        <v>6316.6</v>
      </c>
      <c r="P952">
        <v>18215</v>
      </c>
      <c r="Q952" t="str">
        <f t="shared" si="14"/>
        <v>Street</v>
      </c>
    </row>
    <row r="953" spans="1:17" x14ac:dyDescent="0.35">
      <c r="A953">
        <v>5</v>
      </c>
      <c r="B953" t="s">
        <v>181</v>
      </c>
      <c r="C953">
        <v>2019</v>
      </c>
      <c r="D953">
        <v>6</v>
      </c>
      <c r="E953" t="s">
        <v>219</v>
      </c>
      <c r="F953">
        <v>6</v>
      </c>
      <c r="G953" t="s">
        <v>192</v>
      </c>
      <c r="H953">
        <v>602</v>
      </c>
      <c r="I953" t="s">
        <v>246</v>
      </c>
      <c r="J953" t="s">
        <v>125</v>
      </c>
      <c r="K953" t="s">
        <v>197</v>
      </c>
      <c r="L953">
        <v>700</v>
      </c>
      <c r="M953" t="s">
        <v>193</v>
      </c>
      <c r="N953">
        <v>354</v>
      </c>
      <c r="O953">
        <v>25565.99</v>
      </c>
      <c r="P953">
        <v>70636</v>
      </c>
      <c r="Q953" t="str">
        <f t="shared" si="14"/>
        <v>Street</v>
      </c>
    </row>
    <row r="954" spans="1:17" x14ac:dyDescent="0.35">
      <c r="A954">
        <v>4</v>
      </c>
      <c r="B954" t="s">
        <v>187</v>
      </c>
      <c r="C954">
        <v>2019</v>
      </c>
      <c r="D954">
        <v>6</v>
      </c>
      <c r="E954" t="s">
        <v>219</v>
      </c>
      <c r="F954">
        <v>3</v>
      </c>
      <c r="G954" t="s">
        <v>189</v>
      </c>
      <c r="H954">
        <v>616</v>
      </c>
      <c r="I954" t="s">
        <v>199</v>
      </c>
      <c r="J954" t="s">
        <v>125</v>
      </c>
      <c r="K954" t="s">
        <v>197</v>
      </c>
      <c r="L954">
        <v>4532</v>
      </c>
      <c r="M954" t="s">
        <v>200</v>
      </c>
      <c r="N954">
        <v>1</v>
      </c>
      <c r="O954">
        <v>7.23</v>
      </c>
      <c r="P954">
        <v>16</v>
      </c>
      <c r="Q954" t="str">
        <f t="shared" si="14"/>
        <v>Street</v>
      </c>
    </row>
    <row r="955" spans="1:17" x14ac:dyDescent="0.35">
      <c r="A955">
        <v>5</v>
      </c>
      <c r="B955" t="s">
        <v>181</v>
      </c>
      <c r="C955">
        <v>2019</v>
      </c>
      <c r="D955">
        <v>6</v>
      </c>
      <c r="E955" t="s">
        <v>219</v>
      </c>
      <c r="F955">
        <v>3</v>
      </c>
      <c r="G955" t="s">
        <v>189</v>
      </c>
      <c r="H955">
        <v>953</v>
      </c>
      <c r="I955" t="s">
        <v>213</v>
      </c>
      <c r="J955" t="s">
        <v>118</v>
      </c>
      <c r="K955" t="s">
        <v>214</v>
      </c>
      <c r="L955">
        <v>4532</v>
      </c>
      <c r="M955" t="s">
        <v>200</v>
      </c>
      <c r="N955">
        <v>14128</v>
      </c>
      <c r="O955">
        <v>476314.86</v>
      </c>
      <c r="P955">
        <v>6128880</v>
      </c>
      <c r="Q955" t="str">
        <f t="shared" si="14"/>
        <v>3-Small C&amp;I</v>
      </c>
    </row>
    <row r="956" spans="1:17" x14ac:dyDescent="0.35">
      <c r="A956">
        <v>5</v>
      </c>
      <c r="B956" t="s">
        <v>181</v>
      </c>
      <c r="C956">
        <v>2019</v>
      </c>
      <c r="D956">
        <v>6</v>
      </c>
      <c r="E956" t="s">
        <v>219</v>
      </c>
      <c r="F956">
        <v>3</v>
      </c>
      <c r="G956" t="s">
        <v>189</v>
      </c>
      <c r="H956">
        <v>313</v>
      </c>
      <c r="I956" t="s">
        <v>217</v>
      </c>
      <c r="J956" t="s">
        <v>119</v>
      </c>
      <c r="K956" t="s">
        <v>216</v>
      </c>
      <c r="L956">
        <v>300</v>
      </c>
      <c r="M956" t="s">
        <v>191</v>
      </c>
      <c r="N956">
        <v>6</v>
      </c>
      <c r="O956">
        <v>21792.240000000002</v>
      </c>
      <c r="P956">
        <v>122663</v>
      </c>
      <c r="Q956" t="str">
        <f t="shared" si="14"/>
        <v>4-Medium C&amp;I</v>
      </c>
    </row>
    <row r="957" spans="1:17" x14ac:dyDescent="0.35">
      <c r="A957">
        <v>5</v>
      </c>
      <c r="B957" t="s">
        <v>181</v>
      </c>
      <c r="C957">
        <v>2019</v>
      </c>
      <c r="D957">
        <v>6</v>
      </c>
      <c r="E957" t="s">
        <v>219</v>
      </c>
      <c r="F957">
        <v>5</v>
      </c>
      <c r="G957" t="s">
        <v>195</v>
      </c>
      <c r="H957">
        <v>13</v>
      </c>
      <c r="I957" t="s">
        <v>296</v>
      </c>
      <c r="J957" t="s">
        <v>119</v>
      </c>
      <c r="K957" t="s">
        <v>216</v>
      </c>
      <c r="L957">
        <v>460</v>
      </c>
      <c r="M957" t="s">
        <v>198</v>
      </c>
      <c r="N957">
        <v>6</v>
      </c>
      <c r="O957">
        <v>10247.799999999999</v>
      </c>
      <c r="P957">
        <v>54160</v>
      </c>
      <c r="Q957" t="str">
        <f t="shared" si="14"/>
        <v>4-Medium C&amp;I</v>
      </c>
    </row>
    <row r="958" spans="1:17" x14ac:dyDescent="0.35">
      <c r="A958">
        <v>5</v>
      </c>
      <c r="B958" t="s">
        <v>181</v>
      </c>
      <c r="C958">
        <v>2019</v>
      </c>
      <c r="D958">
        <v>6</v>
      </c>
      <c r="E958" t="s">
        <v>219</v>
      </c>
      <c r="F958">
        <v>3</v>
      </c>
      <c r="G958" t="s">
        <v>189</v>
      </c>
      <c r="H958">
        <v>5</v>
      </c>
      <c r="I958" t="s">
        <v>190</v>
      </c>
      <c r="J958" t="s">
        <v>115</v>
      </c>
      <c r="K958" t="s">
        <v>185</v>
      </c>
      <c r="L958">
        <v>300</v>
      </c>
      <c r="M958" t="s">
        <v>191</v>
      </c>
      <c r="N958">
        <v>48517</v>
      </c>
      <c r="O958">
        <v>-146404.20000000001</v>
      </c>
      <c r="P958">
        <v>55202782</v>
      </c>
      <c r="Q958" t="str">
        <f t="shared" si="14"/>
        <v>3-Small C&amp;I</v>
      </c>
    </row>
    <row r="959" spans="1:17" x14ac:dyDescent="0.35">
      <c r="A959">
        <v>4</v>
      </c>
      <c r="B959" t="s">
        <v>187</v>
      </c>
      <c r="C959">
        <v>2019</v>
      </c>
      <c r="D959">
        <v>6</v>
      </c>
      <c r="E959" t="s">
        <v>219</v>
      </c>
      <c r="F959">
        <v>3</v>
      </c>
      <c r="G959" t="s">
        <v>189</v>
      </c>
      <c r="H959">
        <v>5</v>
      </c>
      <c r="I959" t="s">
        <v>190</v>
      </c>
      <c r="J959" t="s">
        <v>115</v>
      </c>
      <c r="K959" t="s">
        <v>185</v>
      </c>
      <c r="L959">
        <v>300</v>
      </c>
      <c r="M959" t="s">
        <v>191</v>
      </c>
      <c r="N959">
        <v>164</v>
      </c>
      <c r="O959">
        <v>32448.31</v>
      </c>
      <c r="P959">
        <v>160120</v>
      </c>
      <c r="Q959" t="str">
        <f t="shared" si="14"/>
        <v>3-Small C&amp;I</v>
      </c>
    </row>
    <row r="960" spans="1:17" x14ac:dyDescent="0.35">
      <c r="A960">
        <v>5</v>
      </c>
      <c r="B960" t="s">
        <v>181</v>
      </c>
      <c r="C960">
        <v>2019</v>
      </c>
      <c r="D960">
        <v>6</v>
      </c>
      <c r="E960" t="s">
        <v>219</v>
      </c>
      <c r="F960">
        <v>1</v>
      </c>
      <c r="G960" t="s">
        <v>183</v>
      </c>
      <c r="H960">
        <v>2</v>
      </c>
      <c r="I960" t="s">
        <v>264</v>
      </c>
      <c r="J960" t="s">
        <v>121</v>
      </c>
      <c r="K960" t="s">
        <v>230</v>
      </c>
      <c r="L960">
        <v>200</v>
      </c>
      <c r="M960" t="s">
        <v>210</v>
      </c>
      <c r="N960">
        <v>256</v>
      </c>
      <c r="O960">
        <v>29971.56</v>
      </c>
      <c r="P960">
        <v>125215</v>
      </c>
      <c r="Q960" t="str">
        <f t="shared" si="14"/>
        <v>1-Residential</v>
      </c>
    </row>
    <row r="961" spans="1:17" x14ac:dyDescent="0.35">
      <c r="A961">
        <v>5</v>
      </c>
      <c r="B961" t="s">
        <v>181</v>
      </c>
      <c r="C961">
        <v>2019</v>
      </c>
      <c r="D961">
        <v>6</v>
      </c>
      <c r="E961" t="s">
        <v>219</v>
      </c>
      <c r="F961">
        <v>3</v>
      </c>
      <c r="G961" t="s">
        <v>189</v>
      </c>
      <c r="H961">
        <v>1</v>
      </c>
      <c r="I961" t="s">
        <v>229</v>
      </c>
      <c r="J961" t="s">
        <v>121</v>
      </c>
      <c r="K961" t="s">
        <v>230</v>
      </c>
      <c r="L961">
        <v>300</v>
      </c>
      <c r="M961" t="s">
        <v>191</v>
      </c>
      <c r="N961">
        <v>1276</v>
      </c>
      <c r="O961">
        <v>288223.28999999998</v>
      </c>
      <c r="P961">
        <v>1300106</v>
      </c>
      <c r="Q961" t="str">
        <f t="shared" si="14"/>
        <v>1-Residential</v>
      </c>
    </row>
    <row r="962" spans="1:17" x14ac:dyDescent="0.35">
      <c r="A962">
        <v>5</v>
      </c>
      <c r="B962" t="s">
        <v>181</v>
      </c>
      <c r="C962">
        <v>2019</v>
      </c>
      <c r="D962">
        <v>6</v>
      </c>
      <c r="E962" t="s">
        <v>219</v>
      </c>
      <c r="F962">
        <v>3</v>
      </c>
      <c r="G962" t="s">
        <v>189</v>
      </c>
      <c r="H962">
        <v>301</v>
      </c>
      <c r="I962" t="s">
        <v>247</v>
      </c>
      <c r="J962" t="s">
        <v>121</v>
      </c>
      <c r="K962" t="s">
        <v>230</v>
      </c>
      <c r="L962">
        <v>300</v>
      </c>
      <c r="M962" t="s">
        <v>191</v>
      </c>
      <c r="N962">
        <v>11</v>
      </c>
      <c r="O962">
        <v>3177.65</v>
      </c>
      <c r="P962">
        <v>13755</v>
      </c>
      <c r="Q962" t="str">
        <f t="shared" ref="Q962:Q1025" si="15">VLOOKUP(J962,S:T,2,FALSE)</f>
        <v>1-Residential</v>
      </c>
    </row>
    <row r="963" spans="1:17" x14ac:dyDescent="0.35">
      <c r="A963">
        <v>5</v>
      </c>
      <c r="B963" t="s">
        <v>181</v>
      </c>
      <c r="C963">
        <v>2019</v>
      </c>
      <c r="D963">
        <v>6</v>
      </c>
      <c r="E963" t="s">
        <v>219</v>
      </c>
      <c r="F963">
        <v>10</v>
      </c>
      <c r="G963" t="s">
        <v>238</v>
      </c>
      <c r="H963">
        <v>7</v>
      </c>
      <c r="I963" t="s">
        <v>241</v>
      </c>
      <c r="J963" t="s">
        <v>122</v>
      </c>
      <c r="K963" t="s">
        <v>242</v>
      </c>
      <c r="L963">
        <v>207</v>
      </c>
      <c r="M963" t="s">
        <v>243</v>
      </c>
      <c r="N963">
        <v>10</v>
      </c>
      <c r="O963">
        <v>931.22</v>
      </c>
      <c r="P963">
        <v>5764</v>
      </c>
      <c r="Q963" t="str">
        <f t="shared" si="15"/>
        <v>2-Low Income Residential</v>
      </c>
    </row>
    <row r="964" spans="1:17" x14ac:dyDescent="0.35">
      <c r="A964">
        <v>5</v>
      </c>
      <c r="B964" t="s">
        <v>181</v>
      </c>
      <c r="C964">
        <v>2019</v>
      </c>
      <c r="D964">
        <v>6</v>
      </c>
      <c r="E964" t="s">
        <v>219</v>
      </c>
      <c r="F964">
        <v>10</v>
      </c>
      <c r="G964" t="s">
        <v>238</v>
      </c>
      <c r="H964">
        <v>306</v>
      </c>
      <c r="I964" t="s">
        <v>244</v>
      </c>
      <c r="J964" t="s">
        <v>122</v>
      </c>
      <c r="K964" t="s">
        <v>242</v>
      </c>
      <c r="L964">
        <v>207</v>
      </c>
      <c r="M964" t="s">
        <v>243</v>
      </c>
      <c r="N964">
        <v>87</v>
      </c>
      <c r="O964">
        <v>9937.02</v>
      </c>
      <c r="P964">
        <v>64646</v>
      </c>
      <c r="Q964" t="str">
        <f t="shared" si="15"/>
        <v>2-Low Income Residential</v>
      </c>
    </row>
    <row r="965" spans="1:17" x14ac:dyDescent="0.35">
      <c r="A965">
        <v>5</v>
      </c>
      <c r="B965" t="s">
        <v>181</v>
      </c>
      <c r="C965">
        <v>2019</v>
      </c>
      <c r="D965">
        <v>6</v>
      </c>
      <c r="E965" t="s">
        <v>219</v>
      </c>
      <c r="F965">
        <v>3</v>
      </c>
      <c r="G965" t="s">
        <v>189</v>
      </c>
      <c r="H965">
        <v>911</v>
      </c>
      <c r="I965" t="s">
        <v>201</v>
      </c>
      <c r="J965" t="s">
        <v>202</v>
      </c>
      <c r="K965" t="s">
        <v>203</v>
      </c>
      <c r="L965">
        <v>4532</v>
      </c>
      <c r="M965" t="s">
        <v>200</v>
      </c>
      <c r="N965">
        <v>27</v>
      </c>
      <c r="O965">
        <v>42189.18</v>
      </c>
      <c r="P965">
        <v>337563</v>
      </c>
      <c r="Q965" t="str">
        <f t="shared" si="15"/>
        <v>1-Residential</v>
      </c>
    </row>
    <row r="966" spans="1:17" x14ac:dyDescent="0.35">
      <c r="A966">
        <v>5</v>
      </c>
      <c r="B966" t="s">
        <v>181</v>
      </c>
      <c r="C966">
        <v>2019</v>
      </c>
      <c r="D966">
        <v>6</v>
      </c>
      <c r="E966" t="s">
        <v>219</v>
      </c>
      <c r="F966">
        <v>1</v>
      </c>
      <c r="G966" t="s">
        <v>183</v>
      </c>
      <c r="H966">
        <v>3</v>
      </c>
      <c r="I966" t="s">
        <v>209</v>
      </c>
      <c r="J966" t="s">
        <v>202</v>
      </c>
      <c r="K966" t="s">
        <v>203</v>
      </c>
      <c r="L966">
        <v>200</v>
      </c>
      <c r="M966" t="s">
        <v>210</v>
      </c>
      <c r="N966">
        <v>11</v>
      </c>
      <c r="O966">
        <v>4607.24</v>
      </c>
      <c r="P966">
        <v>19281</v>
      </c>
      <c r="Q966" t="str">
        <f t="shared" si="15"/>
        <v>1-Residential</v>
      </c>
    </row>
    <row r="967" spans="1:17" x14ac:dyDescent="0.35">
      <c r="A967">
        <v>5</v>
      </c>
      <c r="B967" t="s">
        <v>181</v>
      </c>
      <c r="C967">
        <v>2019</v>
      </c>
      <c r="D967">
        <v>6</v>
      </c>
      <c r="E967" t="s">
        <v>219</v>
      </c>
      <c r="F967">
        <v>75</v>
      </c>
      <c r="G967" t="s">
        <v>212</v>
      </c>
      <c r="H967">
        <v>701</v>
      </c>
      <c r="I967" t="s">
        <v>206</v>
      </c>
      <c r="J967" t="s">
        <v>207</v>
      </c>
      <c r="K967" t="s">
        <v>208</v>
      </c>
      <c r="L967">
        <v>1575</v>
      </c>
      <c r="M967" t="s">
        <v>218</v>
      </c>
      <c r="N967">
        <v>1</v>
      </c>
      <c r="O967">
        <v>31792.09</v>
      </c>
      <c r="P967">
        <v>188300</v>
      </c>
      <c r="Q967" t="str">
        <f t="shared" si="15"/>
        <v>5-Large C&amp;I</v>
      </c>
    </row>
    <row r="968" spans="1:17" x14ac:dyDescent="0.35">
      <c r="A968">
        <v>5</v>
      </c>
      <c r="B968" t="s">
        <v>181</v>
      </c>
      <c r="C968">
        <v>2019</v>
      </c>
      <c r="D968">
        <v>6</v>
      </c>
      <c r="E968" t="s">
        <v>219</v>
      </c>
      <c r="F968">
        <v>6</v>
      </c>
      <c r="G968" t="s">
        <v>192</v>
      </c>
      <c r="H968">
        <v>5</v>
      </c>
      <c r="I968" t="s">
        <v>190</v>
      </c>
      <c r="J968" t="s">
        <v>115</v>
      </c>
      <c r="K968" t="s">
        <v>185</v>
      </c>
      <c r="L968">
        <v>700</v>
      </c>
      <c r="M968" t="s">
        <v>193</v>
      </c>
      <c r="N968">
        <v>6</v>
      </c>
      <c r="O968">
        <v>221.09</v>
      </c>
      <c r="P968">
        <v>884</v>
      </c>
      <c r="Q968" t="str">
        <f t="shared" si="15"/>
        <v>3-Small C&amp;I</v>
      </c>
    </row>
    <row r="969" spans="1:17" x14ac:dyDescent="0.35">
      <c r="A969">
        <v>5</v>
      </c>
      <c r="B969" t="s">
        <v>181</v>
      </c>
      <c r="C969">
        <v>2019</v>
      </c>
      <c r="D969">
        <v>6</v>
      </c>
      <c r="E969" t="s">
        <v>219</v>
      </c>
      <c r="F969">
        <v>75</v>
      </c>
      <c r="G969" t="s">
        <v>212</v>
      </c>
      <c r="H969">
        <v>5</v>
      </c>
      <c r="I969" t="s">
        <v>190</v>
      </c>
      <c r="J969" t="s">
        <v>115</v>
      </c>
      <c r="K969" t="s">
        <v>185</v>
      </c>
      <c r="L969">
        <v>1575</v>
      </c>
      <c r="M969" t="s">
        <v>218</v>
      </c>
      <c r="N969">
        <v>5</v>
      </c>
      <c r="O969">
        <v>1469.08</v>
      </c>
      <c r="P969">
        <v>7770</v>
      </c>
      <c r="Q969" t="str">
        <f t="shared" si="15"/>
        <v>3-Small C&amp;I</v>
      </c>
    </row>
    <row r="970" spans="1:17" x14ac:dyDescent="0.35">
      <c r="A970">
        <v>4</v>
      </c>
      <c r="B970" t="s">
        <v>187</v>
      </c>
      <c r="C970">
        <v>2019</v>
      </c>
      <c r="D970">
        <v>6</v>
      </c>
      <c r="E970" t="s">
        <v>219</v>
      </c>
      <c r="F970">
        <v>3</v>
      </c>
      <c r="G970" t="s">
        <v>189</v>
      </c>
      <c r="H970">
        <v>950</v>
      </c>
      <c r="I970" t="s">
        <v>184</v>
      </c>
      <c r="J970" t="s">
        <v>115</v>
      </c>
      <c r="K970" t="s">
        <v>185</v>
      </c>
      <c r="L970">
        <v>4532</v>
      </c>
      <c r="M970" t="s">
        <v>200</v>
      </c>
      <c r="N970">
        <v>1251</v>
      </c>
      <c r="O970">
        <v>174271.26</v>
      </c>
      <c r="P970">
        <v>1716000</v>
      </c>
      <c r="Q970" t="str">
        <f t="shared" si="15"/>
        <v>3-Small C&amp;I</v>
      </c>
    </row>
    <row r="971" spans="1:17" x14ac:dyDescent="0.35">
      <c r="A971">
        <v>5</v>
      </c>
      <c r="B971" t="s">
        <v>181</v>
      </c>
      <c r="C971">
        <v>2019</v>
      </c>
      <c r="D971">
        <v>6</v>
      </c>
      <c r="E971" t="s">
        <v>219</v>
      </c>
      <c r="F971">
        <v>3</v>
      </c>
      <c r="G971" t="s">
        <v>189</v>
      </c>
      <c r="H971">
        <v>12</v>
      </c>
      <c r="I971" t="s">
        <v>301</v>
      </c>
      <c r="J971" t="s">
        <v>126</v>
      </c>
      <c r="K971" t="s">
        <v>249</v>
      </c>
      <c r="L971">
        <v>300</v>
      </c>
      <c r="M971" t="s">
        <v>191</v>
      </c>
      <c r="N971">
        <v>1</v>
      </c>
      <c r="O971">
        <v>44.34</v>
      </c>
      <c r="P971">
        <v>194</v>
      </c>
      <c r="Q971" t="str">
        <f t="shared" si="15"/>
        <v>3-Small C&amp;I</v>
      </c>
    </row>
    <row r="972" spans="1:17" x14ac:dyDescent="0.35">
      <c r="A972">
        <v>5</v>
      </c>
      <c r="B972" t="s">
        <v>181</v>
      </c>
      <c r="C972">
        <v>2019</v>
      </c>
      <c r="D972">
        <v>6</v>
      </c>
      <c r="E972" t="s">
        <v>219</v>
      </c>
      <c r="F972">
        <v>1</v>
      </c>
      <c r="G972" t="s">
        <v>183</v>
      </c>
      <c r="H972">
        <v>305</v>
      </c>
      <c r="I972" t="s">
        <v>234</v>
      </c>
      <c r="J972" t="s">
        <v>115</v>
      </c>
      <c r="K972" t="s">
        <v>185</v>
      </c>
      <c r="L972">
        <v>200</v>
      </c>
      <c r="M972" t="s">
        <v>210</v>
      </c>
      <c r="N972">
        <v>3</v>
      </c>
      <c r="O972">
        <v>551.46</v>
      </c>
      <c r="P972">
        <v>2855</v>
      </c>
      <c r="Q972" t="str">
        <f t="shared" si="15"/>
        <v>3-Small C&amp;I</v>
      </c>
    </row>
    <row r="973" spans="1:17" x14ac:dyDescent="0.35">
      <c r="A973">
        <v>5</v>
      </c>
      <c r="B973" t="s">
        <v>181</v>
      </c>
      <c r="C973">
        <v>2019</v>
      </c>
      <c r="D973">
        <v>6</v>
      </c>
      <c r="E973" t="s">
        <v>219</v>
      </c>
      <c r="F973">
        <v>5</v>
      </c>
      <c r="G973" t="s">
        <v>195</v>
      </c>
      <c r="H973">
        <v>313</v>
      </c>
      <c r="I973" t="s">
        <v>217</v>
      </c>
      <c r="J973" t="s">
        <v>119</v>
      </c>
      <c r="K973" t="s">
        <v>216</v>
      </c>
      <c r="L973">
        <v>460</v>
      </c>
      <c r="M973" t="s">
        <v>198</v>
      </c>
      <c r="N973">
        <v>1</v>
      </c>
      <c r="O973">
        <v>970.51</v>
      </c>
      <c r="P973">
        <v>5123</v>
      </c>
      <c r="Q973" t="str">
        <f t="shared" si="15"/>
        <v>4-Medium C&amp;I</v>
      </c>
    </row>
    <row r="974" spans="1:17" x14ac:dyDescent="0.35">
      <c r="A974">
        <v>4</v>
      </c>
      <c r="B974" t="s">
        <v>187</v>
      </c>
      <c r="C974">
        <v>2019</v>
      </c>
      <c r="D974">
        <v>6</v>
      </c>
      <c r="E974" t="s">
        <v>219</v>
      </c>
      <c r="F974">
        <v>3</v>
      </c>
      <c r="G974" t="s">
        <v>189</v>
      </c>
      <c r="H974">
        <v>621</v>
      </c>
      <c r="I974" t="s">
        <v>259</v>
      </c>
      <c r="J974" t="s">
        <v>116</v>
      </c>
      <c r="K974" t="s">
        <v>224</v>
      </c>
      <c r="L974">
        <v>4532</v>
      </c>
      <c r="M974" t="s">
        <v>200</v>
      </c>
      <c r="N974">
        <v>9</v>
      </c>
      <c r="O974">
        <v>167.55</v>
      </c>
      <c r="P974">
        <v>1052</v>
      </c>
      <c r="Q974" t="str">
        <f t="shared" si="15"/>
        <v>3-Small C&amp;I</v>
      </c>
    </row>
    <row r="975" spans="1:17" x14ac:dyDescent="0.35">
      <c r="A975">
        <v>5</v>
      </c>
      <c r="B975" t="s">
        <v>181</v>
      </c>
      <c r="C975">
        <v>2019</v>
      </c>
      <c r="D975">
        <v>6</v>
      </c>
      <c r="E975" t="s">
        <v>219</v>
      </c>
      <c r="F975">
        <v>6</v>
      </c>
      <c r="G975" t="s">
        <v>192</v>
      </c>
      <c r="H975">
        <v>606</v>
      </c>
      <c r="I975" t="s">
        <v>279</v>
      </c>
      <c r="J975" t="s">
        <v>130</v>
      </c>
      <c r="K975" t="s">
        <v>280</v>
      </c>
      <c r="L975">
        <v>700</v>
      </c>
      <c r="M975" t="s">
        <v>193</v>
      </c>
      <c r="N975">
        <v>2</v>
      </c>
      <c r="O975">
        <v>582.19000000000005</v>
      </c>
      <c r="P975">
        <v>1025</v>
      </c>
      <c r="Q975" t="str">
        <f t="shared" si="15"/>
        <v>Street</v>
      </c>
    </row>
    <row r="976" spans="1:17" x14ac:dyDescent="0.35">
      <c r="A976">
        <v>5</v>
      </c>
      <c r="B976" t="s">
        <v>181</v>
      </c>
      <c r="C976">
        <v>2019</v>
      </c>
      <c r="D976">
        <v>6</v>
      </c>
      <c r="E976" t="s">
        <v>219</v>
      </c>
      <c r="F976">
        <v>1</v>
      </c>
      <c r="G976" t="s">
        <v>183</v>
      </c>
      <c r="H976">
        <v>1</v>
      </c>
      <c r="I976" t="s">
        <v>229</v>
      </c>
      <c r="J976" t="s">
        <v>121</v>
      </c>
      <c r="K976" t="s">
        <v>230</v>
      </c>
      <c r="L976">
        <v>200</v>
      </c>
      <c r="M976" t="s">
        <v>210</v>
      </c>
      <c r="N976">
        <v>554429</v>
      </c>
      <c r="O976">
        <v>58093522.600000001</v>
      </c>
      <c r="P976">
        <v>250827061</v>
      </c>
      <c r="Q976" t="str">
        <f t="shared" si="15"/>
        <v>1-Residential</v>
      </c>
    </row>
    <row r="977" spans="1:17" x14ac:dyDescent="0.35">
      <c r="A977">
        <v>5</v>
      </c>
      <c r="B977" t="s">
        <v>181</v>
      </c>
      <c r="C977">
        <v>2019</v>
      </c>
      <c r="D977">
        <v>6</v>
      </c>
      <c r="E977" t="s">
        <v>219</v>
      </c>
      <c r="F977">
        <v>1</v>
      </c>
      <c r="G977" t="s">
        <v>183</v>
      </c>
      <c r="H977">
        <v>306</v>
      </c>
      <c r="I977" t="s">
        <v>244</v>
      </c>
      <c r="J977" t="s">
        <v>122</v>
      </c>
      <c r="K977" t="s">
        <v>242</v>
      </c>
      <c r="L977">
        <v>200</v>
      </c>
      <c r="M977" t="s">
        <v>210</v>
      </c>
      <c r="N977">
        <v>790</v>
      </c>
      <c r="O977">
        <v>57488.07</v>
      </c>
      <c r="P977">
        <v>365320</v>
      </c>
      <c r="Q977" t="str">
        <f t="shared" si="15"/>
        <v>2-Low Income Residential</v>
      </c>
    </row>
    <row r="978" spans="1:17" x14ac:dyDescent="0.35">
      <c r="A978">
        <v>5</v>
      </c>
      <c r="B978" t="s">
        <v>181</v>
      </c>
      <c r="C978">
        <v>2019</v>
      </c>
      <c r="D978">
        <v>6</v>
      </c>
      <c r="E978" t="s">
        <v>219</v>
      </c>
      <c r="F978">
        <v>3</v>
      </c>
      <c r="G978" t="s">
        <v>189</v>
      </c>
      <c r="H978">
        <v>955</v>
      </c>
      <c r="I978" t="s">
        <v>282</v>
      </c>
      <c r="J978" t="s">
        <v>119</v>
      </c>
      <c r="K978" t="s">
        <v>216</v>
      </c>
      <c r="L978">
        <v>4532</v>
      </c>
      <c r="M978" t="s">
        <v>200</v>
      </c>
      <c r="N978">
        <v>346</v>
      </c>
      <c r="O978">
        <v>427062.06</v>
      </c>
      <c r="P978">
        <v>5662219</v>
      </c>
      <c r="Q978" t="str">
        <f t="shared" si="15"/>
        <v>4-Medium C&amp;I</v>
      </c>
    </row>
    <row r="979" spans="1:17" x14ac:dyDescent="0.35">
      <c r="A979">
        <v>5</v>
      </c>
      <c r="B979" t="s">
        <v>181</v>
      </c>
      <c r="C979">
        <v>2019</v>
      </c>
      <c r="D979">
        <v>6</v>
      </c>
      <c r="E979" t="s">
        <v>219</v>
      </c>
      <c r="F979">
        <v>3</v>
      </c>
      <c r="G979" t="s">
        <v>189</v>
      </c>
      <c r="H979">
        <v>954</v>
      </c>
      <c r="I979" t="s">
        <v>237</v>
      </c>
      <c r="J979" t="s">
        <v>119</v>
      </c>
      <c r="K979" t="s">
        <v>216</v>
      </c>
      <c r="L979">
        <v>4532</v>
      </c>
      <c r="M979" t="s">
        <v>200</v>
      </c>
      <c r="N979">
        <v>7542</v>
      </c>
      <c r="O979">
        <v>11079312.380000001</v>
      </c>
      <c r="P979">
        <v>147174541</v>
      </c>
      <c r="Q979" t="str">
        <f t="shared" si="15"/>
        <v>4-Medium C&amp;I</v>
      </c>
    </row>
    <row r="980" spans="1:17" x14ac:dyDescent="0.35">
      <c r="A980">
        <v>4</v>
      </c>
      <c r="B980" t="s">
        <v>187</v>
      </c>
      <c r="C980">
        <v>2019</v>
      </c>
      <c r="D980">
        <v>6</v>
      </c>
      <c r="E980" t="s">
        <v>219</v>
      </c>
      <c r="F980">
        <v>3</v>
      </c>
      <c r="G980" t="s">
        <v>189</v>
      </c>
      <c r="H980">
        <v>954</v>
      </c>
      <c r="I980" t="s">
        <v>237</v>
      </c>
      <c r="J980" t="s">
        <v>119</v>
      </c>
      <c r="K980" t="s">
        <v>216</v>
      </c>
      <c r="L980">
        <v>4532</v>
      </c>
      <c r="M980" t="s">
        <v>200</v>
      </c>
      <c r="N980">
        <v>75</v>
      </c>
      <c r="O980">
        <v>123278.93</v>
      </c>
      <c r="P980">
        <v>1411777</v>
      </c>
      <c r="Q980" t="str">
        <f t="shared" si="15"/>
        <v>4-Medium C&amp;I</v>
      </c>
    </row>
    <row r="981" spans="1:17" x14ac:dyDescent="0.35">
      <c r="A981">
        <v>5</v>
      </c>
      <c r="B981" t="s">
        <v>181</v>
      </c>
      <c r="C981">
        <v>2019</v>
      </c>
      <c r="D981">
        <v>6</v>
      </c>
      <c r="E981" t="s">
        <v>219</v>
      </c>
      <c r="F981">
        <v>3</v>
      </c>
      <c r="G981" t="s">
        <v>189</v>
      </c>
      <c r="H981">
        <v>20</v>
      </c>
      <c r="I981" t="s">
        <v>300</v>
      </c>
      <c r="J981" t="s">
        <v>128</v>
      </c>
      <c r="K981" t="s">
        <v>205</v>
      </c>
      <c r="L981">
        <v>300</v>
      </c>
      <c r="M981" t="s">
        <v>191</v>
      </c>
      <c r="N981">
        <v>78</v>
      </c>
      <c r="O981">
        <v>144708.54999999999</v>
      </c>
      <c r="P981">
        <v>732689</v>
      </c>
      <c r="Q981" t="str">
        <f t="shared" si="15"/>
        <v>4-Medium C&amp;I</v>
      </c>
    </row>
    <row r="982" spans="1:17" x14ac:dyDescent="0.35">
      <c r="A982">
        <v>4</v>
      </c>
      <c r="B982" t="s">
        <v>187</v>
      </c>
      <c r="C982">
        <v>2019</v>
      </c>
      <c r="D982">
        <v>6</v>
      </c>
      <c r="E982" t="s">
        <v>219</v>
      </c>
      <c r="F982">
        <v>1</v>
      </c>
      <c r="G982" t="s">
        <v>183</v>
      </c>
      <c r="H982">
        <v>950</v>
      </c>
      <c r="I982" t="s">
        <v>184</v>
      </c>
      <c r="J982" t="s">
        <v>115</v>
      </c>
      <c r="K982" t="s">
        <v>185</v>
      </c>
      <c r="L982">
        <v>4512</v>
      </c>
      <c r="M982" t="s">
        <v>186</v>
      </c>
      <c r="N982">
        <v>31</v>
      </c>
      <c r="O982">
        <v>1711.83</v>
      </c>
      <c r="P982">
        <v>14739</v>
      </c>
      <c r="Q982" t="str">
        <f t="shared" si="15"/>
        <v>3-Small C&amp;I</v>
      </c>
    </row>
    <row r="983" spans="1:17" x14ac:dyDescent="0.35">
      <c r="A983">
        <v>5</v>
      </c>
      <c r="B983" t="s">
        <v>181</v>
      </c>
      <c r="C983">
        <v>2019</v>
      </c>
      <c r="D983">
        <v>6</v>
      </c>
      <c r="E983" t="s">
        <v>219</v>
      </c>
      <c r="F983">
        <v>3</v>
      </c>
      <c r="G983" t="s">
        <v>189</v>
      </c>
      <c r="H983">
        <v>305</v>
      </c>
      <c r="I983" t="s">
        <v>234</v>
      </c>
      <c r="J983" t="s">
        <v>115</v>
      </c>
      <c r="K983" t="s">
        <v>185</v>
      </c>
      <c r="L983">
        <v>300</v>
      </c>
      <c r="M983" t="s">
        <v>191</v>
      </c>
      <c r="N983">
        <v>154</v>
      </c>
      <c r="O983">
        <v>28821.81</v>
      </c>
      <c r="P983">
        <v>153829</v>
      </c>
      <c r="Q983" t="str">
        <f t="shared" si="15"/>
        <v>3-Small C&amp;I</v>
      </c>
    </row>
    <row r="984" spans="1:17" x14ac:dyDescent="0.35">
      <c r="A984">
        <v>4</v>
      </c>
      <c r="B984" t="s">
        <v>187</v>
      </c>
      <c r="C984">
        <v>2019</v>
      </c>
      <c r="D984">
        <v>6</v>
      </c>
      <c r="E984" t="s">
        <v>219</v>
      </c>
      <c r="F984">
        <v>3</v>
      </c>
      <c r="G984" t="s">
        <v>189</v>
      </c>
      <c r="H984">
        <v>951</v>
      </c>
      <c r="I984" t="s">
        <v>250</v>
      </c>
      <c r="J984" t="s">
        <v>126</v>
      </c>
      <c r="K984" t="s">
        <v>249</v>
      </c>
      <c r="L984">
        <v>4532</v>
      </c>
      <c r="M984" t="s">
        <v>200</v>
      </c>
      <c r="N984">
        <v>12</v>
      </c>
      <c r="O984">
        <v>395.58</v>
      </c>
      <c r="P984">
        <v>3224</v>
      </c>
      <c r="Q984" t="str">
        <f t="shared" si="15"/>
        <v>3-Small C&amp;I</v>
      </c>
    </row>
    <row r="985" spans="1:17" x14ac:dyDescent="0.35">
      <c r="A985">
        <v>5</v>
      </c>
      <c r="B985" t="s">
        <v>181</v>
      </c>
      <c r="C985">
        <v>2019</v>
      </c>
      <c r="D985">
        <v>6</v>
      </c>
      <c r="E985" t="s">
        <v>219</v>
      </c>
      <c r="F985">
        <v>3</v>
      </c>
      <c r="G985" t="s">
        <v>189</v>
      </c>
      <c r="H985">
        <v>952</v>
      </c>
      <c r="I985" t="s">
        <v>235</v>
      </c>
      <c r="J985" t="s">
        <v>117</v>
      </c>
      <c r="K985" t="s">
        <v>236</v>
      </c>
      <c r="L985">
        <v>4532</v>
      </c>
      <c r="M985" t="s">
        <v>200</v>
      </c>
      <c r="N985">
        <v>396</v>
      </c>
      <c r="O985">
        <v>-14575.66</v>
      </c>
      <c r="P985">
        <v>946067</v>
      </c>
      <c r="Q985" t="str">
        <f t="shared" si="15"/>
        <v>3-Small C&amp;I</v>
      </c>
    </row>
    <row r="986" spans="1:17" x14ac:dyDescent="0.35">
      <c r="A986">
        <v>5</v>
      </c>
      <c r="B986" t="s">
        <v>181</v>
      </c>
      <c r="C986">
        <v>2019</v>
      </c>
      <c r="D986">
        <v>6</v>
      </c>
      <c r="E986" t="s">
        <v>219</v>
      </c>
      <c r="F986">
        <v>1</v>
      </c>
      <c r="G986" t="s">
        <v>183</v>
      </c>
      <c r="H986">
        <v>953</v>
      </c>
      <c r="I986" t="s">
        <v>213</v>
      </c>
      <c r="J986" t="s">
        <v>118</v>
      </c>
      <c r="K986" t="s">
        <v>214</v>
      </c>
      <c r="L986">
        <v>4512</v>
      </c>
      <c r="M986" t="s">
        <v>186</v>
      </c>
      <c r="N986">
        <v>522</v>
      </c>
      <c r="O986">
        <v>19042.54</v>
      </c>
      <c r="P986">
        <v>163557</v>
      </c>
      <c r="Q986" t="str">
        <f t="shared" si="15"/>
        <v>3-Small C&amp;I</v>
      </c>
    </row>
    <row r="987" spans="1:17" x14ac:dyDescent="0.35">
      <c r="A987">
        <v>5</v>
      </c>
      <c r="B987" t="s">
        <v>181</v>
      </c>
      <c r="C987">
        <v>2019</v>
      </c>
      <c r="D987">
        <v>6</v>
      </c>
      <c r="E987" t="s">
        <v>219</v>
      </c>
      <c r="F987">
        <v>75</v>
      </c>
      <c r="G987" t="s">
        <v>212</v>
      </c>
      <c r="H987">
        <v>950</v>
      </c>
      <c r="I987" t="s">
        <v>184</v>
      </c>
      <c r="J987" t="s">
        <v>115</v>
      </c>
      <c r="K987" t="s">
        <v>185</v>
      </c>
      <c r="L987">
        <v>4575</v>
      </c>
      <c r="M987" t="s">
        <v>212</v>
      </c>
      <c r="N987">
        <v>2</v>
      </c>
      <c r="O987">
        <v>707.71</v>
      </c>
      <c r="P987">
        <v>7980</v>
      </c>
      <c r="Q987" t="str">
        <f t="shared" si="15"/>
        <v>3-Small C&amp;I</v>
      </c>
    </row>
    <row r="988" spans="1:17" x14ac:dyDescent="0.35">
      <c r="A988">
        <v>5</v>
      </c>
      <c r="B988" t="s">
        <v>181</v>
      </c>
      <c r="C988">
        <v>2019</v>
      </c>
      <c r="D988">
        <v>6</v>
      </c>
      <c r="E988" t="s">
        <v>219</v>
      </c>
      <c r="F988">
        <v>79</v>
      </c>
      <c r="G988" t="s">
        <v>212</v>
      </c>
      <c r="H988">
        <v>950</v>
      </c>
      <c r="I988" t="s">
        <v>184</v>
      </c>
      <c r="J988" t="s">
        <v>115</v>
      </c>
      <c r="K988" t="s">
        <v>185</v>
      </c>
      <c r="L988">
        <v>4579</v>
      </c>
      <c r="M988" t="s">
        <v>221</v>
      </c>
      <c r="N988">
        <v>83</v>
      </c>
      <c r="O988">
        <v>6885.2</v>
      </c>
      <c r="P988">
        <v>70362</v>
      </c>
      <c r="Q988" t="str">
        <f t="shared" si="15"/>
        <v>3-Small C&amp;I</v>
      </c>
    </row>
    <row r="989" spans="1:17" x14ac:dyDescent="0.35">
      <c r="A989">
        <v>5</v>
      </c>
      <c r="B989" t="s">
        <v>181</v>
      </c>
      <c r="C989">
        <v>2019</v>
      </c>
      <c r="D989">
        <v>6</v>
      </c>
      <c r="E989" t="s">
        <v>219</v>
      </c>
      <c r="F989">
        <v>5</v>
      </c>
      <c r="G989" t="s">
        <v>195</v>
      </c>
      <c r="H989">
        <v>8</v>
      </c>
      <c r="I989" t="s">
        <v>248</v>
      </c>
      <c r="J989" t="s">
        <v>126</v>
      </c>
      <c r="K989" t="s">
        <v>249</v>
      </c>
      <c r="L989">
        <v>460</v>
      </c>
      <c r="M989" t="s">
        <v>198</v>
      </c>
      <c r="N989">
        <v>1</v>
      </c>
      <c r="O989">
        <v>60.82</v>
      </c>
      <c r="P989">
        <v>292</v>
      </c>
      <c r="Q989" t="str">
        <f t="shared" si="15"/>
        <v>3-Small C&amp;I</v>
      </c>
    </row>
    <row r="990" spans="1:17" x14ac:dyDescent="0.35">
      <c r="A990">
        <v>5</v>
      </c>
      <c r="B990" t="s">
        <v>181</v>
      </c>
      <c r="C990">
        <v>2019</v>
      </c>
      <c r="D990">
        <v>6</v>
      </c>
      <c r="E990" t="s">
        <v>219</v>
      </c>
      <c r="F990">
        <v>3</v>
      </c>
      <c r="G990" t="s">
        <v>189</v>
      </c>
      <c r="H990">
        <v>13</v>
      </c>
      <c r="I990" t="s">
        <v>296</v>
      </c>
      <c r="J990" t="s">
        <v>119</v>
      </c>
      <c r="K990" t="s">
        <v>216</v>
      </c>
      <c r="L990">
        <v>300</v>
      </c>
      <c r="M990" t="s">
        <v>191</v>
      </c>
      <c r="N990">
        <v>116</v>
      </c>
      <c r="O990">
        <v>237884.64</v>
      </c>
      <c r="P990">
        <v>1322761</v>
      </c>
      <c r="Q990" t="str">
        <f t="shared" si="15"/>
        <v>4-Medium C&amp;I</v>
      </c>
    </row>
    <row r="991" spans="1:17" x14ac:dyDescent="0.35">
      <c r="A991">
        <v>5</v>
      </c>
      <c r="B991" t="s">
        <v>181</v>
      </c>
      <c r="C991">
        <v>2019</v>
      </c>
      <c r="D991">
        <v>6</v>
      </c>
      <c r="E991" t="s">
        <v>219</v>
      </c>
      <c r="F991">
        <v>6</v>
      </c>
      <c r="G991" t="s">
        <v>192</v>
      </c>
      <c r="H991">
        <v>618</v>
      </c>
      <c r="I991" t="s">
        <v>294</v>
      </c>
      <c r="J991" t="s">
        <v>130</v>
      </c>
      <c r="K991" t="s">
        <v>280</v>
      </c>
      <c r="L991">
        <v>4562</v>
      </c>
      <c r="M991" t="s">
        <v>211</v>
      </c>
      <c r="N991">
        <v>6</v>
      </c>
      <c r="O991">
        <v>-1001.11</v>
      </c>
      <c r="P991">
        <v>-8272</v>
      </c>
      <c r="Q991" t="str">
        <f t="shared" si="15"/>
        <v>Street</v>
      </c>
    </row>
    <row r="992" spans="1:17" x14ac:dyDescent="0.35">
      <c r="A992">
        <v>5</v>
      </c>
      <c r="B992" t="s">
        <v>181</v>
      </c>
      <c r="C992">
        <v>2019</v>
      </c>
      <c r="D992">
        <v>6</v>
      </c>
      <c r="E992" t="s">
        <v>219</v>
      </c>
      <c r="F992">
        <v>1</v>
      </c>
      <c r="G992" t="s">
        <v>183</v>
      </c>
      <c r="H992">
        <v>602</v>
      </c>
      <c r="I992" t="s">
        <v>246</v>
      </c>
      <c r="J992" t="s">
        <v>125</v>
      </c>
      <c r="K992" t="s">
        <v>197</v>
      </c>
      <c r="L992">
        <v>200</v>
      </c>
      <c r="M992" t="s">
        <v>210</v>
      </c>
      <c r="N992">
        <v>191</v>
      </c>
      <c r="O992">
        <v>6660.12</v>
      </c>
      <c r="P992">
        <v>15387</v>
      </c>
      <c r="Q992" t="str">
        <f t="shared" si="15"/>
        <v>Street</v>
      </c>
    </row>
    <row r="993" spans="1:17" x14ac:dyDescent="0.35">
      <c r="A993">
        <v>5</v>
      </c>
      <c r="B993" t="s">
        <v>181</v>
      </c>
      <c r="C993">
        <v>2019</v>
      </c>
      <c r="D993">
        <v>6</v>
      </c>
      <c r="E993" t="s">
        <v>219</v>
      </c>
      <c r="F993">
        <v>6</v>
      </c>
      <c r="G993" t="s">
        <v>192</v>
      </c>
      <c r="H993">
        <v>607</v>
      </c>
      <c r="I993" t="s">
        <v>293</v>
      </c>
      <c r="J993" t="s">
        <v>130</v>
      </c>
      <c r="K993" t="s">
        <v>280</v>
      </c>
      <c r="L993">
        <v>700</v>
      </c>
      <c r="M993" t="s">
        <v>193</v>
      </c>
      <c r="N993">
        <v>4</v>
      </c>
      <c r="O993">
        <v>14752.86</v>
      </c>
      <c r="P993">
        <v>34502</v>
      </c>
      <c r="Q993" t="str">
        <f t="shared" si="15"/>
        <v>Street</v>
      </c>
    </row>
    <row r="994" spans="1:17" x14ac:dyDescent="0.35">
      <c r="A994">
        <v>5</v>
      </c>
      <c r="B994" t="s">
        <v>181</v>
      </c>
      <c r="C994">
        <v>2019</v>
      </c>
      <c r="D994">
        <v>6</v>
      </c>
      <c r="E994" t="s">
        <v>219</v>
      </c>
      <c r="F994">
        <v>6</v>
      </c>
      <c r="G994" t="s">
        <v>192</v>
      </c>
      <c r="H994">
        <v>609</v>
      </c>
      <c r="I994" t="s">
        <v>298</v>
      </c>
      <c r="J994" t="s">
        <v>278</v>
      </c>
      <c r="K994" t="s">
        <v>212</v>
      </c>
      <c r="L994">
        <v>700</v>
      </c>
      <c r="M994" t="s">
        <v>193</v>
      </c>
      <c r="N994">
        <v>9</v>
      </c>
      <c r="O994">
        <v>3270.01</v>
      </c>
      <c r="P994">
        <v>15456</v>
      </c>
      <c r="Q994" t="str">
        <f t="shared" si="15"/>
        <v>Street</v>
      </c>
    </row>
    <row r="995" spans="1:17" x14ac:dyDescent="0.35">
      <c r="A995">
        <v>5</v>
      </c>
      <c r="B995" t="s">
        <v>181</v>
      </c>
      <c r="C995">
        <v>2019</v>
      </c>
      <c r="D995">
        <v>6</v>
      </c>
      <c r="E995" t="s">
        <v>219</v>
      </c>
      <c r="F995">
        <v>3</v>
      </c>
      <c r="G995" t="s">
        <v>189</v>
      </c>
      <c r="H995">
        <v>11</v>
      </c>
      <c r="I995" t="s">
        <v>283</v>
      </c>
      <c r="J995" t="s">
        <v>115</v>
      </c>
      <c r="K995" t="s">
        <v>185</v>
      </c>
      <c r="L995">
        <v>300</v>
      </c>
      <c r="M995" t="s">
        <v>191</v>
      </c>
      <c r="N995">
        <v>252</v>
      </c>
      <c r="O995">
        <v>57823.77</v>
      </c>
      <c r="P995">
        <v>330628</v>
      </c>
      <c r="Q995" t="str">
        <f t="shared" si="15"/>
        <v>3-Small C&amp;I</v>
      </c>
    </row>
    <row r="996" spans="1:17" x14ac:dyDescent="0.35">
      <c r="A996">
        <v>5</v>
      </c>
      <c r="B996" t="s">
        <v>181</v>
      </c>
      <c r="C996">
        <v>2019</v>
      </c>
      <c r="D996">
        <v>6</v>
      </c>
      <c r="E996" t="s">
        <v>219</v>
      </c>
      <c r="F996">
        <v>1</v>
      </c>
      <c r="G996" t="s">
        <v>183</v>
      </c>
      <c r="H996">
        <v>6</v>
      </c>
      <c r="I996" t="s">
        <v>256</v>
      </c>
      <c r="J996" t="s">
        <v>122</v>
      </c>
      <c r="K996" t="s">
        <v>242</v>
      </c>
      <c r="L996">
        <v>200</v>
      </c>
      <c r="M996" t="s">
        <v>210</v>
      </c>
      <c r="N996">
        <v>60613</v>
      </c>
      <c r="O996">
        <v>4174097.89</v>
      </c>
      <c r="P996">
        <v>26528509</v>
      </c>
      <c r="Q996" t="str">
        <f t="shared" si="15"/>
        <v>2-Low Income Residential</v>
      </c>
    </row>
    <row r="997" spans="1:17" x14ac:dyDescent="0.35">
      <c r="A997">
        <v>5</v>
      </c>
      <c r="B997" t="s">
        <v>181</v>
      </c>
      <c r="C997">
        <v>2019</v>
      </c>
      <c r="D997">
        <v>6</v>
      </c>
      <c r="E997" t="s">
        <v>219</v>
      </c>
      <c r="F997">
        <v>3</v>
      </c>
      <c r="G997" t="s">
        <v>189</v>
      </c>
      <c r="H997">
        <v>6</v>
      </c>
      <c r="I997" t="s">
        <v>256</v>
      </c>
      <c r="J997" t="s">
        <v>122</v>
      </c>
      <c r="K997" t="s">
        <v>242</v>
      </c>
      <c r="L997">
        <v>300</v>
      </c>
      <c r="M997" t="s">
        <v>191</v>
      </c>
      <c r="N997">
        <v>2</v>
      </c>
      <c r="O997">
        <v>142.19999999999999</v>
      </c>
      <c r="P997">
        <v>899</v>
      </c>
      <c r="Q997" t="str">
        <f t="shared" si="15"/>
        <v>2-Low Income Residential</v>
      </c>
    </row>
    <row r="998" spans="1:17" x14ac:dyDescent="0.35">
      <c r="A998">
        <v>5</v>
      </c>
      <c r="B998" t="s">
        <v>181</v>
      </c>
      <c r="C998">
        <v>2019</v>
      </c>
      <c r="D998">
        <v>6</v>
      </c>
      <c r="E998" t="s">
        <v>219</v>
      </c>
      <c r="F998">
        <v>5</v>
      </c>
      <c r="G998" t="s">
        <v>195</v>
      </c>
      <c r="H998">
        <v>954</v>
      </c>
      <c r="I998" t="s">
        <v>237</v>
      </c>
      <c r="J998" t="s">
        <v>119</v>
      </c>
      <c r="K998" t="s">
        <v>216</v>
      </c>
      <c r="L998">
        <v>4552</v>
      </c>
      <c r="M998" t="s">
        <v>276</v>
      </c>
      <c r="N998">
        <v>497</v>
      </c>
      <c r="O998">
        <v>1011513.2</v>
      </c>
      <c r="P998">
        <v>12240988</v>
      </c>
      <c r="Q998" t="str">
        <f t="shared" si="15"/>
        <v>4-Medium C&amp;I</v>
      </c>
    </row>
    <row r="999" spans="1:17" x14ac:dyDescent="0.35">
      <c r="A999">
        <v>5</v>
      </c>
      <c r="B999" t="s">
        <v>181</v>
      </c>
      <c r="C999">
        <v>2019</v>
      </c>
      <c r="D999">
        <v>6</v>
      </c>
      <c r="E999" t="s">
        <v>219</v>
      </c>
      <c r="F999">
        <v>3</v>
      </c>
      <c r="G999" t="s">
        <v>189</v>
      </c>
      <c r="H999">
        <v>710</v>
      </c>
      <c r="I999" t="s">
        <v>220</v>
      </c>
      <c r="J999" t="s">
        <v>207</v>
      </c>
      <c r="K999" t="s">
        <v>208</v>
      </c>
      <c r="L999">
        <v>4532</v>
      </c>
      <c r="M999" t="s">
        <v>200</v>
      </c>
      <c r="N999">
        <v>1978</v>
      </c>
      <c r="O999">
        <v>18499955.800000001</v>
      </c>
      <c r="P999">
        <v>318201075</v>
      </c>
      <c r="Q999" t="str">
        <f t="shared" si="15"/>
        <v>5-Large C&amp;I</v>
      </c>
    </row>
    <row r="1000" spans="1:17" x14ac:dyDescent="0.35">
      <c r="A1000">
        <v>5</v>
      </c>
      <c r="B1000" t="s">
        <v>181</v>
      </c>
      <c r="C1000">
        <v>2019</v>
      </c>
      <c r="D1000">
        <v>6</v>
      </c>
      <c r="E1000" t="s">
        <v>219</v>
      </c>
      <c r="F1000">
        <v>3</v>
      </c>
      <c r="G1000" t="s">
        <v>189</v>
      </c>
      <c r="H1000">
        <v>701</v>
      </c>
      <c r="I1000" t="s">
        <v>206</v>
      </c>
      <c r="J1000" t="s">
        <v>207</v>
      </c>
      <c r="K1000" t="s">
        <v>208</v>
      </c>
      <c r="L1000">
        <v>300</v>
      </c>
      <c r="M1000" t="s">
        <v>191</v>
      </c>
      <c r="N1000">
        <v>227</v>
      </c>
      <c r="O1000">
        <v>3421151.7</v>
      </c>
      <c r="P1000">
        <v>19447739</v>
      </c>
      <c r="Q1000" t="str">
        <f t="shared" si="15"/>
        <v>5-Large C&amp;I</v>
      </c>
    </row>
    <row r="1001" spans="1:17" x14ac:dyDescent="0.35">
      <c r="A1001">
        <v>5</v>
      </c>
      <c r="B1001" t="s">
        <v>181</v>
      </c>
      <c r="C1001">
        <v>2019</v>
      </c>
      <c r="D1001">
        <v>6</v>
      </c>
      <c r="E1001" t="s">
        <v>219</v>
      </c>
      <c r="F1001">
        <v>5</v>
      </c>
      <c r="G1001" t="s">
        <v>195</v>
      </c>
      <c r="H1001">
        <v>700</v>
      </c>
      <c r="I1001" t="s">
        <v>273</v>
      </c>
      <c r="J1001" t="s">
        <v>207</v>
      </c>
      <c r="K1001" t="s">
        <v>208</v>
      </c>
      <c r="L1001">
        <v>460</v>
      </c>
      <c r="M1001" t="s">
        <v>198</v>
      </c>
      <c r="N1001">
        <v>3</v>
      </c>
      <c r="O1001">
        <v>206732.65</v>
      </c>
      <c r="P1001">
        <v>1215372</v>
      </c>
      <c r="Q1001" t="str">
        <f t="shared" si="15"/>
        <v>5-Large C&amp;I</v>
      </c>
    </row>
    <row r="1002" spans="1:17" x14ac:dyDescent="0.35">
      <c r="A1002">
        <v>5</v>
      </c>
      <c r="B1002" t="s">
        <v>181</v>
      </c>
      <c r="C1002">
        <v>2019</v>
      </c>
      <c r="D1002">
        <v>6</v>
      </c>
      <c r="E1002" t="s">
        <v>219</v>
      </c>
      <c r="F1002">
        <v>3</v>
      </c>
      <c r="G1002" t="s">
        <v>189</v>
      </c>
      <c r="H1002">
        <v>19</v>
      </c>
      <c r="I1002" t="s">
        <v>262</v>
      </c>
      <c r="J1002" t="s">
        <v>127</v>
      </c>
      <c r="K1002" t="s">
        <v>263</v>
      </c>
      <c r="L1002">
        <v>300</v>
      </c>
      <c r="M1002" t="s">
        <v>191</v>
      </c>
      <c r="N1002">
        <v>48</v>
      </c>
      <c r="O1002">
        <v>120903.76</v>
      </c>
      <c r="P1002">
        <v>661079</v>
      </c>
      <c r="Q1002" t="str">
        <f t="shared" si="15"/>
        <v>4-Medium C&amp;I</v>
      </c>
    </row>
    <row r="1003" spans="1:17" x14ac:dyDescent="0.35">
      <c r="A1003">
        <v>5</v>
      </c>
      <c r="B1003" t="s">
        <v>181</v>
      </c>
      <c r="C1003">
        <v>2019</v>
      </c>
      <c r="D1003">
        <v>6</v>
      </c>
      <c r="E1003" t="s">
        <v>219</v>
      </c>
      <c r="F1003">
        <v>1</v>
      </c>
      <c r="G1003" t="s">
        <v>183</v>
      </c>
      <c r="H1003">
        <v>950</v>
      </c>
      <c r="I1003" t="s">
        <v>184</v>
      </c>
      <c r="J1003" t="s">
        <v>115</v>
      </c>
      <c r="K1003" t="s">
        <v>185</v>
      </c>
      <c r="L1003">
        <v>4512</v>
      </c>
      <c r="M1003" t="s">
        <v>186</v>
      </c>
      <c r="N1003">
        <v>588</v>
      </c>
      <c r="O1003">
        <v>30167.18</v>
      </c>
      <c r="P1003">
        <v>288812</v>
      </c>
      <c r="Q1003" t="str">
        <f t="shared" si="15"/>
        <v>3-Small C&amp;I</v>
      </c>
    </row>
    <row r="1004" spans="1:17" x14ac:dyDescent="0.35">
      <c r="A1004">
        <v>5</v>
      </c>
      <c r="B1004" t="s">
        <v>181</v>
      </c>
      <c r="C1004">
        <v>2019</v>
      </c>
      <c r="D1004">
        <v>6</v>
      </c>
      <c r="E1004" t="s">
        <v>219</v>
      </c>
      <c r="F1004">
        <v>1</v>
      </c>
      <c r="G1004" t="s">
        <v>183</v>
      </c>
      <c r="H1004">
        <v>10</v>
      </c>
      <c r="I1004" t="s">
        <v>251</v>
      </c>
      <c r="J1004" t="s">
        <v>117</v>
      </c>
      <c r="K1004" t="s">
        <v>236</v>
      </c>
      <c r="L1004">
        <v>200</v>
      </c>
      <c r="M1004" t="s">
        <v>210</v>
      </c>
      <c r="N1004">
        <v>1088</v>
      </c>
      <c r="O1004">
        <v>59892.65</v>
      </c>
      <c r="P1004">
        <v>279713</v>
      </c>
      <c r="Q1004" t="str">
        <f t="shared" si="15"/>
        <v>3-Small C&amp;I</v>
      </c>
    </row>
    <row r="1005" spans="1:17" x14ac:dyDescent="0.35">
      <c r="A1005">
        <v>5</v>
      </c>
      <c r="B1005" t="s">
        <v>181</v>
      </c>
      <c r="C1005">
        <v>2019</v>
      </c>
      <c r="D1005">
        <v>6</v>
      </c>
      <c r="E1005" t="s">
        <v>219</v>
      </c>
      <c r="F1005">
        <v>3</v>
      </c>
      <c r="G1005" t="s">
        <v>189</v>
      </c>
      <c r="H1005">
        <v>10</v>
      </c>
      <c r="I1005" t="s">
        <v>251</v>
      </c>
      <c r="J1005" t="s">
        <v>117</v>
      </c>
      <c r="K1005" t="s">
        <v>236</v>
      </c>
      <c r="L1005">
        <v>300</v>
      </c>
      <c r="M1005" t="s">
        <v>191</v>
      </c>
      <c r="N1005">
        <v>24269</v>
      </c>
      <c r="O1005">
        <v>1018114.8</v>
      </c>
      <c r="P1005">
        <v>6078888</v>
      </c>
      <c r="Q1005" t="str">
        <f t="shared" si="15"/>
        <v>3-Small C&amp;I</v>
      </c>
    </row>
    <row r="1006" spans="1:17" x14ac:dyDescent="0.35">
      <c r="A1006">
        <v>5</v>
      </c>
      <c r="B1006" t="s">
        <v>181</v>
      </c>
      <c r="C1006">
        <v>2019</v>
      </c>
      <c r="D1006">
        <v>6</v>
      </c>
      <c r="E1006" t="s">
        <v>219</v>
      </c>
      <c r="F1006">
        <v>3</v>
      </c>
      <c r="G1006" t="s">
        <v>189</v>
      </c>
      <c r="H1006">
        <v>309</v>
      </c>
      <c r="I1006" t="s">
        <v>302</v>
      </c>
      <c r="J1006" t="s">
        <v>117</v>
      </c>
      <c r="K1006" t="s">
        <v>236</v>
      </c>
      <c r="L1006">
        <v>300</v>
      </c>
      <c r="M1006" t="s">
        <v>191</v>
      </c>
      <c r="N1006">
        <v>6</v>
      </c>
      <c r="O1006">
        <v>2852.09</v>
      </c>
      <c r="P1006">
        <v>15288</v>
      </c>
      <c r="Q1006" t="str">
        <f t="shared" si="15"/>
        <v>3-Small C&amp;I</v>
      </c>
    </row>
    <row r="1007" spans="1:17" x14ac:dyDescent="0.35">
      <c r="A1007">
        <v>5</v>
      </c>
      <c r="B1007" t="s">
        <v>181</v>
      </c>
      <c r="C1007">
        <v>2019</v>
      </c>
      <c r="D1007">
        <v>6</v>
      </c>
      <c r="E1007" t="s">
        <v>219</v>
      </c>
      <c r="F1007">
        <v>6</v>
      </c>
      <c r="G1007" t="s">
        <v>192</v>
      </c>
      <c r="H1007">
        <v>950</v>
      </c>
      <c r="I1007" t="s">
        <v>184</v>
      </c>
      <c r="J1007" t="s">
        <v>115</v>
      </c>
      <c r="K1007" t="s">
        <v>185</v>
      </c>
      <c r="L1007">
        <v>4562</v>
      </c>
      <c r="M1007" t="s">
        <v>211</v>
      </c>
      <c r="N1007">
        <v>30</v>
      </c>
      <c r="O1007">
        <v>751.48</v>
      </c>
      <c r="P1007">
        <v>5323</v>
      </c>
      <c r="Q1007" t="str">
        <f t="shared" si="15"/>
        <v>3-Small C&amp;I</v>
      </c>
    </row>
    <row r="1008" spans="1:17" x14ac:dyDescent="0.35">
      <c r="A1008">
        <v>5</v>
      </c>
      <c r="B1008" t="s">
        <v>181</v>
      </c>
      <c r="C1008">
        <v>2019</v>
      </c>
      <c r="D1008">
        <v>6</v>
      </c>
      <c r="E1008" t="s">
        <v>219</v>
      </c>
      <c r="F1008">
        <v>6</v>
      </c>
      <c r="G1008" t="s">
        <v>192</v>
      </c>
      <c r="H1008">
        <v>613</v>
      </c>
      <c r="I1008" t="s">
        <v>258</v>
      </c>
      <c r="J1008" t="s">
        <v>116</v>
      </c>
      <c r="K1008" t="s">
        <v>224</v>
      </c>
      <c r="L1008">
        <v>700</v>
      </c>
      <c r="M1008" t="s">
        <v>193</v>
      </c>
      <c r="N1008">
        <v>6</v>
      </c>
      <c r="O1008">
        <v>133.69</v>
      </c>
      <c r="P1008">
        <v>473</v>
      </c>
      <c r="Q1008" t="str">
        <f t="shared" si="15"/>
        <v>3-Small C&amp;I</v>
      </c>
    </row>
    <row r="1009" spans="1:17" x14ac:dyDescent="0.35">
      <c r="A1009">
        <v>5</v>
      </c>
      <c r="B1009" t="s">
        <v>181</v>
      </c>
      <c r="C1009">
        <v>2019</v>
      </c>
      <c r="D1009">
        <v>6</v>
      </c>
      <c r="E1009" t="s">
        <v>219</v>
      </c>
      <c r="F1009">
        <v>6</v>
      </c>
      <c r="G1009" t="s">
        <v>192</v>
      </c>
      <c r="H1009">
        <v>623</v>
      </c>
      <c r="I1009" t="s">
        <v>295</v>
      </c>
      <c r="J1009" t="s">
        <v>124</v>
      </c>
      <c r="K1009" t="s">
        <v>227</v>
      </c>
      <c r="L1009">
        <v>700</v>
      </c>
      <c r="M1009" t="s">
        <v>193</v>
      </c>
      <c r="N1009">
        <v>2</v>
      </c>
      <c r="O1009">
        <v>2773.08</v>
      </c>
      <c r="P1009">
        <v>11043</v>
      </c>
      <c r="Q1009" t="str">
        <f t="shared" si="15"/>
        <v>Street</v>
      </c>
    </row>
    <row r="1010" spans="1:17" x14ac:dyDescent="0.35">
      <c r="A1010">
        <v>4</v>
      </c>
      <c r="B1010" t="s">
        <v>187</v>
      </c>
      <c r="C1010">
        <v>2019</v>
      </c>
      <c r="D1010">
        <v>6</v>
      </c>
      <c r="E1010" t="s">
        <v>219</v>
      </c>
      <c r="F1010">
        <v>6</v>
      </c>
      <c r="G1010" t="s">
        <v>192</v>
      </c>
      <c r="H1010">
        <v>624</v>
      </c>
      <c r="I1010" t="s">
        <v>226</v>
      </c>
      <c r="J1010" t="s">
        <v>124</v>
      </c>
      <c r="K1010" t="s">
        <v>227</v>
      </c>
      <c r="L1010">
        <v>4562</v>
      </c>
      <c r="M1010" t="s">
        <v>211</v>
      </c>
      <c r="N1010">
        <v>2</v>
      </c>
      <c r="O1010">
        <v>967.96</v>
      </c>
      <c r="P1010">
        <v>4918</v>
      </c>
      <c r="Q1010" t="str">
        <f t="shared" si="15"/>
        <v>Street</v>
      </c>
    </row>
    <row r="1011" spans="1:17" x14ac:dyDescent="0.35">
      <c r="A1011">
        <v>4</v>
      </c>
      <c r="B1011" t="s">
        <v>187</v>
      </c>
      <c r="C1011">
        <v>2019</v>
      </c>
      <c r="D1011">
        <v>6</v>
      </c>
      <c r="E1011" t="s">
        <v>219</v>
      </c>
      <c r="F1011">
        <v>6</v>
      </c>
      <c r="G1011" t="s">
        <v>192</v>
      </c>
      <c r="H1011">
        <v>615</v>
      </c>
      <c r="I1011" t="s">
        <v>292</v>
      </c>
      <c r="J1011" t="s">
        <v>123</v>
      </c>
      <c r="K1011" t="s">
        <v>261</v>
      </c>
      <c r="L1011">
        <v>4562</v>
      </c>
      <c r="M1011" t="s">
        <v>211</v>
      </c>
      <c r="N1011">
        <v>1</v>
      </c>
      <c r="O1011">
        <v>4843.68</v>
      </c>
      <c r="P1011">
        <v>11863</v>
      </c>
      <c r="Q1011" t="str">
        <f t="shared" si="15"/>
        <v>Street</v>
      </c>
    </row>
    <row r="1012" spans="1:17" x14ac:dyDescent="0.35">
      <c r="A1012">
        <v>5</v>
      </c>
      <c r="B1012" t="s">
        <v>181</v>
      </c>
      <c r="C1012">
        <v>2019</v>
      </c>
      <c r="D1012">
        <v>6</v>
      </c>
      <c r="E1012" t="s">
        <v>219</v>
      </c>
      <c r="F1012">
        <v>10</v>
      </c>
      <c r="G1012" t="s">
        <v>238</v>
      </c>
      <c r="H1012">
        <v>603</v>
      </c>
      <c r="I1012" t="s">
        <v>196</v>
      </c>
      <c r="J1012" t="s">
        <v>125</v>
      </c>
      <c r="K1012" t="s">
        <v>197</v>
      </c>
      <c r="L1012">
        <v>207</v>
      </c>
      <c r="M1012" t="s">
        <v>243</v>
      </c>
      <c r="N1012">
        <v>29</v>
      </c>
      <c r="O1012">
        <v>432.43</v>
      </c>
      <c r="P1012">
        <v>1040</v>
      </c>
      <c r="Q1012" t="str">
        <f t="shared" si="15"/>
        <v>Street</v>
      </c>
    </row>
    <row r="1013" spans="1:17" x14ac:dyDescent="0.35">
      <c r="A1013">
        <v>5</v>
      </c>
      <c r="B1013" t="s">
        <v>181</v>
      </c>
      <c r="C1013">
        <v>2019</v>
      </c>
      <c r="D1013">
        <v>6</v>
      </c>
      <c r="E1013" t="s">
        <v>219</v>
      </c>
      <c r="F1013">
        <v>3</v>
      </c>
      <c r="G1013" t="s">
        <v>189</v>
      </c>
      <c r="H1013">
        <v>603</v>
      </c>
      <c r="I1013" t="s">
        <v>196</v>
      </c>
      <c r="J1013" t="s">
        <v>125</v>
      </c>
      <c r="K1013" t="s">
        <v>197</v>
      </c>
      <c r="L1013">
        <v>300</v>
      </c>
      <c r="M1013" t="s">
        <v>191</v>
      </c>
      <c r="N1013">
        <v>2163</v>
      </c>
      <c r="O1013">
        <v>160991.28</v>
      </c>
      <c r="P1013">
        <v>452363</v>
      </c>
      <c r="Q1013" t="str">
        <f t="shared" si="15"/>
        <v>Street</v>
      </c>
    </row>
    <row r="1014" spans="1:17" x14ac:dyDescent="0.35">
      <c r="A1014">
        <v>5</v>
      </c>
      <c r="B1014" t="s">
        <v>181</v>
      </c>
      <c r="C1014">
        <v>2019</v>
      </c>
      <c r="D1014">
        <v>6</v>
      </c>
      <c r="E1014" t="s">
        <v>219</v>
      </c>
      <c r="F1014">
        <v>5</v>
      </c>
      <c r="G1014" t="s">
        <v>195</v>
      </c>
      <c r="H1014">
        <v>602</v>
      </c>
      <c r="I1014" t="s">
        <v>246</v>
      </c>
      <c r="J1014" t="s">
        <v>125</v>
      </c>
      <c r="K1014" t="s">
        <v>197</v>
      </c>
      <c r="L1014">
        <v>460</v>
      </c>
      <c r="M1014" t="s">
        <v>198</v>
      </c>
      <c r="N1014">
        <v>27</v>
      </c>
      <c r="O1014">
        <v>3094.52</v>
      </c>
      <c r="P1014">
        <v>8911</v>
      </c>
      <c r="Q1014" t="str">
        <f t="shared" si="15"/>
        <v>Street</v>
      </c>
    </row>
    <row r="1015" spans="1:17" x14ac:dyDescent="0.35">
      <c r="A1015">
        <v>5</v>
      </c>
      <c r="B1015" t="s">
        <v>181</v>
      </c>
      <c r="C1015">
        <v>2019</v>
      </c>
      <c r="D1015">
        <v>6</v>
      </c>
      <c r="E1015" t="s">
        <v>219</v>
      </c>
      <c r="F1015">
        <v>6</v>
      </c>
      <c r="G1015" t="s">
        <v>192</v>
      </c>
      <c r="H1015">
        <v>626</v>
      </c>
      <c r="I1015" t="s">
        <v>268</v>
      </c>
      <c r="J1015" t="s">
        <v>132</v>
      </c>
      <c r="K1015" t="s">
        <v>212</v>
      </c>
      <c r="L1015">
        <v>700</v>
      </c>
      <c r="M1015" t="s">
        <v>193</v>
      </c>
      <c r="N1015">
        <v>3</v>
      </c>
      <c r="O1015">
        <v>1765.82</v>
      </c>
      <c r="P1015">
        <v>446</v>
      </c>
      <c r="Q1015" t="str">
        <f t="shared" si="15"/>
        <v>Street</v>
      </c>
    </row>
    <row r="1016" spans="1:17" x14ac:dyDescent="0.35">
      <c r="A1016">
        <v>5</v>
      </c>
      <c r="B1016" t="s">
        <v>181</v>
      </c>
      <c r="C1016">
        <v>2019</v>
      </c>
      <c r="D1016">
        <v>7</v>
      </c>
      <c r="E1016" t="s">
        <v>284</v>
      </c>
      <c r="F1016">
        <v>3</v>
      </c>
      <c r="G1016" t="s">
        <v>189</v>
      </c>
      <c r="H1016">
        <v>313</v>
      </c>
      <c r="I1016" t="s">
        <v>217</v>
      </c>
      <c r="J1016" t="s">
        <v>119</v>
      </c>
      <c r="K1016" t="s">
        <v>216</v>
      </c>
      <c r="L1016">
        <v>300</v>
      </c>
      <c r="M1016" t="s">
        <v>191</v>
      </c>
      <c r="N1016">
        <v>6</v>
      </c>
      <c r="O1016">
        <v>23539.53</v>
      </c>
      <c r="P1016">
        <v>141766</v>
      </c>
      <c r="Q1016" t="str">
        <f t="shared" si="15"/>
        <v>4-Medium C&amp;I</v>
      </c>
    </row>
    <row r="1017" spans="1:17" x14ac:dyDescent="0.35">
      <c r="A1017">
        <v>4</v>
      </c>
      <c r="B1017" t="s">
        <v>187</v>
      </c>
      <c r="C1017">
        <v>2019</v>
      </c>
      <c r="D1017">
        <v>7</v>
      </c>
      <c r="E1017" t="s">
        <v>284</v>
      </c>
      <c r="F1017">
        <v>3</v>
      </c>
      <c r="G1017" t="s">
        <v>189</v>
      </c>
      <c r="H1017">
        <v>952</v>
      </c>
      <c r="I1017" t="s">
        <v>235</v>
      </c>
      <c r="J1017" t="s">
        <v>117</v>
      </c>
      <c r="K1017" t="s">
        <v>236</v>
      </c>
      <c r="L1017">
        <v>4532</v>
      </c>
      <c r="M1017" t="s">
        <v>200</v>
      </c>
      <c r="N1017">
        <v>12</v>
      </c>
      <c r="O1017">
        <v>745.33</v>
      </c>
      <c r="P1017">
        <v>6514</v>
      </c>
      <c r="Q1017" t="str">
        <f t="shared" si="15"/>
        <v>3-Small C&amp;I</v>
      </c>
    </row>
    <row r="1018" spans="1:17" x14ac:dyDescent="0.35">
      <c r="A1018">
        <v>5</v>
      </c>
      <c r="B1018" t="s">
        <v>181</v>
      </c>
      <c r="C1018">
        <v>2019</v>
      </c>
      <c r="D1018">
        <v>7</v>
      </c>
      <c r="E1018" t="s">
        <v>284</v>
      </c>
      <c r="F1018">
        <v>1</v>
      </c>
      <c r="G1018" t="s">
        <v>183</v>
      </c>
      <c r="H1018">
        <v>310</v>
      </c>
      <c r="I1018" t="s">
        <v>254</v>
      </c>
      <c r="J1018" t="s">
        <v>118</v>
      </c>
      <c r="K1018" t="s">
        <v>214</v>
      </c>
      <c r="L1018">
        <v>200</v>
      </c>
      <c r="M1018" t="s">
        <v>210</v>
      </c>
      <c r="N1018">
        <v>3</v>
      </c>
      <c r="O1018">
        <v>172.47</v>
      </c>
      <c r="P1018">
        <v>780</v>
      </c>
      <c r="Q1018" t="str">
        <f t="shared" si="15"/>
        <v>3-Small C&amp;I</v>
      </c>
    </row>
    <row r="1019" spans="1:17" x14ac:dyDescent="0.35">
      <c r="A1019">
        <v>4</v>
      </c>
      <c r="B1019" t="s">
        <v>187</v>
      </c>
      <c r="C1019">
        <v>2019</v>
      </c>
      <c r="D1019">
        <v>7</v>
      </c>
      <c r="E1019" t="s">
        <v>284</v>
      </c>
      <c r="F1019">
        <v>3</v>
      </c>
      <c r="G1019" t="s">
        <v>189</v>
      </c>
      <c r="H1019">
        <v>10</v>
      </c>
      <c r="I1019" t="s">
        <v>251</v>
      </c>
      <c r="J1019" t="s">
        <v>118</v>
      </c>
      <c r="K1019" t="s">
        <v>214</v>
      </c>
      <c r="L1019">
        <v>300</v>
      </c>
      <c r="M1019" t="s">
        <v>191</v>
      </c>
      <c r="N1019">
        <v>15</v>
      </c>
      <c r="O1019">
        <v>773.08</v>
      </c>
      <c r="P1019">
        <v>3899</v>
      </c>
      <c r="Q1019" t="str">
        <f t="shared" si="15"/>
        <v>3-Small C&amp;I</v>
      </c>
    </row>
    <row r="1020" spans="1:17" x14ac:dyDescent="0.35">
      <c r="A1020">
        <v>5</v>
      </c>
      <c r="B1020" t="s">
        <v>181</v>
      </c>
      <c r="C1020">
        <v>2019</v>
      </c>
      <c r="D1020">
        <v>7</v>
      </c>
      <c r="E1020" t="s">
        <v>284</v>
      </c>
      <c r="F1020">
        <v>3</v>
      </c>
      <c r="G1020" t="s">
        <v>189</v>
      </c>
      <c r="H1020">
        <v>956</v>
      </c>
      <c r="I1020" t="s">
        <v>285</v>
      </c>
      <c r="J1020" t="s">
        <v>119</v>
      </c>
      <c r="K1020" t="s">
        <v>216</v>
      </c>
      <c r="L1020">
        <v>4532</v>
      </c>
      <c r="M1020" t="s">
        <v>200</v>
      </c>
      <c r="N1020">
        <v>218</v>
      </c>
      <c r="O1020">
        <v>330380.78999999998</v>
      </c>
      <c r="P1020">
        <v>4479645</v>
      </c>
      <c r="Q1020" t="str">
        <f t="shared" si="15"/>
        <v>4-Medium C&amp;I</v>
      </c>
    </row>
    <row r="1021" spans="1:17" x14ac:dyDescent="0.35">
      <c r="A1021">
        <v>4</v>
      </c>
      <c r="B1021" t="s">
        <v>187</v>
      </c>
      <c r="C1021">
        <v>2019</v>
      </c>
      <c r="D1021">
        <v>7</v>
      </c>
      <c r="E1021" t="s">
        <v>284</v>
      </c>
      <c r="F1021">
        <v>3</v>
      </c>
      <c r="G1021" t="s">
        <v>189</v>
      </c>
      <c r="H1021">
        <v>9</v>
      </c>
      <c r="I1021" t="s">
        <v>275</v>
      </c>
      <c r="J1021" t="s">
        <v>117</v>
      </c>
      <c r="K1021" t="s">
        <v>236</v>
      </c>
      <c r="L1021">
        <v>300</v>
      </c>
      <c r="M1021" t="s">
        <v>191</v>
      </c>
      <c r="N1021">
        <v>1</v>
      </c>
      <c r="O1021">
        <v>24.75</v>
      </c>
      <c r="P1021">
        <v>106</v>
      </c>
      <c r="Q1021" t="str">
        <f t="shared" si="15"/>
        <v>3-Small C&amp;I</v>
      </c>
    </row>
    <row r="1022" spans="1:17" x14ac:dyDescent="0.35">
      <c r="A1022">
        <v>5</v>
      </c>
      <c r="B1022" t="s">
        <v>181</v>
      </c>
      <c r="C1022">
        <v>2019</v>
      </c>
      <c r="D1022">
        <v>7</v>
      </c>
      <c r="E1022" t="s">
        <v>284</v>
      </c>
      <c r="F1022">
        <v>3</v>
      </c>
      <c r="G1022" t="s">
        <v>189</v>
      </c>
      <c r="H1022">
        <v>950</v>
      </c>
      <c r="I1022" t="s">
        <v>184</v>
      </c>
      <c r="J1022" t="s">
        <v>115</v>
      </c>
      <c r="K1022" t="s">
        <v>185</v>
      </c>
      <c r="L1022">
        <v>4532</v>
      </c>
      <c r="M1022" t="s">
        <v>200</v>
      </c>
      <c r="N1022">
        <v>56797</v>
      </c>
      <c r="O1022">
        <v>4467341.7</v>
      </c>
      <c r="P1022">
        <v>99699917</v>
      </c>
      <c r="Q1022" t="str">
        <f t="shared" si="15"/>
        <v>3-Small C&amp;I</v>
      </c>
    </row>
    <row r="1023" spans="1:17" x14ac:dyDescent="0.35">
      <c r="A1023">
        <v>5</v>
      </c>
      <c r="B1023" t="s">
        <v>181</v>
      </c>
      <c r="C1023">
        <v>2019</v>
      </c>
      <c r="D1023">
        <v>7</v>
      </c>
      <c r="E1023" t="s">
        <v>284</v>
      </c>
      <c r="F1023">
        <v>1</v>
      </c>
      <c r="G1023" t="s">
        <v>183</v>
      </c>
      <c r="H1023">
        <v>5</v>
      </c>
      <c r="I1023" t="s">
        <v>190</v>
      </c>
      <c r="J1023" t="s">
        <v>115</v>
      </c>
      <c r="K1023" t="s">
        <v>185</v>
      </c>
      <c r="L1023">
        <v>200</v>
      </c>
      <c r="M1023" t="s">
        <v>210</v>
      </c>
      <c r="N1023">
        <v>1018</v>
      </c>
      <c r="O1023">
        <v>-357433.52</v>
      </c>
      <c r="P1023">
        <v>460800</v>
      </c>
      <c r="Q1023" t="str">
        <f t="shared" si="15"/>
        <v>3-Small C&amp;I</v>
      </c>
    </row>
    <row r="1024" spans="1:17" x14ac:dyDescent="0.35">
      <c r="A1024">
        <v>5</v>
      </c>
      <c r="B1024" t="s">
        <v>181</v>
      </c>
      <c r="C1024">
        <v>2019</v>
      </c>
      <c r="D1024">
        <v>7</v>
      </c>
      <c r="E1024" t="s">
        <v>284</v>
      </c>
      <c r="F1024">
        <v>1</v>
      </c>
      <c r="G1024" t="s">
        <v>183</v>
      </c>
      <c r="H1024">
        <v>903</v>
      </c>
      <c r="I1024" t="s">
        <v>239</v>
      </c>
      <c r="J1024" t="s">
        <v>121</v>
      </c>
      <c r="K1024" t="s">
        <v>230</v>
      </c>
      <c r="L1024">
        <v>4512</v>
      </c>
      <c r="M1024" t="s">
        <v>186</v>
      </c>
      <c r="N1024">
        <v>409806</v>
      </c>
      <c r="O1024">
        <v>34675942.299999997</v>
      </c>
      <c r="P1024">
        <v>285150101</v>
      </c>
      <c r="Q1024" t="str">
        <f t="shared" si="15"/>
        <v>1-Residential</v>
      </c>
    </row>
    <row r="1025" spans="1:17" x14ac:dyDescent="0.35">
      <c r="A1025">
        <v>4</v>
      </c>
      <c r="B1025" t="s">
        <v>187</v>
      </c>
      <c r="C1025">
        <v>2019</v>
      </c>
      <c r="D1025">
        <v>7</v>
      </c>
      <c r="E1025" t="s">
        <v>284</v>
      </c>
      <c r="F1025">
        <v>3</v>
      </c>
      <c r="G1025" t="s">
        <v>189</v>
      </c>
      <c r="H1025">
        <v>951</v>
      </c>
      <c r="I1025" t="s">
        <v>250</v>
      </c>
      <c r="J1025" t="s">
        <v>126</v>
      </c>
      <c r="K1025" t="s">
        <v>249</v>
      </c>
      <c r="L1025">
        <v>4532</v>
      </c>
      <c r="M1025" t="s">
        <v>200</v>
      </c>
      <c r="N1025">
        <v>12</v>
      </c>
      <c r="O1025">
        <v>395.58</v>
      </c>
      <c r="P1025">
        <v>3224</v>
      </c>
      <c r="Q1025" t="str">
        <f t="shared" si="15"/>
        <v>3-Small C&amp;I</v>
      </c>
    </row>
    <row r="1026" spans="1:17" x14ac:dyDescent="0.35">
      <c r="A1026">
        <v>5</v>
      </c>
      <c r="B1026" t="s">
        <v>181</v>
      </c>
      <c r="C1026">
        <v>2019</v>
      </c>
      <c r="D1026">
        <v>7</v>
      </c>
      <c r="E1026" t="s">
        <v>284</v>
      </c>
      <c r="F1026">
        <v>5</v>
      </c>
      <c r="G1026" t="s">
        <v>195</v>
      </c>
      <c r="H1026">
        <v>951</v>
      </c>
      <c r="I1026" t="s">
        <v>250</v>
      </c>
      <c r="J1026" t="s">
        <v>126</v>
      </c>
      <c r="K1026" t="s">
        <v>249</v>
      </c>
      <c r="L1026">
        <v>4552</v>
      </c>
      <c r="M1026" t="s">
        <v>276</v>
      </c>
      <c r="N1026">
        <v>1</v>
      </c>
      <c r="O1026">
        <v>33.380000000000003</v>
      </c>
      <c r="P1026">
        <v>300</v>
      </c>
      <c r="Q1026" t="str">
        <f t="shared" ref="Q1026:Q1089" si="16">VLOOKUP(J1026,S:T,2,FALSE)</f>
        <v>3-Small C&amp;I</v>
      </c>
    </row>
    <row r="1027" spans="1:17" x14ac:dyDescent="0.35">
      <c r="A1027">
        <v>5</v>
      </c>
      <c r="B1027" t="s">
        <v>181</v>
      </c>
      <c r="C1027">
        <v>2019</v>
      </c>
      <c r="D1027">
        <v>7</v>
      </c>
      <c r="E1027" t="s">
        <v>284</v>
      </c>
      <c r="F1027">
        <v>6</v>
      </c>
      <c r="G1027" t="s">
        <v>192</v>
      </c>
      <c r="H1027">
        <v>950</v>
      </c>
      <c r="I1027" t="s">
        <v>184</v>
      </c>
      <c r="J1027" t="s">
        <v>115</v>
      </c>
      <c r="K1027" t="s">
        <v>185</v>
      </c>
      <c r="L1027">
        <v>4562</v>
      </c>
      <c r="M1027" t="s">
        <v>211</v>
      </c>
      <c r="N1027">
        <v>30</v>
      </c>
      <c r="O1027">
        <v>737.2</v>
      </c>
      <c r="P1027">
        <v>5156</v>
      </c>
      <c r="Q1027" t="str">
        <f t="shared" si="16"/>
        <v>3-Small C&amp;I</v>
      </c>
    </row>
    <row r="1028" spans="1:17" x14ac:dyDescent="0.35">
      <c r="A1028">
        <v>5</v>
      </c>
      <c r="B1028" t="s">
        <v>181</v>
      </c>
      <c r="C1028">
        <v>2019</v>
      </c>
      <c r="D1028">
        <v>7</v>
      </c>
      <c r="E1028" t="s">
        <v>284</v>
      </c>
      <c r="F1028">
        <v>79</v>
      </c>
      <c r="G1028" t="s">
        <v>212</v>
      </c>
      <c r="H1028">
        <v>954</v>
      </c>
      <c r="I1028" t="s">
        <v>237</v>
      </c>
      <c r="J1028" t="s">
        <v>119</v>
      </c>
      <c r="K1028" t="s">
        <v>216</v>
      </c>
      <c r="L1028">
        <v>4579</v>
      </c>
      <c r="M1028" t="s">
        <v>221</v>
      </c>
      <c r="N1028">
        <v>6</v>
      </c>
      <c r="O1028">
        <v>7481.25</v>
      </c>
      <c r="P1028">
        <v>105620</v>
      </c>
      <c r="Q1028" t="str">
        <f t="shared" si="16"/>
        <v>4-Medium C&amp;I</v>
      </c>
    </row>
    <row r="1029" spans="1:17" x14ac:dyDescent="0.35">
      <c r="A1029">
        <v>5</v>
      </c>
      <c r="B1029" t="s">
        <v>181</v>
      </c>
      <c r="C1029">
        <v>2019</v>
      </c>
      <c r="D1029">
        <v>7</v>
      </c>
      <c r="E1029" t="s">
        <v>284</v>
      </c>
      <c r="F1029">
        <v>3</v>
      </c>
      <c r="G1029" t="s">
        <v>189</v>
      </c>
      <c r="H1029">
        <v>700</v>
      </c>
      <c r="I1029" t="s">
        <v>273</v>
      </c>
      <c r="J1029" t="s">
        <v>207</v>
      </c>
      <c r="K1029" t="s">
        <v>208</v>
      </c>
      <c r="L1029">
        <v>300</v>
      </c>
      <c r="M1029" t="s">
        <v>191</v>
      </c>
      <c r="N1029">
        <v>3</v>
      </c>
      <c r="O1029">
        <v>8119.39</v>
      </c>
      <c r="P1029">
        <v>44160</v>
      </c>
      <c r="Q1029" t="str">
        <f t="shared" si="16"/>
        <v>5-Large C&amp;I</v>
      </c>
    </row>
    <row r="1030" spans="1:17" x14ac:dyDescent="0.35">
      <c r="A1030">
        <v>5</v>
      </c>
      <c r="B1030" t="s">
        <v>181</v>
      </c>
      <c r="C1030">
        <v>2019</v>
      </c>
      <c r="D1030">
        <v>7</v>
      </c>
      <c r="E1030" t="s">
        <v>284</v>
      </c>
      <c r="F1030">
        <v>10</v>
      </c>
      <c r="G1030" t="s">
        <v>238</v>
      </c>
      <c r="H1030">
        <v>1</v>
      </c>
      <c r="I1030" t="s">
        <v>229</v>
      </c>
      <c r="J1030" t="s">
        <v>121</v>
      </c>
      <c r="K1030" t="s">
        <v>230</v>
      </c>
      <c r="L1030">
        <v>207</v>
      </c>
      <c r="M1030" t="s">
        <v>243</v>
      </c>
      <c r="N1030">
        <v>41236</v>
      </c>
      <c r="O1030">
        <v>5484099.8300000001</v>
      </c>
      <c r="P1030">
        <v>23892165</v>
      </c>
      <c r="Q1030" t="str">
        <f t="shared" si="16"/>
        <v>1-Residential</v>
      </c>
    </row>
    <row r="1031" spans="1:17" x14ac:dyDescent="0.35">
      <c r="A1031">
        <v>5</v>
      </c>
      <c r="B1031" t="s">
        <v>181</v>
      </c>
      <c r="C1031">
        <v>2019</v>
      </c>
      <c r="D1031">
        <v>7</v>
      </c>
      <c r="E1031" t="s">
        <v>284</v>
      </c>
      <c r="F1031">
        <v>3</v>
      </c>
      <c r="G1031" t="s">
        <v>189</v>
      </c>
      <c r="H1031">
        <v>603</v>
      </c>
      <c r="I1031" t="s">
        <v>196</v>
      </c>
      <c r="J1031" t="s">
        <v>125</v>
      </c>
      <c r="K1031" t="s">
        <v>197</v>
      </c>
      <c r="L1031">
        <v>300</v>
      </c>
      <c r="M1031" t="s">
        <v>191</v>
      </c>
      <c r="N1031">
        <v>2139</v>
      </c>
      <c r="O1031">
        <v>159807.51</v>
      </c>
      <c r="P1031">
        <v>451282</v>
      </c>
      <c r="Q1031" t="str">
        <f t="shared" si="16"/>
        <v>Street</v>
      </c>
    </row>
    <row r="1032" spans="1:17" x14ac:dyDescent="0.35">
      <c r="A1032">
        <v>5</v>
      </c>
      <c r="B1032" t="s">
        <v>181</v>
      </c>
      <c r="C1032">
        <v>2019</v>
      </c>
      <c r="D1032">
        <v>7</v>
      </c>
      <c r="E1032" t="s">
        <v>284</v>
      </c>
      <c r="F1032">
        <v>10</v>
      </c>
      <c r="G1032" t="s">
        <v>238</v>
      </c>
      <c r="H1032">
        <v>602</v>
      </c>
      <c r="I1032" t="s">
        <v>246</v>
      </c>
      <c r="J1032" t="s">
        <v>125</v>
      </c>
      <c r="K1032" t="s">
        <v>197</v>
      </c>
      <c r="L1032">
        <v>207</v>
      </c>
      <c r="M1032" t="s">
        <v>243</v>
      </c>
      <c r="N1032">
        <v>2</v>
      </c>
      <c r="O1032">
        <v>55.7</v>
      </c>
      <c r="P1032">
        <v>110</v>
      </c>
      <c r="Q1032" t="str">
        <f t="shared" si="16"/>
        <v>Street</v>
      </c>
    </row>
    <row r="1033" spans="1:17" x14ac:dyDescent="0.35">
      <c r="A1033">
        <v>5</v>
      </c>
      <c r="B1033" t="s">
        <v>181</v>
      </c>
      <c r="C1033">
        <v>2019</v>
      </c>
      <c r="D1033">
        <v>7</v>
      </c>
      <c r="E1033" t="s">
        <v>284</v>
      </c>
      <c r="F1033">
        <v>10</v>
      </c>
      <c r="G1033" t="s">
        <v>238</v>
      </c>
      <c r="H1033">
        <v>616</v>
      </c>
      <c r="I1033" t="s">
        <v>199</v>
      </c>
      <c r="J1033" t="s">
        <v>125</v>
      </c>
      <c r="K1033" t="s">
        <v>197</v>
      </c>
      <c r="L1033">
        <v>4513</v>
      </c>
      <c r="M1033" t="s">
        <v>240</v>
      </c>
      <c r="N1033">
        <v>3</v>
      </c>
      <c r="O1033">
        <v>68.39</v>
      </c>
      <c r="P1033">
        <v>282</v>
      </c>
      <c r="Q1033" t="str">
        <f t="shared" si="16"/>
        <v>Street</v>
      </c>
    </row>
    <row r="1034" spans="1:17" x14ac:dyDescent="0.35">
      <c r="A1034">
        <v>5</v>
      </c>
      <c r="B1034" t="s">
        <v>181</v>
      </c>
      <c r="C1034">
        <v>2019</v>
      </c>
      <c r="D1034">
        <v>7</v>
      </c>
      <c r="E1034" t="s">
        <v>284</v>
      </c>
      <c r="F1034">
        <v>6</v>
      </c>
      <c r="G1034" t="s">
        <v>192</v>
      </c>
      <c r="H1034">
        <v>608</v>
      </c>
      <c r="I1034" t="s">
        <v>290</v>
      </c>
      <c r="J1034" t="s">
        <v>278</v>
      </c>
      <c r="K1034" t="s">
        <v>212</v>
      </c>
      <c r="L1034">
        <v>700</v>
      </c>
      <c r="M1034" t="s">
        <v>193</v>
      </c>
      <c r="N1034">
        <v>67</v>
      </c>
      <c r="O1034">
        <v>21992.799999999999</v>
      </c>
      <c r="P1034">
        <v>158860</v>
      </c>
      <c r="Q1034" t="str">
        <f t="shared" si="16"/>
        <v>Street</v>
      </c>
    </row>
    <row r="1035" spans="1:17" x14ac:dyDescent="0.35">
      <c r="A1035">
        <v>5</v>
      </c>
      <c r="B1035" t="s">
        <v>181</v>
      </c>
      <c r="C1035">
        <v>2019</v>
      </c>
      <c r="D1035">
        <v>7</v>
      </c>
      <c r="E1035" t="s">
        <v>284</v>
      </c>
      <c r="F1035">
        <v>6</v>
      </c>
      <c r="G1035" t="s">
        <v>192</v>
      </c>
      <c r="H1035">
        <v>626</v>
      </c>
      <c r="I1035" t="s">
        <v>268</v>
      </c>
      <c r="J1035" t="s">
        <v>132</v>
      </c>
      <c r="K1035" t="s">
        <v>212</v>
      </c>
      <c r="L1035">
        <v>700</v>
      </c>
      <c r="M1035" t="s">
        <v>193</v>
      </c>
      <c r="N1035">
        <v>3</v>
      </c>
      <c r="O1035">
        <v>1765.89</v>
      </c>
      <c r="P1035">
        <v>448</v>
      </c>
      <c r="Q1035" t="str">
        <f t="shared" si="16"/>
        <v>Street</v>
      </c>
    </row>
    <row r="1036" spans="1:17" x14ac:dyDescent="0.35">
      <c r="A1036">
        <v>5</v>
      </c>
      <c r="B1036" t="s">
        <v>181</v>
      </c>
      <c r="C1036">
        <v>2019</v>
      </c>
      <c r="D1036">
        <v>7</v>
      </c>
      <c r="E1036" t="s">
        <v>284</v>
      </c>
      <c r="F1036">
        <v>1</v>
      </c>
      <c r="G1036" t="s">
        <v>183</v>
      </c>
      <c r="H1036">
        <v>602</v>
      </c>
      <c r="I1036" t="s">
        <v>246</v>
      </c>
      <c r="J1036" t="s">
        <v>125</v>
      </c>
      <c r="K1036" t="s">
        <v>197</v>
      </c>
      <c r="L1036">
        <v>200</v>
      </c>
      <c r="M1036" t="s">
        <v>210</v>
      </c>
      <c r="N1036">
        <v>185</v>
      </c>
      <c r="O1036">
        <v>6408.99</v>
      </c>
      <c r="P1036">
        <v>14833</v>
      </c>
      <c r="Q1036" t="str">
        <f t="shared" si="16"/>
        <v>Street</v>
      </c>
    </row>
    <row r="1037" spans="1:17" x14ac:dyDescent="0.35">
      <c r="A1037">
        <v>4</v>
      </c>
      <c r="B1037" t="s">
        <v>187</v>
      </c>
      <c r="C1037">
        <v>2019</v>
      </c>
      <c r="D1037">
        <v>7</v>
      </c>
      <c r="E1037" t="s">
        <v>284</v>
      </c>
      <c r="F1037">
        <v>6</v>
      </c>
      <c r="G1037" t="s">
        <v>192</v>
      </c>
      <c r="H1037">
        <v>615</v>
      </c>
      <c r="I1037" t="s">
        <v>292</v>
      </c>
      <c r="J1037" t="s">
        <v>123</v>
      </c>
      <c r="K1037" t="s">
        <v>261</v>
      </c>
      <c r="L1037">
        <v>4562</v>
      </c>
      <c r="M1037" t="s">
        <v>211</v>
      </c>
      <c r="N1037">
        <v>1</v>
      </c>
      <c r="O1037">
        <v>4849.22</v>
      </c>
      <c r="P1037">
        <v>11931</v>
      </c>
      <c r="Q1037" t="str">
        <f t="shared" si="16"/>
        <v>Street</v>
      </c>
    </row>
    <row r="1038" spans="1:17" x14ac:dyDescent="0.35">
      <c r="A1038">
        <v>5</v>
      </c>
      <c r="B1038" t="s">
        <v>181</v>
      </c>
      <c r="C1038">
        <v>2019</v>
      </c>
      <c r="D1038">
        <v>7</v>
      </c>
      <c r="E1038" t="s">
        <v>284</v>
      </c>
      <c r="F1038">
        <v>6</v>
      </c>
      <c r="G1038" t="s">
        <v>192</v>
      </c>
      <c r="H1038">
        <v>606</v>
      </c>
      <c r="I1038" t="s">
        <v>279</v>
      </c>
      <c r="J1038" t="s">
        <v>130</v>
      </c>
      <c r="K1038" t="s">
        <v>280</v>
      </c>
      <c r="L1038">
        <v>700</v>
      </c>
      <c r="M1038" t="s">
        <v>193</v>
      </c>
      <c r="N1038">
        <v>2</v>
      </c>
      <c r="O1038">
        <v>583.22</v>
      </c>
      <c r="P1038">
        <v>1031</v>
      </c>
      <c r="Q1038" t="str">
        <f t="shared" si="16"/>
        <v>Street</v>
      </c>
    </row>
    <row r="1039" spans="1:17" x14ac:dyDescent="0.35">
      <c r="A1039">
        <v>5</v>
      </c>
      <c r="B1039" t="s">
        <v>181</v>
      </c>
      <c r="C1039">
        <v>2019</v>
      </c>
      <c r="D1039">
        <v>7</v>
      </c>
      <c r="E1039" t="s">
        <v>284</v>
      </c>
      <c r="F1039">
        <v>6</v>
      </c>
      <c r="G1039" t="s">
        <v>192</v>
      </c>
      <c r="H1039">
        <v>607</v>
      </c>
      <c r="I1039" t="s">
        <v>293</v>
      </c>
      <c r="J1039" t="s">
        <v>130</v>
      </c>
      <c r="K1039" t="s">
        <v>280</v>
      </c>
      <c r="L1039">
        <v>700</v>
      </c>
      <c r="M1039" t="s">
        <v>193</v>
      </c>
      <c r="N1039">
        <v>4</v>
      </c>
      <c r="O1039">
        <v>14764.37</v>
      </c>
      <c r="P1039">
        <v>34697</v>
      </c>
      <c r="Q1039" t="str">
        <f t="shared" si="16"/>
        <v>Street</v>
      </c>
    </row>
    <row r="1040" spans="1:17" x14ac:dyDescent="0.35">
      <c r="A1040">
        <v>5</v>
      </c>
      <c r="B1040" t="s">
        <v>181</v>
      </c>
      <c r="C1040">
        <v>2019</v>
      </c>
      <c r="D1040">
        <v>7</v>
      </c>
      <c r="E1040" t="s">
        <v>284</v>
      </c>
      <c r="F1040">
        <v>6</v>
      </c>
      <c r="G1040" t="s">
        <v>192</v>
      </c>
      <c r="H1040">
        <v>618</v>
      </c>
      <c r="I1040" t="s">
        <v>294</v>
      </c>
      <c r="J1040" t="s">
        <v>130</v>
      </c>
      <c r="K1040" t="s">
        <v>280</v>
      </c>
      <c r="L1040">
        <v>4562</v>
      </c>
      <c r="M1040" t="s">
        <v>211</v>
      </c>
      <c r="N1040">
        <v>5</v>
      </c>
      <c r="O1040">
        <v>1271.77</v>
      </c>
      <c r="P1040">
        <v>3476</v>
      </c>
      <c r="Q1040" t="str">
        <f t="shared" si="16"/>
        <v>Street</v>
      </c>
    </row>
    <row r="1041" spans="1:17" x14ac:dyDescent="0.35">
      <c r="A1041">
        <v>5</v>
      </c>
      <c r="B1041" t="s">
        <v>181</v>
      </c>
      <c r="C1041">
        <v>2019</v>
      </c>
      <c r="D1041">
        <v>7</v>
      </c>
      <c r="E1041" t="s">
        <v>284</v>
      </c>
      <c r="F1041">
        <v>60</v>
      </c>
      <c r="G1041" t="s">
        <v>212</v>
      </c>
      <c r="H1041">
        <v>623</v>
      </c>
      <c r="I1041" t="s">
        <v>295</v>
      </c>
      <c r="J1041" t="s">
        <v>124</v>
      </c>
      <c r="K1041" t="s">
        <v>227</v>
      </c>
      <c r="L1041">
        <v>360</v>
      </c>
      <c r="M1041" t="s">
        <v>225</v>
      </c>
      <c r="N1041">
        <v>3</v>
      </c>
      <c r="O1041">
        <v>43.77</v>
      </c>
      <c r="P1041">
        <v>141</v>
      </c>
      <c r="Q1041" t="str">
        <f t="shared" si="16"/>
        <v>Street</v>
      </c>
    </row>
    <row r="1042" spans="1:17" x14ac:dyDescent="0.35">
      <c r="A1042">
        <v>5</v>
      </c>
      <c r="B1042" t="s">
        <v>181</v>
      </c>
      <c r="C1042">
        <v>2019</v>
      </c>
      <c r="D1042">
        <v>7</v>
      </c>
      <c r="E1042" t="s">
        <v>284</v>
      </c>
      <c r="F1042">
        <v>6</v>
      </c>
      <c r="G1042" t="s">
        <v>192</v>
      </c>
      <c r="H1042">
        <v>623</v>
      </c>
      <c r="I1042" t="s">
        <v>295</v>
      </c>
      <c r="J1042" t="s">
        <v>124</v>
      </c>
      <c r="K1042" t="s">
        <v>227</v>
      </c>
      <c r="L1042">
        <v>700</v>
      </c>
      <c r="M1042" t="s">
        <v>193</v>
      </c>
      <c r="N1042">
        <v>2</v>
      </c>
      <c r="O1042">
        <v>2776.9</v>
      </c>
      <c r="P1042">
        <v>11106</v>
      </c>
      <c r="Q1042" t="str">
        <f t="shared" si="16"/>
        <v>Street</v>
      </c>
    </row>
    <row r="1043" spans="1:17" x14ac:dyDescent="0.35">
      <c r="A1043">
        <v>5</v>
      </c>
      <c r="B1043" t="s">
        <v>181</v>
      </c>
      <c r="C1043">
        <v>2019</v>
      </c>
      <c r="D1043">
        <v>7</v>
      </c>
      <c r="E1043" t="s">
        <v>284</v>
      </c>
      <c r="F1043">
        <v>3</v>
      </c>
      <c r="G1043" t="s">
        <v>189</v>
      </c>
      <c r="H1043">
        <v>18</v>
      </c>
      <c r="I1043" t="s">
        <v>215</v>
      </c>
      <c r="J1043" t="s">
        <v>119</v>
      </c>
      <c r="K1043" t="s">
        <v>216</v>
      </c>
      <c r="L1043">
        <v>300</v>
      </c>
      <c r="M1043" t="s">
        <v>191</v>
      </c>
      <c r="N1043">
        <v>2492</v>
      </c>
      <c r="O1043">
        <v>6546642.9699999997</v>
      </c>
      <c r="P1043">
        <v>38659825</v>
      </c>
      <c r="Q1043" t="str">
        <f t="shared" si="16"/>
        <v>4-Medium C&amp;I</v>
      </c>
    </row>
    <row r="1044" spans="1:17" x14ac:dyDescent="0.35">
      <c r="A1044">
        <v>5</v>
      </c>
      <c r="B1044" t="s">
        <v>181</v>
      </c>
      <c r="C1044">
        <v>2019</v>
      </c>
      <c r="D1044">
        <v>7</v>
      </c>
      <c r="E1044" t="s">
        <v>284</v>
      </c>
      <c r="F1044">
        <v>3</v>
      </c>
      <c r="G1044" t="s">
        <v>189</v>
      </c>
      <c r="H1044">
        <v>953</v>
      </c>
      <c r="I1044" t="s">
        <v>213</v>
      </c>
      <c r="J1044" t="s">
        <v>118</v>
      </c>
      <c r="K1044" t="s">
        <v>214</v>
      </c>
      <c r="L1044">
        <v>4532</v>
      </c>
      <c r="M1044" t="s">
        <v>200</v>
      </c>
      <c r="N1044">
        <v>15020</v>
      </c>
      <c r="O1044">
        <v>518232.71</v>
      </c>
      <c r="P1044">
        <v>6587253</v>
      </c>
      <c r="Q1044" t="str">
        <f t="shared" si="16"/>
        <v>3-Small C&amp;I</v>
      </c>
    </row>
    <row r="1045" spans="1:17" x14ac:dyDescent="0.35">
      <c r="A1045">
        <v>4</v>
      </c>
      <c r="B1045" t="s">
        <v>187</v>
      </c>
      <c r="C1045">
        <v>2019</v>
      </c>
      <c r="D1045">
        <v>7</v>
      </c>
      <c r="E1045" t="s">
        <v>284</v>
      </c>
      <c r="F1045">
        <v>3</v>
      </c>
      <c r="G1045" t="s">
        <v>189</v>
      </c>
      <c r="H1045">
        <v>953</v>
      </c>
      <c r="I1045" t="s">
        <v>213</v>
      </c>
      <c r="J1045" t="s">
        <v>118</v>
      </c>
      <c r="K1045" t="s">
        <v>214</v>
      </c>
      <c r="L1045">
        <v>4532</v>
      </c>
      <c r="M1045" t="s">
        <v>200</v>
      </c>
      <c r="N1045">
        <v>47</v>
      </c>
      <c r="O1045">
        <v>2329.84</v>
      </c>
      <c r="P1045">
        <v>19345</v>
      </c>
      <c r="Q1045" t="str">
        <f t="shared" si="16"/>
        <v>3-Small C&amp;I</v>
      </c>
    </row>
    <row r="1046" spans="1:17" x14ac:dyDescent="0.35">
      <c r="A1046">
        <v>5</v>
      </c>
      <c r="B1046" t="s">
        <v>181</v>
      </c>
      <c r="C1046">
        <v>2019</v>
      </c>
      <c r="D1046">
        <v>7</v>
      </c>
      <c r="E1046" t="s">
        <v>284</v>
      </c>
      <c r="F1046">
        <v>1</v>
      </c>
      <c r="G1046" t="s">
        <v>183</v>
      </c>
      <c r="H1046">
        <v>15</v>
      </c>
      <c r="I1046" t="s">
        <v>252</v>
      </c>
      <c r="J1046" t="s">
        <v>118</v>
      </c>
      <c r="K1046" t="s">
        <v>214</v>
      </c>
      <c r="L1046">
        <v>200</v>
      </c>
      <c r="M1046" t="s">
        <v>210</v>
      </c>
      <c r="N1046">
        <v>1</v>
      </c>
      <c r="O1046">
        <v>40.479999999999997</v>
      </c>
      <c r="P1046">
        <v>170</v>
      </c>
      <c r="Q1046" t="str">
        <f t="shared" si="16"/>
        <v>3-Small C&amp;I</v>
      </c>
    </row>
    <row r="1047" spans="1:17" x14ac:dyDescent="0.35">
      <c r="A1047">
        <v>4</v>
      </c>
      <c r="B1047" t="s">
        <v>187</v>
      </c>
      <c r="C1047">
        <v>2019</v>
      </c>
      <c r="D1047">
        <v>7</v>
      </c>
      <c r="E1047" t="s">
        <v>284</v>
      </c>
      <c r="F1047">
        <v>1</v>
      </c>
      <c r="G1047" t="s">
        <v>183</v>
      </c>
      <c r="H1047">
        <v>950</v>
      </c>
      <c r="I1047" t="s">
        <v>184</v>
      </c>
      <c r="J1047" t="s">
        <v>115</v>
      </c>
      <c r="K1047" t="s">
        <v>185</v>
      </c>
      <c r="L1047">
        <v>4512</v>
      </c>
      <c r="M1047" t="s">
        <v>186</v>
      </c>
      <c r="N1047">
        <v>30</v>
      </c>
      <c r="O1047">
        <v>2396.4699999999998</v>
      </c>
      <c r="P1047">
        <v>21824</v>
      </c>
      <c r="Q1047" t="str">
        <f t="shared" si="16"/>
        <v>3-Small C&amp;I</v>
      </c>
    </row>
    <row r="1048" spans="1:17" x14ac:dyDescent="0.35">
      <c r="A1048">
        <v>5</v>
      </c>
      <c r="B1048" t="s">
        <v>181</v>
      </c>
      <c r="C1048">
        <v>2019</v>
      </c>
      <c r="D1048">
        <v>7</v>
      </c>
      <c r="E1048" t="s">
        <v>284</v>
      </c>
      <c r="F1048">
        <v>3</v>
      </c>
      <c r="G1048" t="s">
        <v>189</v>
      </c>
      <c r="H1048">
        <v>11</v>
      </c>
      <c r="I1048" t="s">
        <v>283</v>
      </c>
      <c r="J1048" t="s">
        <v>115</v>
      </c>
      <c r="K1048" t="s">
        <v>185</v>
      </c>
      <c r="L1048">
        <v>300</v>
      </c>
      <c r="M1048" t="s">
        <v>191</v>
      </c>
      <c r="N1048">
        <v>248</v>
      </c>
      <c r="O1048">
        <v>64080.4</v>
      </c>
      <c r="P1048">
        <v>361590</v>
      </c>
      <c r="Q1048" t="str">
        <f t="shared" si="16"/>
        <v>3-Small C&amp;I</v>
      </c>
    </row>
    <row r="1049" spans="1:17" x14ac:dyDescent="0.35">
      <c r="A1049">
        <v>5</v>
      </c>
      <c r="B1049" t="s">
        <v>181</v>
      </c>
      <c r="C1049">
        <v>2019</v>
      </c>
      <c r="D1049">
        <v>7</v>
      </c>
      <c r="E1049" t="s">
        <v>284</v>
      </c>
      <c r="F1049">
        <v>5</v>
      </c>
      <c r="G1049" t="s">
        <v>195</v>
      </c>
      <c r="H1049">
        <v>11</v>
      </c>
      <c r="I1049" t="s">
        <v>283</v>
      </c>
      <c r="J1049" t="s">
        <v>115</v>
      </c>
      <c r="K1049" t="s">
        <v>185</v>
      </c>
      <c r="L1049">
        <v>460</v>
      </c>
      <c r="M1049" t="s">
        <v>198</v>
      </c>
      <c r="N1049">
        <v>2</v>
      </c>
      <c r="O1049">
        <v>152.11000000000001</v>
      </c>
      <c r="P1049">
        <v>733</v>
      </c>
      <c r="Q1049" t="str">
        <f t="shared" si="16"/>
        <v>3-Small C&amp;I</v>
      </c>
    </row>
    <row r="1050" spans="1:17" x14ac:dyDescent="0.35">
      <c r="A1050">
        <v>5</v>
      </c>
      <c r="B1050" t="s">
        <v>181</v>
      </c>
      <c r="C1050">
        <v>2019</v>
      </c>
      <c r="D1050">
        <v>7</v>
      </c>
      <c r="E1050" t="s">
        <v>284</v>
      </c>
      <c r="F1050">
        <v>72</v>
      </c>
      <c r="G1050" t="s">
        <v>212</v>
      </c>
      <c r="H1050">
        <v>5</v>
      </c>
      <c r="I1050" t="s">
        <v>190</v>
      </c>
      <c r="J1050" t="s">
        <v>115</v>
      </c>
      <c r="K1050" t="s">
        <v>185</v>
      </c>
      <c r="L1050">
        <v>1572</v>
      </c>
      <c r="M1050" t="s">
        <v>231</v>
      </c>
      <c r="N1050">
        <v>1</v>
      </c>
      <c r="O1050">
        <v>2394.94</v>
      </c>
      <c r="P1050">
        <v>13058</v>
      </c>
      <c r="Q1050" t="str">
        <f t="shared" si="16"/>
        <v>3-Small C&amp;I</v>
      </c>
    </row>
    <row r="1051" spans="1:17" x14ac:dyDescent="0.35">
      <c r="A1051">
        <v>5</v>
      </c>
      <c r="B1051" t="s">
        <v>181</v>
      </c>
      <c r="C1051">
        <v>2019</v>
      </c>
      <c r="D1051">
        <v>7</v>
      </c>
      <c r="E1051" t="s">
        <v>284</v>
      </c>
      <c r="F1051">
        <v>72</v>
      </c>
      <c r="G1051" t="s">
        <v>212</v>
      </c>
      <c r="H1051">
        <v>1</v>
      </c>
      <c r="I1051" t="s">
        <v>229</v>
      </c>
      <c r="J1051" t="s">
        <v>121</v>
      </c>
      <c r="K1051" t="s">
        <v>230</v>
      </c>
      <c r="L1051">
        <v>1572</v>
      </c>
      <c r="M1051" t="s">
        <v>231</v>
      </c>
      <c r="N1051">
        <v>1</v>
      </c>
      <c r="O1051">
        <v>101.52</v>
      </c>
      <c r="P1051">
        <v>429</v>
      </c>
      <c r="Q1051" t="str">
        <f t="shared" si="16"/>
        <v>1-Residential</v>
      </c>
    </row>
    <row r="1052" spans="1:17" x14ac:dyDescent="0.35">
      <c r="A1052">
        <v>4</v>
      </c>
      <c r="B1052" t="s">
        <v>187</v>
      </c>
      <c r="C1052">
        <v>2019</v>
      </c>
      <c r="D1052">
        <v>7</v>
      </c>
      <c r="E1052" t="s">
        <v>284</v>
      </c>
      <c r="F1052">
        <v>10</v>
      </c>
      <c r="G1052" t="s">
        <v>238</v>
      </c>
      <c r="H1052">
        <v>903</v>
      </c>
      <c r="I1052" t="s">
        <v>239</v>
      </c>
      <c r="J1052" t="s">
        <v>121</v>
      </c>
      <c r="K1052" t="s">
        <v>230</v>
      </c>
      <c r="L1052">
        <v>4513</v>
      </c>
      <c r="M1052" t="s">
        <v>240</v>
      </c>
      <c r="N1052">
        <v>162</v>
      </c>
      <c r="O1052">
        <v>17643.09</v>
      </c>
      <c r="P1052">
        <v>133263</v>
      </c>
      <c r="Q1052" t="str">
        <f t="shared" si="16"/>
        <v>1-Residential</v>
      </c>
    </row>
    <row r="1053" spans="1:17" x14ac:dyDescent="0.35">
      <c r="A1053">
        <v>5</v>
      </c>
      <c r="B1053" t="s">
        <v>181</v>
      </c>
      <c r="C1053">
        <v>2019</v>
      </c>
      <c r="D1053">
        <v>7</v>
      </c>
      <c r="E1053" t="s">
        <v>284</v>
      </c>
      <c r="F1053">
        <v>1</v>
      </c>
      <c r="G1053" t="s">
        <v>183</v>
      </c>
      <c r="H1053">
        <v>3</v>
      </c>
      <c r="I1053" t="s">
        <v>209</v>
      </c>
      <c r="J1053" t="s">
        <v>202</v>
      </c>
      <c r="K1053" t="s">
        <v>203</v>
      </c>
      <c r="L1053">
        <v>200</v>
      </c>
      <c r="M1053" t="s">
        <v>210</v>
      </c>
      <c r="N1053">
        <v>14</v>
      </c>
      <c r="O1053">
        <v>10367.19</v>
      </c>
      <c r="P1053">
        <v>43632</v>
      </c>
      <c r="Q1053" t="str">
        <f t="shared" si="16"/>
        <v>1-Residential</v>
      </c>
    </row>
    <row r="1054" spans="1:17" x14ac:dyDescent="0.35">
      <c r="A1054">
        <v>5</v>
      </c>
      <c r="B1054" t="s">
        <v>181</v>
      </c>
      <c r="C1054">
        <v>2019</v>
      </c>
      <c r="D1054">
        <v>7</v>
      </c>
      <c r="E1054" t="s">
        <v>284</v>
      </c>
      <c r="F1054">
        <v>10</v>
      </c>
      <c r="G1054" t="s">
        <v>238</v>
      </c>
      <c r="H1054">
        <v>3</v>
      </c>
      <c r="I1054" t="s">
        <v>209</v>
      </c>
      <c r="J1054" t="s">
        <v>202</v>
      </c>
      <c r="K1054" t="s">
        <v>203</v>
      </c>
      <c r="L1054">
        <v>207</v>
      </c>
      <c r="M1054" t="s">
        <v>243</v>
      </c>
      <c r="N1054">
        <v>33</v>
      </c>
      <c r="O1054">
        <v>10740.93</v>
      </c>
      <c r="P1054">
        <v>45698</v>
      </c>
      <c r="Q1054" t="str">
        <f t="shared" si="16"/>
        <v>1-Residential</v>
      </c>
    </row>
    <row r="1055" spans="1:17" x14ac:dyDescent="0.35">
      <c r="A1055">
        <v>5</v>
      </c>
      <c r="B1055" t="s">
        <v>181</v>
      </c>
      <c r="C1055">
        <v>2019</v>
      </c>
      <c r="D1055">
        <v>7</v>
      </c>
      <c r="E1055" t="s">
        <v>284</v>
      </c>
      <c r="F1055">
        <v>1</v>
      </c>
      <c r="G1055" t="s">
        <v>183</v>
      </c>
      <c r="H1055">
        <v>911</v>
      </c>
      <c r="I1055" t="s">
        <v>201</v>
      </c>
      <c r="J1055" t="s">
        <v>202</v>
      </c>
      <c r="K1055" t="s">
        <v>203</v>
      </c>
      <c r="L1055">
        <v>4512</v>
      </c>
      <c r="M1055" t="s">
        <v>186</v>
      </c>
      <c r="N1055">
        <v>4</v>
      </c>
      <c r="O1055">
        <v>752.63</v>
      </c>
      <c r="P1055">
        <v>5572</v>
      </c>
      <c r="Q1055" t="str">
        <f t="shared" si="16"/>
        <v>1-Residential</v>
      </c>
    </row>
    <row r="1056" spans="1:17" x14ac:dyDescent="0.35">
      <c r="A1056">
        <v>5</v>
      </c>
      <c r="B1056" t="s">
        <v>181</v>
      </c>
      <c r="C1056">
        <v>2019</v>
      </c>
      <c r="D1056">
        <v>7</v>
      </c>
      <c r="E1056" t="s">
        <v>284</v>
      </c>
      <c r="F1056">
        <v>77</v>
      </c>
      <c r="G1056" t="s">
        <v>212</v>
      </c>
      <c r="H1056">
        <v>950</v>
      </c>
      <c r="I1056" t="s">
        <v>184</v>
      </c>
      <c r="J1056" t="s">
        <v>115</v>
      </c>
      <c r="K1056" t="s">
        <v>185</v>
      </c>
      <c r="L1056">
        <v>4577</v>
      </c>
      <c r="M1056" t="s">
        <v>212</v>
      </c>
      <c r="N1056">
        <v>1</v>
      </c>
      <c r="O1056">
        <v>307.38</v>
      </c>
      <c r="P1056">
        <v>3336</v>
      </c>
      <c r="Q1056" t="str">
        <f t="shared" si="16"/>
        <v>3-Small C&amp;I</v>
      </c>
    </row>
    <row r="1057" spans="1:17" x14ac:dyDescent="0.35">
      <c r="A1057">
        <v>4</v>
      </c>
      <c r="B1057" t="s">
        <v>187</v>
      </c>
      <c r="C1057">
        <v>2019</v>
      </c>
      <c r="D1057">
        <v>7</v>
      </c>
      <c r="E1057" t="s">
        <v>284</v>
      </c>
      <c r="F1057">
        <v>3</v>
      </c>
      <c r="G1057" t="s">
        <v>189</v>
      </c>
      <c r="H1057">
        <v>710</v>
      </c>
      <c r="I1057" t="s">
        <v>220</v>
      </c>
      <c r="J1057" t="s">
        <v>207</v>
      </c>
      <c r="K1057" t="s">
        <v>208</v>
      </c>
      <c r="L1057">
        <v>4532</v>
      </c>
      <c r="M1057" t="s">
        <v>200</v>
      </c>
      <c r="N1057">
        <v>10</v>
      </c>
      <c r="O1057">
        <v>92962.14</v>
      </c>
      <c r="P1057">
        <v>1360018</v>
      </c>
      <c r="Q1057" t="str">
        <f t="shared" si="16"/>
        <v>5-Large C&amp;I</v>
      </c>
    </row>
    <row r="1058" spans="1:17" x14ac:dyDescent="0.35">
      <c r="A1058">
        <v>5</v>
      </c>
      <c r="B1058" t="s">
        <v>181</v>
      </c>
      <c r="C1058">
        <v>2019</v>
      </c>
      <c r="D1058">
        <v>7</v>
      </c>
      <c r="E1058" t="s">
        <v>284</v>
      </c>
      <c r="F1058">
        <v>1</v>
      </c>
      <c r="G1058" t="s">
        <v>183</v>
      </c>
      <c r="H1058">
        <v>616</v>
      </c>
      <c r="I1058" t="s">
        <v>199</v>
      </c>
      <c r="J1058" t="s">
        <v>125</v>
      </c>
      <c r="K1058" t="s">
        <v>197</v>
      </c>
      <c r="L1058">
        <v>4512</v>
      </c>
      <c r="M1058" t="s">
        <v>186</v>
      </c>
      <c r="N1058">
        <v>595</v>
      </c>
      <c r="O1058">
        <v>16677.53</v>
      </c>
      <c r="P1058">
        <v>49356</v>
      </c>
      <c r="Q1058" t="str">
        <f t="shared" si="16"/>
        <v>Street</v>
      </c>
    </row>
    <row r="1059" spans="1:17" x14ac:dyDescent="0.35">
      <c r="A1059">
        <v>5</v>
      </c>
      <c r="B1059" t="s">
        <v>181</v>
      </c>
      <c r="C1059">
        <v>2019</v>
      </c>
      <c r="D1059">
        <v>7</v>
      </c>
      <c r="E1059" t="s">
        <v>284</v>
      </c>
      <c r="F1059">
        <v>3</v>
      </c>
      <c r="G1059" t="s">
        <v>189</v>
      </c>
      <c r="H1059">
        <v>621</v>
      </c>
      <c r="I1059" t="s">
        <v>259</v>
      </c>
      <c r="J1059" t="s">
        <v>116</v>
      </c>
      <c r="K1059" t="s">
        <v>224</v>
      </c>
      <c r="L1059">
        <v>4532</v>
      </c>
      <c r="M1059" t="s">
        <v>200</v>
      </c>
      <c r="N1059">
        <v>6</v>
      </c>
      <c r="O1059">
        <v>379.87</v>
      </c>
      <c r="P1059">
        <v>3901</v>
      </c>
      <c r="Q1059" t="str">
        <f t="shared" si="16"/>
        <v>3-Small C&amp;I</v>
      </c>
    </row>
    <row r="1060" spans="1:17" x14ac:dyDescent="0.35">
      <c r="A1060">
        <v>4</v>
      </c>
      <c r="B1060" t="s">
        <v>187</v>
      </c>
      <c r="C1060">
        <v>2019</v>
      </c>
      <c r="D1060">
        <v>7</v>
      </c>
      <c r="E1060" t="s">
        <v>284</v>
      </c>
      <c r="F1060">
        <v>3</v>
      </c>
      <c r="G1060" t="s">
        <v>189</v>
      </c>
      <c r="H1060">
        <v>621</v>
      </c>
      <c r="I1060" t="s">
        <v>259</v>
      </c>
      <c r="J1060" t="s">
        <v>116</v>
      </c>
      <c r="K1060" t="s">
        <v>224</v>
      </c>
      <c r="L1060">
        <v>4532</v>
      </c>
      <c r="M1060" t="s">
        <v>200</v>
      </c>
      <c r="N1060">
        <v>9</v>
      </c>
      <c r="O1060">
        <v>146.74</v>
      </c>
      <c r="P1060">
        <v>835</v>
      </c>
      <c r="Q1060" t="str">
        <f t="shared" si="16"/>
        <v>3-Small C&amp;I</v>
      </c>
    </row>
    <row r="1061" spans="1:17" x14ac:dyDescent="0.35">
      <c r="A1061">
        <v>5</v>
      </c>
      <c r="B1061" t="s">
        <v>181</v>
      </c>
      <c r="C1061">
        <v>2019</v>
      </c>
      <c r="D1061">
        <v>7</v>
      </c>
      <c r="E1061" t="s">
        <v>284</v>
      </c>
      <c r="F1061">
        <v>60</v>
      </c>
      <c r="G1061" t="s">
        <v>212</v>
      </c>
      <c r="H1061">
        <v>624</v>
      </c>
      <c r="I1061" t="s">
        <v>226</v>
      </c>
      <c r="J1061" t="s">
        <v>124</v>
      </c>
      <c r="K1061" t="s">
        <v>227</v>
      </c>
      <c r="L1061">
        <v>4563</v>
      </c>
      <c r="M1061" t="s">
        <v>228</v>
      </c>
      <c r="N1061">
        <v>5</v>
      </c>
      <c r="O1061">
        <v>143.13</v>
      </c>
      <c r="P1061">
        <v>777</v>
      </c>
      <c r="Q1061" t="str">
        <f t="shared" si="16"/>
        <v>Street</v>
      </c>
    </row>
    <row r="1062" spans="1:17" x14ac:dyDescent="0.35">
      <c r="A1062">
        <v>4</v>
      </c>
      <c r="B1062" t="s">
        <v>187</v>
      </c>
      <c r="C1062">
        <v>2019</v>
      </c>
      <c r="D1062">
        <v>7</v>
      </c>
      <c r="E1062" t="s">
        <v>284</v>
      </c>
      <c r="F1062">
        <v>60</v>
      </c>
      <c r="G1062" t="s">
        <v>212</v>
      </c>
      <c r="H1062">
        <v>624</v>
      </c>
      <c r="I1062" t="s">
        <v>226</v>
      </c>
      <c r="J1062" t="s">
        <v>124</v>
      </c>
      <c r="K1062" t="s">
        <v>227</v>
      </c>
      <c r="L1062">
        <v>4563</v>
      </c>
      <c r="M1062" t="s">
        <v>228</v>
      </c>
      <c r="N1062">
        <v>2</v>
      </c>
      <c r="O1062">
        <v>21.52</v>
      </c>
      <c r="P1062">
        <v>101</v>
      </c>
      <c r="Q1062" t="str">
        <f t="shared" si="16"/>
        <v>Street</v>
      </c>
    </row>
    <row r="1063" spans="1:17" x14ac:dyDescent="0.35">
      <c r="A1063">
        <v>5</v>
      </c>
      <c r="B1063" t="s">
        <v>181</v>
      </c>
      <c r="C1063">
        <v>2019</v>
      </c>
      <c r="D1063">
        <v>7</v>
      </c>
      <c r="E1063" t="s">
        <v>284</v>
      </c>
      <c r="F1063">
        <v>6</v>
      </c>
      <c r="G1063" t="s">
        <v>192</v>
      </c>
      <c r="H1063">
        <v>615</v>
      </c>
      <c r="I1063" t="s">
        <v>292</v>
      </c>
      <c r="J1063" t="s">
        <v>123</v>
      </c>
      <c r="K1063" t="s">
        <v>261</v>
      </c>
      <c r="L1063">
        <v>4562</v>
      </c>
      <c r="M1063" t="s">
        <v>211</v>
      </c>
      <c r="N1063">
        <v>661</v>
      </c>
      <c r="O1063">
        <v>592982.54</v>
      </c>
      <c r="P1063">
        <v>1476236</v>
      </c>
      <c r="Q1063" t="str">
        <f t="shared" si="16"/>
        <v>Street</v>
      </c>
    </row>
    <row r="1064" spans="1:17" x14ac:dyDescent="0.35">
      <c r="A1064">
        <v>4</v>
      </c>
      <c r="B1064" t="s">
        <v>187</v>
      </c>
      <c r="C1064">
        <v>2019</v>
      </c>
      <c r="D1064">
        <v>7</v>
      </c>
      <c r="E1064" t="s">
        <v>284</v>
      </c>
      <c r="F1064">
        <v>60</v>
      </c>
      <c r="G1064" t="s">
        <v>212</v>
      </c>
      <c r="H1064">
        <v>615</v>
      </c>
      <c r="I1064" t="s">
        <v>292</v>
      </c>
      <c r="J1064" t="s">
        <v>123</v>
      </c>
      <c r="K1064" t="s">
        <v>261</v>
      </c>
      <c r="L1064">
        <v>4563</v>
      </c>
      <c r="M1064" t="s">
        <v>228</v>
      </c>
      <c r="N1064">
        <v>1</v>
      </c>
      <c r="O1064">
        <v>9.09</v>
      </c>
      <c r="P1064">
        <v>22</v>
      </c>
      <c r="Q1064" t="str">
        <f t="shared" si="16"/>
        <v>Street</v>
      </c>
    </row>
    <row r="1065" spans="1:17" x14ac:dyDescent="0.35">
      <c r="A1065">
        <v>5</v>
      </c>
      <c r="B1065" t="s">
        <v>181</v>
      </c>
      <c r="C1065">
        <v>2019</v>
      </c>
      <c r="D1065">
        <v>7</v>
      </c>
      <c r="E1065" t="s">
        <v>284</v>
      </c>
      <c r="F1065">
        <v>60</v>
      </c>
      <c r="G1065" t="s">
        <v>212</v>
      </c>
      <c r="H1065">
        <v>600</v>
      </c>
      <c r="I1065" t="s">
        <v>266</v>
      </c>
      <c r="J1065" t="s">
        <v>123</v>
      </c>
      <c r="K1065" t="s">
        <v>261</v>
      </c>
      <c r="L1065">
        <v>360</v>
      </c>
      <c r="M1065" t="s">
        <v>225</v>
      </c>
      <c r="N1065">
        <v>10</v>
      </c>
      <c r="O1065">
        <v>3438.08</v>
      </c>
      <c r="P1065">
        <v>3968</v>
      </c>
      <c r="Q1065" t="str">
        <f t="shared" si="16"/>
        <v>Street</v>
      </c>
    </row>
    <row r="1066" spans="1:17" x14ac:dyDescent="0.35">
      <c r="A1066">
        <v>5</v>
      </c>
      <c r="B1066" t="s">
        <v>181</v>
      </c>
      <c r="C1066">
        <v>2019</v>
      </c>
      <c r="D1066">
        <v>7</v>
      </c>
      <c r="E1066" t="s">
        <v>284</v>
      </c>
      <c r="F1066">
        <v>6</v>
      </c>
      <c r="G1066" t="s">
        <v>192</v>
      </c>
      <c r="H1066">
        <v>600</v>
      </c>
      <c r="I1066" t="s">
        <v>266</v>
      </c>
      <c r="J1066" t="s">
        <v>123</v>
      </c>
      <c r="K1066" t="s">
        <v>261</v>
      </c>
      <c r="L1066">
        <v>700</v>
      </c>
      <c r="M1066" t="s">
        <v>193</v>
      </c>
      <c r="N1066">
        <v>84</v>
      </c>
      <c r="O1066">
        <v>107859.6</v>
      </c>
      <c r="P1066">
        <v>215928</v>
      </c>
      <c r="Q1066" t="str">
        <f t="shared" si="16"/>
        <v>Street</v>
      </c>
    </row>
    <row r="1067" spans="1:17" x14ac:dyDescent="0.35">
      <c r="A1067">
        <v>4</v>
      </c>
      <c r="B1067" t="s">
        <v>187</v>
      </c>
      <c r="C1067">
        <v>2019</v>
      </c>
      <c r="D1067">
        <v>7</v>
      </c>
      <c r="E1067" t="s">
        <v>284</v>
      </c>
      <c r="F1067">
        <v>3</v>
      </c>
      <c r="G1067" t="s">
        <v>189</v>
      </c>
      <c r="H1067">
        <v>18</v>
      </c>
      <c r="I1067" t="s">
        <v>215</v>
      </c>
      <c r="J1067" t="s">
        <v>119</v>
      </c>
      <c r="K1067" t="s">
        <v>216</v>
      </c>
      <c r="L1067">
        <v>300</v>
      </c>
      <c r="M1067" t="s">
        <v>191</v>
      </c>
      <c r="N1067">
        <v>2</v>
      </c>
      <c r="O1067">
        <v>636.80999999999995</v>
      </c>
      <c r="P1067">
        <v>2910</v>
      </c>
      <c r="Q1067" t="str">
        <f t="shared" si="16"/>
        <v>4-Medium C&amp;I</v>
      </c>
    </row>
    <row r="1068" spans="1:17" x14ac:dyDescent="0.35">
      <c r="A1068">
        <v>5</v>
      </c>
      <c r="B1068" t="s">
        <v>181</v>
      </c>
      <c r="C1068">
        <v>2019</v>
      </c>
      <c r="D1068">
        <v>7</v>
      </c>
      <c r="E1068" t="s">
        <v>284</v>
      </c>
      <c r="F1068">
        <v>3</v>
      </c>
      <c r="G1068" t="s">
        <v>189</v>
      </c>
      <c r="H1068">
        <v>10</v>
      </c>
      <c r="I1068" t="s">
        <v>251</v>
      </c>
      <c r="J1068" t="s">
        <v>117</v>
      </c>
      <c r="K1068" t="s">
        <v>236</v>
      </c>
      <c r="L1068">
        <v>300</v>
      </c>
      <c r="M1068" t="s">
        <v>191</v>
      </c>
      <c r="N1068">
        <v>24283</v>
      </c>
      <c r="O1068">
        <v>1039927.65</v>
      </c>
      <c r="P1068">
        <v>6359619</v>
      </c>
      <c r="Q1068" t="str">
        <f t="shared" si="16"/>
        <v>3-Small C&amp;I</v>
      </c>
    </row>
    <row r="1069" spans="1:17" x14ac:dyDescent="0.35">
      <c r="A1069">
        <v>5</v>
      </c>
      <c r="B1069" t="s">
        <v>181</v>
      </c>
      <c r="C1069">
        <v>2019</v>
      </c>
      <c r="D1069">
        <v>7</v>
      </c>
      <c r="E1069" t="s">
        <v>284</v>
      </c>
      <c r="F1069">
        <v>3</v>
      </c>
      <c r="G1069" t="s">
        <v>189</v>
      </c>
      <c r="H1069">
        <v>309</v>
      </c>
      <c r="I1069" t="s">
        <v>302</v>
      </c>
      <c r="J1069" t="s">
        <v>117</v>
      </c>
      <c r="K1069" t="s">
        <v>236</v>
      </c>
      <c r="L1069">
        <v>300</v>
      </c>
      <c r="M1069" t="s">
        <v>191</v>
      </c>
      <c r="N1069">
        <v>6</v>
      </c>
      <c r="O1069">
        <v>2455.21</v>
      </c>
      <c r="P1069">
        <v>13116</v>
      </c>
      <c r="Q1069" t="str">
        <f t="shared" si="16"/>
        <v>3-Small C&amp;I</v>
      </c>
    </row>
    <row r="1070" spans="1:17" x14ac:dyDescent="0.35">
      <c r="A1070">
        <v>5</v>
      </c>
      <c r="B1070" t="s">
        <v>181</v>
      </c>
      <c r="C1070">
        <v>2019</v>
      </c>
      <c r="D1070">
        <v>7</v>
      </c>
      <c r="E1070" t="s">
        <v>284</v>
      </c>
      <c r="F1070">
        <v>1</v>
      </c>
      <c r="G1070" t="s">
        <v>183</v>
      </c>
      <c r="H1070">
        <v>950</v>
      </c>
      <c r="I1070" t="s">
        <v>184</v>
      </c>
      <c r="J1070" t="s">
        <v>115</v>
      </c>
      <c r="K1070" t="s">
        <v>185</v>
      </c>
      <c r="L1070">
        <v>4512</v>
      </c>
      <c r="M1070" t="s">
        <v>186</v>
      </c>
      <c r="N1070">
        <v>651</v>
      </c>
      <c r="O1070">
        <v>40165.19</v>
      </c>
      <c r="P1070">
        <v>399746</v>
      </c>
      <c r="Q1070" t="str">
        <f t="shared" si="16"/>
        <v>3-Small C&amp;I</v>
      </c>
    </row>
    <row r="1071" spans="1:17" x14ac:dyDescent="0.35">
      <c r="A1071">
        <v>5</v>
      </c>
      <c r="B1071" t="s">
        <v>181</v>
      </c>
      <c r="C1071">
        <v>2019</v>
      </c>
      <c r="D1071">
        <v>7</v>
      </c>
      <c r="E1071" t="s">
        <v>284</v>
      </c>
      <c r="F1071">
        <v>3</v>
      </c>
      <c r="G1071" t="s">
        <v>189</v>
      </c>
      <c r="H1071">
        <v>305</v>
      </c>
      <c r="I1071" t="s">
        <v>234</v>
      </c>
      <c r="J1071" t="s">
        <v>115</v>
      </c>
      <c r="K1071" t="s">
        <v>185</v>
      </c>
      <c r="L1071">
        <v>300</v>
      </c>
      <c r="M1071" t="s">
        <v>191</v>
      </c>
      <c r="N1071">
        <v>152</v>
      </c>
      <c r="O1071">
        <v>32353.46</v>
      </c>
      <c r="P1071">
        <v>173320</v>
      </c>
      <c r="Q1071" t="str">
        <f t="shared" si="16"/>
        <v>3-Small C&amp;I</v>
      </c>
    </row>
    <row r="1072" spans="1:17" x14ac:dyDescent="0.35">
      <c r="A1072">
        <v>5</v>
      </c>
      <c r="B1072" t="s">
        <v>181</v>
      </c>
      <c r="C1072">
        <v>2019</v>
      </c>
      <c r="D1072">
        <v>7</v>
      </c>
      <c r="E1072" t="s">
        <v>284</v>
      </c>
      <c r="F1072">
        <v>5</v>
      </c>
      <c r="G1072" t="s">
        <v>195</v>
      </c>
      <c r="H1072">
        <v>305</v>
      </c>
      <c r="I1072" t="s">
        <v>234</v>
      </c>
      <c r="J1072" t="s">
        <v>115</v>
      </c>
      <c r="K1072" t="s">
        <v>185</v>
      </c>
      <c r="L1072">
        <v>460</v>
      </c>
      <c r="M1072" t="s">
        <v>198</v>
      </c>
      <c r="N1072">
        <v>1</v>
      </c>
      <c r="O1072">
        <v>132.77000000000001</v>
      </c>
      <c r="P1072">
        <v>674</v>
      </c>
      <c r="Q1072" t="str">
        <f t="shared" si="16"/>
        <v>3-Small C&amp;I</v>
      </c>
    </row>
    <row r="1073" spans="1:17" x14ac:dyDescent="0.35">
      <c r="A1073">
        <v>5</v>
      </c>
      <c r="B1073" t="s">
        <v>181</v>
      </c>
      <c r="C1073">
        <v>2019</v>
      </c>
      <c r="D1073">
        <v>7</v>
      </c>
      <c r="E1073" t="s">
        <v>284</v>
      </c>
      <c r="F1073">
        <v>77</v>
      </c>
      <c r="G1073" t="s">
        <v>212</v>
      </c>
      <c r="H1073">
        <v>5</v>
      </c>
      <c r="I1073" t="s">
        <v>190</v>
      </c>
      <c r="J1073" t="s">
        <v>115</v>
      </c>
      <c r="K1073" t="s">
        <v>185</v>
      </c>
      <c r="L1073">
        <v>1577</v>
      </c>
      <c r="M1073" t="s">
        <v>233</v>
      </c>
      <c r="N1073">
        <v>2</v>
      </c>
      <c r="O1073">
        <v>2386.4899999999998</v>
      </c>
      <c r="P1073">
        <v>12810</v>
      </c>
      <c r="Q1073" t="str">
        <f t="shared" si="16"/>
        <v>3-Small C&amp;I</v>
      </c>
    </row>
    <row r="1074" spans="1:17" x14ac:dyDescent="0.35">
      <c r="A1074">
        <v>4</v>
      </c>
      <c r="B1074" t="s">
        <v>187</v>
      </c>
      <c r="C1074">
        <v>2019</v>
      </c>
      <c r="D1074">
        <v>7</v>
      </c>
      <c r="E1074" t="s">
        <v>284</v>
      </c>
      <c r="F1074">
        <v>1</v>
      </c>
      <c r="G1074" t="s">
        <v>183</v>
      </c>
      <c r="H1074">
        <v>5</v>
      </c>
      <c r="I1074" t="s">
        <v>190</v>
      </c>
      <c r="J1074" t="s">
        <v>115</v>
      </c>
      <c r="K1074" t="s">
        <v>185</v>
      </c>
      <c r="L1074">
        <v>200</v>
      </c>
      <c r="M1074" t="s">
        <v>210</v>
      </c>
      <c r="N1074">
        <v>8</v>
      </c>
      <c r="O1074">
        <v>981.22</v>
      </c>
      <c r="P1074">
        <v>4690</v>
      </c>
      <c r="Q1074" t="str">
        <f t="shared" si="16"/>
        <v>3-Small C&amp;I</v>
      </c>
    </row>
    <row r="1075" spans="1:17" x14ac:dyDescent="0.35">
      <c r="A1075">
        <v>5</v>
      </c>
      <c r="B1075" t="s">
        <v>181</v>
      </c>
      <c r="C1075">
        <v>2019</v>
      </c>
      <c r="D1075">
        <v>7</v>
      </c>
      <c r="E1075" t="s">
        <v>284</v>
      </c>
      <c r="F1075">
        <v>1</v>
      </c>
      <c r="G1075" t="s">
        <v>183</v>
      </c>
      <c r="H1075">
        <v>305</v>
      </c>
      <c r="I1075" t="s">
        <v>234</v>
      </c>
      <c r="J1075" t="s">
        <v>115</v>
      </c>
      <c r="K1075" t="s">
        <v>185</v>
      </c>
      <c r="L1075">
        <v>200</v>
      </c>
      <c r="M1075" t="s">
        <v>210</v>
      </c>
      <c r="N1075">
        <v>1</v>
      </c>
      <c r="O1075">
        <v>338.76</v>
      </c>
      <c r="P1075">
        <v>1800</v>
      </c>
      <c r="Q1075" t="str">
        <f t="shared" si="16"/>
        <v>3-Small C&amp;I</v>
      </c>
    </row>
    <row r="1076" spans="1:17" x14ac:dyDescent="0.35">
      <c r="A1076">
        <v>5</v>
      </c>
      <c r="B1076" t="s">
        <v>181</v>
      </c>
      <c r="C1076">
        <v>2019</v>
      </c>
      <c r="D1076">
        <v>7</v>
      </c>
      <c r="E1076" t="s">
        <v>284</v>
      </c>
      <c r="F1076">
        <v>10</v>
      </c>
      <c r="G1076" t="s">
        <v>238</v>
      </c>
      <c r="H1076">
        <v>4</v>
      </c>
      <c r="I1076" t="s">
        <v>274</v>
      </c>
      <c r="J1076" t="s">
        <v>202</v>
      </c>
      <c r="K1076" t="s">
        <v>203</v>
      </c>
      <c r="L1076">
        <v>207</v>
      </c>
      <c r="M1076" t="s">
        <v>243</v>
      </c>
      <c r="N1076">
        <v>1</v>
      </c>
      <c r="O1076">
        <v>246.9</v>
      </c>
      <c r="P1076">
        <v>988</v>
      </c>
      <c r="Q1076" t="str">
        <f t="shared" si="16"/>
        <v>1-Residential</v>
      </c>
    </row>
    <row r="1077" spans="1:17" x14ac:dyDescent="0.35">
      <c r="A1077">
        <v>4</v>
      </c>
      <c r="B1077" t="s">
        <v>187</v>
      </c>
      <c r="C1077">
        <v>2019</v>
      </c>
      <c r="D1077">
        <v>7</v>
      </c>
      <c r="E1077" t="s">
        <v>284</v>
      </c>
      <c r="F1077">
        <v>1</v>
      </c>
      <c r="G1077" t="s">
        <v>183</v>
      </c>
      <c r="H1077">
        <v>6</v>
      </c>
      <c r="I1077" t="s">
        <v>256</v>
      </c>
      <c r="J1077" t="s">
        <v>122</v>
      </c>
      <c r="K1077" t="s">
        <v>242</v>
      </c>
      <c r="L1077">
        <v>200</v>
      </c>
      <c r="M1077" t="s">
        <v>210</v>
      </c>
      <c r="N1077">
        <v>24</v>
      </c>
      <c r="O1077">
        <v>2104.7600000000002</v>
      </c>
      <c r="P1077">
        <v>13098</v>
      </c>
      <c r="Q1077" t="str">
        <f t="shared" si="16"/>
        <v>2-Low Income Residential</v>
      </c>
    </row>
    <row r="1078" spans="1:17" x14ac:dyDescent="0.35">
      <c r="A1078">
        <v>5</v>
      </c>
      <c r="B1078" t="s">
        <v>181</v>
      </c>
      <c r="C1078">
        <v>2019</v>
      </c>
      <c r="D1078">
        <v>7</v>
      </c>
      <c r="E1078" t="s">
        <v>284</v>
      </c>
      <c r="F1078">
        <v>5</v>
      </c>
      <c r="G1078" t="s">
        <v>195</v>
      </c>
      <c r="H1078">
        <v>8</v>
      </c>
      <c r="I1078" t="s">
        <v>248</v>
      </c>
      <c r="J1078" t="s">
        <v>126</v>
      </c>
      <c r="K1078" t="s">
        <v>249</v>
      </c>
      <c r="L1078">
        <v>460</v>
      </c>
      <c r="M1078" t="s">
        <v>198</v>
      </c>
      <c r="N1078">
        <v>1</v>
      </c>
      <c r="O1078">
        <v>60.82</v>
      </c>
      <c r="P1078">
        <v>292</v>
      </c>
      <c r="Q1078" t="str">
        <f t="shared" si="16"/>
        <v>3-Small C&amp;I</v>
      </c>
    </row>
    <row r="1079" spans="1:17" x14ac:dyDescent="0.35">
      <c r="A1079">
        <v>5</v>
      </c>
      <c r="B1079" t="s">
        <v>181</v>
      </c>
      <c r="C1079">
        <v>2019</v>
      </c>
      <c r="D1079">
        <v>7</v>
      </c>
      <c r="E1079" t="s">
        <v>284</v>
      </c>
      <c r="F1079">
        <v>3</v>
      </c>
      <c r="G1079" t="s">
        <v>189</v>
      </c>
      <c r="H1079">
        <v>16</v>
      </c>
      <c r="I1079" t="s">
        <v>281</v>
      </c>
      <c r="J1079" t="s">
        <v>127</v>
      </c>
      <c r="K1079" t="s">
        <v>263</v>
      </c>
      <c r="L1079">
        <v>300</v>
      </c>
      <c r="M1079" t="s">
        <v>191</v>
      </c>
      <c r="N1079">
        <v>2</v>
      </c>
      <c r="O1079">
        <v>2584.7600000000002</v>
      </c>
      <c r="P1079">
        <v>13840</v>
      </c>
      <c r="Q1079" t="str">
        <f t="shared" si="16"/>
        <v>4-Medium C&amp;I</v>
      </c>
    </row>
    <row r="1080" spans="1:17" x14ac:dyDescent="0.35">
      <c r="A1080">
        <v>5</v>
      </c>
      <c r="B1080" t="s">
        <v>181</v>
      </c>
      <c r="C1080">
        <v>2019</v>
      </c>
      <c r="D1080">
        <v>7</v>
      </c>
      <c r="E1080" t="s">
        <v>284</v>
      </c>
      <c r="F1080">
        <v>3</v>
      </c>
      <c r="G1080" t="s">
        <v>189</v>
      </c>
      <c r="H1080">
        <v>701</v>
      </c>
      <c r="I1080" t="s">
        <v>206</v>
      </c>
      <c r="J1080" t="s">
        <v>207</v>
      </c>
      <c r="K1080" t="s">
        <v>208</v>
      </c>
      <c r="L1080">
        <v>300</v>
      </c>
      <c r="M1080" t="s">
        <v>191</v>
      </c>
      <c r="N1080">
        <v>212</v>
      </c>
      <c r="O1080">
        <v>3305435.66</v>
      </c>
      <c r="P1080">
        <v>21659065</v>
      </c>
      <c r="Q1080" t="str">
        <f t="shared" si="16"/>
        <v>5-Large C&amp;I</v>
      </c>
    </row>
    <row r="1081" spans="1:17" x14ac:dyDescent="0.35">
      <c r="A1081">
        <v>4</v>
      </c>
      <c r="B1081" t="s">
        <v>187</v>
      </c>
      <c r="C1081">
        <v>2019</v>
      </c>
      <c r="D1081">
        <v>7</v>
      </c>
      <c r="E1081" t="s">
        <v>284</v>
      </c>
      <c r="F1081">
        <v>10</v>
      </c>
      <c r="G1081" t="s">
        <v>238</v>
      </c>
      <c r="H1081">
        <v>1</v>
      </c>
      <c r="I1081" t="s">
        <v>229</v>
      </c>
      <c r="J1081" t="s">
        <v>121</v>
      </c>
      <c r="K1081" t="s">
        <v>230</v>
      </c>
      <c r="L1081">
        <v>207</v>
      </c>
      <c r="M1081" t="s">
        <v>243</v>
      </c>
      <c r="N1081">
        <v>14</v>
      </c>
      <c r="O1081">
        <v>1854.74</v>
      </c>
      <c r="P1081">
        <v>7567</v>
      </c>
      <c r="Q1081" t="str">
        <f t="shared" si="16"/>
        <v>1-Residential</v>
      </c>
    </row>
    <row r="1082" spans="1:17" x14ac:dyDescent="0.35">
      <c r="A1082">
        <v>5</v>
      </c>
      <c r="B1082" t="s">
        <v>181</v>
      </c>
      <c r="C1082">
        <v>2019</v>
      </c>
      <c r="D1082">
        <v>7</v>
      </c>
      <c r="E1082" t="s">
        <v>284</v>
      </c>
      <c r="F1082">
        <v>6</v>
      </c>
      <c r="G1082" t="s">
        <v>192</v>
      </c>
      <c r="H1082">
        <v>603</v>
      </c>
      <c r="I1082" t="s">
        <v>196</v>
      </c>
      <c r="J1082" t="s">
        <v>125</v>
      </c>
      <c r="K1082" t="s">
        <v>197</v>
      </c>
      <c r="L1082">
        <v>700</v>
      </c>
      <c r="M1082" t="s">
        <v>193</v>
      </c>
      <c r="N1082">
        <v>730</v>
      </c>
      <c r="O1082">
        <v>46941.16</v>
      </c>
      <c r="P1082">
        <v>126182</v>
      </c>
      <c r="Q1082" t="str">
        <f t="shared" si="16"/>
        <v>Street</v>
      </c>
    </row>
    <row r="1083" spans="1:17" x14ac:dyDescent="0.35">
      <c r="A1083">
        <v>5</v>
      </c>
      <c r="B1083" t="s">
        <v>181</v>
      </c>
      <c r="C1083">
        <v>2019</v>
      </c>
      <c r="D1083">
        <v>7</v>
      </c>
      <c r="E1083" t="s">
        <v>284</v>
      </c>
      <c r="F1083">
        <v>6</v>
      </c>
      <c r="G1083" t="s">
        <v>192</v>
      </c>
      <c r="H1083">
        <v>625</v>
      </c>
      <c r="I1083" t="s">
        <v>286</v>
      </c>
      <c r="J1083" t="s">
        <v>132</v>
      </c>
      <c r="K1083" t="s">
        <v>212</v>
      </c>
      <c r="L1083">
        <v>700</v>
      </c>
      <c r="M1083" t="s">
        <v>193</v>
      </c>
      <c r="N1083">
        <v>1</v>
      </c>
      <c r="O1083">
        <v>16.12</v>
      </c>
      <c r="P1083">
        <v>16</v>
      </c>
      <c r="Q1083" t="str">
        <f t="shared" si="16"/>
        <v>Street</v>
      </c>
    </row>
    <row r="1084" spans="1:17" x14ac:dyDescent="0.35">
      <c r="A1084">
        <v>5</v>
      </c>
      <c r="B1084" t="s">
        <v>181</v>
      </c>
      <c r="C1084">
        <v>2019</v>
      </c>
      <c r="D1084">
        <v>7</v>
      </c>
      <c r="E1084" t="s">
        <v>284</v>
      </c>
      <c r="F1084">
        <v>6</v>
      </c>
      <c r="G1084" t="s">
        <v>192</v>
      </c>
      <c r="H1084">
        <v>627</v>
      </c>
      <c r="I1084" t="s">
        <v>257</v>
      </c>
      <c r="J1084" t="s">
        <v>132</v>
      </c>
      <c r="K1084" t="s">
        <v>212</v>
      </c>
      <c r="L1084">
        <v>4562</v>
      </c>
      <c r="M1084" t="s">
        <v>211</v>
      </c>
      <c r="N1084">
        <v>4</v>
      </c>
      <c r="O1084">
        <v>1305.77</v>
      </c>
      <c r="P1084">
        <v>291</v>
      </c>
      <c r="Q1084" t="str">
        <f t="shared" si="16"/>
        <v>Street</v>
      </c>
    </row>
    <row r="1085" spans="1:17" x14ac:dyDescent="0.35">
      <c r="A1085">
        <v>4</v>
      </c>
      <c r="B1085" t="s">
        <v>187</v>
      </c>
      <c r="C1085">
        <v>2019</v>
      </c>
      <c r="D1085">
        <v>7</v>
      </c>
      <c r="E1085" t="s">
        <v>284</v>
      </c>
      <c r="F1085">
        <v>5</v>
      </c>
      <c r="G1085" t="s">
        <v>195</v>
      </c>
      <c r="H1085">
        <v>710</v>
      </c>
      <c r="I1085" t="s">
        <v>220</v>
      </c>
      <c r="J1085" t="s">
        <v>207</v>
      </c>
      <c r="K1085" t="s">
        <v>208</v>
      </c>
      <c r="L1085">
        <v>4552</v>
      </c>
      <c r="M1085" t="s">
        <v>276</v>
      </c>
      <c r="N1085">
        <v>1</v>
      </c>
      <c r="O1085">
        <v>3868.56</v>
      </c>
      <c r="P1085">
        <v>47764</v>
      </c>
      <c r="Q1085" t="str">
        <f t="shared" si="16"/>
        <v>5-Large C&amp;I</v>
      </c>
    </row>
    <row r="1086" spans="1:17" x14ac:dyDescent="0.35">
      <c r="A1086">
        <v>5</v>
      </c>
      <c r="B1086" t="s">
        <v>181</v>
      </c>
      <c r="C1086">
        <v>2019</v>
      </c>
      <c r="D1086">
        <v>7</v>
      </c>
      <c r="E1086" t="s">
        <v>284</v>
      </c>
      <c r="F1086">
        <v>5</v>
      </c>
      <c r="G1086" t="s">
        <v>195</v>
      </c>
      <c r="H1086">
        <v>18</v>
      </c>
      <c r="I1086" t="s">
        <v>215</v>
      </c>
      <c r="J1086" t="s">
        <v>119</v>
      </c>
      <c r="K1086" t="s">
        <v>216</v>
      </c>
      <c r="L1086">
        <v>460</v>
      </c>
      <c r="M1086" t="s">
        <v>198</v>
      </c>
      <c r="N1086">
        <v>217</v>
      </c>
      <c r="O1086">
        <v>695268.82</v>
      </c>
      <c r="P1086">
        <v>3987844</v>
      </c>
      <c r="Q1086" t="str">
        <f t="shared" si="16"/>
        <v>4-Medium C&amp;I</v>
      </c>
    </row>
    <row r="1087" spans="1:17" x14ac:dyDescent="0.35">
      <c r="A1087">
        <v>5</v>
      </c>
      <c r="B1087" t="s">
        <v>181</v>
      </c>
      <c r="C1087">
        <v>2019</v>
      </c>
      <c r="D1087">
        <v>7</v>
      </c>
      <c r="E1087" t="s">
        <v>284</v>
      </c>
      <c r="F1087">
        <v>3</v>
      </c>
      <c r="G1087" t="s">
        <v>189</v>
      </c>
      <c r="H1087">
        <v>310</v>
      </c>
      <c r="I1087" t="s">
        <v>254</v>
      </c>
      <c r="J1087" t="s">
        <v>118</v>
      </c>
      <c r="K1087" t="s">
        <v>214</v>
      </c>
      <c r="L1087">
        <v>300</v>
      </c>
      <c r="M1087" t="s">
        <v>191</v>
      </c>
      <c r="N1087">
        <v>252</v>
      </c>
      <c r="O1087">
        <v>10414.049999999999</v>
      </c>
      <c r="P1087">
        <v>45103</v>
      </c>
      <c r="Q1087" t="str">
        <f t="shared" si="16"/>
        <v>3-Small C&amp;I</v>
      </c>
    </row>
    <row r="1088" spans="1:17" x14ac:dyDescent="0.35">
      <c r="A1088">
        <v>5</v>
      </c>
      <c r="B1088" t="s">
        <v>181</v>
      </c>
      <c r="C1088">
        <v>2019</v>
      </c>
      <c r="D1088">
        <v>7</v>
      </c>
      <c r="E1088" t="s">
        <v>284</v>
      </c>
      <c r="F1088">
        <v>3</v>
      </c>
      <c r="G1088" t="s">
        <v>189</v>
      </c>
      <c r="H1088">
        <v>955</v>
      </c>
      <c r="I1088" t="s">
        <v>282</v>
      </c>
      <c r="J1088" t="s">
        <v>119</v>
      </c>
      <c r="K1088" t="s">
        <v>216</v>
      </c>
      <c r="L1088">
        <v>4532</v>
      </c>
      <c r="M1088" t="s">
        <v>200</v>
      </c>
      <c r="N1088">
        <v>350</v>
      </c>
      <c r="O1088">
        <v>505921.09</v>
      </c>
      <c r="P1088">
        <v>6895046</v>
      </c>
      <c r="Q1088" t="str">
        <f t="shared" si="16"/>
        <v>4-Medium C&amp;I</v>
      </c>
    </row>
    <row r="1089" spans="1:17" x14ac:dyDescent="0.35">
      <c r="A1089">
        <v>5</v>
      </c>
      <c r="B1089" t="s">
        <v>181</v>
      </c>
      <c r="C1089">
        <v>2019</v>
      </c>
      <c r="D1089">
        <v>7</v>
      </c>
      <c r="E1089" t="s">
        <v>284</v>
      </c>
      <c r="F1089">
        <v>75</v>
      </c>
      <c r="G1089" t="s">
        <v>212</v>
      </c>
      <c r="H1089">
        <v>13</v>
      </c>
      <c r="I1089" t="s">
        <v>296</v>
      </c>
      <c r="J1089" t="s">
        <v>119</v>
      </c>
      <c r="K1089" t="s">
        <v>216</v>
      </c>
      <c r="L1089">
        <v>1575</v>
      </c>
      <c r="M1089" t="s">
        <v>218</v>
      </c>
      <c r="N1089">
        <v>1</v>
      </c>
      <c r="O1089">
        <v>550.16</v>
      </c>
      <c r="P1089">
        <v>2520</v>
      </c>
      <c r="Q1089" t="str">
        <f t="shared" si="16"/>
        <v>4-Medium C&amp;I</v>
      </c>
    </row>
    <row r="1090" spans="1:17" x14ac:dyDescent="0.35">
      <c r="A1090">
        <v>5</v>
      </c>
      <c r="B1090" t="s">
        <v>181</v>
      </c>
      <c r="C1090">
        <v>2019</v>
      </c>
      <c r="D1090">
        <v>7</v>
      </c>
      <c r="E1090" t="s">
        <v>284</v>
      </c>
      <c r="F1090">
        <v>77</v>
      </c>
      <c r="G1090" t="s">
        <v>212</v>
      </c>
      <c r="H1090">
        <v>18</v>
      </c>
      <c r="I1090" t="s">
        <v>215</v>
      </c>
      <c r="J1090" t="s">
        <v>119</v>
      </c>
      <c r="K1090" t="s">
        <v>216</v>
      </c>
      <c r="L1090">
        <v>1577</v>
      </c>
      <c r="M1090" t="s">
        <v>233</v>
      </c>
      <c r="N1090">
        <v>1</v>
      </c>
      <c r="O1090">
        <v>4280.6400000000003</v>
      </c>
      <c r="P1090">
        <v>26400</v>
      </c>
      <c r="Q1090" t="str">
        <f t="shared" ref="Q1090:Q1153" si="17">VLOOKUP(J1090,S:T,2,FALSE)</f>
        <v>4-Medium C&amp;I</v>
      </c>
    </row>
    <row r="1091" spans="1:17" x14ac:dyDescent="0.35">
      <c r="A1091">
        <v>5</v>
      </c>
      <c r="B1091" t="s">
        <v>181</v>
      </c>
      <c r="C1091">
        <v>2019</v>
      </c>
      <c r="D1091">
        <v>7</v>
      </c>
      <c r="E1091" t="s">
        <v>284</v>
      </c>
      <c r="F1091">
        <v>3</v>
      </c>
      <c r="G1091" t="s">
        <v>189</v>
      </c>
      <c r="H1091">
        <v>5</v>
      </c>
      <c r="I1091" t="s">
        <v>190</v>
      </c>
      <c r="J1091" t="s">
        <v>115</v>
      </c>
      <c r="K1091" t="s">
        <v>185</v>
      </c>
      <c r="L1091">
        <v>300</v>
      </c>
      <c r="M1091" t="s">
        <v>191</v>
      </c>
      <c r="N1091">
        <v>47944</v>
      </c>
      <c r="O1091">
        <v>1524423.46</v>
      </c>
      <c r="P1091">
        <v>63585322</v>
      </c>
      <c r="Q1091" t="str">
        <f t="shared" si="17"/>
        <v>3-Small C&amp;I</v>
      </c>
    </row>
    <row r="1092" spans="1:17" x14ac:dyDescent="0.35">
      <c r="A1092">
        <v>5</v>
      </c>
      <c r="B1092" t="s">
        <v>181</v>
      </c>
      <c r="C1092">
        <v>2019</v>
      </c>
      <c r="D1092">
        <v>7</v>
      </c>
      <c r="E1092" t="s">
        <v>284</v>
      </c>
      <c r="F1092">
        <v>5</v>
      </c>
      <c r="G1092" t="s">
        <v>195</v>
      </c>
      <c r="H1092">
        <v>5</v>
      </c>
      <c r="I1092" t="s">
        <v>190</v>
      </c>
      <c r="J1092" t="s">
        <v>115</v>
      </c>
      <c r="K1092" t="s">
        <v>185</v>
      </c>
      <c r="L1092">
        <v>460</v>
      </c>
      <c r="M1092" t="s">
        <v>198</v>
      </c>
      <c r="N1092">
        <v>1134</v>
      </c>
      <c r="O1092">
        <v>204053.89</v>
      </c>
      <c r="P1092">
        <v>1958247</v>
      </c>
      <c r="Q1092" t="str">
        <f t="shared" si="17"/>
        <v>3-Small C&amp;I</v>
      </c>
    </row>
    <row r="1093" spans="1:17" x14ac:dyDescent="0.35">
      <c r="A1093">
        <v>5</v>
      </c>
      <c r="B1093" t="s">
        <v>181</v>
      </c>
      <c r="C1093">
        <v>2019</v>
      </c>
      <c r="D1093">
        <v>7</v>
      </c>
      <c r="E1093" t="s">
        <v>284</v>
      </c>
      <c r="F1093">
        <v>79</v>
      </c>
      <c r="G1093" t="s">
        <v>212</v>
      </c>
      <c r="H1093">
        <v>5</v>
      </c>
      <c r="I1093" t="s">
        <v>190</v>
      </c>
      <c r="J1093" t="s">
        <v>115</v>
      </c>
      <c r="K1093" t="s">
        <v>185</v>
      </c>
      <c r="L1093">
        <v>1579</v>
      </c>
      <c r="M1093" t="s">
        <v>271</v>
      </c>
      <c r="N1093">
        <v>1</v>
      </c>
      <c r="O1093">
        <v>7.68</v>
      </c>
      <c r="P1093">
        <v>-10</v>
      </c>
      <c r="Q1093" t="str">
        <f t="shared" si="17"/>
        <v>3-Small C&amp;I</v>
      </c>
    </row>
    <row r="1094" spans="1:17" x14ac:dyDescent="0.35">
      <c r="A1094">
        <v>5</v>
      </c>
      <c r="B1094" t="s">
        <v>181</v>
      </c>
      <c r="C1094">
        <v>2019</v>
      </c>
      <c r="D1094">
        <v>7</v>
      </c>
      <c r="E1094" t="s">
        <v>284</v>
      </c>
      <c r="F1094">
        <v>1</v>
      </c>
      <c r="G1094" t="s">
        <v>183</v>
      </c>
      <c r="H1094">
        <v>11</v>
      </c>
      <c r="I1094" t="s">
        <v>283</v>
      </c>
      <c r="J1094" t="s">
        <v>115</v>
      </c>
      <c r="K1094" t="s">
        <v>185</v>
      </c>
      <c r="L1094">
        <v>200</v>
      </c>
      <c r="M1094" t="s">
        <v>210</v>
      </c>
      <c r="N1094">
        <v>12</v>
      </c>
      <c r="O1094">
        <v>-31666.07</v>
      </c>
      <c r="P1094">
        <v>3022</v>
      </c>
      <c r="Q1094" t="str">
        <f t="shared" si="17"/>
        <v>3-Small C&amp;I</v>
      </c>
    </row>
    <row r="1095" spans="1:17" x14ac:dyDescent="0.35">
      <c r="A1095">
        <v>4</v>
      </c>
      <c r="B1095" t="s">
        <v>187</v>
      </c>
      <c r="C1095">
        <v>2019</v>
      </c>
      <c r="D1095">
        <v>7</v>
      </c>
      <c r="E1095" t="s">
        <v>284</v>
      </c>
      <c r="F1095">
        <v>3</v>
      </c>
      <c r="G1095" t="s">
        <v>189</v>
      </c>
      <c r="H1095">
        <v>1</v>
      </c>
      <c r="I1095" t="s">
        <v>229</v>
      </c>
      <c r="J1095" t="s">
        <v>121</v>
      </c>
      <c r="K1095" t="s">
        <v>230</v>
      </c>
      <c r="L1095">
        <v>300</v>
      </c>
      <c r="M1095" t="s">
        <v>191</v>
      </c>
      <c r="N1095">
        <v>20</v>
      </c>
      <c r="O1095">
        <v>1174.92</v>
      </c>
      <c r="P1095">
        <v>4605</v>
      </c>
      <c r="Q1095" t="str">
        <f t="shared" si="17"/>
        <v>1-Residential</v>
      </c>
    </row>
    <row r="1096" spans="1:17" x14ac:dyDescent="0.35">
      <c r="A1096">
        <v>4</v>
      </c>
      <c r="B1096" t="s">
        <v>187</v>
      </c>
      <c r="C1096">
        <v>2019</v>
      </c>
      <c r="D1096">
        <v>7</v>
      </c>
      <c r="E1096" t="s">
        <v>284</v>
      </c>
      <c r="F1096">
        <v>1</v>
      </c>
      <c r="G1096" t="s">
        <v>183</v>
      </c>
      <c r="H1096">
        <v>903</v>
      </c>
      <c r="I1096" t="s">
        <v>239</v>
      </c>
      <c r="J1096" t="s">
        <v>121</v>
      </c>
      <c r="K1096" t="s">
        <v>230</v>
      </c>
      <c r="L1096">
        <v>4512</v>
      </c>
      <c r="M1096" t="s">
        <v>186</v>
      </c>
      <c r="N1096">
        <v>10611</v>
      </c>
      <c r="O1096">
        <v>1391865.68</v>
      </c>
      <c r="P1096">
        <v>10684921</v>
      </c>
      <c r="Q1096" t="str">
        <f t="shared" si="17"/>
        <v>1-Residential</v>
      </c>
    </row>
    <row r="1097" spans="1:17" x14ac:dyDescent="0.35">
      <c r="A1097">
        <v>5</v>
      </c>
      <c r="B1097" t="s">
        <v>181</v>
      </c>
      <c r="C1097">
        <v>2019</v>
      </c>
      <c r="D1097">
        <v>7</v>
      </c>
      <c r="E1097" t="s">
        <v>284</v>
      </c>
      <c r="F1097">
        <v>10</v>
      </c>
      <c r="G1097" t="s">
        <v>238</v>
      </c>
      <c r="H1097">
        <v>903</v>
      </c>
      <c r="I1097" t="s">
        <v>239</v>
      </c>
      <c r="J1097" t="s">
        <v>121</v>
      </c>
      <c r="K1097" t="s">
        <v>230</v>
      </c>
      <c r="L1097">
        <v>4513</v>
      </c>
      <c r="M1097" t="s">
        <v>240</v>
      </c>
      <c r="N1097">
        <v>30016</v>
      </c>
      <c r="O1097">
        <v>2407350.71</v>
      </c>
      <c r="P1097">
        <v>20130106</v>
      </c>
      <c r="Q1097" t="str">
        <f t="shared" si="17"/>
        <v>1-Residential</v>
      </c>
    </row>
    <row r="1098" spans="1:17" x14ac:dyDescent="0.35">
      <c r="A1098">
        <v>5</v>
      </c>
      <c r="B1098" t="s">
        <v>181</v>
      </c>
      <c r="C1098">
        <v>2019</v>
      </c>
      <c r="D1098">
        <v>7</v>
      </c>
      <c r="E1098" t="s">
        <v>284</v>
      </c>
      <c r="F1098">
        <v>10</v>
      </c>
      <c r="G1098" t="s">
        <v>238</v>
      </c>
      <c r="H1098">
        <v>905</v>
      </c>
      <c r="I1098" t="s">
        <v>272</v>
      </c>
      <c r="J1098" t="s">
        <v>122</v>
      </c>
      <c r="K1098" t="s">
        <v>242</v>
      </c>
      <c r="L1098">
        <v>4513</v>
      </c>
      <c r="M1098" t="s">
        <v>240</v>
      </c>
      <c r="N1098">
        <v>4728</v>
      </c>
      <c r="O1098">
        <v>108419.21</v>
      </c>
      <c r="P1098">
        <v>2830736</v>
      </c>
      <c r="Q1098" t="str">
        <f t="shared" si="17"/>
        <v>2-Low Income Residential</v>
      </c>
    </row>
    <row r="1099" spans="1:17" x14ac:dyDescent="0.35">
      <c r="A1099">
        <v>5</v>
      </c>
      <c r="B1099" t="s">
        <v>181</v>
      </c>
      <c r="C1099">
        <v>2019</v>
      </c>
      <c r="D1099">
        <v>7</v>
      </c>
      <c r="E1099" t="s">
        <v>284</v>
      </c>
      <c r="F1099">
        <v>75</v>
      </c>
      <c r="G1099" t="s">
        <v>212</v>
      </c>
      <c r="H1099">
        <v>950</v>
      </c>
      <c r="I1099" t="s">
        <v>184</v>
      </c>
      <c r="J1099" t="s">
        <v>115</v>
      </c>
      <c r="K1099" t="s">
        <v>185</v>
      </c>
      <c r="L1099">
        <v>4575</v>
      </c>
      <c r="M1099" t="s">
        <v>212</v>
      </c>
      <c r="N1099">
        <v>2</v>
      </c>
      <c r="O1099">
        <v>1002.44</v>
      </c>
      <c r="P1099">
        <v>11400</v>
      </c>
      <c r="Q1099" t="str">
        <f t="shared" si="17"/>
        <v>3-Small C&amp;I</v>
      </c>
    </row>
    <row r="1100" spans="1:17" x14ac:dyDescent="0.35">
      <c r="A1100">
        <v>5</v>
      </c>
      <c r="B1100" t="s">
        <v>181</v>
      </c>
      <c r="C1100">
        <v>2019</v>
      </c>
      <c r="D1100">
        <v>7</v>
      </c>
      <c r="E1100" t="s">
        <v>284</v>
      </c>
      <c r="F1100">
        <v>79</v>
      </c>
      <c r="G1100" t="s">
        <v>212</v>
      </c>
      <c r="H1100">
        <v>950</v>
      </c>
      <c r="I1100" t="s">
        <v>184</v>
      </c>
      <c r="J1100" t="s">
        <v>115</v>
      </c>
      <c r="K1100" t="s">
        <v>185</v>
      </c>
      <c r="L1100">
        <v>4579</v>
      </c>
      <c r="M1100" t="s">
        <v>221</v>
      </c>
      <c r="N1100">
        <v>83</v>
      </c>
      <c r="O1100">
        <v>6200.59</v>
      </c>
      <c r="P1100">
        <v>62630</v>
      </c>
      <c r="Q1100" t="str">
        <f t="shared" si="17"/>
        <v>3-Small C&amp;I</v>
      </c>
    </row>
    <row r="1101" spans="1:17" x14ac:dyDescent="0.35">
      <c r="A1101">
        <v>5</v>
      </c>
      <c r="B1101" t="s">
        <v>181</v>
      </c>
      <c r="C1101">
        <v>2019</v>
      </c>
      <c r="D1101">
        <v>7</v>
      </c>
      <c r="E1101" t="s">
        <v>284</v>
      </c>
      <c r="F1101">
        <v>3</v>
      </c>
      <c r="G1101" t="s">
        <v>189</v>
      </c>
      <c r="H1101">
        <v>12</v>
      </c>
      <c r="I1101" t="s">
        <v>301</v>
      </c>
      <c r="J1101" t="s">
        <v>126</v>
      </c>
      <c r="K1101" t="s">
        <v>249</v>
      </c>
      <c r="L1101">
        <v>300</v>
      </c>
      <c r="M1101" t="s">
        <v>191</v>
      </c>
      <c r="N1101">
        <v>1</v>
      </c>
      <c r="O1101">
        <v>35.409999999999997</v>
      </c>
      <c r="P1101">
        <v>156</v>
      </c>
      <c r="Q1101" t="str">
        <f t="shared" si="17"/>
        <v>3-Small C&amp;I</v>
      </c>
    </row>
    <row r="1102" spans="1:17" x14ac:dyDescent="0.35">
      <c r="A1102">
        <v>5</v>
      </c>
      <c r="B1102" t="s">
        <v>181</v>
      </c>
      <c r="C1102">
        <v>2019</v>
      </c>
      <c r="D1102">
        <v>7</v>
      </c>
      <c r="E1102" t="s">
        <v>284</v>
      </c>
      <c r="F1102">
        <v>3</v>
      </c>
      <c r="G1102" t="s">
        <v>189</v>
      </c>
      <c r="H1102">
        <v>20</v>
      </c>
      <c r="I1102" t="s">
        <v>300</v>
      </c>
      <c r="J1102" t="s">
        <v>128</v>
      </c>
      <c r="K1102" t="s">
        <v>205</v>
      </c>
      <c r="L1102">
        <v>300</v>
      </c>
      <c r="M1102" t="s">
        <v>191</v>
      </c>
      <c r="N1102">
        <v>79</v>
      </c>
      <c r="O1102">
        <v>125792.31</v>
      </c>
      <c r="P1102">
        <v>775078</v>
      </c>
      <c r="Q1102" t="str">
        <f t="shared" si="17"/>
        <v>4-Medium C&amp;I</v>
      </c>
    </row>
    <row r="1103" spans="1:17" x14ac:dyDescent="0.35">
      <c r="A1103">
        <v>5</v>
      </c>
      <c r="B1103" t="s">
        <v>181</v>
      </c>
      <c r="C1103">
        <v>2019</v>
      </c>
      <c r="D1103">
        <v>7</v>
      </c>
      <c r="E1103" t="s">
        <v>284</v>
      </c>
      <c r="F1103">
        <v>5</v>
      </c>
      <c r="G1103" t="s">
        <v>195</v>
      </c>
      <c r="H1103">
        <v>701</v>
      </c>
      <c r="I1103" t="s">
        <v>206</v>
      </c>
      <c r="J1103" t="s">
        <v>207</v>
      </c>
      <c r="K1103" t="s">
        <v>208</v>
      </c>
      <c r="L1103">
        <v>460</v>
      </c>
      <c r="M1103" t="s">
        <v>198</v>
      </c>
      <c r="N1103">
        <v>92</v>
      </c>
      <c r="O1103">
        <v>1358229.29</v>
      </c>
      <c r="P1103">
        <v>8819660</v>
      </c>
      <c r="Q1103" t="str">
        <f t="shared" si="17"/>
        <v>5-Large C&amp;I</v>
      </c>
    </row>
    <row r="1104" spans="1:17" x14ac:dyDescent="0.35">
      <c r="A1104">
        <v>5</v>
      </c>
      <c r="B1104" t="s">
        <v>181</v>
      </c>
      <c r="C1104">
        <v>2019</v>
      </c>
      <c r="D1104">
        <v>7</v>
      </c>
      <c r="E1104" t="s">
        <v>284</v>
      </c>
      <c r="F1104">
        <v>6</v>
      </c>
      <c r="G1104" t="s">
        <v>192</v>
      </c>
      <c r="H1104">
        <v>619</v>
      </c>
      <c r="I1104" t="s">
        <v>277</v>
      </c>
      <c r="J1104" t="s">
        <v>278</v>
      </c>
      <c r="K1104" t="s">
        <v>212</v>
      </c>
      <c r="L1104">
        <v>4562</v>
      </c>
      <c r="M1104" t="s">
        <v>211</v>
      </c>
      <c r="N1104">
        <v>248</v>
      </c>
      <c r="O1104">
        <v>321306.26</v>
      </c>
      <c r="P1104">
        <v>2821160</v>
      </c>
      <c r="Q1104" t="str">
        <f t="shared" si="17"/>
        <v>Street</v>
      </c>
    </row>
    <row r="1105" spans="1:17" x14ac:dyDescent="0.35">
      <c r="A1105">
        <v>5</v>
      </c>
      <c r="B1105" t="s">
        <v>181</v>
      </c>
      <c r="C1105">
        <v>2019</v>
      </c>
      <c r="D1105">
        <v>7</v>
      </c>
      <c r="E1105" t="s">
        <v>284</v>
      </c>
      <c r="F1105">
        <v>5</v>
      </c>
      <c r="G1105" t="s">
        <v>195</v>
      </c>
      <c r="H1105">
        <v>602</v>
      </c>
      <c r="I1105" t="s">
        <v>246</v>
      </c>
      <c r="J1105" t="s">
        <v>125</v>
      </c>
      <c r="K1105" t="s">
        <v>197</v>
      </c>
      <c r="L1105">
        <v>460</v>
      </c>
      <c r="M1105" t="s">
        <v>198</v>
      </c>
      <c r="N1105">
        <v>27</v>
      </c>
      <c r="O1105">
        <v>3390.44</v>
      </c>
      <c r="P1105">
        <v>9814</v>
      </c>
      <c r="Q1105" t="str">
        <f t="shared" si="17"/>
        <v>Street</v>
      </c>
    </row>
    <row r="1106" spans="1:17" x14ac:dyDescent="0.35">
      <c r="A1106">
        <v>5</v>
      </c>
      <c r="B1106" t="s">
        <v>181</v>
      </c>
      <c r="C1106">
        <v>2019</v>
      </c>
      <c r="D1106">
        <v>7</v>
      </c>
      <c r="E1106" t="s">
        <v>284</v>
      </c>
      <c r="F1106">
        <v>3</v>
      </c>
      <c r="G1106" t="s">
        <v>189</v>
      </c>
      <c r="H1106">
        <v>13</v>
      </c>
      <c r="I1106" t="s">
        <v>296</v>
      </c>
      <c r="J1106" t="s">
        <v>119</v>
      </c>
      <c r="K1106" t="s">
        <v>216</v>
      </c>
      <c r="L1106">
        <v>300</v>
      </c>
      <c r="M1106" t="s">
        <v>191</v>
      </c>
      <c r="N1106">
        <v>116</v>
      </c>
      <c r="O1106">
        <v>291509.78000000003</v>
      </c>
      <c r="P1106">
        <v>1640200</v>
      </c>
      <c r="Q1106" t="str">
        <f t="shared" si="17"/>
        <v>4-Medium C&amp;I</v>
      </c>
    </row>
    <row r="1107" spans="1:17" x14ac:dyDescent="0.35">
      <c r="A1107">
        <v>5</v>
      </c>
      <c r="B1107" t="s">
        <v>181</v>
      </c>
      <c r="C1107">
        <v>2019</v>
      </c>
      <c r="D1107">
        <v>7</v>
      </c>
      <c r="E1107" t="s">
        <v>284</v>
      </c>
      <c r="F1107">
        <v>3</v>
      </c>
      <c r="G1107" t="s">
        <v>189</v>
      </c>
      <c r="H1107">
        <v>952</v>
      </c>
      <c r="I1107" t="s">
        <v>235</v>
      </c>
      <c r="J1107" t="s">
        <v>117</v>
      </c>
      <c r="K1107" t="s">
        <v>236</v>
      </c>
      <c r="L1107">
        <v>4532</v>
      </c>
      <c r="M1107" t="s">
        <v>200</v>
      </c>
      <c r="N1107">
        <v>401</v>
      </c>
      <c r="O1107">
        <v>-29479.02</v>
      </c>
      <c r="P1107">
        <v>990760</v>
      </c>
      <c r="Q1107" t="str">
        <f t="shared" si="17"/>
        <v>3-Small C&amp;I</v>
      </c>
    </row>
    <row r="1108" spans="1:17" x14ac:dyDescent="0.35">
      <c r="A1108">
        <v>5</v>
      </c>
      <c r="B1108" t="s">
        <v>181</v>
      </c>
      <c r="C1108">
        <v>2019</v>
      </c>
      <c r="D1108">
        <v>7</v>
      </c>
      <c r="E1108" t="s">
        <v>284</v>
      </c>
      <c r="F1108">
        <v>3</v>
      </c>
      <c r="G1108" t="s">
        <v>189</v>
      </c>
      <c r="H1108">
        <v>14</v>
      </c>
      <c r="I1108" t="s">
        <v>299</v>
      </c>
      <c r="J1108" t="s">
        <v>117</v>
      </c>
      <c r="K1108" t="s">
        <v>236</v>
      </c>
      <c r="L1108">
        <v>300</v>
      </c>
      <c r="M1108" t="s">
        <v>191</v>
      </c>
      <c r="N1108">
        <v>2</v>
      </c>
      <c r="O1108">
        <v>128.74</v>
      </c>
      <c r="P1108">
        <v>603</v>
      </c>
      <c r="Q1108" t="str">
        <f t="shared" si="17"/>
        <v>3-Small C&amp;I</v>
      </c>
    </row>
    <row r="1109" spans="1:17" x14ac:dyDescent="0.35">
      <c r="A1109">
        <v>5</v>
      </c>
      <c r="B1109" t="s">
        <v>181</v>
      </c>
      <c r="C1109">
        <v>2019</v>
      </c>
      <c r="D1109">
        <v>7</v>
      </c>
      <c r="E1109" t="s">
        <v>284</v>
      </c>
      <c r="F1109">
        <v>3</v>
      </c>
      <c r="G1109" t="s">
        <v>189</v>
      </c>
      <c r="H1109">
        <v>954</v>
      </c>
      <c r="I1109" t="s">
        <v>237</v>
      </c>
      <c r="J1109" t="s">
        <v>119</v>
      </c>
      <c r="K1109" t="s">
        <v>216</v>
      </c>
      <c r="L1109">
        <v>4532</v>
      </c>
      <c r="M1109" t="s">
        <v>200</v>
      </c>
      <c r="N1109">
        <v>7706</v>
      </c>
      <c r="O1109">
        <v>12396362.82</v>
      </c>
      <c r="P1109">
        <v>166677069</v>
      </c>
      <c r="Q1109" t="str">
        <f t="shared" si="17"/>
        <v>4-Medium C&amp;I</v>
      </c>
    </row>
    <row r="1110" spans="1:17" x14ac:dyDescent="0.35">
      <c r="A1110">
        <v>4</v>
      </c>
      <c r="B1110" t="s">
        <v>187</v>
      </c>
      <c r="C1110">
        <v>2019</v>
      </c>
      <c r="D1110">
        <v>7</v>
      </c>
      <c r="E1110" t="s">
        <v>284</v>
      </c>
      <c r="F1110">
        <v>3</v>
      </c>
      <c r="G1110" t="s">
        <v>189</v>
      </c>
      <c r="H1110">
        <v>950</v>
      </c>
      <c r="I1110" t="s">
        <v>184</v>
      </c>
      <c r="J1110" t="s">
        <v>115</v>
      </c>
      <c r="K1110" t="s">
        <v>185</v>
      </c>
      <c r="L1110">
        <v>4532</v>
      </c>
      <c r="M1110" t="s">
        <v>200</v>
      </c>
      <c r="N1110">
        <v>1272</v>
      </c>
      <c r="O1110">
        <v>214209.85</v>
      </c>
      <c r="P1110">
        <v>2131206</v>
      </c>
      <c r="Q1110" t="str">
        <f t="shared" si="17"/>
        <v>3-Small C&amp;I</v>
      </c>
    </row>
    <row r="1111" spans="1:17" x14ac:dyDescent="0.35">
      <c r="A1111">
        <v>4</v>
      </c>
      <c r="B1111" t="s">
        <v>187</v>
      </c>
      <c r="C1111">
        <v>2019</v>
      </c>
      <c r="D1111">
        <v>7</v>
      </c>
      <c r="E1111" t="s">
        <v>284</v>
      </c>
      <c r="F1111">
        <v>3</v>
      </c>
      <c r="G1111" t="s">
        <v>189</v>
      </c>
      <c r="H1111">
        <v>903</v>
      </c>
      <c r="I1111" t="s">
        <v>239</v>
      </c>
      <c r="J1111" t="s">
        <v>121</v>
      </c>
      <c r="K1111" t="s">
        <v>230</v>
      </c>
      <c r="L1111">
        <v>4532</v>
      </c>
      <c r="M1111" t="s">
        <v>200</v>
      </c>
      <c r="N1111">
        <v>25</v>
      </c>
      <c r="O1111">
        <v>1725.36</v>
      </c>
      <c r="P1111">
        <v>12688</v>
      </c>
      <c r="Q1111" t="str">
        <f t="shared" si="17"/>
        <v>1-Residential</v>
      </c>
    </row>
    <row r="1112" spans="1:17" x14ac:dyDescent="0.35">
      <c r="A1112">
        <v>4</v>
      </c>
      <c r="B1112" t="s">
        <v>187</v>
      </c>
      <c r="C1112">
        <v>2019</v>
      </c>
      <c r="D1112">
        <v>7</v>
      </c>
      <c r="E1112" t="s">
        <v>284</v>
      </c>
      <c r="F1112">
        <v>10</v>
      </c>
      <c r="G1112" t="s">
        <v>238</v>
      </c>
      <c r="H1112">
        <v>905</v>
      </c>
      <c r="I1112" t="s">
        <v>272</v>
      </c>
      <c r="J1112" t="s">
        <v>122</v>
      </c>
      <c r="K1112" t="s">
        <v>242</v>
      </c>
      <c r="L1112">
        <v>4513</v>
      </c>
      <c r="M1112" t="s">
        <v>240</v>
      </c>
      <c r="N1112">
        <v>3</v>
      </c>
      <c r="O1112">
        <v>100.91</v>
      </c>
      <c r="P1112">
        <v>1757</v>
      </c>
      <c r="Q1112" t="str">
        <f t="shared" si="17"/>
        <v>2-Low Income Residential</v>
      </c>
    </row>
    <row r="1113" spans="1:17" x14ac:dyDescent="0.35">
      <c r="A1113">
        <v>5</v>
      </c>
      <c r="B1113" t="s">
        <v>181</v>
      </c>
      <c r="C1113">
        <v>2019</v>
      </c>
      <c r="D1113">
        <v>7</v>
      </c>
      <c r="E1113" t="s">
        <v>284</v>
      </c>
      <c r="F1113">
        <v>1</v>
      </c>
      <c r="G1113" t="s">
        <v>183</v>
      </c>
      <c r="H1113">
        <v>306</v>
      </c>
      <c r="I1113" t="s">
        <v>244</v>
      </c>
      <c r="J1113" t="s">
        <v>122</v>
      </c>
      <c r="K1113" t="s">
        <v>242</v>
      </c>
      <c r="L1113">
        <v>200</v>
      </c>
      <c r="M1113" t="s">
        <v>210</v>
      </c>
      <c r="N1113">
        <v>764</v>
      </c>
      <c r="O1113">
        <v>63664.53</v>
      </c>
      <c r="P1113">
        <v>407256</v>
      </c>
      <c r="Q1113" t="str">
        <f t="shared" si="17"/>
        <v>2-Low Income Residential</v>
      </c>
    </row>
    <row r="1114" spans="1:17" x14ac:dyDescent="0.35">
      <c r="A1114">
        <v>5</v>
      </c>
      <c r="B1114" t="s">
        <v>181</v>
      </c>
      <c r="C1114">
        <v>2019</v>
      </c>
      <c r="D1114">
        <v>7</v>
      </c>
      <c r="E1114" t="s">
        <v>284</v>
      </c>
      <c r="F1114">
        <v>10</v>
      </c>
      <c r="G1114" t="s">
        <v>238</v>
      </c>
      <c r="H1114">
        <v>306</v>
      </c>
      <c r="I1114" t="s">
        <v>244</v>
      </c>
      <c r="J1114" t="s">
        <v>122</v>
      </c>
      <c r="K1114" t="s">
        <v>242</v>
      </c>
      <c r="L1114">
        <v>207</v>
      </c>
      <c r="M1114" t="s">
        <v>243</v>
      </c>
      <c r="N1114">
        <v>85</v>
      </c>
      <c r="O1114">
        <v>9096.9599999999991</v>
      </c>
      <c r="P1114">
        <v>59303</v>
      </c>
      <c r="Q1114" t="str">
        <f t="shared" si="17"/>
        <v>2-Low Income Residential</v>
      </c>
    </row>
    <row r="1115" spans="1:17" x14ac:dyDescent="0.35">
      <c r="A1115">
        <v>5</v>
      </c>
      <c r="B1115" t="s">
        <v>181</v>
      </c>
      <c r="C1115">
        <v>2019</v>
      </c>
      <c r="D1115">
        <v>7</v>
      </c>
      <c r="E1115" t="s">
        <v>284</v>
      </c>
      <c r="F1115">
        <v>3</v>
      </c>
      <c r="G1115" t="s">
        <v>189</v>
      </c>
      <c r="H1115">
        <v>951</v>
      </c>
      <c r="I1115" t="s">
        <v>250</v>
      </c>
      <c r="J1115" t="s">
        <v>126</v>
      </c>
      <c r="K1115" t="s">
        <v>249</v>
      </c>
      <c r="L1115">
        <v>4532</v>
      </c>
      <c r="M1115" t="s">
        <v>200</v>
      </c>
      <c r="N1115">
        <v>1334</v>
      </c>
      <c r="O1115">
        <v>49389.23</v>
      </c>
      <c r="P1115">
        <v>460132</v>
      </c>
      <c r="Q1115" t="str">
        <f t="shared" si="17"/>
        <v>3-Small C&amp;I</v>
      </c>
    </row>
    <row r="1116" spans="1:17" x14ac:dyDescent="0.35">
      <c r="A1116">
        <v>5</v>
      </c>
      <c r="B1116" t="s">
        <v>181</v>
      </c>
      <c r="C1116">
        <v>2019</v>
      </c>
      <c r="D1116">
        <v>7</v>
      </c>
      <c r="E1116" t="s">
        <v>284</v>
      </c>
      <c r="F1116">
        <v>5</v>
      </c>
      <c r="G1116" t="s">
        <v>195</v>
      </c>
      <c r="H1116">
        <v>954</v>
      </c>
      <c r="I1116" t="s">
        <v>237</v>
      </c>
      <c r="J1116" t="s">
        <v>119</v>
      </c>
      <c r="K1116" t="s">
        <v>216</v>
      </c>
      <c r="L1116">
        <v>4552</v>
      </c>
      <c r="M1116" t="s">
        <v>276</v>
      </c>
      <c r="N1116">
        <v>510</v>
      </c>
      <c r="O1116">
        <v>1015322.98</v>
      </c>
      <c r="P1116">
        <v>12115979</v>
      </c>
      <c r="Q1116" t="str">
        <f t="shared" si="17"/>
        <v>4-Medium C&amp;I</v>
      </c>
    </row>
    <row r="1117" spans="1:17" x14ac:dyDescent="0.35">
      <c r="A1117">
        <v>5</v>
      </c>
      <c r="B1117" t="s">
        <v>181</v>
      </c>
      <c r="C1117">
        <v>2019</v>
      </c>
      <c r="D1117">
        <v>7</v>
      </c>
      <c r="E1117" t="s">
        <v>284</v>
      </c>
      <c r="F1117">
        <v>3</v>
      </c>
      <c r="G1117" t="s">
        <v>189</v>
      </c>
      <c r="H1117">
        <v>710</v>
      </c>
      <c r="I1117" t="s">
        <v>220</v>
      </c>
      <c r="J1117" t="s">
        <v>207</v>
      </c>
      <c r="K1117" t="s">
        <v>208</v>
      </c>
      <c r="L1117">
        <v>4532</v>
      </c>
      <c r="M1117" t="s">
        <v>200</v>
      </c>
      <c r="N1117">
        <v>1996</v>
      </c>
      <c r="O1117">
        <v>19348219.309999999</v>
      </c>
      <c r="P1117">
        <v>343853430</v>
      </c>
      <c r="Q1117" t="str">
        <f t="shared" si="17"/>
        <v>5-Large C&amp;I</v>
      </c>
    </row>
    <row r="1118" spans="1:17" x14ac:dyDescent="0.35">
      <c r="A1118">
        <v>5</v>
      </c>
      <c r="B1118" t="s">
        <v>181</v>
      </c>
      <c r="C1118">
        <v>2019</v>
      </c>
      <c r="D1118">
        <v>7</v>
      </c>
      <c r="E1118" t="s">
        <v>284</v>
      </c>
      <c r="F1118">
        <v>3</v>
      </c>
      <c r="G1118" t="s">
        <v>189</v>
      </c>
      <c r="H1118">
        <v>602</v>
      </c>
      <c r="I1118" t="s">
        <v>246</v>
      </c>
      <c r="J1118" t="s">
        <v>125</v>
      </c>
      <c r="K1118" t="s">
        <v>197</v>
      </c>
      <c r="L1118">
        <v>300</v>
      </c>
      <c r="M1118" t="s">
        <v>191</v>
      </c>
      <c r="N1118">
        <v>1007</v>
      </c>
      <c r="O1118">
        <v>85295.72</v>
      </c>
      <c r="P1118">
        <v>237124</v>
      </c>
      <c r="Q1118" t="str">
        <f t="shared" si="17"/>
        <v>Street</v>
      </c>
    </row>
    <row r="1119" spans="1:17" x14ac:dyDescent="0.35">
      <c r="A1119">
        <v>5</v>
      </c>
      <c r="B1119" t="s">
        <v>181</v>
      </c>
      <c r="C1119">
        <v>2019</v>
      </c>
      <c r="D1119">
        <v>7</v>
      </c>
      <c r="E1119" t="s">
        <v>284</v>
      </c>
      <c r="F1119">
        <v>6</v>
      </c>
      <c r="G1119" t="s">
        <v>192</v>
      </c>
      <c r="H1119">
        <v>602</v>
      </c>
      <c r="I1119" t="s">
        <v>246</v>
      </c>
      <c r="J1119" t="s">
        <v>125</v>
      </c>
      <c r="K1119" t="s">
        <v>197</v>
      </c>
      <c r="L1119">
        <v>700</v>
      </c>
      <c r="M1119" t="s">
        <v>193</v>
      </c>
      <c r="N1119">
        <v>338</v>
      </c>
      <c r="O1119">
        <v>24296.45</v>
      </c>
      <c r="P1119">
        <v>66732</v>
      </c>
      <c r="Q1119" t="str">
        <f t="shared" si="17"/>
        <v>Street</v>
      </c>
    </row>
    <row r="1120" spans="1:17" x14ac:dyDescent="0.35">
      <c r="A1120">
        <v>5</v>
      </c>
      <c r="B1120" t="s">
        <v>181</v>
      </c>
      <c r="C1120">
        <v>2019</v>
      </c>
      <c r="D1120">
        <v>7</v>
      </c>
      <c r="E1120" t="s">
        <v>284</v>
      </c>
      <c r="F1120">
        <v>5</v>
      </c>
      <c r="G1120" t="s">
        <v>195</v>
      </c>
      <c r="H1120">
        <v>603</v>
      </c>
      <c r="I1120" t="s">
        <v>196</v>
      </c>
      <c r="J1120" t="s">
        <v>125</v>
      </c>
      <c r="K1120" t="s">
        <v>197</v>
      </c>
      <c r="L1120">
        <v>460</v>
      </c>
      <c r="M1120" t="s">
        <v>198</v>
      </c>
      <c r="N1120">
        <v>61</v>
      </c>
      <c r="O1120">
        <v>6273.65</v>
      </c>
      <c r="P1120">
        <v>18167</v>
      </c>
      <c r="Q1120" t="str">
        <f t="shared" si="17"/>
        <v>Street</v>
      </c>
    </row>
    <row r="1121" spans="1:17" x14ac:dyDescent="0.35">
      <c r="A1121">
        <v>5</v>
      </c>
      <c r="B1121" t="s">
        <v>181</v>
      </c>
      <c r="C1121">
        <v>2019</v>
      </c>
      <c r="D1121">
        <v>7</v>
      </c>
      <c r="E1121" t="s">
        <v>284</v>
      </c>
      <c r="F1121">
        <v>6</v>
      </c>
      <c r="G1121" t="s">
        <v>192</v>
      </c>
      <c r="H1121">
        <v>613</v>
      </c>
      <c r="I1121" t="s">
        <v>258</v>
      </c>
      <c r="J1121" t="s">
        <v>116</v>
      </c>
      <c r="K1121" t="s">
        <v>224</v>
      </c>
      <c r="L1121">
        <v>700</v>
      </c>
      <c r="M1121" t="s">
        <v>193</v>
      </c>
      <c r="N1121">
        <v>4</v>
      </c>
      <c r="O1121">
        <v>75.63</v>
      </c>
      <c r="P1121">
        <v>253</v>
      </c>
      <c r="Q1121" t="str">
        <f t="shared" si="17"/>
        <v>3-Small C&amp;I</v>
      </c>
    </row>
    <row r="1122" spans="1:17" x14ac:dyDescent="0.35">
      <c r="A1122">
        <v>4</v>
      </c>
      <c r="B1122" t="s">
        <v>187</v>
      </c>
      <c r="C1122">
        <v>2019</v>
      </c>
      <c r="D1122">
        <v>7</v>
      </c>
      <c r="E1122" t="s">
        <v>284</v>
      </c>
      <c r="F1122">
        <v>6</v>
      </c>
      <c r="G1122" t="s">
        <v>192</v>
      </c>
      <c r="H1122">
        <v>624</v>
      </c>
      <c r="I1122" t="s">
        <v>226</v>
      </c>
      <c r="J1122" t="s">
        <v>124</v>
      </c>
      <c r="K1122" t="s">
        <v>227</v>
      </c>
      <c r="L1122">
        <v>4562</v>
      </c>
      <c r="M1122" t="s">
        <v>211</v>
      </c>
      <c r="N1122">
        <v>2</v>
      </c>
      <c r="O1122">
        <v>970.41</v>
      </c>
      <c r="P1122">
        <v>4948</v>
      </c>
      <c r="Q1122" t="str">
        <f t="shared" si="17"/>
        <v>Street</v>
      </c>
    </row>
    <row r="1123" spans="1:17" x14ac:dyDescent="0.35">
      <c r="A1123">
        <v>5</v>
      </c>
      <c r="B1123" t="s">
        <v>181</v>
      </c>
      <c r="C1123">
        <v>2019</v>
      </c>
      <c r="D1123">
        <v>7</v>
      </c>
      <c r="E1123" t="s">
        <v>284</v>
      </c>
      <c r="F1123">
        <v>60</v>
      </c>
      <c r="G1123" t="s">
        <v>212</v>
      </c>
      <c r="H1123">
        <v>601</v>
      </c>
      <c r="I1123" t="s">
        <v>260</v>
      </c>
      <c r="J1123" t="s">
        <v>123</v>
      </c>
      <c r="K1123" t="s">
        <v>261</v>
      </c>
      <c r="L1123">
        <v>360</v>
      </c>
      <c r="M1123" t="s">
        <v>225</v>
      </c>
      <c r="N1123">
        <v>52</v>
      </c>
      <c r="O1123">
        <v>1480.38</v>
      </c>
      <c r="P1123">
        <v>2300</v>
      </c>
      <c r="Q1123" t="str">
        <f t="shared" si="17"/>
        <v>Street</v>
      </c>
    </row>
    <row r="1124" spans="1:17" x14ac:dyDescent="0.35">
      <c r="A1124">
        <v>5</v>
      </c>
      <c r="B1124" t="s">
        <v>181</v>
      </c>
      <c r="C1124">
        <v>2019</v>
      </c>
      <c r="D1124">
        <v>7</v>
      </c>
      <c r="E1124" t="s">
        <v>284</v>
      </c>
      <c r="F1124">
        <v>3</v>
      </c>
      <c r="G1124" t="s">
        <v>189</v>
      </c>
      <c r="H1124">
        <v>15</v>
      </c>
      <c r="I1124" t="s">
        <v>252</v>
      </c>
      <c r="J1124" t="s">
        <v>118</v>
      </c>
      <c r="K1124" t="s">
        <v>214</v>
      </c>
      <c r="L1124">
        <v>300</v>
      </c>
      <c r="M1124" t="s">
        <v>191</v>
      </c>
      <c r="N1124">
        <v>124</v>
      </c>
      <c r="O1124">
        <v>2567.0100000000002</v>
      </c>
      <c r="P1124">
        <v>17808</v>
      </c>
      <c r="Q1124" t="str">
        <f t="shared" si="17"/>
        <v>3-Small C&amp;I</v>
      </c>
    </row>
    <row r="1125" spans="1:17" x14ac:dyDescent="0.35">
      <c r="A1125">
        <v>5</v>
      </c>
      <c r="B1125" t="s">
        <v>181</v>
      </c>
      <c r="C1125">
        <v>2019</v>
      </c>
      <c r="D1125">
        <v>7</v>
      </c>
      <c r="E1125" t="s">
        <v>284</v>
      </c>
      <c r="F1125">
        <v>75</v>
      </c>
      <c r="G1125" t="s">
        <v>212</v>
      </c>
      <c r="H1125">
        <v>18</v>
      </c>
      <c r="I1125" t="s">
        <v>215</v>
      </c>
      <c r="J1125" t="s">
        <v>119</v>
      </c>
      <c r="K1125" t="s">
        <v>216</v>
      </c>
      <c r="L1125">
        <v>1575</v>
      </c>
      <c r="M1125" t="s">
        <v>218</v>
      </c>
      <c r="N1125">
        <v>2</v>
      </c>
      <c r="O1125">
        <v>9891.8799999999992</v>
      </c>
      <c r="P1125">
        <v>57600</v>
      </c>
      <c r="Q1125" t="str">
        <f t="shared" si="17"/>
        <v>4-Medium C&amp;I</v>
      </c>
    </row>
    <row r="1126" spans="1:17" x14ac:dyDescent="0.35">
      <c r="A1126">
        <v>5</v>
      </c>
      <c r="B1126" t="s">
        <v>181</v>
      </c>
      <c r="C1126">
        <v>2019</v>
      </c>
      <c r="D1126">
        <v>7</v>
      </c>
      <c r="E1126" t="s">
        <v>284</v>
      </c>
      <c r="F1126">
        <v>1</v>
      </c>
      <c r="G1126" t="s">
        <v>183</v>
      </c>
      <c r="H1126">
        <v>10</v>
      </c>
      <c r="I1126" t="s">
        <v>251</v>
      </c>
      <c r="J1126" t="s">
        <v>117</v>
      </c>
      <c r="K1126" t="s">
        <v>236</v>
      </c>
      <c r="L1126">
        <v>200</v>
      </c>
      <c r="M1126" t="s">
        <v>210</v>
      </c>
      <c r="N1126">
        <v>1073</v>
      </c>
      <c r="O1126">
        <v>68747.66</v>
      </c>
      <c r="P1126">
        <v>327358</v>
      </c>
      <c r="Q1126" t="str">
        <f t="shared" si="17"/>
        <v>3-Small C&amp;I</v>
      </c>
    </row>
    <row r="1127" spans="1:17" x14ac:dyDescent="0.35">
      <c r="A1127">
        <v>4</v>
      </c>
      <c r="B1127" t="s">
        <v>187</v>
      </c>
      <c r="C1127">
        <v>2019</v>
      </c>
      <c r="D1127">
        <v>7</v>
      </c>
      <c r="E1127" t="s">
        <v>284</v>
      </c>
      <c r="F1127">
        <v>3</v>
      </c>
      <c r="G1127" t="s">
        <v>189</v>
      </c>
      <c r="H1127">
        <v>5</v>
      </c>
      <c r="I1127" t="s">
        <v>190</v>
      </c>
      <c r="J1127" t="s">
        <v>115</v>
      </c>
      <c r="K1127" t="s">
        <v>185</v>
      </c>
      <c r="L1127">
        <v>300</v>
      </c>
      <c r="M1127" t="s">
        <v>191</v>
      </c>
      <c r="N1127">
        <v>152</v>
      </c>
      <c r="O1127">
        <v>31674.17</v>
      </c>
      <c r="P1127">
        <v>156896</v>
      </c>
      <c r="Q1127" t="str">
        <f t="shared" si="17"/>
        <v>3-Small C&amp;I</v>
      </c>
    </row>
    <row r="1128" spans="1:17" x14ac:dyDescent="0.35">
      <c r="A1128">
        <v>5</v>
      </c>
      <c r="B1128" t="s">
        <v>181</v>
      </c>
      <c r="C1128">
        <v>2019</v>
      </c>
      <c r="D1128">
        <v>7</v>
      </c>
      <c r="E1128" t="s">
        <v>284</v>
      </c>
      <c r="F1128">
        <v>3</v>
      </c>
      <c r="G1128" t="s">
        <v>189</v>
      </c>
      <c r="H1128">
        <v>3</v>
      </c>
      <c r="I1128" t="s">
        <v>209</v>
      </c>
      <c r="J1128" t="s">
        <v>202</v>
      </c>
      <c r="K1128" t="s">
        <v>203</v>
      </c>
      <c r="L1128">
        <v>300</v>
      </c>
      <c r="M1128" t="s">
        <v>191</v>
      </c>
      <c r="N1128">
        <v>1</v>
      </c>
      <c r="O1128">
        <v>1829.92</v>
      </c>
      <c r="P1128">
        <v>7840</v>
      </c>
      <c r="Q1128" t="str">
        <f t="shared" si="17"/>
        <v>1-Residential</v>
      </c>
    </row>
    <row r="1129" spans="1:17" x14ac:dyDescent="0.35">
      <c r="A1129">
        <v>5</v>
      </c>
      <c r="B1129" t="s">
        <v>181</v>
      </c>
      <c r="C1129">
        <v>2019</v>
      </c>
      <c r="D1129">
        <v>7</v>
      </c>
      <c r="E1129" t="s">
        <v>284</v>
      </c>
      <c r="F1129">
        <v>10</v>
      </c>
      <c r="G1129" t="s">
        <v>238</v>
      </c>
      <c r="H1129">
        <v>911</v>
      </c>
      <c r="I1129" t="s">
        <v>201</v>
      </c>
      <c r="J1129" t="s">
        <v>202</v>
      </c>
      <c r="K1129" t="s">
        <v>203</v>
      </c>
      <c r="L1129">
        <v>4513</v>
      </c>
      <c r="M1129" t="s">
        <v>240</v>
      </c>
      <c r="N1129">
        <v>42</v>
      </c>
      <c r="O1129">
        <v>7629.24</v>
      </c>
      <c r="P1129">
        <v>54784</v>
      </c>
      <c r="Q1129" t="str">
        <f t="shared" si="17"/>
        <v>1-Residential</v>
      </c>
    </row>
    <row r="1130" spans="1:17" x14ac:dyDescent="0.35">
      <c r="A1130">
        <v>5</v>
      </c>
      <c r="B1130" t="s">
        <v>181</v>
      </c>
      <c r="C1130">
        <v>2019</v>
      </c>
      <c r="D1130">
        <v>7</v>
      </c>
      <c r="E1130" t="s">
        <v>284</v>
      </c>
      <c r="F1130">
        <v>1</v>
      </c>
      <c r="G1130" t="s">
        <v>183</v>
      </c>
      <c r="H1130">
        <v>905</v>
      </c>
      <c r="I1130" t="s">
        <v>272</v>
      </c>
      <c r="J1130" t="s">
        <v>122</v>
      </c>
      <c r="K1130" t="s">
        <v>242</v>
      </c>
      <c r="L1130">
        <v>4512</v>
      </c>
      <c r="M1130" t="s">
        <v>186</v>
      </c>
      <c r="N1130">
        <v>61790</v>
      </c>
      <c r="O1130">
        <v>1422766.39</v>
      </c>
      <c r="P1130">
        <v>36047216</v>
      </c>
      <c r="Q1130" t="str">
        <f t="shared" si="17"/>
        <v>2-Low Income Residential</v>
      </c>
    </row>
    <row r="1131" spans="1:17" x14ac:dyDescent="0.35">
      <c r="A1131">
        <v>5</v>
      </c>
      <c r="B1131" t="s">
        <v>181</v>
      </c>
      <c r="C1131">
        <v>2019</v>
      </c>
      <c r="D1131">
        <v>7</v>
      </c>
      <c r="E1131" t="s">
        <v>284</v>
      </c>
      <c r="F1131">
        <v>1</v>
      </c>
      <c r="G1131" t="s">
        <v>183</v>
      </c>
      <c r="H1131">
        <v>7</v>
      </c>
      <c r="I1131" t="s">
        <v>241</v>
      </c>
      <c r="J1131" t="s">
        <v>122</v>
      </c>
      <c r="K1131" t="s">
        <v>242</v>
      </c>
      <c r="L1131">
        <v>200</v>
      </c>
      <c r="M1131" t="s">
        <v>210</v>
      </c>
      <c r="N1131">
        <v>81</v>
      </c>
      <c r="O1131">
        <v>8700.7999999999993</v>
      </c>
      <c r="P1131">
        <v>56841</v>
      </c>
      <c r="Q1131" t="str">
        <f t="shared" si="17"/>
        <v>2-Low Income Residential</v>
      </c>
    </row>
    <row r="1132" spans="1:17" x14ac:dyDescent="0.35">
      <c r="A1132">
        <v>5</v>
      </c>
      <c r="B1132" t="s">
        <v>181</v>
      </c>
      <c r="C1132">
        <v>2019</v>
      </c>
      <c r="D1132">
        <v>7</v>
      </c>
      <c r="E1132" t="s">
        <v>284</v>
      </c>
      <c r="F1132">
        <v>10</v>
      </c>
      <c r="G1132" t="s">
        <v>238</v>
      </c>
      <c r="H1132">
        <v>7</v>
      </c>
      <c r="I1132" t="s">
        <v>241</v>
      </c>
      <c r="J1132" t="s">
        <v>122</v>
      </c>
      <c r="K1132" t="s">
        <v>242</v>
      </c>
      <c r="L1132">
        <v>207</v>
      </c>
      <c r="M1132" t="s">
        <v>243</v>
      </c>
      <c r="N1132">
        <v>11</v>
      </c>
      <c r="O1132">
        <v>1161.26</v>
      </c>
      <c r="P1132">
        <v>7563</v>
      </c>
      <c r="Q1132" t="str">
        <f t="shared" si="17"/>
        <v>2-Low Income Residential</v>
      </c>
    </row>
    <row r="1133" spans="1:17" x14ac:dyDescent="0.35">
      <c r="A1133">
        <v>5</v>
      </c>
      <c r="B1133" t="s">
        <v>181</v>
      </c>
      <c r="C1133">
        <v>2019</v>
      </c>
      <c r="D1133">
        <v>7</v>
      </c>
      <c r="E1133" t="s">
        <v>284</v>
      </c>
      <c r="F1133">
        <v>3</v>
      </c>
      <c r="G1133" t="s">
        <v>189</v>
      </c>
      <c r="H1133">
        <v>6</v>
      </c>
      <c r="I1133" t="s">
        <v>256</v>
      </c>
      <c r="J1133" t="s">
        <v>122</v>
      </c>
      <c r="K1133" t="s">
        <v>242</v>
      </c>
      <c r="L1133">
        <v>300</v>
      </c>
      <c r="M1133" t="s">
        <v>191</v>
      </c>
      <c r="N1133">
        <v>2</v>
      </c>
      <c r="O1133">
        <v>118.38</v>
      </c>
      <c r="P1133">
        <v>740</v>
      </c>
      <c r="Q1133" t="str">
        <f t="shared" si="17"/>
        <v>2-Low Income Residential</v>
      </c>
    </row>
    <row r="1134" spans="1:17" x14ac:dyDescent="0.35">
      <c r="A1134">
        <v>5</v>
      </c>
      <c r="B1134" t="s">
        <v>181</v>
      </c>
      <c r="C1134">
        <v>2019</v>
      </c>
      <c r="D1134">
        <v>7</v>
      </c>
      <c r="E1134" t="s">
        <v>284</v>
      </c>
      <c r="F1134">
        <v>79</v>
      </c>
      <c r="G1134" t="s">
        <v>212</v>
      </c>
      <c r="H1134">
        <v>951</v>
      </c>
      <c r="I1134" t="s">
        <v>250</v>
      </c>
      <c r="J1134" t="s">
        <v>126</v>
      </c>
      <c r="K1134" t="s">
        <v>249</v>
      </c>
      <c r="L1134">
        <v>4579</v>
      </c>
      <c r="M1134" t="s">
        <v>221</v>
      </c>
      <c r="N1134">
        <v>7</v>
      </c>
      <c r="O1134">
        <v>295.68</v>
      </c>
      <c r="P1134">
        <v>2844</v>
      </c>
      <c r="Q1134" t="str">
        <f t="shared" si="17"/>
        <v>3-Small C&amp;I</v>
      </c>
    </row>
    <row r="1135" spans="1:17" x14ac:dyDescent="0.35">
      <c r="A1135">
        <v>5</v>
      </c>
      <c r="B1135" t="s">
        <v>181</v>
      </c>
      <c r="C1135">
        <v>2019</v>
      </c>
      <c r="D1135">
        <v>7</v>
      </c>
      <c r="E1135" t="s">
        <v>284</v>
      </c>
      <c r="F1135">
        <v>3</v>
      </c>
      <c r="G1135" t="s">
        <v>189</v>
      </c>
      <c r="H1135">
        <v>8</v>
      </c>
      <c r="I1135" t="s">
        <v>248</v>
      </c>
      <c r="J1135" t="s">
        <v>126</v>
      </c>
      <c r="K1135" t="s">
        <v>249</v>
      </c>
      <c r="L1135">
        <v>300</v>
      </c>
      <c r="M1135" t="s">
        <v>191</v>
      </c>
      <c r="N1135">
        <v>424</v>
      </c>
      <c r="O1135">
        <v>22944.33</v>
      </c>
      <c r="P1135">
        <v>108720</v>
      </c>
      <c r="Q1135" t="str">
        <f t="shared" si="17"/>
        <v>3-Small C&amp;I</v>
      </c>
    </row>
    <row r="1136" spans="1:17" x14ac:dyDescent="0.35">
      <c r="A1136">
        <v>5</v>
      </c>
      <c r="B1136" t="s">
        <v>181</v>
      </c>
      <c r="C1136">
        <v>2019</v>
      </c>
      <c r="D1136">
        <v>7</v>
      </c>
      <c r="E1136" t="s">
        <v>284</v>
      </c>
      <c r="F1136">
        <v>3</v>
      </c>
      <c r="G1136" t="s">
        <v>189</v>
      </c>
      <c r="H1136">
        <v>19</v>
      </c>
      <c r="I1136" t="s">
        <v>262</v>
      </c>
      <c r="J1136" t="s">
        <v>127</v>
      </c>
      <c r="K1136" t="s">
        <v>263</v>
      </c>
      <c r="L1136">
        <v>300</v>
      </c>
      <c r="M1136" t="s">
        <v>191</v>
      </c>
      <c r="N1136">
        <v>55</v>
      </c>
      <c r="O1136">
        <v>139651.49</v>
      </c>
      <c r="P1136">
        <v>828837</v>
      </c>
      <c r="Q1136" t="str">
        <f t="shared" si="17"/>
        <v>4-Medium C&amp;I</v>
      </c>
    </row>
    <row r="1137" spans="1:17" x14ac:dyDescent="0.35">
      <c r="A1137">
        <v>4</v>
      </c>
      <c r="B1137" t="s">
        <v>187</v>
      </c>
      <c r="C1137">
        <v>2019</v>
      </c>
      <c r="D1137">
        <v>7</v>
      </c>
      <c r="E1137" t="s">
        <v>284</v>
      </c>
      <c r="F1137">
        <v>3</v>
      </c>
      <c r="G1137" t="s">
        <v>189</v>
      </c>
      <c r="H1137">
        <v>955</v>
      </c>
      <c r="I1137" t="s">
        <v>282</v>
      </c>
      <c r="J1137" t="s">
        <v>127</v>
      </c>
      <c r="K1137" t="s">
        <v>263</v>
      </c>
      <c r="L1137">
        <v>4532</v>
      </c>
      <c r="M1137" t="s">
        <v>200</v>
      </c>
      <c r="N1137">
        <v>1</v>
      </c>
      <c r="O1137">
        <v>68.5</v>
      </c>
      <c r="P1137">
        <v>16</v>
      </c>
      <c r="Q1137" t="str">
        <f t="shared" si="17"/>
        <v>4-Medium C&amp;I</v>
      </c>
    </row>
    <row r="1138" spans="1:17" x14ac:dyDescent="0.35">
      <c r="A1138">
        <v>5</v>
      </c>
      <c r="B1138" t="s">
        <v>181</v>
      </c>
      <c r="C1138">
        <v>2019</v>
      </c>
      <c r="D1138">
        <v>7</v>
      </c>
      <c r="E1138" t="s">
        <v>284</v>
      </c>
      <c r="F1138">
        <v>3</v>
      </c>
      <c r="G1138" t="s">
        <v>189</v>
      </c>
      <c r="H1138">
        <v>17</v>
      </c>
      <c r="I1138" t="s">
        <v>204</v>
      </c>
      <c r="J1138" t="s">
        <v>128</v>
      </c>
      <c r="K1138" t="s">
        <v>205</v>
      </c>
      <c r="L1138">
        <v>300</v>
      </c>
      <c r="M1138" t="s">
        <v>191</v>
      </c>
      <c r="N1138">
        <v>2</v>
      </c>
      <c r="O1138">
        <v>1627.32</v>
      </c>
      <c r="P1138">
        <v>8760</v>
      </c>
      <c r="Q1138" t="str">
        <f t="shared" si="17"/>
        <v>4-Medium C&amp;I</v>
      </c>
    </row>
    <row r="1139" spans="1:17" x14ac:dyDescent="0.35">
      <c r="A1139">
        <v>5</v>
      </c>
      <c r="B1139" t="s">
        <v>181</v>
      </c>
      <c r="C1139">
        <v>2019</v>
      </c>
      <c r="D1139">
        <v>7</v>
      </c>
      <c r="E1139" t="s">
        <v>284</v>
      </c>
      <c r="F1139">
        <v>1</v>
      </c>
      <c r="G1139" t="s">
        <v>183</v>
      </c>
      <c r="H1139">
        <v>603</v>
      </c>
      <c r="I1139" t="s">
        <v>196</v>
      </c>
      <c r="J1139" t="s">
        <v>125</v>
      </c>
      <c r="K1139" t="s">
        <v>197</v>
      </c>
      <c r="L1139">
        <v>200</v>
      </c>
      <c r="M1139" t="s">
        <v>210</v>
      </c>
      <c r="N1139">
        <v>800</v>
      </c>
      <c r="O1139">
        <v>19396.53</v>
      </c>
      <c r="P1139">
        <v>44407</v>
      </c>
      <c r="Q1139" t="str">
        <f t="shared" si="17"/>
        <v>Street</v>
      </c>
    </row>
    <row r="1140" spans="1:17" x14ac:dyDescent="0.35">
      <c r="A1140">
        <v>5</v>
      </c>
      <c r="B1140" t="s">
        <v>181</v>
      </c>
      <c r="C1140">
        <v>2019</v>
      </c>
      <c r="D1140">
        <v>7</v>
      </c>
      <c r="E1140" t="s">
        <v>284</v>
      </c>
      <c r="F1140">
        <v>3</v>
      </c>
      <c r="G1140" t="s">
        <v>189</v>
      </c>
      <c r="H1140">
        <v>616</v>
      </c>
      <c r="I1140" t="s">
        <v>199</v>
      </c>
      <c r="J1140" t="s">
        <v>125</v>
      </c>
      <c r="K1140" t="s">
        <v>197</v>
      </c>
      <c r="L1140">
        <v>4532</v>
      </c>
      <c r="M1140" t="s">
        <v>200</v>
      </c>
      <c r="N1140">
        <v>3178</v>
      </c>
      <c r="O1140">
        <v>210178.68</v>
      </c>
      <c r="P1140">
        <v>801234</v>
      </c>
      <c r="Q1140" t="str">
        <f t="shared" si="17"/>
        <v>Street</v>
      </c>
    </row>
    <row r="1141" spans="1:17" x14ac:dyDescent="0.35">
      <c r="A1141">
        <v>5</v>
      </c>
      <c r="B1141" t="s">
        <v>181</v>
      </c>
      <c r="C1141">
        <v>2019</v>
      </c>
      <c r="D1141">
        <v>7</v>
      </c>
      <c r="E1141" t="s">
        <v>284</v>
      </c>
      <c r="F1141">
        <v>60</v>
      </c>
      <c r="G1141" t="s">
        <v>212</v>
      </c>
      <c r="H1141">
        <v>612</v>
      </c>
      <c r="I1141" t="s">
        <v>223</v>
      </c>
      <c r="J1141" t="s">
        <v>116</v>
      </c>
      <c r="K1141" t="s">
        <v>224</v>
      </c>
      <c r="L1141">
        <v>360</v>
      </c>
      <c r="M1141" t="s">
        <v>225</v>
      </c>
      <c r="N1141">
        <v>1</v>
      </c>
      <c r="O1141">
        <v>8.7799999999999994</v>
      </c>
      <c r="P1141">
        <v>7</v>
      </c>
      <c r="Q1141" t="str">
        <f t="shared" si="17"/>
        <v>3-Small C&amp;I</v>
      </c>
    </row>
    <row r="1142" spans="1:17" x14ac:dyDescent="0.35">
      <c r="A1142">
        <v>5</v>
      </c>
      <c r="B1142" t="s">
        <v>181</v>
      </c>
      <c r="C1142">
        <v>2019</v>
      </c>
      <c r="D1142">
        <v>7</v>
      </c>
      <c r="E1142" t="s">
        <v>284</v>
      </c>
      <c r="F1142">
        <v>6</v>
      </c>
      <c r="G1142" t="s">
        <v>192</v>
      </c>
      <c r="H1142">
        <v>624</v>
      </c>
      <c r="I1142" t="s">
        <v>226</v>
      </c>
      <c r="J1142" t="s">
        <v>124</v>
      </c>
      <c r="K1142" t="s">
        <v>227</v>
      </c>
      <c r="L1142">
        <v>4562</v>
      </c>
      <c r="M1142" t="s">
        <v>211</v>
      </c>
      <c r="N1142">
        <v>16</v>
      </c>
      <c r="O1142">
        <v>2565.63</v>
      </c>
      <c r="P1142">
        <v>14280</v>
      </c>
      <c r="Q1142" t="str">
        <f t="shared" si="17"/>
        <v>Street</v>
      </c>
    </row>
    <row r="1143" spans="1:17" x14ac:dyDescent="0.35">
      <c r="A1143">
        <v>5</v>
      </c>
      <c r="B1143" t="s">
        <v>181</v>
      </c>
      <c r="C1143">
        <v>2019</v>
      </c>
      <c r="D1143">
        <v>7</v>
      </c>
      <c r="E1143" t="s">
        <v>284</v>
      </c>
      <c r="F1143">
        <v>5</v>
      </c>
      <c r="G1143" t="s">
        <v>195</v>
      </c>
      <c r="H1143">
        <v>710</v>
      </c>
      <c r="I1143" t="s">
        <v>220</v>
      </c>
      <c r="J1143" t="s">
        <v>207</v>
      </c>
      <c r="K1143" t="s">
        <v>208</v>
      </c>
      <c r="L1143">
        <v>4552</v>
      </c>
      <c r="M1143" t="s">
        <v>276</v>
      </c>
      <c r="N1143">
        <v>654</v>
      </c>
      <c r="O1143">
        <v>10356102.029999999</v>
      </c>
      <c r="P1143">
        <v>183135473</v>
      </c>
      <c r="Q1143" t="str">
        <f t="shared" si="17"/>
        <v>5-Large C&amp;I</v>
      </c>
    </row>
    <row r="1144" spans="1:17" x14ac:dyDescent="0.35">
      <c r="A1144">
        <v>5</v>
      </c>
      <c r="B1144" t="s">
        <v>181</v>
      </c>
      <c r="C1144">
        <v>2019</v>
      </c>
      <c r="D1144">
        <v>7</v>
      </c>
      <c r="E1144" t="s">
        <v>284</v>
      </c>
      <c r="F1144">
        <v>1</v>
      </c>
      <c r="G1144" t="s">
        <v>183</v>
      </c>
      <c r="H1144">
        <v>953</v>
      </c>
      <c r="I1144" t="s">
        <v>213</v>
      </c>
      <c r="J1144" t="s">
        <v>118</v>
      </c>
      <c r="K1144" t="s">
        <v>214</v>
      </c>
      <c r="L1144">
        <v>4512</v>
      </c>
      <c r="M1144" t="s">
        <v>186</v>
      </c>
      <c r="N1144">
        <v>575</v>
      </c>
      <c r="O1144">
        <v>26075.73</v>
      </c>
      <c r="P1144">
        <v>238239</v>
      </c>
      <c r="Q1144" t="str">
        <f t="shared" si="17"/>
        <v>3-Small C&amp;I</v>
      </c>
    </row>
    <row r="1145" spans="1:17" x14ac:dyDescent="0.35">
      <c r="A1145">
        <v>4</v>
      </c>
      <c r="B1145" t="s">
        <v>187</v>
      </c>
      <c r="C1145">
        <v>2019</v>
      </c>
      <c r="D1145">
        <v>7</v>
      </c>
      <c r="E1145" t="s">
        <v>284</v>
      </c>
      <c r="F1145">
        <v>1</v>
      </c>
      <c r="G1145" t="s">
        <v>183</v>
      </c>
      <c r="H1145">
        <v>953</v>
      </c>
      <c r="I1145" t="s">
        <v>213</v>
      </c>
      <c r="J1145" t="s">
        <v>118</v>
      </c>
      <c r="K1145" t="s">
        <v>214</v>
      </c>
      <c r="L1145">
        <v>4512</v>
      </c>
      <c r="M1145" t="s">
        <v>186</v>
      </c>
      <c r="N1145">
        <v>1</v>
      </c>
      <c r="O1145">
        <v>17.11</v>
      </c>
      <c r="P1145">
        <v>74</v>
      </c>
      <c r="Q1145" t="str">
        <f t="shared" si="17"/>
        <v>3-Small C&amp;I</v>
      </c>
    </row>
    <row r="1146" spans="1:17" x14ac:dyDescent="0.35">
      <c r="A1146">
        <v>4</v>
      </c>
      <c r="B1146" t="s">
        <v>187</v>
      </c>
      <c r="C1146">
        <v>2019</v>
      </c>
      <c r="D1146">
        <v>7</v>
      </c>
      <c r="E1146" t="s">
        <v>284</v>
      </c>
      <c r="F1146">
        <v>3</v>
      </c>
      <c r="G1146" t="s">
        <v>189</v>
      </c>
      <c r="H1146">
        <v>954</v>
      </c>
      <c r="I1146" t="s">
        <v>237</v>
      </c>
      <c r="J1146" t="s">
        <v>119</v>
      </c>
      <c r="K1146" t="s">
        <v>216</v>
      </c>
      <c r="L1146">
        <v>4532</v>
      </c>
      <c r="M1146" t="s">
        <v>200</v>
      </c>
      <c r="N1146">
        <v>75</v>
      </c>
      <c r="O1146">
        <v>138503.87</v>
      </c>
      <c r="P1146">
        <v>1583806</v>
      </c>
      <c r="Q1146" t="str">
        <f t="shared" si="17"/>
        <v>4-Medium C&amp;I</v>
      </c>
    </row>
    <row r="1147" spans="1:17" x14ac:dyDescent="0.35">
      <c r="A1147">
        <v>5</v>
      </c>
      <c r="B1147" t="s">
        <v>181</v>
      </c>
      <c r="C1147">
        <v>2019</v>
      </c>
      <c r="D1147">
        <v>7</v>
      </c>
      <c r="E1147" t="s">
        <v>284</v>
      </c>
      <c r="F1147">
        <v>5</v>
      </c>
      <c r="G1147" t="s">
        <v>195</v>
      </c>
      <c r="H1147">
        <v>313</v>
      </c>
      <c r="I1147" t="s">
        <v>217</v>
      </c>
      <c r="J1147" t="s">
        <v>119</v>
      </c>
      <c r="K1147" t="s">
        <v>216</v>
      </c>
      <c r="L1147">
        <v>460</v>
      </c>
      <c r="M1147" t="s">
        <v>198</v>
      </c>
      <c r="N1147">
        <v>1</v>
      </c>
      <c r="O1147">
        <v>820.1</v>
      </c>
      <c r="P1147">
        <v>4493</v>
      </c>
      <c r="Q1147" t="str">
        <f t="shared" si="17"/>
        <v>4-Medium C&amp;I</v>
      </c>
    </row>
    <row r="1148" spans="1:17" x14ac:dyDescent="0.35">
      <c r="A1148">
        <v>5</v>
      </c>
      <c r="B1148" t="s">
        <v>181</v>
      </c>
      <c r="C1148">
        <v>2019</v>
      </c>
      <c r="D1148">
        <v>7</v>
      </c>
      <c r="E1148" t="s">
        <v>284</v>
      </c>
      <c r="F1148">
        <v>79</v>
      </c>
      <c r="G1148" t="s">
        <v>212</v>
      </c>
      <c r="H1148">
        <v>18</v>
      </c>
      <c r="I1148" t="s">
        <v>215</v>
      </c>
      <c r="J1148" t="s">
        <v>119</v>
      </c>
      <c r="K1148" t="s">
        <v>216</v>
      </c>
      <c r="L1148">
        <v>1579</v>
      </c>
      <c r="M1148" t="s">
        <v>271</v>
      </c>
      <c r="N1148">
        <v>1</v>
      </c>
      <c r="O1148">
        <v>2595.2600000000002</v>
      </c>
      <c r="P1148">
        <v>16200</v>
      </c>
      <c r="Q1148" t="str">
        <f t="shared" si="17"/>
        <v>4-Medium C&amp;I</v>
      </c>
    </row>
    <row r="1149" spans="1:17" x14ac:dyDescent="0.35">
      <c r="A1149">
        <v>5</v>
      </c>
      <c r="B1149" t="s">
        <v>181</v>
      </c>
      <c r="C1149">
        <v>2019</v>
      </c>
      <c r="D1149">
        <v>7</v>
      </c>
      <c r="E1149" t="s">
        <v>284</v>
      </c>
      <c r="F1149">
        <v>10</v>
      </c>
      <c r="G1149" t="s">
        <v>238</v>
      </c>
      <c r="H1149">
        <v>950</v>
      </c>
      <c r="I1149" t="s">
        <v>184</v>
      </c>
      <c r="J1149" t="s">
        <v>115</v>
      </c>
      <c r="K1149" t="s">
        <v>185</v>
      </c>
      <c r="L1149">
        <v>4513</v>
      </c>
      <c r="M1149" t="s">
        <v>240</v>
      </c>
      <c r="N1149">
        <v>16</v>
      </c>
      <c r="O1149">
        <v>1461.19</v>
      </c>
      <c r="P1149">
        <v>15171</v>
      </c>
      <c r="Q1149" t="str">
        <f t="shared" si="17"/>
        <v>3-Small C&amp;I</v>
      </c>
    </row>
    <row r="1150" spans="1:17" x14ac:dyDescent="0.35">
      <c r="A1150">
        <v>5</v>
      </c>
      <c r="B1150" t="s">
        <v>181</v>
      </c>
      <c r="C1150">
        <v>2019</v>
      </c>
      <c r="D1150">
        <v>7</v>
      </c>
      <c r="E1150" t="s">
        <v>284</v>
      </c>
      <c r="F1150">
        <v>6</v>
      </c>
      <c r="G1150" t="s">
        <v>192</v>
      </c>
      <c r="H1150">
        <v>5</v>
      </c>
      <c r="I1150" t="s">
        <v>190</v>
      </c>
      <c r="J1150" t="s">
        <v>115</v>
      </c>
      <c r="K1150" t="s">
        <v>185</v>
      </c>
      <c r="L1150">
        <v>700</v>
      </c>
      <c r="M1150" t="s">
        <v>193</v>
      </c>
      <c r="N1150">
        <v>6</v>
      </c>
      <c r="O1150">
        <v>182.57</v>
      </c>
      <c r="P1150">
        <v>673</v>
      </c>
      <c r="Q1150" t="str">
        <f t="shared" si="17"/>
        <v>3-Small C&amp;I</v>
      </c>
    </row>
    <row r="1151" spans="1:17" x14ac:dyDescent="0.35">
      <c r="A1151">
        <v>5</v>
      </c>
      <c r="B1151" t="s">
        <v>181</v>
      </c>
      <c r="C1151">
        <v>2019</v>
      </c>
      <c r="D1151">
        <v>7</v>
      </c>
      <c r="E1151" t="s">
        <v>284</v>
      </c>
      <c r="F1151">
        <v>10</v>
      </c>
      <c r="G1151" t="s">
        <v>238</v>
      </c>
      <c r="H1151">
        <v>5</v>
      </c>
      <c r="I1151" t="s">
        <v>190</v>
      </c>
      <c r="J1151" t="s">
        <v>115</v>
      </c>
      <c r="K1151" t="s">
        <v>185</v>
      </c>
      <c r="L1151">
        <v>207</v>
      </c>
      <c r="M1151" t="s">
        <v>243</v>
      </c>
      <c r="N1151">
        <v>11</v>
      </c>
      <c r="O1151">
        <v>925.66</v>
      </c>
      <c r="P1151">
        <v>4470</v>
      </c>
      <c r="Q1151" t="str">
        <f t="shared" si="17"/>
        <v>3-Small C&amp;I</v>
      </c>
    </row>
    <row r="1152" spans="1:17" x14ac:dyDescent="0.35">
      <c r="A1152">
        <v>5</v>
      </c>
      <c r="B1152" t="s">
        <v>181</v>
      </c>
      <c r="C1152">
        <v>2019</v>
      </c>
      <c r="D1152">
        <v>7</v>
      </c>
      <c r="E1152" t="s">
        <v>284</v>
      </c>
      <c r="F1152">
        <v>3</v>
      </c>
      <c r="G1152" t="s">
        <v>189</v>
      </c>
      <c r="H1152">
        <v>2</v>
      </c>
      <c r="I1152" t="s">
        <v>264</v>
      </c>
      <c r="J1152" t="s">
        <v>121</v>
      </c>
      <c r="K1152" t="s">
        <v>230</v>
      </c>
      <c r="L1152">
        <v>300</v>
      </c>
      <c r="M1152" t="s">
        <v>191</v>
      </c>
      <c r="N1152">
        <v>3</v>
      </c>
      <c r="O1152">
        <v>22.69</v>
      </c>
      <c r="P1152">
        <v>3</v>
      </c>
      <c r="Q1152" t="str">
        <f t="shared" si="17"/>
        <v>1-Residential</v>
      </c>
    </row>
    <row r="1153" spans="1:17" x14ac:dyDescent="0.35">
      <c r="A1153">
        <v>5</v>
      </c>
      <c r="B1153" t="s">
        <v>181</v>
      </c>
      <c r="C1153">
        <v>2019</v>
      </c>
      <c r="D1153">
        <v>7</v>
      </c>
      <c r="E1153" t="s">
        <v>284</v>
      </c>
      <c r="F1153">
        <v>71</v>
      </c>
      <c r="G1153" t="s">
        <v>212</v>
      </c>
      <c r="H1153">
        <v>1</v>
      </c>
      <c r="I1153" t="s">
        <v>229</v>
      </c>
      <c r="J1153" t="s">
        <v>121</v>
      </c>
      <c r="K1153" t="s">
        <v>230</v>
      </c>
      <c r="L1153">
        <v>1571</v>
      </c>
      <c r="M1153" t="s">
        <v>265</v>
      </c>
      <c r="N1153">
        <v>1</v>
      </c>
      <c r="O1153">
        <v>5.5</v>
      </c>
      <c r="P1153">
        <v>0</v>
      </c>
      <c r="Q1153" t="str">
        <f t="shared" si="17"/>
        <v>1-Residential</v>
      </c>
    </row>
    <row r="1154" spans="1:17" x14ac:dyDescent="0.35">
      <c r="A1154">
        <v>5</v>
      </c>
      <c r="B1154" t="s">
        <v>181</v>
      </c>
      <c r="C1154">
        <v>2019</v>
      </c>
      <c r="D1154">
        <v>7</v>
      </c>
      <c r="E1154" t="s">
        <v>284</v>
      </c>
      <c r="F1154">
        <v>1</v>
      </c>
      <c r="G1154" t="s">
        <v>183</v>
      </c>
      <c r="H1154">
        <v>6</v>
      </c>
      <c r="I1154" t="s">
        <v>256</v>
      </c>
      <c r="J1154" t="s">
        <v>122</v>
      </c>
      <c r="K1154" t="s">
        <v>242</v>
      </c>
      <c r="L1154">
        <v>200</v>
      </c>
      <c r="M1154" t="s">
        <v>210</v>
      </c>
      <c r="N1154">
        <v>60539</v>
      </c>
      <c r="O1154">
        <v>5519783.9100000001</v>
      </c>
      <c r="P1154">
        <v>35511850</v>
      </c>
      <c r="Q1154" t="str">
        <f t="shared" ref="Q1154:Q1217" si="18">VLOOKUP(J1154,S:T,2,FALSE)</f>
        <v>2-Low Income Residential</v>
      </c>
    </row>
    <row r="1155" spans="1:17" x14ac:dyDescent="0.35">
      <c r="A1155">
        <v>5</v>
      </c>
      <c r="B1155" t="s">
        <v>181</v>
      </c>
      <c r="C1155">
        <v>2019</v>
      </c>
      <c r="D1155">
        <v>7</v>
      </c>
      <c r="E1155" t="s">
        <v>284</v>
      </c>
      <c r="F1155">
        <v>79</v>
      </c>
      <c r="G1155" t="s">
        <v>212</v>
      </c>
      <c r="H1155">
        <v>153</v>
      </c>
      <c r="I1155" t="s">
        <v>269</v>
      </c>
      <c r="J1155" t="s">
        <v>270</v>
      </c>
      <c r="K1155" t="s">
        <v>270</v>
      </c>
      <c r="L1155">
        <v>1579</v>
      </c>
      <c r="M1155" t="s">
        <v>271</v>
      </c>
      <c r="N1155">
        <v>18</v>
      </c>
      <c r="O1155">
        <v>0</v>
      </c>
      <c r="P1155">
        <v>3786327</v>
      </c>
      <c r="Q1155" t="str">
        <f t="shared" si="18"/>
        <v>OTHER</v>
      </c>
    </row>
    <row r="1156" spans="1:17" x14ac:dyDescent="0.35">
      <c r="A1156">
        <v>5</v>
      </c>
      <c r="B1156" t="s">
        <v>181</v>
      </c>
      <c r="C1156">
        <v>2019</v>
      </c>
      <c r="D1156">
        <v>7</v>
      </c>
      <c r="E1156" t="s">
        <v>284</v>
      </c>
      <c r="F1156">
        <v>10</v>
      </c>
      <c r="G1156" t="s">
        <v>238</v>
      </c>
      <c r="H1156">
        <v>2</v>
      </c>
      <c r="I1156" t="s">
        <v>264</v>
      </c>
      <c r="J1156" t="s">
        <v>121</v>
      </c>
      <c r="K1156" t="s">
        <v>230</v>
      </c>
      <c r="L1156">
        <v>207</v>
      </c>
      <c r="M1156" t="s">
        <v>243</v>
      </c>
      <c r="N1156">
        <v>25</v>
      </c>
      <c r="O1156">
        <v>3826.87</v>
      </c>
      <c r="P1156">
        <v>17212</v>
      </c>
      <c r="Q1156" t="str">
        <f t="shared" si="18"/>
        <v>1-Residential</v>
      </c>
    </row>
    <row r="1157" spans="1:17" x14ac:dyDescent="0.35">
      <c r="A1157">
        <v>5</v>
      </c>
      <c r="B1157" t="s">
        <v>181</v>
      </c>
      <c r="C1157">
        <v>2019</v>
      </c>
      <c r="D1157">
        <v>7</v>
      </c>
      <c r="E1157" t="s">
        <v>284</v>
      </c>
      <c r="F1157">
        <v>10</v>
      </c>
      <c r="G1157" t="s">
        <v>238</v>
      </c>
      <c r="H1157">
        <v>603</v>
      </c>
      <c r="I1157" t="s">
        <v>196</v>
      </c>
      <c r="J1157" t="s">
        <v>125</v>
      </c>
      <c r="K1157" t="s">
        <v>197</v>
      </c>
      <c r="L1157">
        <v>207</v>
      </c>
      <c r="M1157" t="s">
        <v>243</v>
      </c>
      <c r="N1157">
        <v>29</v>
      </c>
      <c r="O1157">
        <v>432.59</v>
      </c>
      <c r="P1157">
        <v>1045</v>
      </c>
      <c r="Q1157" t="str">
        <f t="shared" si="18"/>
        <v>Street</v>
      </c>
    </row>
    <row r="1158" spans="1:17" x14ac:dyDescent="0.35">
      <c r="A1158">
        <v>5</v>
      </c>
      <c r="B1158" t="s">
        <v>181</v>
      </c>
      <c r="C1158">
        <v>2019</v>
      </c>
      <c r="D1158">
        <v>7</v>
      </c>
      <c r="E1158" t="s">
        <v>284</v>
      </c>
      <c r="F1158">
        <v>5</v>
      </c>
      <c r="G1158" t="s">
        <v>195</v>
      </c>
      <c r="H1158">
        <v>616</v>
      </c>
      <c r="I1158" t="s">
        <v>199</v>
      </c>
      <c r="J1158" t="s">
        <v>125</v>
      </c>
      <c r="K1158" t="s">
        <v>197</v>
      </c>
      <c r="L1158">
        <v>4552</v>
      </c>
      <c r="M1158" t="s">
        <v>276</v>
      </c>
      <c r="N1158">
        <v>107</v>
      </c>
      <c r="O1158">
        <v>12023.74</v>
      </c>
      <c r="P1158">
        <v>47609</v>
      </c>
      <c r="Q1158" t="str">
        <f t="shared" si="18"/>
        <v>Street</v>
      </c>
    </row>
    <row r="1159" spans="1:17" x14ac:dyDescent="0.35">
      <c r="A1159">
        <v>5</v>
      </c>
      <c r="B1159" t="s">
        <v>181</v>
      </c>
      <c r="C1159">
        <v>2019</v>
      </c>
      <c r="D1159">
        <v>7</v>
      </c>
      <c r="E1159" t="s">
        <v>284</v>
      </c>
      <c r="F1159">
        <v>6</v>
      </c>
      <c r="G1159" t="s">
        <v>192</v>
      </c>
      <c r="H1159">
        <v>616</v>
      </c>
      <c r="I1159" t="s">
        <v>199</v>
      </c>
      <c r="J1159" t="s">
        <v>125</v>
      </c>
      <c r="K1159" t="s">
        <v>197</v>
      </c>
      <c r="L1159">
        <v>4562</v>
      </c>
      <c r="M1159" t="s">
        <v>211</v>
      </c>
      <c r="N1159">
        <v>847</v>
      </c>
      <c r="O1159">
        <v>46437.98</v>
      </c>
      <c r="P1159">
        <v>168747</v>
      </c>
      <c r="Q1159" t="str">
        <f t="shared" si="18"/>
        <v>Street</v>
      </c>
    </row>
    <row r="1160" spans="1:17" x14ac:dyDescent="0.35">
      <c r="A1160">
        <v>5</v>
      </c>
      <c r="B1160" t="s">
        <v>181</v>
      </c>
      <c r="C1160">
        <v>2019</v>
      </c>
      <c r="D1160">
        <v>7</v>
      </c>
      <c r="E1160" t="s">
        <v>284</v>
      </c>
      <c r="F1160">
        <v>6</v>
      </c>
      <c r="G1160" t="s">
        <v>192</v>
      </c>
      <c r="H1160">
        <v>609</v>
      </c>
      <c r="I1160" t="s">
        <v>298</v>
      </c>
      <c r="J1160" t="s">
        <v>278</v>
      </c>
      <c r="K1160" t="s">
        <v>212</v>
      </c>
      <c r="L1160">
        <v>700</v>
      </c>
      <c r="M1160" t="s">
        <v>193</v>
      </c>
      <c r="N1160">
        <v>10</v>
      </c>
      <c r="O1160">
        <v>4315.8100000000004</v>
      </c>
      <c r="P1160">
        <v>20066</v>
      </c>
      <c r="Q1160" t="str">
        <f t="shared" si="18"/>
        <v>Street</v>
      </c>
    </row>
    <row r="1161" spans="1:17" x14ac:dyDescent="0.35">
      <c r="A1161">
        <v>5</v>
      </c>
      <c r="B1161" t="s">
        <v>181</v>
      </c>
      <c r="C1161">
        <v>2019</v>
      </c>
      <c r="D1161">
        <v>7</v>
      </c>
      <c r="E1161" t="s">
        <v>284</v>
      </c>
      <c r="F1161">
        <v>6</v>
      </c>
      <c r="G1161" t="s">
        <v>192</v>
      </c>
      <c r="H1161">
        <v>621</v>
      </c>
      <c r="I1161" t="s">
        <v>259</v>
      </c>
      <c r="J1161" t="s">
        <v>116</v>
      </c>
      <c r="K1161" t="s">
        <v>224</v>
      </c>
      <c r="L1161">
        <v>4562</v>
      </c>
      <c r="M1161" t="s">
        <v>211</v>
      </c>
      <c r="N1161">
        <v>9</v>
      </c>
      <c r="O1161">
        <v>147.29</v>
      </c>
      <c r="P1161">
        <v>926</v>
      </c>
      <c r="Q1161" t="str">
        <f t="shared" si="18"/>
        <v>3-Small C&amp;I</v>
      </c>
    </row>
    <row r="1162" spans="1:17" x14ac:dyDescent="0.35">
      <c r="A1162">
        <v>5</v>
      </c>
      <c r="B1162" t="s">
        <v>181</v>
      </c>
      <c r="C1162">
        <v>2019</v>
      </c>
      <c r="D1162">
        <v>7</v>
      </c>
      <c r="E1162" t="s">
        <v>284</v>
      </c>
      <c r="F1162">
        <v>6</v>
      </c>
      <c r="G1162" t="s">
        <v>192</v>
      </c>
      <c r="H1162">
        <v>601</v>
      </c>
      <c r="I1162" t="s">
        <v>260</v>
      </c>
      <c r="J1162" t="s">
        <v>123</v>
      </c>
      <c r="K1162" t="s">
        <v>261</v>
      </c>
      <c r="L1162">
        <v>700</v>
      </c>
      <c r="M1162" t="s">
        <v>193</v>
      </c>
      <c r="N1162">
        <v>135</v>
      </c>
      <c r="O1162">
        <v>74769.87</v>
      </c>
      <c r="P1162">
        <v>115589</v>
      </c>
      <c r="Q1162" t="str">
        <f t="shared" si="18"/>
        <v>Street</v>
      </c>
    </row>
    <row r="1163" spans="1:17" x14ac:dyDescent="0.35">
      <c r="A1163">
        <v>5</v>
      </c>
      <c r="B1163" t="s">
        <v>181</v>
      </c>
      <c r="C1163">
        <v>2019</v>
      </c>
      <c r="D1163">
        <v>7</v>
      </c>
      <c r="E1163" t="s">
        <v>284</v>
      </c>
      <c r="F1163">
        <v>6</v>
      </c>
      <c r="G1163" t="s">
        <v>192</v>
      </c>
      <c r="H1163">
        <v>617</v>
      </c>
      <c r="I1163" t="s">
        <v>287</v>
      </c>
      <c r="J1163" t="s">
        <v>288</v>
      </c>
      <c r="K1163" t="s">
        <v>289</v>
      </c>
      <c r="L1163">
        <v>4562</v>
      </c>
      <c r="M1163" t="s">
        <v>211</v>
      </c>
      <c r="N1163">
        <v>15</v>
      </c>
      <c r="O1163">
        <v>-31913.61</v>
      </c>
      <c r="P1163">
        <v>-192067</v>
      </c>
      <c r="Q1163" t="str">
        <f t="shared" si="18"/>
        <v>Street</v>
      </c>
    </row>
    <row r="1164" spans="1:17" x14ac:dyDescent="0.35">
      <c r="A1164">
        <v>5</v>
      </c>
      <c r="B1164" t="s">
        <v>181</v>
      </c>
      <c r="C1164">
        <v>2019</v>
      </c>
      <c r="D1164">
        <v>7</v>
      </c>
      <c r="E1164" t="s">
        <v>284</v>
      </c>
      <c r="F1164">
        <v>5</v>
      </c>
      <c r="G1164" t="s">
        <v>195</v>
      </c>
      <c r="H1164">
        <v>13</v>
      </c>
      <c r="I1164" t="s">
        <v>296</v>
      </c>
      <c r="J1164" t="s">
        <v>119</v>
      </c>
      <c r="K1164" t="s">
        <v>216</v>
      </c>
      <c r="L1164">
        <v>460</v>
      </c>
      <c r="M1164" t="s">
        <v>198</v>
      </c>
      <c r="N1164">
        <v>6</v>
      </c>
      <c r="O1164">
        <v>10365.84</v>
      </c>
      <c r="P1164">
        <v>54980</v>
      </c>
      <c r="Q1164" t="str">
        <f t="shared" si="18"/>
        <v>4-Medium C&amp;I</v>
      </c>
    </row>
    <row r="1165" spans="1:17" x14ac:dyDescent="0.35">
      <c r="A1165">
        <v>4</v>
      </c>
      <c r="B1165" t="s">
        <v>187</v>
      </c>
      <c r="C1165">
        <v>2019</v>
      </c>
      <c r="D1165">
        <v>7</v>
      </c>
      <c r="E1165" t="s">
        <v>284</v>
      </c>
      <c r="F1165">
        <v>1</v>
      </c>
      <c r="G1165" t="s">
        <v>183</v>
      </c>
      <c r="H1165">
        <v>10</v>
      </c>
      <c r="I1165" t="s">
        <v>251</v>
      </c>
      <c r="J1165" t="s">
        <v>118</v>
      </c>
      <c r="K1165" t="s">
        <v>214</v>
      </c>
      <c r="L1165">
        <v>200</v>
      </c>
      <c r="M1165" t="s">
        <v>210</v>
      </c>
      <c r="N1165">
        <v>3</v>
      </c>
      <c r="O1165">
        <v>340.5</v>
      </c>
      <c r="P1165">
        <v>1613</v>
      </c>
      <c r="Q1165" t="str">
        <f t="shared" si="18"/>
        <v>3-Small C&amp;I</v>
      </c>
    </row>
    <row r="1166" spans="1:17" x14ac:dyDescent="0.35">
      <c r="A1166">
        <v>4</v>
      </c>
      <c r="B1166" t="s">
        <v>187</v>
      </c>
      <c r="C1166">
        <v>2019</v>
      </c>
      <c r="D1166">
        <v>7</v>
      </c>
      <c r="E1166" t="s">
        <v>284</v>
      </c>
      <c r="F1166">
        <v>5</v>
      </c>
      <c r="G1166" t="s">
        <v>195</v>
      </c>
      <c r="H1166">
        <v>18</v>
      </c>
      <c r="I1166" t="s">
        <v>215</v>
      </c>
      <c r="J1166" t="s">
        <v>119</v>
      </c>
      <c r="K1166" t="s">
        <v>216</v>
      </c>
      <c r="L1166">
        <v>460</v>
      </c>
      <c r="M1166" t="s">
        <v>198</v>
      </c>
      <c r="N1166">
        <v>1</v>
      </c>
      <c r="O1166">
        <v>473.44</v>
      </c>
      <c r="P1166">
        <v>2120</v>
      </c>
      <c r="Q1166" t="str">
        <f t="shared" si="18"/>
        <v>4-Medium C&amp;I</v>
      </c>
    </row>
    <row r="1167" spans="1:17" x14ac:dyDescent="0.35">
      <c r="A1167">
        <v>5</v>
      </c>
      <c r="B1167" t="s">
        <v>181</v>
      </c>
      <c r="C1167">
        <v>2019</v>
      </c>
      <c r="D1167">
        <v>7</v>
      </c>
      <c r="E1167" t="s">
        <v>284</v>
      </c>
      <c r="F1167">
        <v>3</v>
      </c>
      <c r="G1167" t="s">
        <v>189</v>
      </c>
      <c r="H1167">
        <v>9</v>
      </c>
      <c r="I1167" t="s">
        <v>275</v>
      </c>
      <c r="J1167" t="s">
        <v>117</v>
      </c>
      <c r="K1167" t="s">
        <v>236</v>
      </c>
      <c r="L1167">
        <v>300</v>
      </c>
      <c r="M1167" t="s">
        <v>191</v>
      </c>
      <c r="N1167">
        <v>327</v>
      </c>
      <c r="O1167">
        <v>-405776.46</v>
      </c>
      <c r="P1167">
        <v>553062</v>
      </c>
      <c r="Q1167" t="str">
        <f t="shared" si="18"/>
        <v>3-Small C&amp;I</v>
      </c>
    </row>
    <row r="1168" spans="1:17" x14ac:dyDescent="0.35">
      <c r="A1168">
        <v>5</v>
      </c>
      <c r="B1168" t="s">
        <v>181</v>
      </c>
      <c r="C1168">
        <v>2019</v>
      </c>
      <c r="D1168">
        <v>7</v>
      </c>
      <c r="E1168" t="s">
        <v>284</v>
      </c>
      <c r="F1168">
        <v>75</v>
      </c>
      <c r="G1168" t="s">
        <v>212</v>
      </c>
      <c r="H1168">
        <v>5</v>
      </c>
      <c r="I1168" t="s">
        <v>190</v>
      </c>
      <c r="J1168" t="s">
        <v>115</v>
      </c>
      <c r="K1168" t="s">
        <v>185</v>
      </c>
      <c r="L1168">
        <v>1575</v>
      </c>
      <c r="M1168" t="s">
        <v>218</v>
      </c>
      <c r="N1168">
        <v>5</v>
      </c>
      <c r="O1168">
        <v>2709.28</v>
      </c>
      <c r="P1168">
        <v>14560</v>
      </c>
      <c r="Q1168" t="str">
        <f t="shared" si="18"/>
        <v>3-Small C&amp;I</v>
      </c>
    </row>
    <row r="1169" spans="1:17" x14ac:dyDescent="0.35">
      <c r="A1169">
        <v>5</v>
      </c>
      <c r="B1169" t="s">
        <v>181</v>
      </c>
      <c r="C1169">
        <v>2019</v>
      </c>
      <c r="D1169">
        <v>7</v>
      </c>
      <c r="E1169" t="s">
        <v>284</v>
      </c>
      <c r="F1169">
        <v>3</v>
      </c>
      <c r="G1169" t="s">
        <v>189</v>
      </c>
      <c r="H1169">
        <v>1</v>
      </c>
      <c r="I1169" t="s">
        <v>229</v>
      </c>
      <c r="J1169" t="s">
        <v>121</v>
      </c>
      <c r="K1169" t="s">
        <v>230</v>
      </c>
      <c r="L1169">
        <v>300</v>
      </c>
      <c r="M1169" t="s">
        <v>191</v>
      </c>
      <c r="N1169">
        <v>1253</v>
      </c>
      <c r="O1169">
        <v>321850.23999999999</v>
      </c>
      <c r="P1169">
        <v>1415528</v>
      </c>
      <c r="Q1169" t="str">
        <f t="shared" si="18"/>
        <v>1-Residential</v>
      </c>
    </row>
    <row r="1170" spans="1:17" x14ac:dyDescent="0.35">
      <c r="A1170">
        <v>5</v>
      </c>
      <c r="B1170" t="s">
        <v>181</v>
      </c>
      <c r="C1170">
        <v>2019</v>
      </c>
      <c r="D1170">
        <v>7</v>
      </c>
      <c r="E1170" t="s">
        <v>284</v>
      </c>
      <c r="F1170">
        <v>3</v>
      </c>
      <c r="G1170" t="s">
        <v>189</v>
      </c>
      <c r="H1170">
        <v>301</v>
      </c>
      <c r="I1170" t="s">
        <v>247</v>
      </c>
      <c r="J1170" t="s">
        <v>121</v>
      </c>
      <c r="K1170" t="s">
        <v>230</v>
      </c>
      <c r="L1170">
        <v>300</v>
      </c>
      <c r="M1170" t="s">
        <v>191</v>
      </c>
      <c r="N1170">
        <v>10</v>
      </c>
      <c r="O1170">
        <v>3020.89</v>
      </c>
      <c r="P1170">
        <v>13880</v>
      </c>
      <c r="Q1170" t="str">
        <f t="shared" si="18"/>
        <v>1-Residential</v>
      </c>
    </row>
    <row r="1171" spans="1:17" x14ac:dyDescent="0.35">
      <c r="A1171">
        <v>5</v>
      </c>
      <c r="B1171" t="s">
        <v>181</v>
      </c>
      <c r="C1171">
        <v>2019</v>
      </c>
      <c r="D1171">
        <v>7</v>
      </c>
      <c r="E1171" t="s">
        <v>284</v>
      </c>
      <c r="F1171">
        <v>5</v>
      </c>
      <c r="G1171" t="s">
        <v>195</v>
      </c>
      <c r="H1171">
        <v>950</v>
      </c>
      <c r="I1171" t="s">
        <v>184</v>
      </c>
      <c r="J1171" t="s">
        <v>115</v>
      </c>
      <c r="K1171" t="s">
        <v>185</v>
      </c>
      <c r="L1171">
        <v>4552</v>
      </c>
      <c r="M1171" t="s">
        <v>276</v>
      </c>
      <c r="N1171">
        <v>1286</v>
      </c>
      <c r="O1171">
        <v>341128.07</v>
      </c>
      <c r="P1171">
        <v>3822367</v>
      </c>
      <c r="Q1171" t="str">
        <f t="shared" si="18"/>
        <v>3-Small C&amp;I</v>
      </c>
    </row>
    <row r="1172" spans="1:17" x14ac:dyDescent="0.35">
      <c r="A1172">
        <v>5</v>
      </c>
      <c r="B1172" t="s">
        <v>181</v>
      </c>
      <c r="C1172">
        <v>2019</v>
      </c>
      <c r="D1172">
        <v>7</v>
      </c>
      <c r="E1172" t="s">
        <v>284</v>
      </c>
      <c r="F1172">
        <v>3</v>
      </c>
      <c r="G1172" t="s">
        <v>189</v>
      </c>
      <c r="H1172">
        <v>903</v>
      </c>
      <c r="I1172" t="s">
        <v>239</v>
      </c>
      <c r="J1172" t="s">
        <v>121</v>
      </c>
      <c r="K1172" t="s">
        <v>230</v>
      </c>
      <c r="L1172">
        <v>4532</v>
      </c>
      <c r="M1172" t="s">
        <v>200</v>
      </c>
      <c r="N1172">
        <v>960</v>
      </c>
      <c r="O1172">
        <v>209412.91</v>
      </c>
      <c r="P1172">
        <v>1824468</v>
      </c>
      <c r="Q1172" t="str">
        <f t="shared" si="18"/>
        <v>1-Residential</v>
      </c>
    </row>
    <row r="1173" spans="1:17" x14ac:dyDescent="0.35">
      <c r="A1173">
        <v>5</v>
      </c>
      <c r="B1173" t="s">
        <v>181</v>
      </c>
      <c r="C1173">
        <v>2019</v>
      </c>
      <c r="D1173">
        <v>7</v>
      </c>
      <c r="E1173" t="s">
        <v>284</v>
      </c>
      <c r="F1173">
        <v>3</v>
      </c>
      <c r="G1173" t="s">
        <v>189</v>
      </c>
      <c r="H1173">
        <v>911</v>
      </c>
      <c r="I1173" t="s">
        <v>201</v>
      </c>
      <c r="J1173" t="s">
        <v>202</v>
      </c>
      <c r="K1173" t="s">
        <v>203</v>
      </c>
      <c r="L1173">
        <v>4532</v>
      </c>
      <c r="M1173" t="s">
        <v>200</v>
      </c>
      <c r="N1173">
        <v>28</v>
      </c>
      <c r="O1173">
        <v>41411.26</v>
      </c>
      <c r="P1173">
        <v>330234</v>
      </c>
      <c r="Q1173" t="str">
        <f t="shared" si="18"/>
        <v>1-Residential</v>
      </c>
    </row>
    <row r="1174" spans="1:17" x14ac:dyDescent="0.35">
      <c r="A1174">
        <v>4</v>
      </c>
      <c r="B1174" t="s">
        <v>187</v>
      </c>
      <c r="C1174">
        <v>2019</v>
      </c>
      <c r="D1174">
        <v>7</v>
      </c>
      <c r="E1174" t="s">
        <v>284</v>
      </c>
      <c r="F1174">
        <v>1</v>
      </c>
      <c r="G1174" t="s">
        <v>183</v>
      </c>
      <c r="H1174">
        <v>905</v>
      </c>
      <c r="I1174" t="s">
        <v>272</v>
      </c>
      <c r="J1174" t="s">
        <v>122</v>
      </c>
      <c r="K1174" t="s">
        <v>242</v>
      </c>
      <c r="L1174">
        <v>4512</v>
      </c>
      <c r="M1174" t="s">
        <v>186</v>
      </c>
      <c r="N1174">
        <v>113</v>
      </c>
      <c r="O1174">
        <v>3671.71</v>
      </c>
      <c r="P1174">
        <v>70163</v>
      </c>
      <c r="Q1174" t="str">
        <f t="shared" si="18"/>
        <v>2-Low Income Residential</v>
      </c>
    </row>
    <row r="1175" spans="1:17" x14ac:dyDescent="0.35">
      <c r="A1175">
        <v>5</v>
      </c>
      <c r="B1175" t="s">
        <v>181</v>
      </c>
      <c r="C1175">
        <v>2019</v>
      </c>
      <c r="D1175">
        <v>7</v>
      </c>
      <c r="E1175" t="s">
        <v>284</v>
      </c>
      <c r="F1175">
        <v>10</v>
      </c>
      <c r="G1175" t="s">
        <v>238</v>
      </c>
      <c r="H1175">
        <v>6</v>
      </c>
      <c r="I1175" t="s">
        <v>256</v>
      </c>
      <c r="J1175" t="s">
        <v>122</v>
      </c>
      <c r="K1175" t="s">
        <v>242</v>
      </c>
      <c r="L1175">
        <v>207</v>
      </c>
      <c r="M1175" t="s">
        <v>243</v>
      </c>
      <c r="N1175">
        <v>5750</v>
      </c>
      <c r="O1175">
        <v>536609.03</v>
      </c>
      <c r="P1175">
        <v>3455278</v>
      </c>
      <c r="Q1175" t="str">
        <f t="shared" si="18"/>
        <v>2-Low Income Residential</v>
      </c>
    </row>
    <row r="1176" spans="1:17" x14ac:dyDescent="0.35">
      <c r="A1176">
        <v>4</v>
      </c>
      <c r="B1176" t="s">
        <v>187</v>
      </c>
      <c r="C1176">
        <v>2019</v>
      </c>
      <c r="D1176">
        <v>7</v>
      </c>
      <c r="E1176" t="s">
        <v>284</v>
      </c>
      <c r="F1176">
        <v>5</v>
      </c>
      <c r="G1176" t="s">
        <v>195</v>
      </c>
      <c r="H1176">
        <v>950</v>
      </c>
      <c r="I1176" t="s">
        <v>184</v>
      </c>
      <c r="J1176" t="s">
        <v>115</v>
      </c>
      <c r="K1176" t="s">
        <v>185</v>
      </c>
      <c r="L1176">
        <v>4552</v>
      </c>
      <c r="M1176" t="s">
        <v>276</v>
      </c>
      <c r="N1176">
        <v>2</v>
      </c>
      <c r="O1176">
        <v>34.76</v>
      </c>
      <c r="P1176">
        <v>157</v>
      </c>
      <c r="Q1176" t="str">
        <f t="shared" si="18"/>
        <v>3-Small C&amp;I</v>
      </c>
    </row>
    <row r="1177" spans="1:17" x14ac:dyDescent="0.35">
      <c r="A1177">
        <v>5</v>
      </c>
      <c r="B1177" t="s">
        <v>181</v>
      </c>
      <c r="C1177">
        <v>2019</v>
      </c>
      <c r="D1177">
        <v>7</v>
      </c>
      <c r="E1177" t="s">
        <v>284</v>
      </c>
      <c r="F1177">
        <v>5</v>
      </c>
      <c r="G1177" t="s">
        <v>195</v>
      </c>
      <c r="H1177">
        <v>700</v>
      </c>
      <c r="I1177" t="s">
        <v>273</v>
      </c>
      <c r="J1177" t="s">
        <v>207</v>
      </c>
      <c r="K1177" t="s">
        <v>208</v>
      </c>
      <c r="L1177">
        <v>460</v>
      </c>
      <c r="M1177" t="s">
        <v>198</v>
      </c>
      <c r="N1177">
        <v>3</v>
      </c>
      <c r="O1177">
        <v>163222.6</v>
      </c>
      <c r="P1177">
        <v>916918</v>
      </c>
      <c r="Q1177" t="str">
        <f t="shared" si="18"/>
        <v>5-Large C&amp;I</v>
      </c>
    </row>
    <row r="1178" spans="1:17" x14ac:dyDescent="0.35">
      <c r="A1178">
        <v>5</v>
      </c>
      <c r="B1178" t="s">
        <v>181</v>
      </c>
      <c r="C1178">
        <v>2019</v>
      </c>
      <c r="D1178">
        <v>7</v>
      </c>
      <c r="E1178" t="s">
        <v>284</v>
      </c>
      <c r="F1178">
        <v>75</v>
      </c>
      <c r="G1178" t="s">
        <v>212</v>
      </c>
      <c r="H1178">
        <v>701</v>
      </c>
      <c r="I1178" t="s">
        <v>206</v>
      </c>
      <c r="J1178" t="s">
        <v>207</v>
      </c>
      <c r="K1178" t="s">
        <v>208</v>
      </c>
      <c r="L1178">
        <v>1575</v>
      </c>
      <c r="M1178" t="s">
        <v>218</v>
      </c>
      <c r="N1178">
        <v>1</v>
      </c>
      <c r="O1178">
        <v>15491.71</v>
      </c>
      <c r="P1178">
        <v>101500</v>
      </c>
      <c r="Q1178" t="str">
        <f t="shared" si="18"/>
        <v>5-Large C&amp;I</v>
      </c>
    </row>
    <row r="1179" spans="1:17" x14ac:dyDescent="0.35">
      <c r="A1179">
        <v>5</v>
      </c>
      <c r="B1179" t="s">
        <v>181</v>
      </c>
      <c r="C1179">
        <v>2019</v>
      </c>
      <c r="D1179">
        <v>7</v>
      </c>
      <c r="E1179" t="s">
        <v>284</v>
      </c>
      <c r="F1179">
        <v>1</v>
      </c>
      <c r="G1179" t="s">
        <v>183</v>
      </c>
      <c r="H1179">
        <v>1</v>
      </c>
      <c r="I1179" t="s">
        <v>229</v>
      </c>
      <c r="J1179" t="s">
        <v>121</v>
      </c>
      <c r="K1179" t="s">
        <v>230</v>
      </c>
      <c r="L1179">
        <v>200</v>
      </c>
      <c r="M1179" t="s">
        <v>210</v>
      </c>
      <c r="N1179">
        <v>549004</v>
      </c>
      <c r="O1179">
        <v>79358364.900000006</v>
      </c>
      <c r="P1179">
        <v>344790149</v>
      </c>
      <c r="Q1179" t="str">
        <f t="shared" si="18"/>
        <v>1-Residential</v>
      </c>
    </row>
    <row r="1180" spans="1:17" x14ac:dyDescent="0.35">
      <c r="A1180">
        <v>5</v>
      </c>
      <c r="B1180" t="s">
        <v>181</v>
      </c>
      <c r="C1180">
        <v>2019</v>
      </c>
      <c r="D1180">
        <v>7</v>
      </c>
      <c r="E1180" t="s">
        <v>284</v>
      </c>
      <c r="F1180">
        <v>1</v>
      </c>
      <c r="G1180" t="s">
        <v>183</v>
      </c>
      <c r="H1180">
        <v>2</v>
      </c>
      <c r="I1180" t="s">
        <v>264</v>
      </c>
      <c r="J1180" t="s">
        <v>121</v>
      </c>
      <c r="K1180" t="s">
        <v>230</v>
      </c>
      <c r="L1180">
        <v>200</v>
      </c>
      <c r="M1180" t="s">
        <v>210</v>
      </c>
      <c r="N1180">
        <v>256</v>
      </c>
      <c r="O1180">
        <v>37614.5</v>
      </c>
      <c r="P1180">
        <v>164420</v>
      </c>
      <c r="Q1180" t="str">
        <f t="shared" si="18"/>
        <v>1-Residential</v>
      </c>
    </row>
    <row r="1181" spans="1:17" x14ac:dyDescent="0.35">
      <c r="A1181">
        <v>5</v>
      </c>
      <c r="B1181" t="s">
        <v>181</v>
      </c>
      <c r="C1181">
        <v>2019</v>
      </c>
      <c r="D1181">
        <v>7</v>
      </c>
      <c r="E1181" t="s">
        <v>284</v>
      </c>
      <c r="F1181">
        <v>1</v>
      </c>
      <c r="G1181" t="s">
        <v>183</v>
      </c>
      <c r="H1181">
        <v>301</v>
      </c>
      <c r="I1181" t="s">
        <v>247</v>
      </c>
      <c r="J1181" t="s">
        <v>121</v>
      </c>
      <c r="K1181" t="s">
        <v>230</v>
      </c>
      <c r="L1181">
        <v>200</v>
      </c>
      <c r="M1181" t="s">
        <v>210</v>
      </c>
      <c r="N1181">
        <v>6934</v>
      </c>
      <c r="O1181">
        <v>847833.99</v>
      </c>
      <c r="P1181">
        <v>3652686</v>
      </c>
      <c r="Q1181" t="str">
        <f t="shared" si="18"/>
        <v>1-Residential</v>
      </c>
    </row>
    <row r="1182" spans="1:17" x14ac:dyDescent="0.35">
      <c r="A1182">
        <v>5</v>
      </c>
      <c r="B1182" t="s">
        <v>181</v>
      </c>
      <c r="C1182">
        <v>2019</v>
      </c>
      <c r="D1182">
        <v>7</v>
      </c>
      <c r="E1182" t="s">
        <v>284</v>
      </c>
      <c r="F1182">
        <v>10</v>
      </c>
      <c r="G1182" t="s">
        <v>238</v>
      </c>
      <c r="H1182">
        <v>301</v>
      </c>
      <c r="I1182" t="s">
        <v>247</v>
      </c>
      <c r="J1182" t="s">
        <v>121</v>
      </c>
      <c r="K1182" t="s">
        <v>230</v>
      </c>
      <c r="L1182">
        <v>207</v>
      </c>
      <c r="M1182" t="s">
        <v>243</v>
      </c>
      <c r="N1182">
        <v>482</v>
      </c>
      <c r="O1182">
        <v>68912.52</v>
      </c>
      <c r="P1182">
        <v>301206</v>
      </c>
      <c r="Q1182" t="str">
        <f t="shared" si="18"/>
        <v>1-Residential</v>
      </c>
    </row>
    <row r="1183" spans="1:17" x14ac:dyDescent="0.35">
      <c r="A1183">
        <v>4</v>
      </c>
      <c r="B1183" t="s">
        <v>187</v>
      </c>
      <c r="C1183">
        <v>2019</v>
      </c>
      <c r="D1183">
        <v>7</v>
      </c>
      <c r="E1183" t="s">
        <v>284</v>
      </c>
      <c r="F1183">
        <v>1</v>
      </c>
      <c r="G1183" t="s">
        <v>183</v>
      </c>
      <c r="H1183">
        <v>1</v>
      </c>
      <c r="I1183" t="s">
        <v>229</v>
      </c>
      <c r="J1183" t="s">
        <v>121</v>
      </c>
      <c r="K1183" t="s">
        <v>230</v>
      </c>
      <c r="L1183">
        <v>200</v>
      </c>
      <c r="M1183" t="s">
        <v>210</v>
      </c>
      <c r="N1183">
        <v>1081</v>
      </c>
      <c r="O1183">
        <v>244354.18</v>
      </c>
      <c r="P1183">
        <v>1023316</v>
      </c>
      <c r="Q1183" t="str">
        <f t="shared" si="18"/>
        <v>1-Residential</v>
      </c>
    </row>
    <row r="1184" spans="1:17" x14ac:dyDescent="0.35">
      <c r="A1184">
        <v>4</v>
      </c>
      <c r="B1184" t="s">
        <v>187</v>
      </c>
      <c r="C1184">
        <v>2019</v>
      </c>
      <c r="D1184">
        <v>7</v>
      </c>
      <c r="E1184" t="s">
        <v>284</v>
      </c>
      <c r="F1184">
        <v>3</v>
      </c>
      <c r="G1184" t="s">
        <v>189</v>
      </c>
      <c r="H1184">
        <v>616</v>
      </c>
      <c r="I1184" t="s">
        <v>199</v>
      </c>
      <c r="J1184" t="s">
        <v>125</v>
      </c>
      <c r="K1184" t="s">
        <v>197</v>
      </c>
      <c r="L1184">
        <v>4532</v>
      </c>
      <c r="M1184" t="s">
        <v>200</v>
      </c>
      <c r="N1184">
        <v>1</v>
      </c>
      <c r="O1184">
        <v>7.23</v>
      </c>
      <c r="P1184">
        <v>16</v>
      </c>
      <c r="Q1184" t="str">
        <f t="shared" si="18"/>
        <v>Street</v>
      </c>
    </row>
    <row r="1185" spans="1:17" x14ac:dyDescent="0.35">
      <c r="A1185">
        <v>5</v>
      </c>
      <c r="B1185" t="s">
        <v>181</v>
      </c>
      <c r="C1185">
        <v>2019</v>
      </c>
      <c r="D1185">
        <v>7</v>
      </c>
      <c r="E1185" t="s">
        <v>284</v>
      </c>
      <c r="F1185">
        <v>6</v>
      </c>
      <c r="G1185" t="s">
        <v>192</v>
      </c>
      <c r="H1185">
        <v>612</v>
      </c>
      <c r="I1185" t="s">
        <v>223</v>
      </c>
      <c r="J1185" t="s">
        <v>116</v>
      </c>
      <c r="K1185" t="s">
        <v>224</v>
      </c>
      <c r="L1185">
        <v>700</v>
      </c>
      <c r="M1185" t="s">
        <v>193</v>
      </c>
      <c r="N1185">
        <v>3</v>
      </c>
      <c r="O1185">
        <v>51.62</v>
      </c>
      <c r="P1185">
        <v>161</v>
      </c>
      <c r="Q1185" t="str">
        <f t="shared" si="18"/>
        <v>3-Small C&amp;I</v>
      </c>
    </row>
    <row r="1186" spans="1:17" x14ac:dyDescent="0.35">
      <c r="A1186">
        <v>5</v>
      </c>
      <c r="B1186" t="s">
        <v>181</v>
      </c>
      <c r="C1186">
        <v>2019</v>
      </c>
      <c r="D1186">
        <v>7</v>
      </c>
      <c r="E1186" t="s">
        <v>284</v>
      </c>
      <c r="F1186">
        <v>60</v>
      </c>
      <c r="G1186" t="s">
        <v>212</v>
      </c>
      <c r="H1186">
        <v>615</v>
      </c>
      <c r="I1186" t="s">
        <v>292</v>
      </c>
      <c r="J1186" t="s">
        <v>123</v>
      </c>
      <c r="K1186" t="s">
        <v>261</v>
      </c>
      <c r="L1186">
        <v>4563</v>
      </c>
      <c r="M1186" t="s">
        <v>228</v>
      </c>
      <c r="N1186">
        <v>35</v>
      </c>
      <c r="O1186">
        <v>3437.05</v>
      </c>
      <c r="P1186">
        <v>7515</v>
      </c>
      <c r="Q1186" t="str">
        <f t="shared" si="18"/>
        <v>Street</v>
      </c>
    </row>
    <row r="1187" spans="1:17" x14ac:dyDescent="0.35">
      <c r="A1187">
        <v>5</v>
      </c>
      <c r="B1187" t="s">
        <v>181</v>
      </c>
      <c r="C1187">
        <v>2019</v>
      </c>
      <c r="D1187">
        <v>8</v>
      </c>
      <c r="E1187" t="s">
        <v>194</v>
      </c>
      <c r="F1187">
        <v>5</v>
      </c>
      <c r="G1187" t="s">
        <v>195</v>
      </c>
      <c r="H1187">
        <v>603</v>
      </c>
      <c r="I1187" t="s">
        <v>196</v>
      </c>
      <c r="J1187" t="s">
        <v>125</v>
      </c>
      <c r="K1187" t="s">
        <v>197</v>
      </c>
      <c r="L1187">
        <v>460</v>
      </c>
      <c r="M1187" t="s">
        <v>198</v>
      </c>
      <c r="N1187">
        <v>59</v>
      </c>
      <c r="O1187">
        <v>6652.5</v>
      </c>
      <c r="P1187">
        <v>20278</v>
      </c>
      <c r="Q1187" t="str">
        <f t="shared" si="18"/>
        <v>Street</v>
      </c>
    </row>
    <row r="1188" spans="1:17" x14ac:dyDescent="0.35">
      <c r="A1188">
        <v>4</v>
      </c>
      <c r="B1188" t="s">
        <v>187</v>
      </c>
      <c r="C1188">
        <v>2019</v>
      </c>
      <c r="D1188">
        <v>8</v>
      </c>
      <c r="E1188" t="s">
        <v>194</v>
      </c>
      <c r="F1188">
        <v>3</v>
      </c>
      <c r="G1188" t="s">
        <v>189</v>
      </c>
      <c r="H1188">
        <v>616</v>
      </c>
      <c r="I1188" t="s">
        <v>199</v>
      </c>
      <c r="J1188" t="s">
        <v>125</v>
      </c>
      <c r="K1188" t="s">
        <v>197</v>
      </c>
      <c r="L1188">
        <v>4532</v>
      </c>
      <c r="M1188" t="s">
        <v>200</v>
      </c>
      <c r="N1188">
        <v>1</v>
      </c>
      <c r="O1188">
        <v>7.63</v>
      </c>
      <c r="P1188">
        <v>18</v>
      </c>
      <c r="Q1188" t="str">
        <f t="shared" si="18"/>
        <v>Street</v>
      </c>
    </row>
    <row r="1189" spans="1:17" x14ac:dyDescent="0.35">
      <c r="A1189">
        <v>5</v>
      </c>
      <c r="B1189" t="s">
        <v>181</v>
      </c>
      <c r="C1189">
        <v>2019</v>
      </c>
      <c r="D1189">
        <v>8</v>
      </c>
      <c r="E1189" t="s">
        <v>194</v>
      </c>
      <c r="F1189">
        <v>1</v>
      </c>
      <c r="G1189" t="s">
        <v>183</v>
      </c>
      <c r="H1189">
        <v>666</v>
      </c>
      <c r="I1189" t="s">
        <v>291</v>
      </c>
      <c r="J1189">
        <v>0</v>
      </c>
      <c r="K1189" t="s">
        <v>212</v>
      </c>
      <c r="L1189">
        <v>0</v>
      </c>
      <c r="M1189" t="s">
        <v>212</v>
      </c>
      <c r="N1189">
        <v>29</v>
      </c>
      <c r="O1189">
        <v>380.01</v>
      </c>
      <c r="P1189">
        <v>0</v>
      </c>
      <c r="Q1189" t="str">
        <f t="shared" si="18"/>
        <v>OTHER</v>
      </c>
    </row>
    <row r="1190" spans="1:17" x14ac:dyDescent="0.35">
      <c r="A1190">
        <v>5</v>
      </c>
      <c r="B1190" t="s">
        <v>181</v>
      </c>
      <c r="C1190">
        <v>2019</v>
      </c>
      <c r="D1190">
        <v>8</v>
      </c>
      <c r="E1190" t="s">
        <v>194</v>
      </c>
      <c r="F1190">
        <v>1</v>
      </c>
      <c r="G1190" t="s">
        <v>183</v>
      </c>
      <c r="H1190">
        <v>5</v>
      </c>
      <c r="I1190" t="s">
        <v>190</v>
      </c>
      <c r="J1190" t="s">
        <v>115</v>
      </c>
      <c r="K1190" t="s">
        <v>185</v>
      </c>
      <c r="L1190">
        <v>200</v>
      </c>
      <c r="M1190" t="s">
        <v>210</v>
      </c>
      <c r="N1190">
        <v>1009</v>
      </c>
      <c r="O1190">
        <v>-102332.08</v>
      </c>
      <c r="P1190">
        <v>533143</v>
      </c>
      <c r="Q1190" t="str">
        <f t="shared" si="18"/>
        <v>3-Small C&amp;I</v>
      </c>
    </row>
    <row r="1191" spans="1:17" x14ac:dyDescent="0.35">
      <c r="A1191">
        <v>4</v>
      </c>
      <c r="B1191" t="s">
        <v>187</v>
      </c>
      <c r="C1191">
        <v>2019</v>
      </c>
      <c r="D1191">
        <v>8</v>
      </c>
      <c r="E1191" t="s">
        <v>194</v>
      </c>
      <c r="F1191">
        <v>3</v>
      </c>
      <c r="G1191" t="s">
        <v>189</v>
      </c>
      <c r="H1191">
        <v>5</v>
      </c>
      <c r="I1191" t="s">
        <v>190</v>
      </c>
      <c r="J1191" t="s">
        <v>115</v>
      </c>
      <c r="K1191" t="s">
        <v>185</v>
      </c>
      <c r="L1191">
        <v>300</v>
      </c>
      <c r="M1191" t="s">
        <v>191</v>
      </c>
      <c r="N1191">
        <v>153</v>
      </c>
      <c r="O1191">
        <v>41424.89</v>
      </c>
      <c r="P1191">
        <v>207412</v>
      </c>
      <c r="Q1191" t="str">
        <f t="shared" si="18"/>
        <v>3-Small C&amp;I</v>
      </c>
    </row>
    <row r="1192" spans="1:17" x14ac:dyDescent="0.35">
      <c r="A1192">
        <v>5</v>
      </c>
      <c r="B1192" t="s">
        <v>181</v>
      </c>
      <c r="C1192">
        <v>2019</v>
      </c>
      <c r="D1192">
        <v>8</v>
      </c>
      <c r="E1192" t="s">
        <v>194</v>
      </c>
      <c r="F1192">
        <v>75</v>
      </c>
      <c r="G1192" t="s">
        <v>212</v>
      </c>
      <c r="H1192">
        <v>950</v>
      </c>
      <c r="I1192" t="s">
        <v>184</v>
      </c>
      <c r="J1192" t="s">
        <v>115</v>
      </c>
      <c r="K1192" t="s">
        <v>185</v>
      </c>
      <c r="L1192">
        <v>4575</v>
      </c>
      <c r="M1192" t="s">
        <v>212</v>
      </c>
      <c r="N1192">
        <v>2</v>
      </c>
      <c r="O1192">
        <v>1362.7</v>
      </c>
      <c r="P1192">
        <v>15580</v>
      </c>
      <c r="Q1192" t="str">
        <f t="shared" si="18"/>
        <v>3-Small C&amp;I</v>
      </c>
    </row>
    <row r="1193" spans="1:17" x14ac:dyDescent="0.35">
      <c r="A1193">
        <v>4</v>
      </c>
      <c r="B1193" t="s">
        <v>187</v>
      </c>
      <c r="C1193">
        <v>2019</v>
      </c>
      <c r="D1193">
        <v>8</v>
      </c>
      <c r="E1193" t="s">
        <v>194</v>
      </c>
      <c r="F1193">
        <v>3</v>
      </c>
      <c r="G1193" t="s">
        <v>189</v>
      </c>
      <c r="H1193">
        <v>951</v>
      </c>
      <c r="I1193" t="s">
        <v>250</v>
      </c>
      <c r="J1193" t="s">
        <v>126</v>
      </c>
      <c r="K1193" t="s">
        <v>249</v>
      </c>
      <c r="L1193">
        <v>4532</v>
      </c>
      <c r="M1193" t="s">
        <v>200</v>
      </c>
      <c r="N1193">
        <v>12</v>
      </c>
      <c r="O1193">
        <v>395.58</v>
      </c>
      <c r="P1193">
        <v>3224</v>
      </c>
      <c r="Q1193" t="str">
        <f t="shared" si="18"/>
        <v>3-Small C&amp;I</v>
      </c>
    </row>
    <row r="1194" spans="1:17" x14ac:dyDescent="0.35">
      <c r="A1194">
        <v>5</v>
      </c>
      <c r="B1194" t="s">
        <v>181</v>
      </c>
      <c r="C1194">
        <v>2019</v>
      </c>
      <c r="D1194">
        <v>8</v>
      </c>
      <c r="E1194" t="s">
        <v>194</v>
      </c>
      <c r="F1194">
        <v>5</v>
      </c>
      <c r="G1194" t="s">
        <v>195</v>
      </c>
      <c r="H1194">
        <v>951</v>
      </c>
      <c r="I1194" t="s">
        <v>250</v>
      </c>
      <c r="J1194" t="s">
        <v>126</v>
      </c>
      <c r="K1194" t="s">
        <v>249</v>
      </c>
      <c r="L1194">
        <v>4552</v>
      </c>
      <c r="M1194" t="s">
        <v>276</v>
      </c>
      <c r="N1194">
        <v>1</v>
      </c>
      <c r="O1194">
        <v>33.380000000000003</v>
      </c>
      <c r="P1194">
        <v>300</v>
      </c>
      <c r="Q1194" t="str">
        <f t="shared" si="18"/>
        <v>3-Small C&amp;I</v>
      </c>
    </row>
    <row r="1195" spans="1:17" x14ac:dyDescent="0.35">
      <c r="A1195">
        <v>5</v>
      </c>
      <c r="B1195" t="s">
        <v>181</v>
      </c>
      <c r="C1195">
        <v>2019</v>
      </c>
      <c r="D1195">
        <v>8</v>
      </c>
      <c r="E1195" t="s">
        <v>194</v>
      </c>
      <c r="F1195">
        <v>3</v>
      </c>
      <c r="G1195" t="s">
        <v>189</v>
      </c>
      <c r="H1195">
        <v>10</v>
      </c>
      <c r="I1195" t="s">
        <v>251</v>
      </c>
      <c r="J1195" t="s">
        <v>117</v>
      </c>
      <c r="K1195" t="s">
        <v>236</v>
      </c>
      <c r="L1195">
        <v>300</v>
      </c>
      <c r="M1195" t="s">
        <v>191</v>
      </c>
      <c r="N1195">
        <v>24022</v>
      </c>
      <c r="O1195">
        <v>1030096.17</v>
      </c>
      <c r="P1195">
        <v>6636666</v>
      </c>
      <c r="Q1195" t="str">
        <f t="shared" si="18"/>
        <v>3-Small C&amp;I</v>
      </c>
    </row>
    <row r="1196" spans="1:17" x14ac:dyDescent="0.35">
      <c r="A1196">
        <v>4</v>
      </c>
      <c r="B1196" t="s">
        <v>187</v>
      </c>
      <c r="C1196">
        <v>2019</v>
      </c>
      <c r="D1196">
        <v>8</v>
      </c>
      <c r="E1196" t="s">
        <v>194</v>
      </c>
      <c r="F1196">
        <v>3</v>
      </c>
      <c r="G1196" t="s">
        <v>189</v>
      </c>
      <c r="H1196">
        <v>955</v>
      </c>
      <c r="I1196" t="s">
        <v>282</v>
      </c>
      <c r="J1196" t="s">
        <v>127</v>
      </c>
      <c r="K1196" t="s">
        <v>263</v>
      </c>
      <c r="L1196">
        <v>4532</v>
      </c>
      <c r="M1196" t="s">
        <v>200</v>
      </c>
      <c r="N1196">
        <v>1</v>
      </c>
      <c r="O1196">
        <v>68.5</v>
      </c>
      <c r="P1196">
        <v>16</v>
      </c>
      <c r="Q1196" t="str">
        <f t="shared" si="18"/>
        <v>4-Medium C&amp;I</v>
      </c>
    </row>
    <row r="1197" spans="1:17" x14ac:dyDescent="0.35">
      <c r="A1197">
        <v>5</v>
      </c>
      <c r="B1197" t="s">
        <v>181</v>
      </c>
      <c r="C1197">
        <v>2019</v>
      </c>
      <c r="D1197">
        <v>8</v>
      </c>
      <c r="E1197" t="s">
        <v>194</v>
      </c>
      <c r="F1197">
        <v>3</v>
      </c>
      <c r="G1197" t="s">
        <v>189</v>
      </c>
      <c r="H1197">
        <v>700</v>
      </c>
      <c r="I1197" t="s">
        <v>273</v>
      </c>
      <c r="J1197" t="s">
        <v>207</v>
      </c>
      <c r="K1197" t="s">
        <v>208</v>
      </c>
      <c r="L1197">
        <v>300</v>
      </c>
      <c r="M1197" t="s">
        <v>191</v>
      </c>
      <c r="N1197">
        <v>3</v>
      </c>
      <c r="O1197">
        <v>14620.15</v>
      </c>
      <c r="P1197">
        <v>84360</v>
      </c>
      <c r="Q1197" t="str">
        <f t="shared" si="18"/>
        <v>5-Large C&amp;I</v>
      </c>
    </row>
    <row r="1198" spans="1:17" x14ac:dyDescent="0.35">
      <c r="A1198">
        <v>5</v>
      </c>
      <c r="B1198" t="s">
        <v>181</v>
      </c>
      <c r="C1198">
        <v>2019</v>
      </c>
      <c r="D1198">
        <v>8</v>
      </c>
      <c r="E1198" t="s">
        <v>194</v>
      </c>
      <c r="F1198">
        <v>3</v>
      </c>
      <c r="G1198" t="s">
        <v>189</v>
      </c>
      <c r="H1198">
        <v>956</v>
      </c>
      <c r="I1198" t="s">
        <v>285</v>
      </c>
      <c r="J1198" t="s">
        <v>119</v>
      </c>
      <c r="K1198" t="s">
        <v>216</v>
      </c>
      <c r="L1198">
        <v>4532</v>
      </c>
      <c r="M1198" t="s">
        <v>200</v>
      </c>
      <c r="N1198">
        <v>221</v>
      </c>
      <c r="O1198">
        <v>344124.02</v>
      </c>
      <c r="P1198">
        <v>4711780</v>
      </c>
      <c r="Q1198" t="str">
        <f t="shared" si="18"/>
        <v>4-Medium C&amp;I</v>
      </c>
    </row>
    <row r="1199" spans="1:17" x14ac:dyDescent="0.35">
      <c r="A1199">
        <v>5</v>
      </c>
      <c r="B1199" t="s">
        <v>181</v>
      </c>
      <c r="C1199">
        <v>2019</v>
      </c>
      <c r="D1199">
        <v>8</v>
      </c>
      <c r="E1199" t="s">
        <v>194</v>
      </c>
      <c r="F1199">
        <v>75</v>
      </c>
      <c r="G1199" t="s">
        <v>212</v>
      </c>
      <c r="H1199">
        <v>701</v>
      </c>
      <c r="I1199" t="s">
        <v>206</v>
      </c>
      <c r="J1199" t="s">
        <v>207</v>
      </c>
      <c r="K1199" t="s">
        <v>208</v>
      </c>
      <c r="L1199">
        <v>1575</v>
      </c>
      <c r="M1199" t="s">
        <v>218</v>
      </c>
      <c r="N1199">
        <v>1</v>
      </c>
      <c r="O1199">
        <v>16580.59</v>
      </c>
      <c r="P1199">
        <v>112700</v>
      </c>
      <c r="Q1199" t="str">
        <f t="shared" si="18"/>
        <v>5-Large C&amp;I</v>
      </c>
    </row>
    <row r="1200" spans="1:17" x14ac:dyDescent="0.35">
      <c r="A1200">
        <v>5</v>
      </c>
      <c r="B1200" t="s">
        <v>181</v>
      </c>
      <c r="C1200">
        <v>2019</v>
      </c>
      <c r="D1200">
        <v>8</v>
      </c>
      <c r="E1200" t="s">
        <v>194</v>
      </c>
      <c r="F1200">
        <v>5</v>
      </c>
      <c r="G1200" t="s">
        <v>195</v>
      </c>
      <c r="H1200">
        <v>18</v>
      </c>
      <c r="I1200" t="s">
        <v>215</v>
      </c>
      <c r="J1200" t="s">
        <v>119</v>
      </c>
      <c r="K1200" t="s">
        <v>216</v>
      </c>
      <c r="L1200">
        <v>460</v>
      </c>
      <c r="M1200" t="s">
        <v>198</v>
      </c>
      <c r="N1200">
        <v>204</v>
      </c>
      <c r="O1200">
        <v>738316.74</v>
      </c>
      <c r="P1200">
        <v>4265598</v>
      </c>
      <c r="Q1200" t="str">
        <f t="shared" si="18"/>
        <v>4-Medium C&amp;I</v>
      </c>
    </row>
    <row r="1201" spans="1:17" x14ac:dyDescent="0.35">
      <c r="A1201">
        <v>5</v>
      </c>
      <c r="B1201" t="s">
        <v>181</v>
      </c>
      <c r="C1201">
        <v>2019</v>
      </c>
      <c r="D1201">
        <v>8</v>
      </c>
      <c r="E1201" t="s">
        <v>194</v>
      </c>
      <c r="F1201">
        <v>3</v>
      </c>
      <c r="G1201" t="s">
        <v>189</v>
      </c>
      <c r="H1201">
        <v>603</v>
      </c>
      <c r="I1201" t="s">
        <v>196</v>
      </c>
      <c r="J1201" t="s">
        <v>125</v>
      </c>
      <c r="K1201" t="s">
        <v>197</v>
      </c>
      <c r="L1201">
        <v>300</v>
      </c>
      <c r="M1201" t="s">
        <v>191</v>
      </c>
      <c r="N1201">
        <v>2084</v>
      </c>
      <c r="O1201">
        <v>168379.7</v>
      </c>
      <c r="P1201">
        <v>501166</v>
      </c>
      <c r="Q1201" t="str">
        <f t="shared" si="18"/>
        <v>Street</v>
      </c>
    </row>
    <row r="1202" spans="1:17" x14ac:dyDescent="0.35">
      <c r="A1202">
        <v>5</v>
      </c>
      <c r="B1202" t="s">
        <v>181</v>
      </c>
      <c r="C1202">
        <v>2019</v>
      </c>
      <c r="D1202">
        <v>8</v>
      </c>
      <c r="E1202" t="s">
        <v>194</v>
      </c>
      <c r="F1202">
        <v>10</v>
      </c>
      <c r="G1202" t="s">
        <v>238</v>
      </c>
      <c r="H1202">
        <v>603</v>
      </c>
      <c r="I1202" t="s">
        <v>196</v>
      </c>
      <c r="J1202" t="s">
        <v>125</v>
      </c>
      <c r="K1202" t="s">
        <v>197</v>
      </c>
      <c r="L1202">
        <v>207</v>
      </c>
      <c r="M1202" t="s">
        <v>243</v>
      </c>
      <c r="N1202">
        <v>29</v>
      </c>
      <c r="O1202">
        <v>466.88</v>
      </c>
      <c r="P1202">
        <v>1194</v>
      </c>
      <c r="Q1202" t="str">
        <f t="shared" si="18"/>
        <v>Street</v>
      </c>
    </row>
    <row r="1203" spans="1:17" x14ac:dyDescent="0.35">
      <c r="A1203">
        <v>5</v>
      </c>
      <c r="B1203" t="s">
        <v>181</v>
      </c>
      <c r="C1203">
        <v>2019</v>
      </c>
      <c r="D1203">
        <v>8</v>
      </c>
      <c r="E1203" t="s">
        <v>194</v>
      </c>
      <c r="F1203">
        <v>1</v>
      </c>
      <c r="G1203" t="s">
        <v>183</v>
      </c>
      <c r="H1203">
        <v>602</v>
      </c>
      <c r="I1203" t="s">
        <v>246</v>
      </c>
      <c r="J1203" t="s">
        <v>125</v>
      </c>
      <c r="K1203" t="s">
        <v>197</v>
      </c>
      <c r="L1203">
        <v>200</v>
      </c>
      <c r="M1203" t="s">
        <v>210</v>
      </c>
      <c r="N1203">
        <v>185</v>
      </c>
      <c r="O1203">
        <v>6746.11</v>
      </c>
      <c r="P1203">
        <v>16541</v>
      </c>
      <c r="Q1203" t="str">
        <f t="shared" si="18"/>
        <v>Street</v>
      </c>
    </row>
    <row r="1204" spans="1:17" x14ac:dyDescent="0.35">
      <c r="A1204">
        <v>5</v>
      </c>
      <c r="B1204" t="s">
        <v>181</v>
      </c>
      <c r="C1204">
        <v>2019</v>
      </c>
      <c r="D1204">
        <v>8</v>
      </c>
      <c r="E1204" t="s">
        <v>194</v>
      </c>
      <c r="F1204">
        <v>5</v>
      </c>
      <c r="G1204" t="s">
        <v>195</v>
      </c>
      <c r="H1204">
        <v>602</v>
      </c>
      <c r="I1204" t="s">
        <v>246</v>
      </c>
      <c r="J1204" t="s">
        <v>125</v>
      </c>
      <c r="K1204" t="s">
        <v>197</v>
      </c>
      <c r="L1204">
        <v>460</v>
      </c>
      <c r="M1204" t="s">
        <v>198</v>
      </c>
      <c r="N1204">
        <v>26</v>
      </c>
      <c r="O1204">
        <v>3191.76</v>
      </c>
      <c r="P1204">
        <v>9692</v>
      </c>
      <c r="Q1204" t="str">
        <f t="shared" si="18"/>
        <v>Street</v>
      </c>
    </row>
    <row r="1205" spans="1:17" x14ac:dyDescent="0.35">
      <c r="A1205">
        <v>5</v>
      </c>
      <c r="B1205" t="s">
        <v>181</v>
      </c>
      <c r="C1205">
        <v>2019</v>
      </c>
      <c r="D1205">
        <v>8</v>
      </c>
      <c r="E1205" t="s">
        <v>194</v>
      </c>
      <c r="F1205">
        <v>5</v>
      </c>
      <c r="G1205" t="s">
        <v>195</v>
      </c>
      <c r="H1205">
        <v>616</v>
      </c>
      <c r="I1205" t="s">
        <v>199</v>
      </c>
      <c r="J1205" t="s">
        <v>125</v>
      </c>
      <c r="K1205" t="s">
        <v>197</v>
      </c>
      <c r="L1205">
        <v>4552</v>
      </c>
      <c r="M1205" t="s">
        <v>276</v>
      </c>
      <c r="N1205">
        <v>108</v>
      </c>
      <c r="O1205">
        <v>12477.97</v>
      </c>
      <c r="P1205">
        <v>52722</v>
      </c>
      <c r="Q1205" t="str">
        <f t="shared" si="18"/>
        <v>Street</v>
      </c>
    </row>
    <row r="1206" spans="1:17" x14ac:dyDescent="0.35">
      <c r="A1206">
        <v>5</v>
      </c>
      <c r="B1206" t="s">
        <v>181</v>
      </c>
      <c r="C1206">
        <v>2019</v>
      </c>
      <c r="D1206">
        <v>8</v>
      </c>
      <c r="E1206" t="s">
        <v>194</v>
      </c>
      <c r="F1206">
        <v>6</v>
      </c>
      <c r="G1206" t="s">
        <v>192</v>
      </c>
      <c r="H1206">
        <v>619</v>
      </c>
      <c r="I1206" t="s">
        <v>277</v>
      </c>
      <c r="J1206" t="s">
        <v>278</v>
      </c>
      <c r="K1206" t="s">
        <v>212</v>
      </c>
      <c r="L1206">
        <v>4562</v>
      </c>
      <c r="M1206" t="s">
        <v>211</v>
      </c>
      <c r="N1206">
        <v>253</v>
      </c>
      <c r="O1206">
        <v>99430.95</v>
      </c>
      <c r="P1206">
        <v>803333</v>
      </c>
      <c r="Q1206" t="str">
        <f t="shared" si="18"/>
        <v>Street</v>
      </c>
    </row>
    <row r="1207" spans="1:17" x14ac:dyDescent="0.35">
      <c r="A1207">
        <v>5</v>
      </c>
      <c r="B1207" t="s">
        <v>181</v>
      </c>
      <c r="C1207">
        <v>2019</v>
      </c>
      <c r="D1207">
        <v>8</v>
      </c>
      <c r="E1207" t="s">
        <v>194</v>
      </c>
      <c r="F1207">
        <v>60</v>
      </c>
      <c r="G1207" t="s">
        <v>212</v>
      </c>
      <c r="H1207">
        <v>612</v>
      </c>
      <c r="I1207" t="s">
        <v>223</v>
      </c>
      <c r="J1207" t="s">
        <v>116</v>
      </c>
      <c r="K1207" t="s">
        <v>224</v>
      </c>
      <c r="L1207">
        <v>360</v>
      </c>
      <c r="M1207" t="s">
        <v>225</v>
      </c>
      <c r="N1207">
        <v>1</v>
      </c>
      <c r="O1207">
        <v>8.9600000000000009</v>
      </c>
      <c r="P1207">
        <v>8</v>
      </c>
      <c r="Q1207" t="str">
        <f t="shared" si="18"/>
        <v>3-Small C&amp;I</v>
      </c>
    </row>
    <row r="1208" spans="1:17" x14ac:dyDescent="0.35">
      <c r="A1208">
        <v>4</v>
      </c>
      <c r="B1208" t="s">
        <v>187</v>
      </c>
      <c r="C1208">
        <v>2019</v>
      </c>
      <c r="D1208">
        <v>8</v>
      </c>
      <c r="E1208" t="s">
        <v>194</v>
      </c>
      <c r="F1208">
        <v>3</v>
      </c>
      <c r="G1208" t="s">
        <v>189</v>
      </c>
      <c r="H1208">
        <v>621</v>
      </c>
      <c r="I1208" t="s">
        <v>259</v>
      </c>
      <c r="J1208" t="s">
        <v>116</v>
      </c>
      <c r="K1208" t="s">
        <v>224</v>
      </c>
      <c r="L1208">
        <v>4532</v>
      </c>
      <c r="M1208" t="s">
        <v>200</v>
      </c>
      <c r="N1208">
        <v>9</v>
      </c>
      <c r="O1208">
        <v>151.49</v>
      </c>
      <c r="P1208">
        <v>947</v>
      </c>
      <c r="Q1208" t="str">
        <f t="shared" si="18"/>
        <v>3-Small C&amp;I</v>
      </c>
    </row>
    <row r="1209" spans="1:17" x14ac:dyDescent="0.35">
      <c r="A1209">
        <v>5</v>
      </c>
      <c r="B1209" t="s">
        <v>181</v>
      </c>
      <c r="C1209">
        <v>2019</v>
      </c>
      <c r="D1209">
        <v>8</v>
      </c>
      <c r="E1209" t="s">
        <v>194</v>
      </c>
      <c r="F1209">
        <v>6</v>
      </c>
      <c r="G1209" t="s">
        <v>192</v>
      </c>
      <c r="H1209">
        <v>607</v>
      </c>
      <c r="I1209" t="s">
        <v>293</v>
      </c>
      <c r="J1209" t="s">
        <v>130</v>
      </c>
      <c r="K1209" t="s">
        <v>280</v>
      </c>
      <c r="L1209">
        <v>700</v>
      </c>
      <c r="M1209" t="s">
        <v>193</v>
      </c>
      <c r="N1209">
        <v>4</v>
      </c>
      <c r="O1209">
        <v>15917.61</v>
      </c>
      <c r="P1209">
        <v>39742</v>
      </c>
      <c r="Q1209" t="str">
        <f t="shared" si="18"/>
        <v>Street</v>
      </c>
    </row>
    <row r="1210" spans="1:17" x14ac:dyDescent="0.35">
      <c r="A1210">
        <v>5</v>
      </c>
      <c r="B1210" t="s">
        <v>181</v>
      </c>
      <c r="C1210">
        <v>2019</v>
      </c>
      <c r="D1210">
        <v>8</v>
      </c>
      <c r="E1210" t="s">
        <v>194</v>
      </c>
      <c r="F1210">
        <v>3</v>
      </c>
      <c r="G1210" t="s">
        <v>189</v>
      </c>
      <c r="H1210">
        <v>911</v>
      </c>
      <c r="I1210" t="s">
        <v>201</v>
      </c>
      <c r="J1210" t="s">
        <v>202</v>
      </c>
      <c r="K1210" t="s">
        <v>203</v>
      </c>
      <c r="L1210">
        <v>4532</v>
      </c>
      <c r="M1210" t="s">
        <v>200</v>
      </c>
      <c r="N1210">
        <v>30</v>
      </c>
      <c r="O1210">
        <v>47473.14</v>
      </c>
      <c r="P1210">
        <v>373624</v>
      </c>
      <c r="Q1210" t="str">
        <f t="shared" si="18"/>
        <v>1-Residential</v>
      </c>
    </row>
    <row r="1211" spans="1:17" x14ac:dyDescent="0.35">
      <c r="A1211">
        <v>5</v>
      </c>
      <c r="B1211" t="s">
        <v>181</v>
      </c>
      <c r="C1211">
        <v>2019</v>
      </c>
      <c r="D1211">
        <v>8</v>
      </c>
      <c r="E1211" t="s">
        <v>194</v>
      </c>
      <c r="F1211">
        <v>10</v>
      </c>
      <c r="G1211" t="s">
        <v>238</v>
      </c>
      <c r="H1211">
        <v>306</v>
      </c>
      <c r="I1211" t="s">
        <v>244</v>
      </c>
      <c r="J1211" t="s">
        <v>122</v>
      </c>
      <c r="K1211" t="s">
        <v>242</v>
      </c>
      <c r="L1211">
        <v>207</v>
      </c>
      <c r="M1211" t="s">
        <v>243</v>
      </c>
      <c r="N1211">
        <v>82</v>
      </c>
      <c r="O1211">
        <v>10000.290000000001</v>
      </c>
      <c r="P1211">
        <v>65336</v>
      </c>
      <c r="Q1211" t="str">
        <f t="shared" si="18"/>
        <v>2-Low Income Residential</v>
      </c>
    </row>
    <row r="1212" spans="1:17" x14ac:dyDescent="0.35">
      <c r="A1212">
        <v>5</v>
      </c>
      <c r="B1212" t="s">
        <v>181</v>
      </c>
      <c r="C1212">
        <v>2019</v>
      </c>
      <c r="D1212">
        <v>8</v>
      </c>
      <c r="E1212" t="s">
        <v>194</v>
      </c>
      <c r="F1212">
        <v>3</v>
      </c>
      <c r="G1212" t="s">
        <v>189</v>
      </c>
      <c r="H1212">
        <v>305</v>
      </c>
      <c r="I1212" t="s">
        <v>234</v>
      </c>
      <c r="J1212" t="s">
        <v>115</v>
      </c>
      <c r="K1212" t="s">
        <v>185</v>
      </c>
      <c r="L1212">
        <v>300</v>
      </c>
      <c r="M1212" t="s">
        <v>191</v>
      </c>
      <c r="N1212">
        <v>153</v>
      </c>
      <c r="O1212">
        <v>37410.019999999997</v>
      </c>
      <c r="P1212">
        <v>202592</v>
      </c>
      <c r="Q1212" t="str">
        <f t="shared" si="18"/>
        <v>3-Small C&amp;I</v>
      </c>
    </row>
    <row r="1213" spans="1:17" x14ac:dyDescent="0.35">
      <c r="A1213">
        <v>4</v>
      </c>
      <c r="B1213" t="s">
        <v>187</v>
      </c>
      <c r="C1213">
        <v>2019</v>
      </c>
      <c r="D1213">
        <v>8</v>
      </c>
      <c r="E1213" t="s">
        <v>194</v>
      </c>
      <c r="F1213">
        <v>3</v>
      </c>
      <c r="G1213" t="s">
        <v>189</v>
      </c>
      <c r="H1213">
        <v>950</v>
      </c>
      <c r="I1213" t="s">
        <v>184</v>
      </c>
      <c r="J1213" t="s">
        <v>115</v>
      </c>
      <c r="K1213" t="s">
        <v>185</v>
      </c>
      <c r="L1213">
        <v>4532</v>
      </c>
      <c r="M1213" t="s">
        <v>200</v>
      </c>
      <c r="N1213">
        <v>1272</v>
      </c>
      <c r="O1213">
        <v>283333.51</v>
      </c>
      <c r="P1213">
        <v>2852833</v>
      </c>
      <c r="Q1213" t="str">
        <f t="shared" si="18"/>
        <v>3-Small C&amp;I</v>
      </c>
    </row>
    <row r="1214" spans="1:17" x14ac:dyDescent="0.35">
      <c r="A1214">
        <v>5</v>
      </c>
      <c r="B1214" t="s">
        <v>181</v>
      </c>
      <c r="C1214">
        <v>2019</v>
      </c>
      <c r="D1214">
        <v>8</v>
      </c>
      <c r="E1214" t="s">
        <v>194</v>
      </c>
      <c r="F1214">
        <v>5</v>
      </c>
      <c r="G1214" t="s">
        <v>195</v>
      </c>
      <c r="H1214">
        <v>11</v>
      </c>
      <c r="I1214" t="s">
        <v>283</v>
      </c>
      <c r="J1214" t="s">
        <v>115</v>
      </c>
      <c r="K1214" t="s">
        <v>185</v>
      </c>
      <c r="L1214">
        <v>460</v>
      </c>
      <c r="M1214" t="s">
        <v>198</v>
      </c>
      <c r="N1214">
        <v>2</v>
      </c>
      <c r="O1214">
        <v>149.63999999999999</v>
      </c>
      <c r="P1214">
        <v>720</v>
      </c>
      <c r="Q1214" t="str">
        <f t="shared" si="18"/>
        <v>3-Small C&amp;I</v>
      </c>
    </row>
    <row r="1215" spans="1:17" x14ac:dyDescent="0.35">
      <c r="A1215">
        <v>5</v>
      </c>
      <c r="B1215" t="s">
        <v>181</v>
      </c>
      <c r="C1215">
        <v>2019</v>
      </c>
      <c r="D1215">
        <v>8</v>
      </c>
      <c r="E1215" t="s">
        <v>194</v>
      </c>
      <c r="F1215">
        <v>5</v>
      </c>
      <c r="G1215" t="s">
        <v>195</v>
      </c>
      <c r="H1215">
        <v>305</v>
      </c>
      <c r="I1215" t="s">
        <v>234</v>
      </c>
      <c r="J1215" t="s">
        <v>115</v>
      </c>
      <c r="K1215" t="s">
        <v>185</v>
      </c>
      <c r="L1215">
        <v>460</v>
      </c>
      <c r="M1215" t="s">
        <v>198</v>
      </c>
      <c r="N1215">
        <v>2</v>
      </c>
      <c r="O1215">
        <v>171.21</v>
      </c>
      <c r="P1215">
        <v>775</v>
      </c>
      <c r="Q1215" t="str">
        <f t="shared" si="18"/>
        <v>3-Small C&amp;I</v>
      </c>
    </row>
    <row r="1216" spans="1:17" x14ac:dyDescent="0.35">
      <c r="A1216">
        <v>5</v>
      </c>
      <c r="B1216" t="s">
        <v>181</v>
      </c>
      <c r="C1216">
        <v>2019</v>
      </c>
      <c r="D1216">
        <v>8</v>
      </c>
      <c r="E1216" t="s">
        <v>194</v>
      </c>
      <c r="F1216">
        <v>3</v>
      </c>
      <c r="G1216" t="s">
        <v>189</v>
      </c>
      <c r="H1216">
        <v>953</v>
      </c>
      <c r="I1216" t="s">
        <v>213</v>
      </c>
      <c r="J1216" t="s">
        <v>118</v>
      </c>
      <c r="K1216" t="s">
        <v>214</v>
      </c>
      <c r="L1216">
        <v>4532</v>
      </c>
      <c r="M1216" t="s">
        <v>200</v>
      </c>
      <c r="N1216">
        <v>14871</v>
      </c>
      <c r="O1216">
        <v>637523.30000000005</v>
      </c>
      <c r="P1216">
        <v>6929020</v>
      </c>
      <c r="Q1216" t="str">
        <f t="shared" si="18"/>
        <v>3-Small C&amp;I</v>
      </c>
    </row>
    <row r="1217" spans="1:17" x14ac:dyDescent="0.35">
      <c r="A1217">
        <v>4</v>
      </c>
      <c r="B1217" t="s">
        <v>187</v>
      </c>
      <c r="C1217">
        <v>2019</v>
      </c>
      <c r="D1217">
        <v>8</v>
      </c>
      <c r="E1217" t="s">
        <v>194</v>
      </c>
      <c r="F1217">
        <v>3</v>
      </c>
      <c r="G1217" t="s">
        <v>189</v>
      </c>
      <c r="H1217">
        <v>953</v>
      </c>
      <c r="I1217" t="s">
        <v>213</v>
      </c>
      <c r="J1217" t="s">
        <v>118</v>
      </c>
      <c r="K1217" t="s">
        <v>214</v>
      </c>
      <c r="L1217">
        <v>4532</v>
      </c>
      <c r="M1217" t="s">
        <v>200</v>
      </c>
      <c r="N1217">
        <v>47</v>
      </c>
      <c r="O1217">
        <v>2712.79</v>
      </c>
      <c r="P1217">
        <v>23386</v>
      </c>
      <c r="Q1217" t="str">
        <f t="shared" si="18"/>
        <v>3-Small C&amp;I</v>
      </c>
    </row>
    <row r="1218" spans="1:17" x14ac:dyDescent="0.35">
      <c r="A1218">
        <v>4</v>
      </c>
      <c r="B1218" t="s">
        <v>187</v>
      </c>
      <c r="C1218">
        <v>2019</v>
      </c>
      <c r="D1218">
        <v>8</v>
      </c>
      <c r="E1218" t="s">
        <v>194</v>
      </c>
      <c r="F1218">
        <v>3</v>
      </c>
      <c r="G1218" t="s">
        <v>189</v>
      </c>
      <c r="H1218">
        <v>10</v>
      </c>
      <c r="I1218" t="s">
        <v>251</v>
      </c>
      <c r="J1218" t="s">
        <v>118</v>
      </c>
      <c r="K1218" t="s">
        <v>214</v>
      </c>
      <c r="L1218">
        <v>300</v>
      </c>
      <c r="M1218" t="s">
        <v>191</v>
      </c>
      <c r="N1218">
        <v>15</v>
      </c>
      <c r="O1218">
        <v>959.97</v>
      </c>
      <c r="P1218">
        <v>4238</v>
      </c>
      <c r="Q1218" t="str">
        <f t="shared" ref="Q1218:Q1281" si="19">VLOOKUP(J1218,S:T,2,FALSE)</f>
        <v>3-Small C&amp;I</v>
      </c>
    </row>
    <row r="1219" spans="1:17" x14ac:dyDescent="0.35">
      <c r="A1219">
        <v>4</v>
      </c>
      <c r="B1219" t="s">
        <v>187</v>
      </c>
      <c r="C1219">
        <v>2019</v>
      </c>
      <c r="D1219">
        <v>8</v>
      </c>
      <c r="E1219" t="s">
        <v>194</v>
      </c>
      <c r="F1219">
        <v>3</v>
      </c>
      <c r="G1219" t="s">
        <v>189</v>
      </c>
      <c r="H1219">
        <v>15</v>
      </c>
      <c r="I1219" t="s">
        <v>252</v>
      </c>
      <c r="J1219" t="s">
        <v>118</v>
      </c>
      <c r="K1219" t="s">
        <v>214</v>
      </c>
      <c r="L1219">
        <v>300</v>
      </c>
      <c r="M1219" t="s">
        <v>191</v>
      </c>
      <c r="N1219">
        <v>1</v>
      </c>
      <c r="O1219">
        <v>14.78</v>
      </c>
      <c r="P1219">
        <v>25</v>
      </c>
      <c r="Q1219" t="str">
        <f t="shared" si="19"/>
        <v>3-Small C&amp;I</v>
      </c>
    </row>
    <row r="1220" spans="1:17" x14ac:dyDescent="0.35">
      <c r="A1220">
        <v>5</v>
      </c>
      <c r="B1220" t="s">
        <v>181</v>
      </c>
      <c r="C1220">
        <v>2019</v>
      </c>
      <c r="D1220">
        <v>8</v>
      </c>
      <c r="E1220" t="s">
        <v>194</v>
      </c>
      <c r="F1220">
        <v>79</v>
      </c>
      <c r="G1220" t="s">
        <v>212</v>
      </c>
      <c r="H1220">
        <v>18</v>
      </c>
      <c r="I1220" t="s">
        <v>215</v>
      </c>
      <c r="J1220" t="s">
        <v>119</v>
      </c>
      <c r="K1220" t="s">
        <v>216</v>
      </c>
      <c r="L1220">
        <v>1579</v>
      </c>
      <c r="M1220" t="s">
        <v>271</v>
      </c>
      <c r="N1220">
        <v>1</v>
      </c>
      <c r="O1220">
        <v>7266</v>
      </c>
      <c r="P1220">
        <v>45400</v>
      </c>
      <c r="Q1220" t="str">
        <f t="shared" si="19"/>
        <v>4-Medium C&amp;I</v>
      </c>
    </row>
    <row r="1221" spans="1:17" x14ac:dyDescent="0.35">
      <c r="A1221">
        <v>5</v>
      </c>
      <c r="B1221" t="s">
        <v>181</v>
      </c>
      <c r="C1221">
        <v>2019</v>
      </c>
      <c r="D1221">
        <v>8</v>
      </c>
      <c r="E1221" t="s">
        <v>194</v>
      </c>
      <c r="F1221">
        <v>3</v>
      </c>
      <c r="G1221" t="s">
        <v>189</v>
      </c>
      <c r="H1221">
        <v>18</v>
      </c>
      <c r="I1221" t="s">
        <v>215</v>
      </c>
      <c r="J1221" t="s">
        <v>119</v>
      </c>
      <c r="K1221" t="s">
        <v>216</v>
      </c>
      <c r="L1221">
        <v>300</v>
      </c>
      <c r="M1221" t="s">
        <v>191</v>
      </c>
      <c r="N1221">
        <v>2369</v>
      </c>
      <c r="O1221">
        <v>6934696</v>
      </c>
      <c r="P1221">
        <v>41424857</v>
      </c>
      <c r="Q1221" t="str">
        <f t="shared" si="19"/>
        <v>4-Medium C&amp;I</v>
      </c>
    </row>
    <row r="1222" spans="1:17" x14ac:dyDescent="0.35">
      <c r="A1222">
        <v>5</v>
      </c>
      <c r="B1222" t="s">
        <v>181</v>
      </c>
      <c r="C1222">
        <v>2019</v>
      </c>
      <c r="D1222">
        <v>8</v>
      </c>
      <c r="E1222" t="s">
        <v>194</v>
      </c>
      <c r="F1222">
        <v>6</v>
      </c>
      <c r="G1222" t="s">
        <v>192</v>
      </c>
      <c r="H1222">
        <v>603</v>
      </c>
      <c r="I1222" t="s">
        <v>196</v>
      </c>
      <c r="J1222" t="s">
        <v>125</v>
      </c>
      <c r="K1222" t="s">
        <v>197</v>
      </c>
      <c r="L1222">
        <v>700</v>
      </c>
      <c r="M1222" t="s">
        <v>193</v>
      </c>
      <c r="N1222">
        <v>706</v>
      </c>
      <c r="O1222">
        <v>48845.02</v>
      </c>
      <c r="P1222">
        <v>139273</v>
      </c>
      <c r="Q1222" t="str">
        <f t="shared" si="19"/>
        <v>Street</v>
      </c>
    </row>
    <row r="1223" spans="1:17" x14ac:dyDescent="0.35">
      <c r="A1223">
        <v>5</v>
      </c>
      <c r="B1223" t="s">
        <v>181</v>
      </c>
      <c r="C1223">
        <v>2019</v>
      </c>
      <c r="D1223">
        <v>8</v>
      </c>
      <c r="E1223" t="s">
        <v>194</v>
      </c>
      <c r="F1223">
        <v>6</v>
      </c>
      <c r="G1223" t="s">
        <v>192</v>
      </c>
      <c r="H1223">
        <v>613</v>
      </c>
      <c r="I1223" t="s">
        <v>258</v>
      </c>
      <c r="J1223" t="s">
        <v>116</v>
      </c>
      <c r="K1223" t="s">
        <v>224</v>
      </c>
      <c r="L1223">
        <v>700</v>
      </c>
      <c r="M1223" t="s">
        <v>193</v>
      </c>
      <c r="N1223">
        <v>4</v>
      </c>
      <c r="O1223">
        <v>80.84</v>
      </c>
      <c r="P1223">
        <v>281</v>
      </c>
      <c r="Q1223" t="str">
        <f t="shared" si="19"/>
        <v>3-Small C&amp;I</v>
      </c>
    </row>
    <row r="1224" spans="1:17" x14ac:dyDescent="0.35">
      <c r="A1224">
        <v>5</v>
      </c>
      <c r="B1224" t="s">
        <v>181</v>
      </c>
      <c r="C1224">
        <v>2019</v>
      </c>
      <c r="D1224">
        <v>8</v>
      </c>
      <c r="E1224" t="s">
        <v>194</v>
      </c>
      <c r="F1224">
        <v>6</v>
      </c>
      <c r="G1224" t="s">
        <v>192</v>
      </c>
      <c r="H1224">
        <v>617</v>
      </c>
      <c r="I1224" t="s">
        <v>287</v>
      </c>
      <c r="J1224" t="s">
        <v>288</v>
      </c>
      <c r="K1224" t="s">
        <v>289</v>
      </c>
      <c r="L1224">
        <v>4562</v>
      </c>
      <c r="M1224" t="s">
        <v>211</v>
      </c>
      <c r="N1224">
        <v>13</v>
      </c>
      <c r="O1224">
        <v>33422.120000000003</v>
      </c>
      <c r="P1224">
        <v>152377</v>
      </c>
      <c r="Q1224" t="str">
        <f t="shared" si="19"/>
        <v>Street</v>
      </c>
    </row>
    <row r="1225" spans="1:17" x14ac:dyDescent="0.35">
      <c r="A1225">
        <v>4</v>
      </c>
      <c r="B1225" t="s">
        <v>187</v>
      </c>
      <c r="C1225">
        <v>2019</v>
      </c>
      <c r="D1225">
        <v>8</v>
      </c>
      <c r="E1225" t="s">
        <v>194</v>
      </c>
      <c r="F1225">
        <v>6</v>
      </c>
      <c r="G1225" t="s">
        <v>192</v>
      </c>
      <c r="H1225">
        <v>624</v>
      </c>
      <c r="I1225" t="s">
        <v>226</v>
      </c>
      <c r="J1225" t="s">
        <v>124</v>
      </c>
      <c r="K1225" t="s">
        <v>227</v>
      </c>
      <c r="L1225">
        <v>4562</v>
      </c>
      <c r="M1225" t="s">
        <v>211</v>
      </c>
      <c r="N1225">
        <v>2</v>
      </c>
      <c r="O1225">
        <v>1047.31</v>
      </c>
      <c r="P1225">
        <v>5666</v>
      </c>
      <c r="Q1225" t="str">
        <f t="shared" si="19"/>
        <v>Street</v>
      </c>
    </row>
    <row r="1226" spans="1:17" x14ac:dyDescent="0.35">
      <c r="A1226">
        <v>5</v>
      </c>
      <c r="B1226" t="s">
        <v>181</v>
      </c>
      <c r="C1226">
        <v>2019</v>
      </c>
      <c r="D1226">
        <v>8</v>
      </c>
      <c r="E1226" t="s">
        <v>194</v>
      </c>
      <c r="F1226">
        <v>10</v>
      </c>
      <c r="G1226" t="s">
        <v>238</v>
      </c>
      <c r="H1226">
        <v>905</v>
      </c>
      <c r="I1226" t="s">
        <v>272</v>
      </c>
      <c r="J1226" t="s">
        <v>122</v>
      </c>
      <c r="K1226" t="s">
        <v>242</v>
      </c>
      <c r="L1226">
        <v>4513</v>
      </c>
      <c r="M1226" t="s">
        <v>240</v>
      </c>
      <c r="N1226">
        <v>4703</v>
      </c>
      <c r="O1226">
        <v>122007.47</v>
      </c>
      <c r="P1226">
        <v>3177401</v>
      </c>
      <c r="Q1226" t="str">
        <f t="shared" si="19"/>
        <v>2-Low Income Residential</v>
      </c>
    </row>
    <row r="1227" spans="1:17" x14ac:dyDescent="0.35">
      <c r="A1227">
        <v>5</v>
      </c>
      <c r="B1227" t="s">
        <v>181</v>
      </c>
      <c r="C1227">
        <v>2019</v>
      </c>
      <c r="D1227">
        <v>8</v>
      </c>
      <c r="E1227" t="s">
        <v>194</v>
      </c>
      <c r="F1227">
        <v>1</v>
      </c>
      <c r="G1227" t="s">
        <v>183</v>
      </c>
      <c r="H1227">
        <v>911</v>
      </c>
      <c r="I1227" t="s">
        <v>201</v>
      </c>
      <c r="J1227" t="s">
        <v>202</v>
      </c>
      <c r="K1227" t="s">
        <v>203</v>
      </c>
      <c r="L1227">
        <v>4512</v>
      </c>
      <c r="M1227" t="s">
        <v>186</v>
      </c>
      <c r="N1227">
        <v>5</v>
      </c>
      <c r="O1227">
        <v>2482.11</v>
      </c>
      <c r="P1227">
        <v>18757</v>
      </c>
      <c r="Q1227" t="str">
        <f t="shared" si="19"/>
        <v>1-Residential</v>
      </c>
    </row>
    <row r="1228" spans="1:17" x14ac:dyDescent="0.35">
      <c r="A1228">
        <v>5</v>
      </c>
      <c r="B1228" t="s">
        <v>181</v>
      </c>
      <c r="C1228">
        <v>2019</v>
      </c>
      <c r="D1228">
        <v>8</v>
      </c>
      <c r="E1228" t="s">
        <v>194</v>
      </c>
      <c r="F1228">
        <v>79</v>
      </c>
      <c r="G1228" t="s">
        <v>212</v>
      </c>
      <c r="H1228">
        <v>153</v>
      </c>
      <c r="I1228" t="s">
        <v>269</v>
      </c>
      <c r="J1228" t="s">
        <v>270</v>
      </c>
      <c r="K1228" t="s">
        <v>270</v>
      </c>
      <c r="L1228">
        <v>1579</v>
      </c>
      <c r="M1228" t="s">
        <v>271</v>
      </c>
      <c r="N1228">
        <v>18</v>
      </c>
      <c r="O1228">
        <v>0</v>
      </c>
      <c r="P1228">
        <v>4118223</v>
      </c>
      <c r="Q1228" t="str">
        <f t="shared" si="19"/>
        <v>OTHER</v>
      </c>
    </row>
    <row r="1229" spans="1:17" x14ac:dyDescent="0.35">
      <c r="A1229">
        <v>4</v>
      </c>
      <c r="B1229" t="s">
        <v>187</v>
      </c>
      <c r="C1229">
        <v>2019</v>
      </c>
      <c r="D1229">
        <v>8</v>
      </c>
      <c r="E1229" t="s">
        <v>194</v>
      </c>
      <c r="F1229">
        <v>1</v>
      </c>
      <c r="G1229" t="s">
        <v>183</v>
      </c>
      <c r="H1229">
        <v>5</v>
      </c>
      <c r="I1229" t="s">
        <v>190</v>
      </c>
      <c r="J1229" t="s">
        <v>115</v>
      </c>
      <c r="K1229" t="s">
        <v>185</v>
      </c>
      <c r="L1229">
        <v>200</v>
      </c>
      <c r="M1229" t="s">
        <v>210</v>
      </c>
      <c r="N1229">
        <v>10</v>
      </c>
      <c r="O1229">
        <v>1581.42</v>
      </c>
      <c r="P1229">
        <v>7716</v>
      </c>
      <c r="Q1229" t="str">
        <f t="shared" si="19"/>
        <v>3-Small C&amp;I</v>
      </c>
    </row>
    <row r="1230" spans="1:17" x14ac:dyDescent="0.35">
      <c r="A1230">
        <v>5</v>
      </c>
      <c r="B1230" t="s">
        <v>181</v>
      </c>
      <c r="C1230">
        <v>2019</v>
      </c>
      <c r="D1230">
        <v>8</v>
      </c>
      <c r="E1230" t="s">
        <v>194</v>
      </c>
      <c r="F1230">
        <v>10</v>
      </c>
      <c r="G1230" t="s">
        <v>238</v>
      </c>
      <c r="H1230">
        <v>5</v>
      </c>
      <c r="I1230" t="s">
        <v>190</v>
      </c>
      <c r="J1230" t="s">
        <v>115</v>
      </c>
      <c r="K1230" t="s">
        <v>185</v>
      </c>
      <c r="L1230">
        <v>207</v>
      </c>
      <c r="M1230" t="s">
        <v>243</v>
      </c>
      <c r="N1230">
        <v>11</v>
      </c>
      <c r="O1230">
        <v>1037.73</v>
      </c>
      <c r="P1230">
        <v>5083</v>
      </c>
      <c r="Q1230" t="str">
        <f t="shared" si="19"/>
        <v>3-Small C&amp;I</v>
      </c>
    </row>
    <row r="1231" spans="1:17" x14ac:dyDescent="0.35">
      <c r="A1231">
        <v>5</v>
      </c>
      <c r="B1231" t="s">
        <v>181</v>
      </c>
      <c r="C1231">
        <v>2019</v>
      </c>
      <c r="D1231">
        <v>8</v>
      </c>
      <c r="E1231" t="s">
        <v>194</v>
      </c>
      <c r="F1231">
        <v>3</v>
      </c>
      <c r="G1231" t="s">
        <v>189</v>
      </c>
      <c r="H1231">
        <v>903</v>
      </c>
      <c r="I1231" t="s">
        <v>239</v>
      </c>
      <c r="J1231" t="s">
        <v>121</v>
      </c>
      <c r="K1231" t="s">
        <v>230</v>
      </c>
      <c r="L1231">
        <v>4532</v>
      </c>
      <c r="M1231" t="s">
        <v>200</v>
      </c>
      <c r="N1231">
        <v>964</v>
      </c>
      <c r="O1231">
        <v>268090.17</v>
      </c>
      <c r="P1231">
        <v>2317613</v>
      </c>
      <c r="Q1231" t="str">
        <f t="shared" si="19"/>
        <v>1-Residential</v>
      </c>
    </row>
    <row r="1232" spans="1:17" x14ac:dyDescent="0.35">
      <c r="A1232">
        <v>5</v>
      </c>
      <c r="B1232" t="s">
        <v>181</v>
      </c>
      <c r="C1232">
        <v>2019</v>
      </c>
      <c r="D1232">
        <v>8</v>
      </c>
      <c r="E1232" t="s">
        <v>194</v>
      </c>
      <c r="F1232">
        <v>1</v>
      </c>
      <c r="G1232" t="s">
        <v>183</v>
      </c>
      <c r="H1232">
        <v>953</v>
      </c>
      <c r="I1232" t="s">
        <v>213</v>
      </c>
      <c r="J1232" t="s">
        <v>118</v>
      </c>
      <c r="K1232" t="s">
        <v>214</v>
      </c>
      <c r="L1232">
        <v>4512</v>
      </c>
      <c r="M1232" t="s">
        <v>186</v>
      </c>
      <c r="N1232">
        <v>575</v>
      </c>
      <c r="O1232">
        <v>26798.32</v>
      </c>
      <c r="P1232">
        <v>247531</v>
      </c>
      <c r="Q1232" t="str">
        <f t="shared" si="19"/>
        <v>3-Small C&amp;I</v>
      </c>
    </row>
    <row r="1233" spans="1:17" x14ac:dyDescent="0.35">
      <c r="A1233">
        <v>4</v>
      </c>
      <c r="B1233" t="s">
        <v>187</v>
      </c>
      <c r="C1233">
        <v>2019</v>
      </c>
      <c r="D1233">
        <v>8</v>
      </c>
      <c r="E1233" t="s">
        <v>194</v>
      </c>
      <c r="F1233">
        <v>1</v>
      </c>
      <c r="G1233" t="s">
        <v>183</v>
      </c>
      <c r="H1233">
        <v>10</v>
      </c>
      <c r="I1233" t="s">
        <v>251</v>
      </c>
      <c r="J1233" t="s">
        <v>118</v>
      </c>
      <c r="K1233" t="s">
        <v>214</v>
      </c>
      <c r="L1233">
        <v>200</v>
      </c>
      <c r="M1233" t="s">
        <v>210</v>
      </c>
      <c r="N1233">
        <v>3</v>
      </c>
      <c r="O1233">
        <v>533.23</v>
      </c>
      <c r="P1233">
        <v>2614</v>
      </c>
      <c r="Q1233" t="str">
        <f t="shared" si="19"/>
        <v>3-Small C&amp;I</v>
      </c>
    </row>
    <row r="1234" spans="1:17" x14ac:dyDescent="0.35">
      <c r="A1234">
        <v>5</v>
      </c>
      <c r="B1234" t="s">
        <v>181</v>
      </c>
      <c r="C1234">
        <v>2019</v>
      </c>
      <c r="D1234">
        <v>8</v>
      </c>
      <c r="E1234" t="s">
        <v>194</v>
      </c>
      <c r="F1234">
        <v>3</v>
      </c>
      <c r="G1234" t="s">
        <v>189</v>
      </c>
      <c r="H1234">
        <v>15</v>
      </c>
      <c r="I1234" t="s">
        <v>252</v>
      </c>
      <c r="J1234" t="s">
        <v>118</v>
      </c>
      <c r="K1234" t="s">
        <v>214</v>
      </c>
      <c r="L1234">
        <v>300</v>
      </c>
      <c r="M1234" t="s">
        <v>191</v>
      </c>
      <c r="N1234">
        <v>124</v>
      </c>
      <c r="O1234">
        <v>2065.63</v>
      </c>
      <c r="P1234">
        <v>18152</v>
      </c>
      <c r="Q1234" t="str">
        <f t="shared" si="19"/>
        <v>3-Small C&amp;I</v>
      </c>
    </row>
    <row r="1235" spans="1:17" x14ac:dyDescent="0.35">
      <c r="A1235">
        <v>5</v>
      </c>
      <c r="B1235" t="s">
        <v>181</v>
      </c>
      <c r="C1235">
        <v>2019</v>
      </c>
      <c r="D1235">
        <v>8</v>
      </c>
      <c r="E1235" t="s">
        <v>194</v>
      </c>
      <c r="F1235">
        <v>3</v>
      </c>
      <c r="G1235" t="s">
        <v>189</v>
      </c>
      <c r="H1235">
        <v>20</v>
      </c>
      <c r="I1235" t="s">
        <v>300</v>
      </c>
      <c r="J1235" t="s">
        <v>128</v>
      </c>
      <c r="K1235" t="s">
        <v>205</v>
      </c>
      <c r="L1235">
        <v>300</v>
      </c>
      <c r="M1235" t="s">
        <v>191</v>
      </c>
      <c r="N1235">
        <v>79</v>
      </c>
      <c r="O1235">
        <v>162769.04</v>
      </c>
      <c r="P1235">
        <v>973793</v>
      </c>
      <c r="Q1235" t="str">
        <f t="shared" si="19"/>
        <v>4-Medium C&amp;I</v>
      </c>
    </row>
    <row r="1236" spans="1:17" x14ac:dyDescent="0.35">
      <c r="A1236">
        <v>5</v>
      </c>
      <c r="B1236" t="s">
        <v>181</v>
      </c>
      <c r="C1236">
        <v>2019</v>
      </c>
      <c r="D1236">
        <v>8</v>
      </c>
      <c r="E1236" t="s">
        <v>194</v>
      </c>
      <c r="F1236">
        <v>10</v>
      </c>
      <c r="G1236" t="s">
        <v>238</v>
      </c>
      <c r="H1236">
        <v>1</v>
      </c>
      <c r="I1236" t="s">
        <v>229</v>
      </c>
      <c r="J1236" t="s">
        <v>121</v>
      </c>
      <c r="K1236" t="s">
        <v>230</v>
      </c>
      <c r="L1236">
        <v>207</v>
      </c>
      <c r="M1236" t="s">
        <v>243</v>
      </c>
      <c r="N1236">
        <v>40814</v>
      </c>
      <c r="O1236">
        <v>6073989.9100000001</v>
      </c>
      <c r="P1236">
        <v>26481812</v>
      </c>
      <c r="Q1236" t="str">
        <f t="shared" si="19"/>
        <v>1-Residential</v>
      </c>
    </row>
    <row r="1237" spans="1:17" x14ac:dyDescent="0.35">
      <c r="A1237">
        <v>4</v>
      </c>
      <c r="B1237" t="s">
        <v>187</v>
      </c>
      <c r="C1237">
        <v>2019</v>
      </c>
      <c r="D1237">
        <v>8</v>
      </c>
      <c r="E1237" t="s">
        <v>194</v>
      </c>
      <c r="F1237">
        <v>5</v>
      </c>
      <c r="G1237" t="s">
        <v>195</v>
      </c>
      <c r="H1237">
        <v>18</v>
      </c>
      <c r="I1237" t="s">
        <v>215</v>
      </c>
      <c r="J1237" t="s">
        <v>119</v>
      </c>
      <c r="K1237" t="s">
        <v>216</v>
      </c>
      <c r="L1237">
        <v>460</v>
      </c>
      <c r="M1237" t="s">
        <v>198</v>
      </c>
      <c r="N1237">
        <v>1</v>
      </c>
      <c r="O1237">
        <v>682.98</v>
      </c>
      <c r="P1237">
        <v>3280</v>
      </c>
      <c r="Q1237" t="str">
        <f t="shared" si="19"/>
        <v>4-Medium C&amp;I</v>
      </c>
    </row>
    <row r="1238" spans="1:17" x14ac:dyDescent="0.35">
      <c r="A1238">
        <v>4</v>
      </c>
      <c r="B1238" t="s">
        <v>187</v>
      </c>
      <c r="C1238">
        <v>2019</v>
      </c>
      <c r="D1238">
        <v>8</v>
      </c>
      <c r="E1238" t="s">
        <v>194</v>
      </c>
      <c r="F1238">
        <v>3</v>
      </c>
      <c r="G1238" t="s">
        <v>189</v>
      </c>
      <c r="H1238">
        <v>18</v>
      </c>
      <c r="I1238" t="s">
        <v>215</v>
      </c>
      <c r="J1238" t="s">
        <v>119</v>
      </c>
      <c r="K1238" t="s">
        <v>216</v>
      </c>
      <c r="L1238">
        <v>300</v>
      </c>
      <c r="M1238" t="s">
        <v>191</v>
      </c>
      <c r="N1238">
        <v>3</v>
      </c>
      <c r="O1238">
        <v>8695.82</v>
      </c>
      <c r="P1238">
        <v>50260</v>
      </c>
      <c r="Q1238" t="str">
        <f t="shared" si="19"/>
        <v>4-Medium C&amp;I</v>
      </c>
    </row>
    <row r="1239" spans="1:17" x14ac:dyDescent="0.35">
      <c r="A1239">
        <v>4</v>
      </c>
      <c r="B1239" t="s">
        <v>187</v>
      </c>
      <c r="C1239">
        <v>2019</v>
      </c>
      <c r="D1239">
        <v>8</v>
      </c>
      <c r="E1239" t="s">
        <v>194</v>
      </c>
      <c r="F1239">
        <v>1</v>
      </c>
      <c r="G1239" t="s">
        <v>183</v>
      </c>
      <c r="H1239">
        <v>1</v>
      </c>
      <c r="I1239" t="s">
        <v>229</v>
      </c>
      <c r="J1239" t="s">
        <v>121</v>
      </c>
      <c r="K1239" t="s">
        <v>230</v>
      </c>
      <c r="L1239">
        <v>200</v>
      </c>
      <c r="M1239" t="s">
        <v>210</v>
      </c>
      <c r="N1239">
        <v>1151</v>
      </c>
      <c r="O1239">
        <v>328725.06</v>
      </c>
      <c r="P1239">
        <v>1384975</v>
      </c>
      <c r="Q1239" t="str">
        <f t="shared" si="19"/>
        <v>1-Residential</v>
      </c>
    </row>
    <row r="1240" spans="1:17" x14ac:dyDescent="0.35">
      <c r="A1240">
        <v>5</v>
      </c>
      <c r="B1240" t="s">
        <v>181</v>
      </c>
      <c r="C1240">
        <v>2019</v>
      </c>
      <c r="D1240">
        <v>8</v>
      </c>
      <c r="E1240" t="s">
        <v>194</v>
      </c>
      <c r="F1240">
        <v>1</v>
      </c>
      <c r="G1240" t="s">
        <v>183</v>
      </c>
      <c r="H1240">
        <v>2</v>
      </c>
      <c r="I1240" t="s">
        <v>264</v>
      </c>
      <c r="J1240" t="s">
        <v>121</v>
      </c>
      <c r="K1240" t="s">
        <v>230</v>
      </c>
      <c r="L1240">
        <v>200</v>
      </c>
      <c r="M1240" t="s">
        <v>210</v>
      </c>
      <c r="N1240">
        <v>255</v>
      </c>
      <c r="O1240">
        <v>43687.23</v>
      </c>
      <c r="P1240">
        <v>192911</v>
      </c>
      <c r="Q1240" t="str">
        <f t="shared" si="19"/>
        <v>1-Residential</v>
      </c>
    </row>
    <row r="1241" spans="1:17" x14ac:dyDescent="0.35">
      <c r="A1241">
        <v>5</v>
      </c>
      <c r="B1241" t="s">
        <v>181</v>
      </c>
      <c r="C1241">
        <v>2019</v>
      </c>
      <c r="D1241">
        <v>8</v>
      </c>
      <c r="E1241" t="s">
        <v>194</v>
      </c>
      <c r="F1241">
        <v>3</v>
      </c>
      <c r="G1241" t="s">
        <v>189</v>
      </c>
      <c r="H1241">
        <v>616</v>
      </c>
      <c r="I1241" t="s">
        <v>199</v>
      </c>
      <c r="J1241" t="s">
        <v>125</v>
      </c>
      <c r="K1241" t="s">
        <v>197</v>
      </c>
      <c r="L1241">
        <v>4532</v>
      </c>
      <c r="M1241" t="s">
        <v>200</v>
      </c>
      <c r="N1241">
        <v>3232</v>
      </c>
      <c r="O1241">
        <v>222812.24</v>
      </c>
      <c r="P1241">
        <v>928025</v>
      </c>
      <c r="Q1241" t="str">
        <f t="shared" si="19"/>
        <v>Street</v>
      </c>
    </row>
    <row r="1242" spans="1:17" x14ac:dyDescent="0.35">
      <c r="A1242">
        <v>5</v>
      </c>
      <c r="B1242" t="s">
        <v>181</v>
      </c>
      <c r="C1242">
        <v>2019</v>
      </c>
      <c r="D1242">
        <v>8</v>
      </c>
      <c r="E1242" t="s">
        <v>194</v>
      </c>
      <c r="F1242">
        <v>6</v>
      </c>
      <c r="G1242" t="s">
        <v>192</v>
      </c>
      <c r="H1242">
        <v>609</v>
      </c>
      <c r="I1242" t="s">
        <v>298</v>
      </c>
      <c r="J1242" t="s">
        <v>278</v>
      </c>
      <c r="K1242" t="s">
        <v>212</v>
      </c>
      <c r="L1242">
        <v>700</v>
      </c>
      <c r="M1242" t="s">
        <v>193</v>
      </c>
      <c r="N1242">
        <v>8</v>
      </c>
      <c r="O1242">
        <v>3889.92</v>
      </c>
      <c r="P1242">
        <v>18395</v>
      </c>
      <c r="Q1242" t="str">
        <f t="shared" si="19"/>
        <v>Street</v>
      </c>
    </row>
    <row r="1243" spans="1:17" x14ac:dyDescent="0.35">
      <c r="A1243">
        <v>5</v>
      </c>
      <c r="B1243" t="s">
        <v>181</v>
      </c>
      <c r="C1243">
        <v>2019</v>
      </c>
      <c r="D1243">
        <v>8</v>
      </c>
      <c r="E1243" t="s">
        <v>194</v>
      </c>
      <c r="F1243">
        <v>60</v>
      </c>
      <c r="G1243" t="s">
        <v>212</v>
      </c>
      <c r="H1243">
        <v>600</v>
      </c>
      <c r="I1243" t="s">
        <v>266</v>
      </c>
      <c r="J1243" t="s">
        <v>123</v>
      </c>
      <c r="K1243" t="s">
        <v>261</v>
      </c>
      <c r="L1243">
        <v>360</v>
      </c>
      <c r="M1243" t="s">
        <v>225</v>
      </c>
      <c r="N1243">
        <v>10</v>
      </c>
      <c r="O1243">
        <v>3627.18</v>
      </c>
      <c r="P1243">
        <v>4540</v>
      </c>
      <c r="Q1243" t="str">
        <f t="shared" si="19"/>
        <v>Street</v>
      </c>
    </row>
    <row r="1244" spans="1:17" x14ac:dyDescent="0.35">
      <c r="A1244">
        <v>5</v>
      </c>
      <c r="B1244" t="s">
        <v>181</v>
      </c>
      <c r="C1244">
        <v>2019</v>
      </c>
      <c r="D1244">
        <v>8</v>
      </c>
      <c r="E1244" t="s">
        <v>194</v>
      </c>
      <c r="F1244">
        <v>6</v>
      </c>
      <c r="G1244" t="s">
        <v>192</v>
      </c>
      <c r="H1244">
        <v>606</v>
      </c>
      <c r="I1244" t="s">
        <v>279</v>
      </c>
      <c r="J1244" t="s">
        <v>130</v>
      </c>
      <c r="K1244" t="s">
        <v>280</v>
      </c>
      <c r="L1244">
        <v>700</v>
      </c>
      <c r="M1244" t="s">
        <v>193</v>
      </c>
      <c r="N1244">
        <v>2</v>
      </c>
      <c r="O1244">
        <v>622.41</v>
      </c>
      <c r="P1244">
        <v>1180</v>
      </c>
      <c r="Q1244" t="str">
        <f t="shared" si="19"/>
        <v>Street</v>
      </c>
    </row>
    <row r="1245" spans="1:17" x14ac:dyDescent="0.35">
      <c r="A1245">
        <v>4</v>
      </c>
      <c r="B1245" t="s">
        <v>187</v>
      </c>
      <c r="C1245">
        <v>2019</v>
      </c>
      <c r="D1245">
        <v>8</v>
      </c>
      <c r="E1245" t="s">
        <v>194</v>
      </c>
      <c r="F1245">
        <v>60</v>
      </c>
      <c r="G1245" t="s">
        <v>212</v>
      </c>
      <c r="H1245">
        <v>624</v>
      </c>
      <c r="I1245" t="s">
        <v>226</v>
      </c>
      <c r="J1245" t="s">
        <v>124</v>
      </c>
      <c r="K1245" t="s">
        <v>227</v>
      </c>
      <c r="L1245">
        <v>4563</v>
      </c>
      <c r="M1245" t="s">
        <v>228</v>
      </c>
      <c r="N1245">
        <v>2</v>
      </c>
      <c r="O1245">
        <v>23.11</v>
      </c>
      <c r="P1245">
        <v>115</v>
      </c>
      <c r="Q1245" t="str">
        <f t="shared" si="19"/>
        <v>Street</v>
      </c>
    </row>
    <row r="1246" spans="1:17" x14ac:dyDescent="0.35">
      <c r="A1246">
        <v>5</v>
      </c>
      <c r="B1246" t="s">
        <v>181</v>
      </c>
      <c r="C1246">
        <v>2019</v>
      </c>
      <c r="D1246">
        <v>8</v>
      </c>
      <c r="E1246" t="s">
        <v>194</v>
      </c>
      <c r="F1246">
        <v>1</v>
      </c>
      <c r="G1246" t="s">
        <v>183</v>
      </c>
      <c r="H1246">
        <v>306</v>
      </c>
      <c r="I1246" t="s">
        <v>244</v>
      </c>
      <c r="J1246" t="s">
        <v>122</v>
      </c>
      <c r="K1246" t="s">
        <v>242</v>
      </c>
      <c r="L1246">
        <v>200</v>
      </c>
      <c r="M1246" t="s">
        <v>210</v>
      </c>
      <c r="N1246">
        <v>745</v>
      </c>
      <c r="O1246">
        <v>81072.350000000006</v>
      </c>
      <c r="P1246">
        <v>522964</v>
      </c>
      <c r="Q1246" t="str">
        <f t="shared" si="19"/>
        <v>2-Low Income Residential</v>
      </c>
    </row>
    <row r="1247" spans="1:17" x14ac:dyDescent="0.35">
      <c r="A1247">
        <v>5</v>
      </c>
      <c r="B1247" t="s">
        <v>181</v>
      </c>
      <c r="C1247">
        <v>2019</v>
      </c>
      <c r="D1247">
        <v>8</v>
      </c>
      <c r="E1247" t="s">
        <v>194</v>
      </c>
      <c r="F1247">
        <v>10</v>
      </c>
      <c r="G1247" t="s">
        <v>238</v>
      </c>
      <c r="H1247">
        <v>3</v>
      </c>
      <c r="I1247" t="s">
        <v>209</v>
      </c>
      <c r="J1247" t="s">
        <v>202</v>
      </c>
      <c r="K1247" t="s">
        <v>203</v>
      </c>
      <c r="L1247">
        <v>207</v>
      </c>
      <c r="M1247" t="s">
        <v>243</v>
      </c>
      <c r="N1247">
        <v>33</v>
      </c>
      <c r="O1247">
        <v>9021.64</v>
      </c>
      <c r="P1247">
        <v>38664</v>
      </c>
      <c r="Q1247" t="str">
        <f t="shared" si="19"/>
        <v>1-Residential</v>
      </c>
    </row>
    <row r="1248" spans="1:17" x14ac:dyDescent="0.35">
      <c r="A1248">
        <v>5</v>
      </c>
      <c r="B1248" t="s">
        <v>181</v>
      </c>
      <c r="C1248">
        <v>2019</v>
      </c>
      <c r="D1248">
        <v>8</v>
      </c>
      <c r="E1248" t="s">
        <v>194</v>
      </c>
      <c r="F1248">
        <v>10</v>
      </c>
      <c r="G1248" t="s">
        <v>238</v>
      </c>
      <c r="H1248">
        <v>950</v>
      </c>
      <c r="I1248" t="s">
        <v>184</v>
      </c>
      <c r="J1248" t="s">
        <v>115</v>
      </c>
      <c r="K1248" t="s">
        <v>185</v>
      </c>
      <c r="L1248">
        <v>4513</v>
      </c>
      <c r="M1248" t="s">
        <v>240</v>
      </c>
      <c r="N1248">
        <v>15</v>
      </c>
      <c r="O1248">
        <v>1416.28</v>
      </c>
      <c r="P1248">
        <v>14708</v>
      </c>
      <c r="Q1248" t="str">
        <f t="shared" si="19"/>
        <v>3-Small C&amp;I</v>
      </c>
    </row>
    <row r="1249" spans="1:17" x14ac:dyDescent="0.35">
      <c r="A1249">
        <v>5</v>
      </c>
      <c r="B1249" t="s">
        <v>181</v>
      </c>
      <c r="C1249">
        <v>2019</v>
      </c>
      <c r="D1249">
        <v>8</v>
      </c>
      <c r="E1249" t="s">
        <v>194</v>
      </c>
      <c r="F1249">
        <v>5</v>
      </c>
      <c r="G1249" t="s">
        <v>195</v>
      </c>
      <c r="H1249">
        <v>950</v>
      </c>
      <c r="I1249" t="s">
        <v>184</v>
      </c>
      <c r="J1249" t="s">
        <v>115</v>
      </c>
      <c r="K1249" t="s">
        <v>185</v>
      </c>
      <c r="L1249">
        <v>4552</v>
      </c>
      <c r="M1249" t="s">
        <v>276</v>
      </c>
      <c r="N1249">
        <v>1293</v>
      </c>
      <c r="O1249">
        <v>394408.3</v>
      </c>
      <c r="P1249">
        <v>4427332</v>
      </c>
      <c r="Q1249" t="str">
        <f t="shared" si="19"/>
        <v>3-Small C&amp;I</v>
      </c>
    </row>
    <row r="1250" spans="1:17" x14ac:dyDescent="0.35">
      <c r="A1250">
        <v>5</v>
      </c>
      <c r="B1250" t="s">
        <v>181</v>
      </c>
      <c r="C1250">
        <v>2019</v>
      </c>
      <c r="D1250">
        <v>8</v>
      </c>
      <c r="E1250" t="s">
        <v>194</v>
      </c>
      <c r="F1250">
        <v>3</v>
      </c>
      <c r="G1250" t="s">
        <v>189</v>
      </c>
      <c r="H1250">
        <v>12</v>
      </c>
      <c r="I1250" t="s">
        <v>301</v>
      </c>
      <c r="J1250" t="s">
        <v>126</v>
      </c>
      <c r="K1250" t="s">
        <v>249</v>
      </c>
      <c r="L1250">
        <v>300</v>
      </c>
      <c r="M1250" t="s">
        <v>191</v>
      </c>
      <c r="N1250">
        <v>1</v>
      </c>
      <c r="O1250">
        <v>10.96</v>
      </c>
      <c r="P1250">
        <v>19</v>
      </c>
      <c r="Q1250" t="str">
        <f t="shared" si="19"/>
        <v>3-Small C&amp;I</v>
      </c>
    </row>
    <row r="1251" spans="1:17" x14ac:dyDescent="0.35">
      <c r="A1251">
        <v>5</v>
      </c>
      <c r="B1251" t="s">
        <v>181</v>
      </c>
      <c r="C1251">
        <v>2019</v>
      </c>
      <c r="D1251">
        <v>8</v>
      </c>
      <c r="E1251" t="s">
        <v>194</v>
      </c>
      <c r="F1251">
        <v>79</v>
      </c>
      <c r="G1251" t="s">
        <v>212</v>
      </c>
      <c r="H1251">
        <v>951</v>
      </c>
      <c r="I1251" t="s">
        <v>250</v>
      </c>
      <c r="J1251" t="s">
        <v>126</v>
      </c>
      <c r="K1251" t="s">
        <v>249</v>
      </c>
      <c r="L1251">
        <v>4579</v>
      </c>
      <c r="M1251" t="s">
        <v>221</v>
      </c>
      <c r="N1251">
        <v>7</v>
      </c>
      <c r="O1251">
        <v>295.68</v>
      </c>
      <c r="P1251">
        <v>2844</v>
      </c>
      <c r="Q1251" t="str">
        <f t="shared" si="19"/>
        <v>3-Small C&amp;I</v>
      </c>
    </row>
    <row r="1252" spans="1:17" x14ac:dyDescent="0.35">
      <c r="A1252">
        <v>5</v>
      </c>
      <c r="B1252" t="s">
        <v>181</v>
      </c>
      <c r="C1252">
        <v>2019</v>
      </c>
      <c r="D1252">
        <v>8</v>
      </c>
      <c r="E1252" t="s">
        <v>194</v>
      </c>
      <c r="F1252">
        <v>6</v>
      </c>
      <c r="G1252" t="s">
        <v>192</v>
      </c>
      <c r="H1252">
        <v>5</v>
      </c>
      <c r="I1252" t="s">
        <v>190</v>
      </c>
      <c r="J1252" t="s">
        <v>115</v>
      </c>
      <c r="K1252" t="s">
        <v>185</v>
      </c>
      <c r="L1252">
        <v>700</v>
      </c>
      <c r="M1252" t="s">
        <v>193</v>
      </c>
      <c r="N1252">
        <v>6</v>
      </c>
      <c r="O1252">
        <v>185.12</v>
      </c>
      <c r="P1252">
        <v>687</v>
      </c>
      <c r="Q1252" t="str">
        <f t="shared" si="19"/>
        <v>3-Small C&amp;I</v>
      </c>
    </row>
    <row r="1253" spans="1:17" x14ac:dyDescent="0.35">
      <c r="A1253">
        <v>5</v>
      </c>
      <c r="B1253" t="s">
        <v>181</v>
      </c>
      <c r="C1253">
        <v>2019</v>
      </c>
      <c r="D1253">
        <v>8</v>
      </c>
      <c r="E1253" t="s">
        <v>194</v>
      </c>
      <c r="F1253">
        <v>77</v>
      </c>
      <c r="G1253" t="s">
        <v>212</v>
      </c>
      <c r="H1253">
        <v>5</v>
      </c>
      <c r="I1253" t="s">
        <v>190</v>
      </c>
      <c r="J1253" t="s">
        <v>115</v>
      </c>
      <c r="K1253" t="s">
        <v>185</v>
      </c>
      <c r="L1253">
        <v>1577</v>
      </c>
      <c r="M1253" t="s">
        <v>233</v>
      </c>
      <c r="N1253">
        <v>2</v>
      </c>
      <c r="O1253">
        <v>1642.94</v>
      </c>
      <c r="P1253">
        <v>8886</v>
      </c>
      <c r="Q1253" t="str">
        <f t="shared" si="19"/>
        <v>3-Small C&amp;I</v>
      </c>
    </row>
    <row r="1254" spans="1:17" x14ac:dyDescent="0.35">
      <c r="A1254">
        <v>5</v>
      </c>
      <c r="B1254" t="s">
        <v>181</v>
      </c>
      <c r="C1254">
        <v>2019</v>
      </c>
      <c r="D1254">
        <v>8</v>
      </c>
      <c r="E1254" t="s">
        <v>194</v>
      </c>
      <c r="F1254">
        <v>3</v>
      </c>
      <c r="G1254" t="s">
        <v>189</v>
      </c>
      <c r="H1254">
        <v>9</v>
      </c>
      <c r="I1254" t="s">
        <v>275</v>
      </c>
      <c r="J1254" t="s">
        <v>117</v>
      </c>
      <c r="K1254" t="s">
        <v>236</v>
      </c>
      <c r="L1254">
        <v>300</v>
      </c>
      <c r="M1254" t="s">
        <v>191</v>
      </c>
      <c r="N1254">
        <v>304</v>
      </c>
      <c r="O1254">
        <v>-397350.19</v>
      </c>
      <c r="P1254">
        <v>545921</v>
      </c>
      <c r="Q1254" t="str">
        <f t="shared" si="19"/>
        <v>3-Small C&amp;I</v>
      </c>
    </row>
    <row r="1255" spans="1:17" x14ac:dyDescent="0.35">
      <c r="A1255">
        <v>5</v>
      </c>
      <c r="B1255" t="s">
        <v>181</v>
      </c>
      <c r="C1255">
        <v>2019</v>
      </c>
      <c r="D1255">
        <v>8</v>
      </c>
      <c r="E1255" t="s">
        <v>194</v>
      </c>
      <c r="F1255">
        <v>3</v>
      </c>
      <c r="G1255" t="s">
        <v>189</v>
      </c>
      <c r="H1255">
        <v>14</v>
      </c>
      <c r="I1255" t="s">
        <v>299</v>
      </c>
      <c r="J1255" t="s">
        <v>117</v>
      </c>
      <c r="K1255" t="s">
        <v>236</v>
      </c>
      <c r="L1255">
        <v>300</v>
      </c>
      <c r="M1255" t="s">
        <v>191</v>
      </c>
      <c r="N1255">
        <v>2</v>
      </c>
      <c r="O1255">
        <v>81.63</v>
      </c>
      <c r="P1255">
        <v>341</v>
      </c>
      <c r="Q1255" t="str">
        <f t="shared" si="19"/>
        <v>3-Small C&amp;I</v>
      </c>
    </row>
    <row r="1256" spans="1:17" x14ac:dyDescent="0.35">
      <c r="A1256">
        <v>4</v>
      </c>
      <c r="B1256" t="s">
        <v>187</v>
      </c>
      <c r="C1256">
        <v>2019</v>
      </c>
      <c r="D1256">
        <v>8</v>
      </c>
      <c r="E1256" t="s">
        <v>194</v>
      </c>
      <c r="F1256">
        <v>3</v>
      </c>
      <c r="G1256" t="s">
        <v>189</v>
      </c>
      <c r="H1256">
        <v>952</v>
      </c>
      <c r="I1256" t="s">
        <v>235</v>
      </c>
      <c r="J1256" t="s">
        <v>117</v>
      </c>
      <c r="K1256" t="s">
        <v>236</v>
      </c>
      <c r="L1256">
        <v>4532</v>
      </c>
      <c r="M1256" t="s">
        <v>200</v>
      </c>
      <c r="N1256">
        <v>12</v>
      </c>
      <c r="O1256">
        <v>882.71</v>
      </c>
      <c r="P1256">
        <v>7944</v>
      </c>
      <c r="Q1256" t="str">
        <f t="shared" si="19"/>
        <v>3-Small C&amp;I</v>
      </c>
    </row>
    <row r="1257" spans="1:17" x14ac:dyDescent="0.35">
      <c r="A1257">
        <v>5</v>
      </c>
      <c r="B1257" t="s">
        <v>181</v>
      </c>
      <c r="C1257">
        <v>2019</v>
      </c>
      <c r="D1257">
        <v>8</v>
      </c>
      <c r="E1257" t="s">
        <v>194</v>
      </c>
      <c r="F1257">
        <v>1</v>
      </c>
      <c r="G1257" t="s">
        <v>183</v>
      </c>
      <c r="H1257">
        <v>15</v>
      </c>
      <c r="I1257" t="s">
        <v>252</v>
      </c>
      <c r="J1257" t="s">
        <v>118</v>
      </c>
      <c r="K1257" t="s">
        <v>214</v>
      </c>
      <c r="L1257">
        <v>200</v>
      </c>
      <c r="M1257" t="s">
        <v>210</v>
      </c>
      <c r="N1257">
        <v>2</v>
      </c>
      <c r="O1257">
        <v>62.16</v>
      </c>
      <c r="P1257">
        <v>251</v>
      </c>
      <c r="Q1257" t="str">
        <f t="shared" si="19"/>
        <v>3-Small C&amp;I</v>
      </c>
    </row>
    <row r="1258" spans="1:17" x14ac:dyDescent="0.35">
      <c r="A1258">
        <v>4</v>
      </c>
      <c r="B1258" t="s">
        <v>187</v>
      </c>
      <c r="C1258">
        <v>2019</v>
      </c>
      <c r="D1258">
        <v>8</v>
      </c>
      <c r="E1258" t="s">
        <v>194</v>
      </c>
      <c r="F1258">
        <v>10</v>
      </c>
      <c r="G1258" t="s">
        <v>238</v>
      </c>
      <c r="H1258">
        <v>903</v>
      </c>
      <c r="I1258" t="s">
        <v>239</v>
      </c>
      <c r="J1258" t="s">
        <v>121</v>
      </c>
      <c r="K1258" t="s">
        <v>230</v>
      </c>
      <c r="L1258">
        <v>4513</v>
      </c>
      <c r="M1258" t="s">
        <v>240</v>
      </c>
      <c r="N1258">
        <v>160</v>
      </c>
      <c r="O1258">
        <v>23433.4</v>
      </c>
      <c r="P1258">
        <v>179817</v>
      </c>
      <c r="Q1258" t="str">
        <f t="shared" si="19"/>
        <v>1-Residential</v>
      </c>
    </row>
    <row r="1259" spans="1:17" x14ac:dyDescent="0.35">
      <c r="A1259">
        <v>5</v>
      </c>
      <c r="B1259" t="s">
        <v>181</v>
      </c>
      <c r="C1259">
        <v>2019</v>
      </c>
      <c r="D1259">
        <v>8</v>
      </c>
      <c r="E1259" t="s">
        <v>194</v>
      </c>
      <c r="F1259">
        <v>3</v>
      </c>
      <c r="G1259" t="s">
        <v>189</v>
      </c>
      <c r="H1259">
        <v>954</v>
      </c>
      <c r="I1259" t="s">
        <v>237</v>
      </c>
      <c r="J1259" t="s">
        <v>119</v>
      </c>
      <c r="K1259" t="s">
        <v>216</v>
      </c>
      <c r="L1259">
        <v>4532</v>
      </c>
      <c r="M1259" t="s">
        <v>200</v>
      </c>
      <c r="N1259">
        <v>7800</v>
      </c>
      <c r="O1259">
        <v>13732248.609999999</v>
      </c>
      <c r="P1259">
        <v>187790811</v>
      </c>
      <c r="Q1259" t="str">
        <f t="shared" si="19"/>
        <v>4-Medium C&amp;I</v>
      </c>
    </row>
    <row r="1260" spans="1:17" x14ac:dyDescent="0.35">
      <c r="A1260">
        <v>5</v>
      </c>
      <c r="B1260" t="s">
        <v>181</v>
      </c>
      <c r="C1260">
        <v>2019</v>
      </c>
      <c r="D1260">
        <v>8</v>
      </c>
      <c r="E1260" t="s">
        <v>194</v>
      </c>
      <c r="F1260">
        <v>3</v>
      </c>
      <c r="G1260" t="s">
        <v>189</v>
      </c>
      <c r="H1260">
        <v>710</v>
      </c>
      <c r="I1260" t="s">
        <v>220</v>
      </c>
      <c r="J1260" t="s">
        <v>207</v>
      </c>
      <c r="K1260" t="s">
        <v>208</v>
      </c>
      <c r="L1260">
        <v>4532</v>
      </c>
      <c r="M1260" t="s">
        <v>200</v>
      </c>
      <c r="N1260">
        <v>2025</v>
      </c>
      <c r="O1260">
        <v>22482764.710000001</v>
      </c>
      <c r="P1260">
        <v>388221770</v>
      </c>
      <c r="Q1260" t="str">
        <f t="shared" si="19"/>
        <v>5-Large C&amp;I</v>
      </c>
    </row>
    <row r="1261" spans="1:17" x14ac:dyDescent="0.35">
      <c r="A1261">
        <v>5</v>
      </c>
      <c r="B1261" t="s">
        <v>181</v>
      </c>
      <c r="C1261">
        <v>2019</v>
      </c>
      <c r="D1261">
        <v>8</v>
      </c>
      <c r="E1261" t="s">
        <v>194</v>
      </c>
      <c r="F1261">
        <v>5</v>
      </c>
      <c r="G1261" t="s">
        <v>195</v>
      </c>
      <c r="H1261">
        <v>700</v>
      </c>
      <c r="I1261" t="s">
        <v>273</v>
      </c>
      <c r="J1261" t="s">
        <v>207</v>
      </c>
      <c r="K1261" t="s">
        <v>208</v>
      </c>
      <c r="L1261">
        <v>460</v>
      </c>
      <c r="M1261" t="s">
        <v>198</v>
      </c>
      <c r="N1261">
        <v>3</v>
      </c>
      <c r="O1261">
        <v>127392.11</v>
      </c>
      <c r="P1261">
        <v>648078</v>
      </c>
      <c r="Q1261" t="str">
        <f t="shared" si="19"/>
        <v>5-Large C&amp;I</v>
      </c>
    </row>
    <row r="1262" spans="1:17" x14ac:dyDescent="0.35">
      <c r="A1262">
        <v>5</v>
      </c>
      <c r="B1262" t="s">
        <v>181</v>
      </c>
      <c r="C1262">
        <v>2019</v>
      </c>
      <c r="D1262">
        <v>8</v>
      </c>
      <c r="E1262" t="s">
        <v>194</v>
      </c>
      <c r="F1262">
        <v>75</v>
      </c>
      <c r="G1262" t="s">
        <v>212</v>
      </c>
      <c r="H1262">
        <v>18</v>
      </c>
      <c r="I1262" t="s">
        <v>215</v>
      </c>
      <c r="J1262" t="s">
        <v>119</v>
      </c>
      <c r="K1262" t="s">
        <v>216</v>
      </c>
      <c r="L1262">
        <v>1575</v>
      </c>
      <c r="M1262" t="s">
        <v>218</v>
      </c>
      <c r="N1262">
        <v>2</v>
      </c>
      <c r="O1262">
        <v>9095.6299999999992</v>
      </c>
      <c r="P1262">
        <v>53680</v>
      </c>
      <c r="Q1262" t="str">
        <f t="shared" si="19"/>
        <v>4-Medium C&amp;I</v>
      </c>
    </row>
    <row r="1263" spans="1:17" x14ac:dyDescent="0.35">
      <c r="A1263">
        <v>5</v>
      </c>
      <c r="B1263" t="s">
        <v>181</v>
      </c>
      <c r="C1263">
        <v>2019</v>
      </c>
      <c r="D1263">
        <v>8</v>
      </c>
      <c r="E1263" t="s">
        <v>194</v>
      </c>
      <c r="F1263">
        <v>3</v>
      </c>
      <c r="G1263" t="s">
        <v>189</v>
      </c>
      <c r="H1263">
        <v>313</v>
      </c>
      <c r="I1263" t="s">
        <v>217</v>
      </c>
      <c r="J1263" t="s">
        <v>119</v>
      </c>
      <c r="K1263" t="s">
        <v>216</v>
      </c>
      <c r="L1263">
        <v>300</v>
      </c>
      <c r="M1263" t="s">
        <v>191</v>
      </c>
      <c r="N1263">
        <v>6</v>
      </c>
      <c r="O1263">
        <v>25592.79</v>
      </c>
      <c r="P1263">
        <v>152143</v>
      </c>
      <c r="Q1263" t="str">
        <f t="shared" si="19"/>
        <v>4-Medium C&amp;I</v>
      </c>
    </row>
    <row r="1264" spans="1:17" x14ac:dyDescent="0.35">
      <c r="A1264">
        <v>5</v>
      </c>
      <c r="B1264" t="s">
        <v>181</v>
      </c>
      <c r="C1264">
        <v>2019</v>
      </c>
      <c r="D1264">
        <v>8</v>
      </c>
      <c r="E1264" t="s">
        <v>194</v>
      </c>
      <c r="F1264">
        <v>6</v>
      </c>
      <c r="G1264" t="s">
        <v>192</v>
      </c>
      <c r="H1264">
        <v>600</v>
      </c>
      <c r="I1264" t="s">
        <v>266</v>
      </c>
      <c r="J1264" t="s">
        <v>123</v>
      </c>
      <c r="K1264" t="s">
        <v>261</v>
      </c>
      <c r="L1264">
        <v>700</v>
      </c>
      <c r="M1264" t="s">
        <v>193</v>
      </c>
      <c r="N1264">
        <v>81</v>
      </c>
      <c r="O1264">
        <v>115519.16</v>
      </c>
      <c r="P1264">
        <v>246919</v>
      </c>
      <c r="Q1264" t="str">
        <f t="shared" si="19"/>
        <v>Street</v>
      </c>
    </row>
    <row r="1265" spans="1:17" x14ac:dyDescent="0.35">
      <c r="A1265">
        <v>5</v>
      </c>
      <c r="B1265" t="s">
        <v>181</v>
      </c>
      <c r="C1265">
        <v>2019</v>
      </c>
      <c r="D1265">
        <v>8</v>
      </c>
      <c r="E1265" t="s">
        <v>194</v>
      </c>
      <c r="F1265">
        <v>6</v>
      </c>
      <c r="G1265" t="s">
        <v>192</v>
      </c>
      <c r="H1265">
        <v>615</v>
      </c>
      <c r="I1265" t="s">
        <v>292</v>
      </c>
      <c r="J1265" t="s">
        <v>123</v>
      </c>
      <c r="K1265" t="s">
        <v>261</v>
      </c>
      <c r="L1265">
        <v>4562</v>
      </c>
      <c r="M1265" t="s">
        <v>211</v>
      </c>
      <c r="N1265">
        <v>657</v>
      </c>
      <c r="O1265">
        <v>723797.24</v>
      </c>
      <c r="P1265">
        <v>1956282</v>
      </c>
      <c r="Q1265" t="str">
        <f t="shared" si="19"/>
        <v>Street</v>
      </c>
    </row>
    <row r="1266" spans="1:17" x14ac:dyDescent="0.35">
      <c r="A1266">
        <v>5</v>
      </c>
      <c r="B1266" t="s">
        <v>181</v>
      </c>
      <c r="C1266">
        <v>2019</v>
      </c>
      <c r="D1266">
        <v>8</v>
      </c>
      <c r="E1266" t="s">
        <v>194</v>
      </c>
      <c r="F1266">
        <v>6</v>
      </c>
      <c r="G1266" t="s">
        <v>192</v>
      </c>
      <c r="H1266">
        <v>618</v>
      </c>
      <c r="I1266" t="s">
        <v>294</v>
      </c>
      <c r="J1266" t="s">
        <v>130</v>
      </c>
      <c r="K1266" t="s">
        <v>280</v>
      </c>
      <c r="L1266">
        <v>4562</v>
      </c>
      <c r="M1266" t="s">
        <v>211</v>
      </c>
      <c r="N1266">
        <v>5</v>
      </c>
      <c r="O1266">
        <v>1344.1</v>
      </c>
      <c r="P1266">
        <v>3982</v>
      </c>
      <c r="Q1266" t="str">
        <f t="shared" si="19"/>
        <v>Street</v>
      </c>
    </row>
    <row r="1267" spans="1:17" x14ac:dyDescent="0.35">
      <c r="A1267">
        <v>5</v>
      </c>
      <c r="B1267" t="s">
        <v>181</v>
      </c>
      <c r="C1267">
        <v>2019</v>
      </c>
      <c r="D1267">
        <v>8</v>
      </c>
      <c r="E1267" t="s">
        <v>194</v>
      </c>
      <c r="F1267">
        <v>3</v>
      </c>
      <c r="G1267" t="s">
        <v>189</v>
      </c>
      <c r="H1267">
        <v>6</v>
      </c>
      <c r="I1267" t="s">
        <v>256</v>
      </c>
      <c r="J1267" t="s">
        <v>122</v>
      </c>
      <c r="K1267" t="s">
        <v>242</v>
      </c>
      <c r="L1267">
        <v>300</v>
      </c>
      <c r="M1267" t="s">
        <v>191</v>
      </c>
      <c r="N1267">
        <v>2</v>
      </c>
      <c r="O1267">
        <v>207.85</v>
      </c>
      <c r="P1267">
        <v>1337</v>
      </c>
      <c r="Q1267" t="str">
        <f t="shared" si="19"/>
        <v>2-Low Income Residential</v>
      </c>
    </row>
    <row r="1268" spans="1:17" x14ac:dyDescent="0.35">
      <c r="A1268">
        <v>5</v>
      </c>
      <c r="B1268" t="s">
        <v>181</v>
      </c>
      <c r="C1268">
        <v>2019</v>
      </c>
      <c r="D1268">
        <v>8</v>
      </c>
      <c r="E1268" t="s">
        <v>194</v>
      </c>
      <c r="F1268">
        <v>10</v>
      </c>
      <c r="G1268" t="s">
        <v>238</v>
      </c>
      <c r="H1268">
        <v>4</v>
      </c>
      <c r="I1268" t="s">
        <v>274</v>
      </c>
      <c r="J1268" t="s">
        <v>202</v>
      </c>
      <c r="K1268" t="s">
        <v>203</v>
      </c>
      <c r="L1268">
        <v>207</v>
      </c>
      <c r="M1268" t="s">
        <v>243</v>
      </c>
      <c r="N1268">
        <v>1</v>
      </c>
      <c r="O1268">
        <v>211.76</v>
      </c>
      <c r="P1268">
        <v>836</v>
      </c>
      <c r="Q1268" t="str">
        <f t="shared" si="19"/>
        <v>1-Residential</v>
      </c>
    </row>
    <row r="1269" spans="1:17" x14ac:dyDescent="0.35">
      <c r="A1269">
        <v>5</v>
      </c>
      <c r="B1269" t="s">
        <v>181</v>
      </c>
      <c r="C1269">
        <v>2019</v>
      </c>
      <c r="D1269">
        <v>8</v>
      </c>
      <c r="E1269" t="s">
        <v>194</v>
      </c>
      <c r="F1269">
        <v>1</v>
      </c>
      <c r="G1269" t="s">
        <v>183</v>
      </c>
      <c r="H1269">
        <v>11</v>
      </c>
      <c r="I1269" t="s">
        <v>283</v>
      </c>
      <c r="J1269" t="s">
        <v>115</v>
      </c>
      <c r="K1269" t="s">
        <v>185</v>
      </c>
      <c r="L1269">
        <v>200</v>
      </c>
      <c r="M1269" t="s">
        <v>210</v>
      </c>
      <c r="N1269">
        <v>12</v>
      </c>
      <c r="O1269">
        <v>-30457.7</v>
      </c>
      <c r="P1269">
        <v>6748</v>
      </c>
      <c r="Q1269" t="str">
        <f t="shared" si="19"/>
        <v>3-Small C&amp;I</v>
      </c>
    </row>
    <row r="1270" spans="1:17" x14ac:dyDescent="0.35">
      <c r="A1270">
        <v>5</v>
      </c>
      <c r="B1270" t="s">
        <v>181</v>
      </c>
      <c r="C1270">
        <v>2019</v>
      </c>
      <c r="D1270">
        <v>8</v>
      </c>
      <c r="E1270" t="s">
        <v>194</v>
      </c>
      <c r="F1270">
        <v>1</v>
      </c>
      <c r="G1270" t="s">
        <v>183</v>
      </c>
      <c r="H1270">
        <v>10</v>
      </c>
      <c r="I1270" t="s">
        <v>251</v>
      </c>
      <c r="J1270" t="s">
        <v>117</v>
      </c>
      <c r="K1270" t="s">
        <v>236</v>
      </c>
      <c r="L1270">
        <v>200</v>
      </c>
      <c r="M1270" t="s">
        <v>210</v>
      </c>
      <c r="N1270">
        <v>1058</v>
      </c>
      <c r="O1270">
        <v>82271.87</v>
      </c>
      <c r="P1270">
        <v>397811</v>
      </c>
      <c r="Q1270" t="str">
        <f t="shared" si="19"/>
        <v>3-Small C&amp;I</v>
      </c>
    </row>
    <row r="1271" spans="1:17" x14ac:dyDescent="0.35">
      <c r="A1271">
        <v>5</v>
      </c>
      <c r="B1271" t="s">
        <v>181</v>
      </c>
      <c r="C1271">
        <v>2019</v>
      </c>
      <c r="D1271">
        <v>8</v>
      </c>
      <c r="E1271" t="s">
        <v>194</v>
      </c>
      <c r="F1271">
        <v>72</v>
      </c>
      <c r="G1271" t="s">
        <v>212</v>
      </c>
      <c r="H1271">
        <v>5</v>
      </c>
      <c r="I1271" t="s">
        <v>190</v>
      </c>
      <c r="J1271" t="s">
        <v>115</v>
      </c>
      <c r="K1271" t="s">
        <v>185</v>
      </c>
      <c r="L1271">
        <v>1572</v>
      </c>
      <c r="M1271" t="s">
        <v>231</v>
      </c>
      <c r="N1271">
        <v>1</v>
      </c>
      <c r="O1271">
        <v>2786.85</v>
      </c>
      <c r="P1271">
        <v>15204</v>
      </c>
      <c r="Q1271" t="str">
        <f t="shared" si="19"/>
        <v>3-Small C&amp;I</v>
      </c>
    </row>
    <row r="1272" spans="1:17" x14ac:dyDescent="0.35">
      <c r="A1272">
        <v>5</v>
      </c>
      <c r="B1272" t="s">
        <v>181</v>
      </c>
      <c r="C1272">
        <v>2019</v>
      </c>
      <c r="D1272">
        <v>8</v>
      </c>
      <c r="E1272" t="s">
        <v>194</v>
      </c>
      <c r="F1272">
        <v>3</v>
      </c>
      <c r="G1272" t="s">
        <v>189</v>
      </c>
      <c r="H1272">
        <v>19</v>
      </c>
      <c r="I1272" t="s">
        <v>262</v>
      </c>
      <c r="J1272" t="s">
        <v>127</v>
      </c>
      <c r="K1272" t="s">
        <v>263</v>
      </c>
      <c r="L1272">
        <v>300</v>
      </c>
      <c r="M1272" t="s">
        <v>191</v>
      </c>
      <c r="N1272">
        <v>53</v>
      </c>
      <c r="O1272">
        <v>203608.18</v>
      </c>
      <c r="P1272">
        <v>892383</v>
      </c>
      <c r="Q1272" t="str">
        <f t="shared" si="19"/>
        <v>4-Medium C&amp;I</v>
      </c>
    </row>
    <row r="1273" spans="1:17" x14ac:dyDescent="0.35">
      <c r="A1273">
        <v>4</v>
      </c>
      <c r="B1273" t="s">
        <v>187</v>
      </c>
      <c r="C1273">
        <v>2019</v>
      </c>
      <c r="D1273">
        <v>8</v>
      </c>
      <c r="E1273" t="s">
        <v>194</v>
      </c>
      <c r="F1273">
        <v>3</v>
      </c>
      <c r="G1273" t="s">
        <v>189</v>
      </c>
      <c r="H1273">
        <v>710</v>
      </c>
      <c r="I1273" t="s">
        <v>220</v>
      </c>
      <c r="J1273" t="s">
        <v>207</v>
      </c>
      <c r="K1273" t="s">
        <v>208</v>
      </c>
      <c r="L1273">
        <v>4532</v>
      </c>
      <c r="M1273" t="s">
        <v>200</v>
      </c>
      <c r="N1273">
        <v>10</v>
      </c>
      <c r="O1273">
        <v>94441.15</v>
      </c>
      <c r="P1273">
        <v>1371973</v>
      </c>
      <c r="Q1273" t="str">
        <f t="shared" si="19"/>
        <v>5-Large C&amp;I</v>
      </c>
    </row>
    <row r="1274" spans="1:17" x14ac:dyDescent="0.35">
      <c r="A1274">
        <v>5</v>
      </c>
      <c r="B1274" t="s">
        <v>181</v>
      </c>
      <c r="C1274">
        <v>2019</v>
      </c>
      <c r="D1274">
        <v>8</v>
      </c>
      <c r="E1274" t="s">
        <v>194</v>
      </c>
      <c r="F1274">
        <v>5</v>
      </c>
      <c r="G1274" t="s">
        <v>195</v>
      </c>
      <c r="H1274">
        <v>701</v>
      </c>
      <c r="I1274" t="s">
        <v>206</v>
      </c>
      <c r="J1274" t="s">
        <v>207</v>
      </c>
      <c r="K1274" t="s">
        <v>208</v>
      </c>
      <c r="L1274">
        <v>460</v>
      </c>
      <c r="M1274" t="s">
        <v>198</v>
      </c>
      <c r="N1274">
        <v>85</v>
      </c>
      <c r="O1274">
        <v>1118513.92</v>
      </c>
      <c r="P1274">
        <v>7216938</v>
      </c>
      <c r="Q1274" t="str">
        <f t="shared" si="19"/>
        <v>5-Large C&amp;I</v>
      </c>
    </row>
    <row r="1275" spans="1:17" x14ac:dyDescent="0.35">
      <c r="A1275">
        <v>4</v>
      </c>
      <c r="B1275" t="s">
        <v>187</v>
      </c>
      <c r="C1275">
        <v>2019</v>
      </c>
      <c r="D1275">
        <v>8</v>
      </c>
      <c r="E1275" t="s">
        <v>194</v>
      </c>
      <c r="F1275">
        <v>10</v>
      </c>
      <c r="G1275" t="s">
        <v>238</v>
      </c>
      <c r="H1275">
        <v>1</v>
      </c>
      <c r="I1275" t="s">
        <v>229</v>
      </c>
      <c r="J1275" t="s">
        <v>121</v>
      </c>
      <c r="K1275" t="s">
        <v>230</v>
      </c>
      <c r="L1275">
        <v>207</v>
      </c>
      <c r="M1275" t="s">
        <v>243</v>
      </c>
      <c r="N1275">
        <v>14</v>
      </c>
      <c r="O1275">
        <v>2330.0500000000002</v>
      </c>
      <c r="P1275">
        <v>9623</v>
      </c>
      <c r="Q1275" t="str">
        <f t="shared" si="19"/>
        <v>1-Residential</v>
      </c>
    </row>
    <row r="1276" spans="1:17" x14ac:dyDescent="0.35">
      <c r="A1276">
        <v>5</v>
      </c>
      <c r="B1276" t="s">
        <v>181</v>
      </c>
      <c r="C1276">
        <v>2019</v>
      </c>
      <c r="D1276">
        <v>8</v>
      </c>
      <c r="E1276" t="s">
        <v>194</v>
      </c>
      <c r="F1276">
        <v>3</v>
      </c>
      <c r="G1276" t="s">
        <v>189</v>
      </c>
      <c r="H1276">
        <v>1</v>
      </c>
      <c r="I1276" t="s">
        <v>229</v>
      </c>
      <c r="J1276" t="s">
        <v>121</v>
      </c>
      <c r="K1276" t="s">
        <v>230</v>
      </c>
      <c r="L1276">
        <v>300</v>
      </c>
      <c r="M1276" t="s">
        <v>191</v>
      </c>
      <c r="N1276">
        <v>1247</v>
      </c>
      <c r="O1276">
        <v>375405.95</v>
      </c>
      <c r="P1276">
        <v>1661663</v>
      </c>
      <c r="Q1276" t="str">
        <f t="shared" si="19"/>
        <v>1-Residential</v>
      </c>
    </row>
    <row r="1277" spans="1:17" x14ac:dyDescent="0.35">
      <c r="A1277">
        <v>5</v>
      </c>
      <c r="B1277" t="s">
        <v>181</v>
      </c>
      <c r="C1277">
        <v>2019</v>
      </c>
      <c r="D1277">
        <v>8</v>
      </c>
      <c r="E1277" t="s">
        <v>194</v>
      </c>
      <c r="F1277">
        <v>1</v>
      </c>
      <c r="G1277" t="s">
        <v>183</v>
      </c>
      <c r="H1277">
        <v>301</v>
      </c>
      <c r="I1277" t="s">
        <v>247</v>
      </c>
      <c r="J1277" t="s">
        <v>121</v>
      </c>
      <c r="K1277" t="s">
        <v>230</v>
      </c>
      <c r="L1277">
        <v>200</v>
      </c>
      <c r="M1277" t="s">
        <v>210</v>
      </c>
      <c r="N1277">
        <v>6806</v>
      </c>
      <c r="O1277">
        <v>1066538.6100000001</v>
      </c>
      <c r="P1277">
        <v>4622810</v>
      </c>
      <c r="Q1277" t="str">
        <f t="shared" si="19"/>
        <v>1-Residential</v>
      </c>
    </row>
    <row r="1278" spans="1:17" x14ac:dyDescent="0.35">
      <c r="A1278">
        <v>4</v>
      </c>
      <c r="B1278" t="s">
        <v>187</v>
      </c>
      <c r="C1278">
        <v>2019</v>
      </c>
      <c r="D1278">
        <v>8</v>
      </c>
      <c r="E1278" t="s">
        <v>194</v>
      </c>
      <c r="F1278">
        <v>1</v>
      </c>
      <c r="G1278" t="s">
        <v>183</v>
      </c>
      <c r="H1278">
        <v>903</v>
      </c>
      <c r="I1278" t="s">
        <v>239</v>
      </c>
      <c r="J1278" t="s">
        <v>121</v>
      </c>
      <c r="K1278" t="s">
        <v>230</v>
      </c>
      <c r="L1278">
        <v>4512</v>
      </c>
      <c r="M1278" t="s">
        <v>186</v>
      </c>
      <c r="N1278">
        <v>10554</v>
      </c>
      <c r="O1278">
        <v>1778849.32</v>
      </c>
      <c r="P1278">
        <v>13769004</v>
      </c>
      <c r="Q1278" t="str">
        <f t="shared" si="19"/>
        <v>1-Residential</v>
      </c>
    </row>
    <row r="1279" spans="1:17" x14ac:dyDescent="0.35">
      <c r="A1279">
        <v>5</v>
      </c>
      <c r="B1279" t="s">
        <v>181</v>
      </c>
      <c r="C1279">
        <v>2019</v>
      </c>
      <c r="D1279">
        <v>8</v>
      </c>
      <c r="E1279" t="s">
        <v>194</v>
      </c>
      <c r="F1279">
        <v>1</v>
      </c>
      <c r="G1279" t="s">
        <v>183</v>
      </c>
      <c r="H1279">
        <v>603</v>
      </c>
      <c r="I1279" t="s">
        <v>196</v>
      </c>
      <c r="J1279" t="s">
        <v>125</v>
      </c>
      <c r="K1279" t="s">
        <v>197</v>
      </c>
      <c r="L1279">
        <v>200</v>
      </c>
      <c r="M1279" t="s">
        <v>210</v>
      </c>
      <c r="N1279">
        <v>780</v>
      </c>
      <c r="O1279">
        <v>20437.330000000002</v>
      </c>
      <c r="P1279">
        <v>49657</v>
      </c>
      <c r="Q1279" t="str">
        <f t="shared" si="19"/>
        <v>Street</v>
      </c>
    </row>
    <row r="1280" spans="1:17" x14ac:dyDescent="0.35">
      <c r="A1280">
        <v>5</v>
      </c>
      <c r="B1280" t="s">
        <v>181</v>
      </c>
      <c r="C1280">
        <v>2019</v>
      </c>
      <c r="D1280">
        <v>8</v>
      </c>
      <c r="E1280" t="s">
        <v>194</v>
      </c>
      <c r="F1280">
        <v>10</v>
      </c>
      <c r="G1280" t="s">
        <v>238</v>
      </c>
      <c r="H1280">
        <v>602</v>
      </c>
      <c r="I1280" t="s">
        <v>246</v>
      </c>
      <c r="J1280" t="s">
        <v>125</v>
      </c>
      <c r="K1280" t="s">
        <v>197</v>
      </c>
      <c r="L1280">
        <v>207</v>
      </c>
      <c r="M1280" t="s">
        <v>243</v>
      </c>
      <c r="N1280">
        <v>2</v>
      </c>
      <c r="O1280">
        <v>59.56</v>
      </c>
      <c r="P1280">
        <v>125</v>
      </c>
      <c r="Q1280" t="str">
        <f t="shared" si="19"/>
        <v>Street</v>
      </c>
    </row>
    <row r="1281" spans="1:17" x14ac:dyDescent="0.35">
      <c r="A1281">
        <v>5</v>
      </c>
      <c r="B1281" t="s">
        <v>181</v>
      </c>
      <c r="C1281">
        <v>2019</v>
      </c>
      <c r="D1281">
        <v>8</v>
      </c>
      <c r="E1281" t="s">
        <v>194</v>
      </c>
      <c r="F1281">
        <v>10</v>
      </c>
      <c r="G1281" t="s">
        <v>238</v>
      </c>
      <c r="H1281">
        <v>616</v>
      </c>
      <c r="I1281" t="s">
        <v>199</v>
      </c>
      <c r="J1281" t="s">
        <v>125</v>
      </c>
      <c r="K1281" t="s">
        <v>197</v>
      </c>
      <c r="L1281">
        <v>4513</v>
      </c>
      <c r="M1281" t="s">
        <v>240</v>
      </c>
      <c r="N1281">
        <v>3</v>
      </c>
      <c r="O1281">
        <v>73.2</v>
      </c>
      <c r="P1281">
        <v>323</v>
      </c>
      <c r="Q1281" t="str">
        <f t="shared" si="19"/>
        <v>Street</v>
      </c>
    </row>
    <row r="1282" spans="1:17" x14ac:dyDescent="0.35">
      <c r="A1282">
        <v>5</v>
      </c>
      <c r="B1282" t="s">
        <v>181</v>
      </c>
      <c r="C1282">
        <v>2019</v>
      </c>
      <c r="D1282">
        <v>8</v>
      </c>
      <c r="E1282" t="s">
        <v>194</v>
      </c>
      <c r="F1282">
        <v>6</v>
      </c>
      <c r="G1282" t="s">
        <v>192</v>
      </c>
      <c r="H1282">
        <v>608</v>
      </c>
      <c r="I1282" t="s">
        <v>290</v>
      </c>
      <c r="J1282" t="s">
        <v>278</v>
      </c>
      <c r="K1282" t="s">
        <v>212</v>
      </c>
      <c r="L1282">
        <v>700</v>
      </c>
      <c r="M1282" t="s">
        <v>193</v>
      </c>
      <c r="N1282">
        <v>63</v>
      </c>
      <c r="O1282">
        <v>383.23</v>
      </c>
      <c r="P1282">
        <v>239699</v>
      </c>
      <c r="Q1282" t="str">
        <f t="shared" ref="Q1282:Q1345" si="20">VLOOKUP(J1282,S:T,2,FALSE)</f>
        <v>Street</v>
      </c>
    </row>
    <row r="1283" spans="1:17" x14ac:dyDescent="0.35">
      <c r="A1283">
        <v>5</v>
      </c>
      <c r="B1283" t="s">
        <v>181</v>
      </c>
      <c r="C1283">
        <v>2019</v>
      </c>
      <c r="D1283">
        <v>8</v>
      </c>
      <c r="E1283" t="s">
        <v>194</v>
      </c>
      <c r="F1283">
        <v>60</v>
      </c>
      <c r="G1283" t="s">
        <v>212</v>
      </c>
      <c r="H1283">
        <v>601</v>
      </c>
      <c r="I1283" t="s">
        <v>260</v>
      </c>
      <c r="J1283" t="s">
        <v>123</v>
      </c>
      <c r="K1283" t="s">
        <v>261</v>
      </c>
      <c r="L1283">
        <v>360</v>
      </c>
      <c r="M1283" t="s">
        <v>225</v>
      </c>
      <c r="N1283">
        <v>52</v>
      </c>
      <c r="O1283">
        <v>1571.46</v>
      </c>
      <c r="P1283">
        <v>2614</v>
      </c>
      <c r="Q1283" t="str">
        <f t="shared" si="20"/>
        <v>Street</v>
      </c>
    </row>
    <row r="1284" spans="1:17" x14ac:dyDescent="0.35">
      <c r="A1284">
        <v>4</v>
      </c>
      <c r="B1284" t="s">
        <v>187</v>
      </c>
      <c r="C1284">
        <v>2019</v>
      </c>
      <c r="D1284">
        <v>8</v>
      </c>
      <c r="E1284" t="s">
        <v>194</v>
      </c>
      <c r="F1284">
        <v>6</v>
      </c>
      <c r="G1284" t="s">
        <v>192</v>
      </c>
      <c r="H1284">
        <v>615</v>
      </c>
      <c r="I1284" t="s">
        <v>292</v>
      </c>
      <c r="J1284" t="s">
        <v>123</v>
      </c>
      <c r="K1284" t="s">
        <v>261</v>
      </c>
      <c r="L1284">
        <v>4562</v>
      </c>
      <c r="M1284" t="s">
        <v>211</v>
      </c>
      <c r="N1284">
        <v>1</v>
      </c>
      <c r="O1284">
        <v>5111.6000000000004</v>
      </c>
      <c r="P1284">
        <v>13570</v>
      </c>
      <c r="Q1284" t="str">
        <f t="shared" si="20"/>
        <v>Street</v>
      </c>
    </row>
    <row r="1285" spans="1:17" x14ac:dyDescent="0.35">
      <c r="A1285">
        <v>5</v>
      </c>
      <c r="B1285" t="s">
        <v>181</v>
      </c>
      <c r="C1285">
        <v>2019</v>
      </c>
      <c r="D1285">
        <v>8</v>
      </c>
      <c r="E1285" t="s">
        <v>194</v>
      </c>
      <c r="F1285">
        <v>60</v>
      </c>
      <c r="G1285" t="s">
        <v>212</v>
      </c>
      <c r="H1285">
        <v>615</v>
      </c>
      <c r="I1285" t="s">
        <v>292</v>
      </c>
      <c r="J1285" t="s">
        <v>123</v>
      </c>
      <c r="K1285" t="s">
        <v>261</v>
      </c>
      <c r="L1285">
        <v>4563</v>
      </c>
      <c r="M1285" t="s">
        <v>228</v>
      </c>
      <c r="N1285">
        <v>35</v>
      </c>
      <c r="O1285">
        <v>3615.83</v>
      </c>
      <c r="P1285">
        <v>8605</v>
      </c>
      <c r="Q1285" t="str">
        <f t="shared" si="20"/>
        <v>Street</v>
      </c>
    </row>
    <row r="1286" spans="1:17" x14ac:dyDescent="0.35">
      <c r="A1286">
        <v>5</v>
      </c>
      <c r="B1286" t="s">
        <v>181</v>
      </c>
      <c r="C1286">
        <v>2019</v>
      </c>
      <c r="D1286">
        <v>8</v>
      </c>
      <c r="E1286" t="s">
        <v>194</v>
      </c>
      <c r="F1286">
        <v>6</v>
      </c>
      <c r="G1286" t="s">
        <v>192</v>
      </c>
      <c r="H1286">
        <v>624</v>
      </c>
      <c r="I1286" t="s">
        <v>226</v>
      </c>
      <c r="J1286" t="s">
        <v>124</v>
      </c>
      <c r="K1286" t="s">
        <v>227</v>
      </c>
      <c r="L1286">
        <v>4562</v>
      </c>
      <c r="M1286" t="s">
        <v>211</v>
      </c>
      <c r="N1286">
        <v>16</v>
      </c>
      <c r="O1286">
        <v>2774.68</v>
      </c>
      <c r="P1286">
        <v>16345</v>
      </c>
      <c r="Q1286" t="str">
        <f t="shared" si="20"/>
        <v>Street</v>
      </c>
    </row>
    <row r="1287" spans="1:17" x14ac:dyDescent="0.35">
      <c r="A1287">
        <v>5</v>
      </c>
      <c r="B1287" t="s">
        <v>181</v>
      </c>
      <c r="C1287">
        <v>2019</v>
      </c>
      <c r="D1287">
        <v>8</v>
      </c>
      <c r="E1287" t="s">
        <v>194</v>
      </c>
      <c r="F1287">
        <v>10</v>
      </c>
      <c r="G1287" t="s">
        <v>238</v>
      </c>
      <c r="H1287">
        <v>6</v>
      </c>
      <c r="I1287" t="s">
        <v>256</v>
      </c>
      <c r="J1287" t="s">
        <v>122</v>
      </c>
      <c r="K1287" t="s">
        <v>242</v>
      </c>
      <c r="L1287">
        <v>207</v>
      </c>
      <c r="M1287" t="s">
        <v>243</v>
      </c>
      <c r="N1287">
        <v>5641</v>
      </c>
      <c r="O1287">
        <v>593607.82999999996</v>
      </c>
      <c r="P1287">
        <v>3837073</v>
      </c>
      <c r="Q1287" t="str">
        <f t="shared" si="20"/>
        <v>2-Low Income Residential</v>
      </c>
    </row>
    <row r="1288" spans="1:17" x14ac:dyDescent="0.35">
      <c r="A1288">
        <v>4</v>
      </c>
      <c r="B1288" t="s">
        <v>187</v>
      </c>
      <c r="C1288">
        <v>2019</v>
      </c>
      <c r="D1288">
        <v>8</v>
      </c>
      <c r="E1288" t="s">
        <v>194</v>
      </c>
      <c r="F1288">
        <v>1</v>
      </c>
      <c r="G1288" t="s">
        <v>183</v>
      </c>
      <c r="H1288">
        <v>905</v>
      </c>
      <c r="I1288" t="s">
        <v>272</v>
      </c>
      <c r="J1288" t="s">
        <v>122</v>
      </c>
      <c r="K1288" t="s">
        <v>242</v>
      </c>
      <c r="L1288">
        <v>4512</v>
      </c>
      <c r="M1288" t="s">
        <v>186</v>
      </c>
      <c r="N1288">
        <v>113</v>
      </c>
      <c r="O1288">
        <v>4074.32</v>
      </c>
      <c r="P1288">
        <v>78080</v>
      </c>
      <c r="Q1288" t="str">
        <f t="shared" si="20"/>
        <v>2-Low Income Residential</v>
      </c>
    </row>
    <row r="1289" spans="1:17" x14ac:dyDescent="0.35">
      <c r="A1289">
        <v>4</v>
      </c>
      <c r="B1289" t="s">
        <v>187</v>
      </c>
      <c r="C1289">
        <v>2019</v>
      </c>
      <c r="D1289">
        <v>8</v>
      </c>
      <c r="E1289" t="s">
        <v>194</v>
      </c>
      <c r="F1289">
        <v>10</v>
      </c>
      <c r="G1289" t="s">
        <v>238</v>
      </c>
      <c r="H1289">
        <v>905</v>
      </c>
      <c r="I1289" t="s">
        <v>272</v>
      </c>
      <c r="J1289" t="s">
        <v>122</v>
      </c>
      <c r="K1289" t="s">
        <v>242</v>
      </c>
      <c r="L1289">
        <v>4513</v>
      </c>
      <c r="M1289" t="s">
        <v>240</v>
      </c>
      <c r="N1289">
        <v>4</v>
      </c>
      <c r="O1289">
        <v>160.52000000000001</v>
      </c>
      <c r="P1289">
        <v>2854</v>
      </c>
      <c r="Q1289" t="str">
        <f t="shared" si="20"/>
        <v>2-Low Income Residential</v>
      </c>
    </row>
    <row r="1290" spans="1:17" x14ac:dyDescent="0.35">
      <c r="A1290">
        <v>5</v>
      </c>
      <c r="B1290" t="s">
        <v>181</v>
      </c>
      <c r="C1290">
        <v>2019</v>
      </c>
      <c r="D1290">
        <v>8</v>
      </c>
      <c r="E1290" t="s">
        <v>194</v>
      </c>
      <c r="F1290">
        <v>1</v>
      </c>
      <c r="G1290" t="s">
        <v>183</v>
      </c>
      <c r="H1290">
        <v>3</v>
      </c>
      <c r="I1290" t="s">
        <v>209</v>
      </c>
      <c r="J1290" t="s">
        <v>202</v>
      </c>
      <c r="K1290" t="s">
        <v>203</v>
      </c>
      <c r="L1290">
        <v>200</v>
      </c>
      <c r="M1290" t="s">
        <v>210</v>
      </c>
      <c r="N1290">
        <v>12</v>
      </c>
      <c r="O1290">
        <v>6129.25</v>
      </c>
      <c r="P1290">
        <v>25346</v>
      </c>
      <c r="Q1290" t="str">
        <f t="shared" si="20"/>
        <v>1-Residential</v>
      </c>
    </row>
    <row r="1291" spans="1:17" x14ac:dyDescent="0.35">
      <c r="A1291">
        <v>5</v>
      </c>
      <c r="B1291" t="s">
        <v>181</v>
      </c>
      <c r="C1291">
        <v>2019</v>
      </c>
      <c r="D1291">
        <v>8</v>
      </c>
      <c r="E1291" t="s">
        <v>194</v>
      </c>
      <c r="F1291">
        <v>5</v>
      </c>
      <c r="G1291" t="s">
        <v>195</v>
      </c>
      <c r="H1291">
        <v>5</v>
      </c>
      <c r="I1291" t="s">
        <v>190</v>
      </c>
      <c r="J1291" t="s">
        <v>115</v>
      </c>
      <c r="K1291" t="s">
        <v>185</v>
      </c>
      <c r="L1291">
        <v>460</v>
      </c>
      <c r="M1291" t="s">
        <v>198</v>
      </c>
      <c r="N1291">
        <v>1106</v>
      </c>
      <c r="O1291">
        <v>242329.59</v>
      </c>
      <c r="P1291">
        <v>2098396</v>
      </c>
      <c r="Q1291" t="str">
        <f t="shared" si="20"/>
        <v>3-Small C&amp;I</v>
      </c>
    </row>
    <row r="1292" spans="1:17" x14ac:dyDescent="0.35">
      <c r="A1292">
        <v>5</v>
      </c>
      <c r="B1292" t="s">
        <v>181</v>
      </c>
      <c r="C1292">
        <v>2019</v>
      </c>
      <c r="D1292">
        <v>8</v>
      </c>
      <c r="E1292" t="s">
        <v>194</v>
      </c>
      <c r="F1292">
        <v>1</v>
      </c>
      <c r="G1292" t="s">
        <v>183</v>
      </c>
      <c r="H1292">
        <v>950</v>
      </c>
      <c r="I1292" t="s">
        <v>184</v>
      </c>
      <c r="J1292" t="s">
        <v>115</v>
      </c>
      <c r="K1292" t="s">
        <v>185</v>
      </c>
      <c r="L1292">
        <v>4512</v>
      </c>
      <c r="M1292" t="s">
        <v>186</v>
      </c>
      <c r="N1292">
        <v>646</v>
      </c>
      <c r="O1292">
        <v>43047.23</v>
      </c>
      <c r="P1292">
        <v>431621</v>
      </c>
      <c r="Q1292" t="str">
        <f t="shared" si="20"/>
        <v>3-Small C&amp;I</v>
      </c>
    </row>
    <row r="1293" spans="1:17" x14ac:dyDescent="0.35">
      <c r="A1293">
        <v>4</v>
      </c>
      <c r="B1293" t="s">
        <v>187</v>
      </c>
      <c r="C1293">
        <v>2019</v>
      </c>
      <c r="D1293">
        <v>8</v>
      </c>
      <c r="E1293" t="s">
        <v>194</v>
      </c>
      <c r="F1293">
        <v>1</v>
      </c>
      <c r="G1293" t="s">
        <v>183</v>
      </c>
      <c r="H1293">
        <v>950</v>
      </c>
      <c r="I1293" t="s">
        <v>184</v>
      </c>
      <c r="J1293" t="s">
        <v>115</v>
      </c>
      <c r="K1293" t="s">
        <v>185</v>
      </c>
      <c r="L1293">
        <v>4512</v>
      </c>
      <c r="M1293" t="s">
        <v>186</v>
      </c>
      <c r="N1293">
        <v>29</v>
      </c>
      <c r="O1293">
        <v>2363.0700000000002</v>
      </c>
      <c r="P1293">
        <v>24162</v>
      </c>
      <c r="Q1293" t="str">
        <f t="shared" si="20"/>
        <v>3-Small C&amp;I</v>
      </c>
    </row>
    <row r="1294" spans="1:17" x14ac:dyDescent="0.35">
      <c r="A1294">
        <v>4</v>
      </c>
      <c r="B1294" t="s">
        <v>187</v>
      </c>
      <c r="C1294">
        <v>2019</v>
      </c>
      <c r="D1294">
        <v>8</v>
      </c>
      <c r="E1294" t="s">
        <v>194</v>
      </c>
      <c r="F1294">
        <v>5</v>
      </c>
      <c r="G1294" t="s">
        <v>195</v>
      </c>
      <c r="H1294">
        <v>950</v>
      </c>
      <c r="I1294" t="s">
        <v>184</v>
      </c>
      <c r="J1294" t="s">
        <v>115</v>
      </c>
      <c r="K1294" t="s">
        <v>185</v>
      </c>
      <c r="L1294">
        <v>4552</v>
      </c>
      <c r="M1294" t="s">
        <v>276</v>
      </c>
      <c r="N1294">
        <v>2</v>
      </c>
      <c r="O1294">
        <v>40.01</v>
      </c>
      <c r="P1294">
        <v>212</v>
      </c>
      <c r="Q1294" t="str">
        <f t="shared" si="20"/>
        <v>3-Small C&amp;I</v>
      </c>
    </row>
    <row r="1295" spans="1:17" x14ac:dyDescent="0.35">
      <c r="A1295">
        <v>5</v>
      </c>
      <c r="B1295" t="s">
        <v>181</v>
      </c>
      <c r="C1295">
        <v>2019</v>
      </c>
      <c r="D1295">
        <v>8</v>
      </c>
      <c r="E1295" t="s">
        <v>194</v>
      </c>
      <c r="F1295">
        <v>6</v>
      </c>
      <c r="G1295" t="s">
        <v>192</v>
      </c>
      <c r="H1295">
        <v>950</v>
      </c>
      <c r="I1295" t="s">
        <v>184</v>
      </c>
      <c r="J1295" t="s">
        <v>115</v>
      </c>
      <c r="K1295" t="s">
        <v>185</v>
      </c>
      <c r="L1295">
        <v>4562</v>
      </c>
      <c r="M1295" t="s">
        <v>211</v>
      </c>
      <c r="N1295">
        <v>30</v>
      </c>
      <c r="O1295">
        <v>756.28</v>
      </c>
      <c r="P1295">
        <v>5378</v>
      </c>
      <c r="Q1295" t="str">
        <f t="shared" si="20"/>
        <v>3-Small C&amp;I</v>
      </c>
    </row>
    <row r="1296" spans="1:17" x14ac:dyDescent="0.35">
      <c r="A1296">
        <v>5</v>
      </c>
      <c r="B1296" t="s">
        <v>181</v>
      </c>
      <c r="C1296">
        <v>2019</v>
      </c>
      <c r="D1296">
        <v>8</v>
      </c>
      <c r="E1296" t="s">
        <v>194</v>
      </c>
      <c r="F1296">
        <v>3</v>
      </c>
      <c r="G1296" t="s">
        <v>189</v>
      </c>
      <c r="H1296">
        <v>951</v>
      </c>
      <c r="I1296" t="s">
        <v>250</v>
      </c>
      <c r="J1296" t="s">
        <v>126</v>
      </c>
      <c r="K1296" t="s">
        <v>249</v>
      </c>
      <c r="L1296">
        <v>4532</v>
      </c>
      <c r="M1296" t="s">
        <v>200</v>
      </c>
      <c r="N1296">
        <v>1338</v>
      </c>
      <c r="O1296">
        <v>49468.03</v>
      </c>
      <c r="P1296">
        <v>460328</v>
      </c>
      <c r="Q1296" t="str">
        <f t="shared" si="20"/>
        <v>3-Small C&amp;I</v>
      </c>
    </row>
    <row r="1297" spans="1:17" x14ac:dyDescent="0.35">
      <c r="A1297">
        <v>5</v>
      </c>
      <c r="B1297" t="s">
        <v>181</v>
      </c>
      <c r="C1297">
        <v>2019</v>
      </c>
      <c r="D1297">
        <v>8</v>
      </c>
      <c r="E1297" t="s">
        <v>194</v>
      </c>
      <c r="F1297">
        <v>1</v>
      </c>
      <c r="G1297" t="s">
        <v>183</v>
      </c>
      <c r="H1297">
        <v>305</v>
      </c>
      <c r="I1297" t="s">
        <v>234</v>
      </c>
      <c r="J1297" t="s">
        <v>115</v>
      </c>
      <c r="K1297" t="s">
        <v>185</v>
      </c>
      <c r="L1297">
        <v>200</v>
      </c>
      <c r="M1297" t="s">
        <v>210</v>
      </c>
      <c r="N1297">
        <v>1</v>
      </c>
      <c r="O1297">
        <v>420.54</v>
      </c>
      <c r="P1297">
        <v>2248</v>
      </c>
      <c r="Q1297" t="str">
        <f t="shared" si="20"/>
        <v>3-Small C&amp;I</v>
      </c>
    </row>
    <row r="1298" spans="1:17" x14ac:dyDescent="0.35">
      <c r="A1298">
        <v>5</v>
      </c>
      <c r="B1298" t="s">
        <v>181</v>
      </c>
      <c r="C1298">
        <v>2019</v>
      </c>
      <c r="D1298">
        <v>8</v>
      </c>
      <c r="E1298" t="s">
        <v>194</v>
      </c>
      <c r="F1298">
        <v>75</v>
      </c>
      <c r="G1298" t="s">
        <v>212</v>
      </c>
      <c r="H1298">
        <v>5</v>
      </c>
      <c r="I1298" t="s">
        <v>190</v>
      </c>
      <c r="J1298" t="s">
        <v>115</v>
      </c>
      <c r="K1298" t="s">
        <v>185</v>
      </c>
      <c r="L1298">
        <v>1575</v>
      </c>
      <c r="M1298" t="s">
        <v>218</v>
      </c>
      <c r="N1298">
        <v>5</v>
      </c>
      <c r="O1298">
        <v>2568.71</v>
      </c>
      <c r="P1298">
        <v>13790</v>
      </c>
      <c r="Q1298" t="str">
        <f t="shared" si="20"/>
        <v>3-Small C&amp;I</v>
      </c>
    </row>
    <row r="1299" spans="1:17" x14ac:dyDescent="0.35">
      <c r="A1299">
        <v>4</v>
      </c>
      <c r="B1299" t="s">
        <v>187</v>
      </c>
      <c r="C1299">
        <v>2019</v>
      </c>
      <c r="D1299">
        <v>8</v>
      </c>
      <c r="E1299" t="s">
        <v>194</v>
      </c>
      <c r="F1299">
        <v>3</v>
      </c>
      <c r="G1299" t="s">
        <v>189</v>
      </c>
      <c r="H1299">
        <v>903</v>
      </c>
      <c r="I1299" t="s">
        <v>239</v>
      </c>
      <c r="J1299" t="s">
        <v>121</v>
      </c>
      <c r="K1299" t="s">
        <v>230</v>
      </c>
      <c r="L1299">
        <v>4532</v>
      </c>
      <c r="M1299" t="s">
        <v>200</v>
      </c>
      <c r="N1299">
        <v>22</v>
      </c>
      <c r="O1299">
        <v>1897.97</v>
      </c>
      <c r="P1299">
        <v>14197</v>
      </c>
      <c r="Q1299" t="str">
        <f t="shared" si="20"/>
        <v>1-Residential</v>
      </c>
    </row>
    <row r="1300" spans="1:17" x14ac:dyDescent="0.35">
      <c r="A1300">
        <v>4</v>
      </c>
      <c r="B1300" t="s">
        <v>187</v>
      </c>
      <c r="C1300">
        <v>2019</v>
      </c>
      <c r="D1300">
        <v>8</v>
      </c>
      <c r="E1300" t="s">
        <v>194</v>
      </c>
      <c r="F1300">
        <v>1</v>
      </c>
      <c r="G1300" t="s">
        <v>183</v>
      </c>
      <c r="H1300">
        <v>953</v>
      </c>
      <c r="I1300" t="s">
        <v>213</v>
      </c>
      <c r="J1300" t="s">
        <v>118</v>
      </c>
      <c r="K1300" t="s">
        <v>214</v>
      </c>
      <c r="L1300">
        <v>4512</v>
      </c>
      <c r="M1300" t="s">
        <v>186</v>
      </c>
      <c r="N1300">
        <v>1</v>
      </c>
      <c r="O1300">
        <v>32.950000000000003</v>
      </c>
      <c r="P1300">
        <v>239</v>
      </c>
      <c r="Q1300" t="str">
        <f t="shared" si="20"/>
        <v>3-Small C&amp;I</v>
      </c>
    </row>
    <row r="1301" spans="1:17" x14ac:dyDescent="0.35">
      <c r="A1301">
        <v>5</v>
      </c>
      <c r="B1301" t="s">
        <v>181</v>
      </c>
      <c r="C1301">
        <v>2019</v>
      </c>
      <c r="D1301">
        <v>8</v>
      </c>
      <c r="E1301" t="s">
        <v>194</v>
      </c>
      <c r="F1301">
        <v>5</v>
      </c>
      <c r="G1301" t="s">
        <v>195</v>
      </c>
      <c r="H1301">
        <v>954</v>
      </c>
      <c r="I1301" t="s">
        <v>237</v>
      </c>
      <c r="J1301" t="s">
        <v>119</v>
      </c>
      <c r="K1301" t="s">
        <v>216</v>
      </c>
      <c r="L1301">
        <v>4552</v>
      </c>
      <c r="M1301" t="s">
        <v>276</v>
      </c>
      <c r="N1301">
        <v>506</v>
      </c>
      <c r="O1301">
        <v>1333090.3700000001</v>
      </c>
      <c r="P1301">
        <v>16623125</v>
      </c>
      <c r="Q1301" t="str">
        <f t="shared" si="20"/>
        <v>4-Medium C&amp;I</v>
      </c>
    </row>
    <row r="1302" spans="1:17" x14ac:dyDescent="0.35">
      <c r="A1302">
        <v>5</v>
      </c>
      <c r="B1302" t="s">
        <v>181</v>
      </c>
      <c r="C1302">
        <v>2019</v>
      </c>
      <c r="D1302">
        <v>8</v>
      </c>
      <c r="E1302" t="s">
        <v>194</v>
      </c>
      <c r="F1302">
        <v>79</v>
      </c>
      <c r="G1302" t="s">
        <v>212</v>
      </c>
      <c r="H1302">
        <v>954</v>
      </c>
      <c r="I1302" t="s">
        <v>237</v>
      </c>
      <c r="J1302" t="s">
        <v>119</v>
      </c>
      <c r="K1302" t="s">
        <v>216</v>
      </c>
      <c r="L1302">
        <v>4579</v>
      </c>
      <c r="M1302" t="s">
        <v>221</v>
      </c>
      <c r="N1302">
        <v>5</v>
      </c>
      <c r="O1302">
        <v>3597.71</v>
      </c>
      <c r="P1302">
        <v>46280</v>
      </c>
      <c r="Q1302" t="str">
        <f t="shared" si="20"/>
        <v>4-Medium C&amp;I</v>
      </c>
    </row>
    <row r="1303" spans="1:17" x14ac:dyDescent="0.35">
      <c r="A1303">
        <v>4</v>
      </c>
      <c r="B1303" t="s">
        <v>187</v>
      </c>
      <c r="C1303">
        <v>2019</v>
      </c>
      <c r="D1303">
        <v>8</v>
      </c>
      <c r="E1303" t="s">
        <v>194</v>
      </c>
      <c r="F1303">
        <v>3</v>
      </c>
      <c r="G1303" t="s">
        <v>189</v>
      </c>
      <c r="H1303">
        <v>954</v>
      </c>
      <c r="I1303" t="s">
        <v>237</v>
      </c>
      <c r="J1303" t="s">
        <v>119</v>
      </c>
      <c r="K1303" t="s">
        <v>216</v>
      </c>
      <c r="L1303">
        <v>4532</v>
      </c>
      <c r="M1303" t="s">
        <v>200</v>
      </c>
      <c r="N1303">
        <v>75</v>
      </c>
      <c r="O1303">
        <v>187585.96</v>
      </c>
      <c r="P1303">
        <v>2244151</v>
      </c>
      <c r="Q1303" t="str">
        <f t="shared" si="20"/>
        <v>4-Medium C&amp;I</v>
      </c>
    </row>
    <row r="1304" spans="1:17" x14ac:dyDescent="0.35">
      <c r="A1304">
        <v>5</v>
      </c>
      <c r="B1304" t="s">
        <v>181</v>
      </c>
      <c r="C1304">
        <v>2019</v>
      </c>
      <c r="D1304">
        <v>8</v>
      </c>
      <c r="E1304" t="s">
        <v>194</v>
      </c>
      <c r="F1304">
        <v>79</v>
      </c>
      <c r="G1304" t="s">
        <v>212</v>
      </c>
      <c r="H1304">
        <v>710</v>
      </c>
      <c r="I1304" t="s">
        <v>220</v>
      </c>
      <c r="J1304" t="s">
        <v>207</v>
      </c>
      <c r="K1304" t="s">
        <v>208</v>
      </c>
      <c r="L1304">
        <v>4579</v>
      </c>
      <c r="M1304" t="s">
        <v>221</v>
      </c>
      <c r="N1304">
        <v>1</v>
      </c>
      <c r="O1304">
        <v>4470.0600000000004</v>
      </c>
      <c r="P1304">
        <v>75449</v>
      </c>
      <c r="Q1304" t="str">
        <f t="shared" si="20"/>
        <v>5-Large C&amp;I</v>
      </c>
    </row>
    <row r="1305" spans="1:17" x14ac:dyDescent="0.35">
      <c r="A1305">
        <v>5</v>
      </c>
      <c r="B1305" t="s">
        <v>181</v>
      </c>
      <c r="C1305">
        <v>2019</v>
      </c>
      <c r="D1305">
        <v>8</v>
      </c>
      <c r="E1305" t="s">
        <v>194</v>
      </c>
      <c r="F1305">
        <v>10</v>
      </c>
      <c r="G1305" t="s">
        <v>238</v>
      </c>
      <c r="H1305">
        <v>2</v>
      </c>
      <c r="I1305" t="s">
        <v>264</v>
      </c>
      <c r="J1305" t="s">
        <v>121</v>
      </c>
      <c r="K1305" t="s">
        <v>230</v>
      </c>
      <c r="L1305">
        <v>207</v>
      </c>
      <c r="M1305" t="s">
        <v>243</v>
      </c>
      <c r="N1305">
        <v>28</v>
      </c>
      <c r="O1305">
        <v>4949.26</v>
      </c>
      <c r="P1305">
        <v>21865</v>
      </c>
      <c r="Q1305" t="str">
        <f t="shared" si="20"/>
        <v>1-Residential</v>
      </c>
    </row>
    <row r="1306" spans="1:17" x14ac:dyDescent="0.35">
      <c r="A1306">
        <v>5</v>
      </c>
      <c r="B1306" t="s">
        <v>181</v>
      </c>
      <c r="C1306">
        <v>2019</v>
      </c>
      <c r="D1306">
        <v>8</v>
      </c>
      <c r="E1306" t="s">
        <v>194</v>
      </c>
      <c r="F1306">
        <v>3</v>
      </c>
      <c r="G1306" t="s">
        <v>189</v>
      </c>
      <c r="H1306">
        <v>2</v>
      </c>
      <c r="I1306" t="s">
        <v>264</v>
      </c>
      <c r="J1306" t="s">
        <v>121</v>
      </c>
      <c r="K1306" t="s">
        <v>230</v>
      </c>
      <c r="L1306">
        <v>300</v>
      </c>
      <c r="M1306" t="s">
        <v>191</v>
      </c>
      <c r="N1306">
        <v>3</v>
      </c>
      <c r="O1306">
        <v>18.46</v>
      </c>
      <c r="P1306">
        <v>9</v>
      </c>
      <c r="Q1306" t="str">
        <f t="shared" si="20"/>
        <v>1-Residential</v>
      </c>
    </row>
    <row r="1307" spans="1:17" x14ac:dyDescent="0.35">
      <c r="A1307">
        <v>5</v>
      </c>
      <c r="B1307" t="s">
        <v>181</v>
      </c>
      <c r="C1307">
        <v>2019</v>
      </c>
      <c r="D1307">
        <v>8</v>
      </c>
      <c r="E1307" t="s">
        <v>194</v>
      </c>
      <c r="F1307">
        <v>3</v>
      </c>
      <c r="G1307" t="s">
        <v>189</v>
      </c>
      <c r="H1307">
        <v>301</v>
      </c>
      <c r="I1307" t="s">
        <v>247</v>
      </c>
      <c r="J1307" t="s">
        <v>121</v>
      </c>
      <c r="K1307" t="s">
        <v>230</v>
      </c>
      <c r="L1307">
        <v>300</v>
      </c>
      <c r="M1307" t="s">
        <v>191</v>
      </c>
      <c r="N1307">
        <v>10</v>
      </c>
      <c r="O1307">
        <v>3513.34</v>
      </c>
      <c r="P1307">
        <v>16348</v>
      </c>
      <c r="Q1307" t="str">
        <f t="shared" si="20"/>
        <v>1-Residential</v>
      </c>
    </row>
    <row r="1308" spans="1:17" x14ac:dyDescent="0.35">
      <c r="A1308">
        <v>5</v>
      </c>
      <c r="B1308" t="s">
        <v>181</v>
      </c>
      <c r="C1308">
        <v>2019</v>
      </c>
      <c r="D1308">
        <v>8</v>
      </c>
      <c r="E1308" t="s">
        <v>194</v>
      </c>
      <c r="F1308">
        <v>1</v>
      </c>
      <c r="G1308" t="s">
        <v>183</v>
      </c>
      <c r="H1308">
        <v>903</v>
      </c>
      <c r="I1308" t="s">
        <v>239</v>
      </c>
      <c r="J1308" t="s">
        <v>121</v>
      </c>
      <c r="K1308" t="s">
        <v>230</v>
      </c>
      <c r="L1308">
        <v>4512</v>
      </c>
      <c r="M1308" t="s">
        <v>186</v>
      </c>
      <c r="N1308">
        <v>409257</v>
      </c>
      <c r="O1308">
        <v>40277191.5</v>
      </c>
      <c r="P1308">
        <v>331773508</v>
      </c>
      <c r="Q1308" t="str">
        <f t="shared" si="20"/>
        <v>1-Residential</v>
      </c>
    </row>
    <row r="1309" spans="1:17" x14ac:dyDescent="0.35">
      <c r="A1309">
        <v>5</v>
      </c>
      <c r="B1309" t="s">
        <v>181</v>
      </c>
      <c r="C1309">
        <v>2019</v>
      </c>
      <c r="D1309">
        <v>8</v>
      </c>
      <c r="E1309" t="s">
        <v>194</v>
      </c>
      <c r="F1309">
        <v>3</v>
      </c>
      <c r="G1309" t="s">
        <v>189</v>
      </c>
      <c r="H1309">
        <v>13</v>
      </c>
      <c r="I1309" t="s">
        <v>296</v>
      </c>
      <c r="J1309" t="s">
        <v>119</v>
      </c>
      <c r="K1309" t="s">
        <v>216</v>
      </c>
      <c r="L1309">
        <v>300</v>
      </c>
      <c r="M1309" t="s">
        <v>191</v>
      </c>
      <c r="N1309">
        <v>111</v>
      </c>
      <c r="O1309">
        <v>283459.5</v>
      </c>
      <c r="P1309">
        <v>1656203</v>
      </c>
      <c r="Q1309" t="str">
        <f t="shared" si="20"/>
        <v>4-Medium C&amp;I</v>
      </c>
    </row>
    <row r="1310" spans="1:17" x14ac:dyDescent="0.35">
      <c r="A1310">
        <v>5</v>
      </c>
      <c r="B1310" t="s">
        <v>181</v>
      </c>
      <c r="C1310">
        <v>2019</v>
      </c>
      <c r="D1310">
        <v>8</v>
      </c>
      <c r="E1310" t="s">
        <v>194</v>
      </c>
      <c r="F1310">
        <v>3</v>
      </c>
      <c r="G1310" t="s">
        <v>189</v>
      </c>
      <c r="H1310">
        <v>602</v>
      </c>
      <c r="I1310" t="s">
        <v>246</v>
      </c>
      <c r="J1310" t="s">
        <v>125</v>
      </c>
      <c r="K1310" t="s">
        <v>197</v>
      </c>
      <c r="L1310">
        <v>300</v>
      </c>
      <c r="M1310" t="s">
        <v>191</v>
      </c>
      <c r="N1310">
        <v>980</v>
      </c>
      <c r="O1310">
        <v>86216.12</v>
      </c>
      <c r="P1310">
        <v>259390</v>
      </c>
      <c r="Q1310" t="str">
        <f t="shared" si="20"/>
        <v>Street</v>
      </c>
    </row>
    <row r="1311" spans="1:17" x14ac:dyDescent="0.35">
      <c r="A1311">
        <v>5</v>
      </c>
      <c r="B1311" t="s">
        <v>181</v>
      </c>
      <c r="C1311">
        <v>2019</v>
      </c>
      <c r="D1311">
        <v>8</v>
      </c>
      <c r="E1311" t="s">
        <v>194</v>
      </c>
      <c r="F1311">
        <v>6</v>
      </c>
      <c r="G1311" t="s">
        <v>192</v>
      </c>
      <c r="H1311">
        <v>626</v>
      </c>
      <c r="I1311" t="s">
        <v>268</v>
      </c>
      <c r="J1311" t="s">
        <v>132</v>
      </c>
      <c r="K1311" t="s">
        <v>212</v>
      </c>
      <c r="L1311">
        <v>700</v>
      </c>
      <c r="M1311" t="s">
        <v>193</v>
      </c>
      <c r="N1311">
        <v>3</v>
      </c>
      <c r="O1311">
        <v>1831.75</v>
      </c>
      <c r="P1311">
        <v>515</v>
      </c>
      <c r="Q1311" t="str">
        <f t="shared" si="20"/>
        <v>Street</v>
      </c>
    </row>
    <row r="1312" spans="1:17" x14ac:dyDescent="0.35">
      <c r="A1312">
        <v>5</v>
      </c>
      <c r="B1312" t="s">
        <v>181</v>
      </c>
      <c r="C1312">
        <v>2019</v>
      </c>
      <c r="D1312">
        <v>8</v>
      </c>
      <c r="E1312" t="s">
        <v>194</v>
      </c>
      <c r="F1312">
        <v>6</v>
      </c>
      <c r="G1312" t="s">
        <v>192</v>
      </c>
      <c r="H1312">
        <v>621</v>
      </c>
      <c r="I1312" t="s">
        <v>259</v>
      </c>
      <c r="J1312" t="s">
        <v>116</v>
      </c>
      <c r="K1312" t="s">
        <v>224</v>
      </c>
      <c r="L1312">
        <v>4562</v>
      </c>
      <c r="M1312" t="s">
        <v>211</v>
      </c>
      <c r="N1312">
        <v>9</v>
      </c>
      <c r="O1312">
        <v>153.58000000000001</v>
      </c>
      <c r="P1312">
        <v>999</v>
      </c>
      <c r="Q1312" t="str">
        <f t="shared" si="20"/>
        <v>3-Small C&amp;I</v>
      </c>
    </row>
    <row r="1313" spans="1:17" x14ac:dyDescent="0.35">
      <c r="A1313">
        <v>5</v>
      </c>
      <c r="B1313" t="s">
        <v>181</v>
      </c>
      <c r="C1313">
        <v>2019</v>
      </c>
      <c r="D1313">
        <v>8</v>
      </c>
      <c r="E1313" t="s">
        <v>194</v>
      </c>
      <c r="F1313">
        <v>60</v>
      </c>
      <c r="G1313" t="s">
        <v>212</v>
      </c>
      <c r="H1313">
        <v>623</v>
      </c>
      <c r="I1313" t="s">
        <v>295</v>
      </c>
      <c r="J1313" t="s">
        <v>124</v>
      </c>
      <c r="K1313" t="s">
        <v>227</v>
      </c>
      <c r="L1313">
        <v>360</v>
      </c>
      <c r="M1313" t="s">
        <v>225</v>
      </c>
      <c r="N1313">
        <v>3</v>
      </c>
      <c r="O1313">
        <v>48</v>
      </c>
      <c r="P1313">
        <v>162</v>
      </c>
      <c r="Q1313" t="str">
        <f t="shared" si="20"/>
        <v>Street</v>
      </c>
    </row>
    <row r="1314" spans="1:17" x14ac:dyDescent="0.35">
      <c r="A1314">
        <v>5</v>
      </c>
      <c r="B1314" t="s">
        <v>181</v>
      </c>
      <c r="C1314">
        <v>2019</v>
      </c>
      <c r="D1314">
        <v>8</v>
      </c>
      <c r="E1314" t="s">
        <v>194</v>
      </c>
      <c r="F1314">
        <v>1</v>
      </c>
      <c r="G1314" t="s">
        <v>183</v>
      </c>
      <c r="H1314">
        <v>905</v>
      </c>
      <c r="I1314" t="s">
        <v>272</v>
      </c>
      <c r="J1314" t="s">
        <v>122</v>
      </c>
      <c r="K1314" t="s">
        <v>242</v>
      </c>
      <c r="L1314">
        <v>4512</v>
      </c>
      <c r="M1314" t="s">
        <v>186</v>
      </c>
      <c r="N1314">
        <v>60464</v>
      </c>
      <c r="O1314">
        <v>1616299.33</v>
      </c>
      <c r="P1314">
        <v>41307567</v>
      </c>
      <c r="Q1314" t="str">
        <f t="shared" si="20"/>
        <v>2-Low Income Residential</v>
      </c>
    </row>
    <row r="1315" spans="1:17" x14ac:dyDescent="0.35">
      <c r="A1315">
        <v>5</v>
      </c>
      <c r="B1315" t="s">
        <v>181</v>
      </c>
      <c r="C1315">
        <v>2019</v>
      </c>
      <c r="D1315">
        <v>8</v>
      </c>
      <c r="E1315" t="s">
        <v>194</v>
      </c>
      <c r="F1315">
        <v>3</v>
      </c>
      <c r="G1315" t="s">
        <v>189</v>
      </c>
      <c r="H1315">
        <v>5</v>
      </c>
      <c r="I1315" t="s">
        <v>190</v>
      </c>
      <c r="J1315" t="s">
        <v>115</v>
      </c>
      <c r="K1315" t="s">
        <v>185</v>
      </c>
      <c r="L1315">
        <v>300</v>
      </c>
      <c r="M1315" t="s">
        <v>191</v>
      </c>
      <c r="N1315">
        <v>47123</v>
      </c>
      <c r="O1315">
        <v>2672452.39</v>
      </c>
      <c r="P1315">
        <v>71881081</v>
      </c>
      <c r="Q1315" t="str">
        <f t="shared" si="20"/>
        <v>3-Small C&amp;I</v>
      </c>
    </row>
    <row r="1316" spans="1:17" x14ac:dyDescent="0.35">
      <c r="A1316">
        <v>5</v>
      </c>
      <c r="B1316" t="s">
        <v>181</v>
      </c>
      <c r="C1316">
        <v>2019</v>
      </c>
      <c r="D1316">
        <v>8</v>
      </c>
      <c r="E1316" t="s">
        <v>194</v>
      </c>
      <c r="F1316">
        <v>3</v>
      </c>
      <c r="G1316" t="s">
        <v>189</v>
      </c>
      <c r="H1316">
        <v>11</v>
      </c>
      <c r="I1316" t="s">
        <v>283</v>
      </c>
      <c r="J1316" t="s">
        <v>115</v>
      </c>
      <c r="K1316" t="s">
        <v>185</v>
      </c>
      <c r="L1316">
        <v>300</v>
      </c>
      <c r="M1316" t="s">
        <v>191</v>
      </c>
      <c r="N1316">
        <v>246</v>
      </c>
      <c r="O1316">
        <v>79909.11</v>
      </c>
      <c r="P1316">
        <v>449871</v>
      </c>
      <c r="Q1316" t="str">
        <f t="shared" si="20"/>
        <v>3-Small C&amp;I</v>
      </c>
    </row>
    <row r="1317" spans="1:17" x14ac:dyDescent="0.35">
      <c r="A1317">
        <v>5</v>
      </c>
      <c r="B1317" t="s">
        <v>181</v>
      </c>
      <c r="C1317">
        <v>2019</v>
      </c>
      <c r="D1317">
        <v>8</v>
      </c>
      <c r="E1317" t="s">
        <v>194</v>
      </c>
      <c r="F1317">
        <v>77</v>
      </c>
      <c r="G1317" t="s">
        <v>212</v>
      </c>
      <c r="H1317">
        <v>950</v>
      </c>
      <c r="I1317" t="s">
        <v>184</v>
      </c>
      <c r="J1317" t="s">
        <v>115</v>
      </c>
      <c r="K1317" t="s">
        <v>185</v>
      </c>
      <c r="L1317">
        <v>4577</v>
      </c>
      <c r="M1317" t="s">
        <v>212</v>
      </c>
      <c r="N1317">
        <v>1</v>
      </c>
      <c r="O1317">
        <v>115.39</v>
      </c>
      <c r="P1317">
        <v>1223</v>
      </c>
      <c r="Q1317" t="str">
        <f t="shared" si="20"/>
        <v>3-Small C&amp;I</v>
      </c>
    </row>
    <row r="1318" spans="1:17" x14ac:dyDescent="0.35">
      <c r="A1318">
        <v>5</v>
      </c>
      <c r="B1318" t="s">
        <v>181</v>
      </c>
      <c r="C1318">
        <v>2019</v>
      </c>
      <c r="D1318">
        <v>8</v>
      </c>
      <c r="E1318" t="s">
        <v>194</v>
      </c>
      <c r="F1318">
        <v>79</v>
      </c>
      <c r="G1318" t="s">
        <v>212</v>
      </c>
      <c r="H1318">
        <v>950</v>
      </c>
      <c r="I1318" t="s">
        <v>184</v>
      </c>
      <c r="J1318" t="s">
        <v>115</v>
      </c>
      <c r="K1318" t="s">
        <v>185</v>
      </c>
      <c r="L1318">
        <v>4579</v>
      </c>
      <c r="M1318" t="s">
        <v>221</v>
      </c>
      <c r="N1318">
        <v>84</v>
      </c>
      <c r="O1318">
        <v>6461.13</v>
      </c>
      <c r="P1318">
        <v>65450</v>
      </c>
      <c r="Q1318" t="str">
        <f t="shared" si="20"/>
        <v>3-Small C&amp;I</v>
      </c>
    </row>
    <row r="1319" spans="1:17" x14ac:dyDescent="0.35">
      <c r="A1319">
        <v>5</v>
      </c>
      <c r="B1319" t="s">
        <v>181</v>
      </c>
      <c r="C1319">
        <v>2019</v>
      </c>
      <c r="D1319">
        <v>8</v>
      </c>
      <c r="E1319" t="s">
        <v>194</v>
      </c>
      <c r="F1319">
        <v>3</v>
      </c>
      <c r="G1319" t="s">
        <v>189</v>
      </c>
      <c r="H1319">
        <v>8</v>
      </c>
      <c r="I1319" t="s">
        <v>248</v>
      </c>
      <c r="J1319" t="s">
        <v>126</v>
      </c>
      <c r="K1319" t="s">
        <v>249</v>
      </c>
      <c r="L1319">
        <v>300</v>
      </c>
      <c r="M1319" t="s">
        <v>191</v>
      </c>
      <c r="N1319">
        <v>421</v>
      </c>
      <c r="O1319">
        <v>23369.62</v>
      </c>
      <c r="P1319">
        <v>110821</v>
      </c>
      <c r="Q1319" t="str">
        <f t="shared" si="20"/>
        <v>3-Small C&amp;I</v>
      </c>
    </row>
    <row r="1320" spans="1:17" x14ac:dyDescent="0.35">
      <c r="A1320">
        <v>5</v>
      </c>
      <c r="B1320" t="s">
        <v>181</v>
      </c>
      <c r="C1320">
        <v>2019</v>
      </c>
      <c r="D1320">
        <v>8</v>
      </c>
      <c r="E1320" t="s">
        <v>194</v>
      </c>
      <c r="F1320">
        <v>5</v>
      </c>
      <c r="G1320" t="s">
        <v>195</v>
      </c>
      <c r="H1320">
        <v>8</v>
      </c>
      <c r="I1320" t="s">
        <v>248</v>
      </c>
      <c r="J1320" t="s">
        <v>126</v>
      </c>
      <c r="K1320" t="s">
        <v>249</v>
      </c>
      <c r="L1320">
        <v>460</v>
      </c>
      <c r="M1320" t="s">
        <v>198</v>
      </c>
      <c r="N1320">
        <v>1</v>
      </c>
      <c r="O1320">
        <v>60.82</v>
      </c>
      <c r="P1320">
        <v>292</v>
      </c>
      <c r="Q1320" t="str">
        <f t="shared" si="20"/>
        <v>3-Small C&amp;I</v>
      </c>
    </row>
    <row r="1321" spans="1:17" x14ac:dyDescent="0.35">
      <c r="A1321">
        <v>5</v>
      </c>
      <c r="B1321" t="s">
        <v>181</v>
      </c>
      <c r="C1321">
        <v>2019</v>
      </c>
      <c r="D1321">
        <v>8</v>
      </c>
      <c r="E1321" t="s">
        <v>194</v>
      </c>
      <c r="F1321">
        <v>79</v>
      </c>
      <c r="G1321" t="s">
        <v>212</v>
      </c>
      <c r="H1321">
        <v>5</v>
      </c>
      <c r="I1321" t="s">
        <v>190</v>
      </c>
      <c r="J1321" t="s">
        <v>115</v>
      </c>
      <c r="K1321" t="s">
        <v>185</v>
      </c>
      <c r="L1321">
        <v>1579</v>
      </c>
      <c r="M1321" t="s">
        <v>271</v>
      </c>
      <c r="N1321">
        <v>1</v>
      </c>
      <c r="O1321">
        <v>9.67</v>
      </c>
      <c r="P1321">
        <v>0</v>
      </c>
      <c r="Q1321" t="str">
        <f t="shared" si="20"/>
        <v>3-Small C&amp;I</v>
      </c>
    </row>
    <row r="1322" spans="1:17" x14ac:dyDescent="0.35">
      <c r="A1322">
        <v>5</v>
      </c>
      <c r="B1322" t="s">
        <v>181</v>
      </c>
      <c r="C1322">
        <v>2019</v>
      </c>
      <c r="D1322">
        <v>8</v>
      </c>
      <c r="E1322" t="s">
        <v>194</v>
      </c>
      <c r="F1322">
        <v>3</v>
      </c>
      <c r="G1322" t="s">
        <v>189</v>
      </c>
      <c r="H1322">
        <v>309</v>
      </c>
      <c r="I1322" t="s">
        <v>302</v>
      </c>
      <c r="J1322" t="s">
        <v>117</v>
      </c>
      <c r="K1322" t="s">
        <v>236</v>
      </c>
      <c r="L1322">
        <v>300</v>
      </c>
      <c r="M1322" t="s">
        <v>191</v>
      </c>
      <c r="N1322">
        <v>6</v>
      </c>
      <c r="O1322">
        <v>1924.64</v>
      </c>
      <c r="P1322">
        <v>10211</v>
      </c>
      <c r="Q1322" t="str">
        <f t="shared" si="20"/>
        <v>3-Small C&amp;I</v>
      </c>
    </row>
    <row r="1323" spans="1:17" x14ac:dyDescent="0.35">
      <c r="A1323">
        <v>5</v>
      </c>
      <c r="B1323" t="s">
        <v>181</v>
      </c>
      <c r="C1323">
        <v>2019</v>
      </c>
      <c r="D1323">
        <v>8</v>
      </c>
      <c r="E1323" t="s">
        <v>194</v>
      </c>
      <c r="F1323">
        <v>1</v>
      </c>
      <c r="G1323" t="s">
        <v>183</v>
      </c>
      <c r="H1323">
        <v>310</v>
      </c>
      <c r="I1323" t="s">
        <v>254</v>
      </c>
      <c r="J1323" t="s">
        <v>118</v>
      </c>
      <c r="K1323" t="s">
        <v>214</v>
      </c>
      <c r="L1323">
        <v>200</v>
      </c>
      <c r="M1323" t="s">
        <v>210</v>
      </c>
      <c r="N1323">
        <v>3</v>
      </c>
      <c r="O1323">
        <v>110.2</v>
      </c>
      <c r="P1323">
        <v>439</v>
      </c>
      <c r="Q1323" t="str">
        <f t="shared" si="20"/>
        <v>3-Small C&amp;I</v>
      </c>
    </row>
    <row r="1324" spans="1:17" x14ac:dyDescent="0.35">
      <c r="A1324">
        <v>5</v>
      </c>
      <c r="B1324" t="s">
        <v>181</v>
      </c>
      <c r="C1324">
        <v>2019</v>
      </c>
      <c r="D1324">
        <v>8</v>
      </c>
      <c r="E1324" t="s">
        <v>194</v>
      </c>
      <c r="F1324">
        <v>3</v>
      </c>
      <c r="G1324" t="s">
        <v>189</v>
      </c>
      <c r="H1324">
        <v>310</v>
      </c>
      <c r="I1324" t="s">
        <v>254</v>
      </c>
      <c r="J1324" t="s">
        <v>118</v>
      </c>
      <c r="K1324" t="s">
        <v>214</v>
      </c>
      <c r="L1324">
        <v>300</v>
      </c>
      <c r="M1324" t="s">
        <v>191</v>
      </c>
      <c r="N1324">
        <v>251</v>
      </c>
      <c r="O1324">
        <v>11941.21</v>
      </c>
      <c r="P1324">
        <v>53919</v>
      </c>
      <c r="Q1324" t="str">
        <f t="shared" si="20"/>
        <v>3-Small C&amp;I</v>
      </c>
    </row>
    <row r="1325" spans="1:17" x14ac:dyDescent="0.35">
      <c r="A1325">
        <v>5</v>
      </c>
      <c r="B1325" t="s">
        <v>181</v>
      </c>
      <c r="C1325">
        <v>2019</v>
      </c>
      <c r="D1325">
        <v>8</v>
      </c>
      <c r="E1325" t="s">
        <v>194</v>
      </c>
      <c r="F1325">
        <v>3</v>
      </c>
      <c r="G1325" t="s">
        <v>189</v>
      </c>
      <c r="H1325">
        <v>16</v>
      </c>
      <c r="I1325" t="s">
        <v>281</v>
      </c>
      <c r="J1325" t="s">
        <v>127</v>
      </c>
      <c r="K1325" t="s">
        <v>263</v>
      </c>
      <c r="L1325">
        <v>300</v>
      </c>
      <c r="M1325" t="s">
        <v>191</v>
      </c>
      <c r="N1325">
        <v>1</v>
      </c>
      <c r="O1325">
        <v>3459.42</v>
      </c>
      <c r="P1325">
        <v>19800</v>
      </c>
      <c r="Q1325" t="str">
        <f t="shared" si="20"/>
        <v>4-Medium C&amp;I</v>
      </c>
    </row>
    <row r="1326" spans="1:17" x14ac:dyDescent="0.35">
      <c r="A1326">
        <v>5</v>
      </c>
      <c r="B1326" t="s">
        <v>181</v>
      </c>
      <c r="C1326">
        <v>2019</v>
      </c>
      <c r="D1326">
        <v>8</v>
      </c>
      <c r="E1326" t="s">
        <v>194</v>
      </c>
      <c r="F1326">
        <v>3</v>
      </c>
      <c r="G1326" t="s">
        <v>189</v>
      </c>
      <c r="H1326">
        <v>955</v>
      </c>
      <c r="I1326" t="s">
        <v>282</v>
      </c>
      <c r="J1326" t="s">
        <v>119</v>
      </c>
      <c r="K1326" t="s">
        <v>216</v>
      </c>
      <c r="L1326">
        <v>4532</v>
      </c>
      <c r="M1326" t="s">
        <v>200</v>
      </c>
      <c r="N1326">
        <v>347</v>
      </c>
      <c r="O1326">
        <v>538739.47</v>
      </c>
      <c r="P1326">
        <v>7341360</v>
      </c>
      <c r="Q1326" t="str">
        <f t="shared" si="20"/>
        <v>4-Medium C&amp;I</v>
      </c>
    </row>
    <row r="1327" spans="1:17" x14ac:dyDescent="0.35">
      <c r="A1327">
        <v>5</v>
      </c>
      <c r="B1327" t="s">
        <v>181</v>
      </c>
      <c r="C1327">
        <v>2019</v>
      </c>
      <c r="D1327">
        <v>8</v>
      </c>
      <c r="E1327" t="s">
        <v>194</v>
      </c>
      <c r="F1327">
        <v>5</v>
      </c>
      <c r="G1327" t="s">
        <v>195</v>
      </c>
      <c r="H1327">
        <v>710</v>
      </c>
      <c r="I1327" t="s">
        <v>220</v>
      </c>
      <c r="J1327" t="s">
        <v>207</v>
      </c>
      <c r="K1327" t="s">
        <v>208</v>
      </c>
      <c r="L1327">
        <v>4552</v>
      </c>
      <c r="M1327" t="s">
        <v>276</v>
      </c>
      <c r="N1327">
        <v>659</v>
      </c>
      <c r="O1327">
        <v>11505335.789999999</v>
      </c>
      <c r="P1327">
        <v>204666696</v>
      </c>
      <c r="Q1327" t="str">
        <f t="shared" si="20"/>
        <v>5-Large C&amp;I</v>
      </c>
    </row>
    <row r="1328" spans="1:17" x14ac:dyDescent="0.35">
      <c r="A1328">
        <v>5</v>
      </c>
      <c r="B1328" t="s">
        <v>181</v>
      </c>
      <c r="C1328">
        <v>2019</v>
      </c>
      <c r="D1328">
        <v>8</v>
      </c>
      <c r="E1328" t="s">
        <v>194</v>
      </c>
      <c r="F1328">
        <v>10</v>
      </c>
      <c r="G1328" t="s">
        <v>238</v>
      </c>
      <c r="H1328">
        <v>301</v>
      </c>
      <c r="I1328" t="s">
        <v>247</v>
      </c>
      <c r="J1328" t="s">
        <v>121</v>
      </c>
      <c r="K1328" t="s">
        <v>230</v>
      </c>
      <c r="L1328">
        <v>207</v>
      </c>
      <c r="M1328" t="s">
        <v>243</v>
      </c>
      <c r="N1328">
        <v>474</v>
      </c>
      <c r="O1328">
        <v>78515.360000000001</v>
      </c>
      <c r="P1328">
        <v>343660</v>
      </c>
      <c r="Q1328" t="str">
        <f t="shared" si="20"/>
        <v>1-Residential</v>
      </c>
    </row>
    <row r="1329" spans="1:17" x14ac:dyDescent="0.35">
      <c r="A1329">
        <v>5</v>
      </c>
      <c r="B1329" t="s">
        <v>181</v>
      </c>
      <c r="C1329">
        <v>2019</v>
      </c>
      <c r="D1329">
        <v>8</v>
      </c>
      <c r="E1329" t="s">
        <v>194</v>
      </c>
      <c r="F1329">
        <v>72</v>
      </c>
      <c r="G1329" t="s">
        <v>212</v>
      </c>
      <c r="H1329">
        <v>1</v>
      </c>
      <c r="I1329" t="s">
        <v>229</v>
      </c>
      <c r="J1329" t="s">
        <v>121</v>
      </c>
      <c r="K1329" t="s">
        <v>230</v>
      </c>
      <c r="L1329">
        <v>1572</v>
      </c>
      <c r="M1329" t="s">
        <v>231</v>
      </c>
      <c r="N1329">
        <v>1</v>
      </c>
      <c r="O1329">
        <v>114.3</v>
      </c>
      <c r="P1329">
        <v>486</v>
      </c>
      <c r="Q1329" t="str">
        <f t="shared" si="20"/>
        <v>1-Residential</v>
      </c>
    </row>
    <row r="1330" spans="1:17" x14ac:dyDescent="0.35">
      <c r="A1330">
        <v>5</v>
      </c>
      <c r="B1330" t="s">
        <v>181</v>
      </c>
      <c r="C1330">
        <v>2019</v>
      </c>
      <c r="D1330">
        <v>8</v>
      </c>
      <c r="E1330" t="s">
        <v>194</v>
      </c>
      <c r="F1330">
        <v>5</v>
      </c>
      <c r="G1330" t="s">
        <v>195</v>
      </c>
      <c r="H1330">
        <v>313</v>
      </c>
      <c r="I1330" t="s">
        <v>217</v>
      </c>
      <c r="J1330" t="s">
        <v>119</v>
      </c>
      <c r="K1330" t="s">
        <v>216</v>
      </c>
      <c r="L1330">
        <v>460</v>
      </c>
      <c r="M1330" t="s">
        <v>198</v>
      </c>
      <c r="N1330">
        <v>1</v>
      </c>
      <c r="O1330">
        <v>630.63</v>
      </c>
      <c r="P1330">
        <v>3556</v>
      </c>
      <c r="Q1330" t="str">
        <f t="shared" si="20"/>
        <v>4-Medium C&amp;I</v>
      </c>
    </row>
    <row r="1331" spans="1:17" x14ac:dyDescent="0.35">
      <c r="A1331">
        <v>5</v>
      </c>
      <c r="B1331" t="s">
        <v>181</v>
      </c>
      <c r="C1331">
        <v>2019</v>
      </c>
      <c r="D1331">
        <v>8</v>
      </c>
      <c r="E1331" t="s">
        <v>194</v>
      </c>
      <c r="F1331">
        <v>77</v>
      </c>
      <c r="G1331" t="s">
        <v>212</v>
      </c>
      <c r="H1331">
        <v>18</v>
      </c>
      <c r="I1331" t="s">
        <v>215</v>
      </c>
      <c r="J1331" t="s">
        <v>119</v>
      </c>
      <c r="K1331" t="s">
        <v>216</v>
      </c>
      <c r="L1331">
        <v>1577</v>
      </c>
      <c r="M1331" t="s">
        <v>233</v>
      </c>
      <c r="N1331">
        <v>1</v>
      </c>
      <c r="O1331">
        <v>3449.92</v>
      </c>
      <c r="P1331">
        <v>20800</v>
      </c>
      <c r="Q1331" t="str">
        <f t="shared" si="20"/>
        <v>4-Medium C&amp;I</v>
      </c>
    </row>
    <row r="1332" spans="1:17" x14ac:dyDescent="0.35">
      <c r="A1332">
        <v>5</v>
      </c>
      <c r="B1332" t="s">
        <v>181</v>
      </c>
      <c r="C1332">
        <v>2019</v>
      </c>
      <c r="D1332">
        <v>8</v>
      </c>
      <c r="E1332" t="s">
        <v>194</v>
      </c>
      <c r="F1332">
        <v>1</v>
      </c>
      <c r="G1332" t="s">
        <v>183</v>
      </c>
      <c r="H1332">
        <v>616</v>
      </c>
      <c r="I1332" t="s">
        <v>199</v>
      </c>
      <c r="J1332" t="s">
        <v>125</v>
      </c>
      <c r="K1332" t="s">
        <v>197</v>
      </c>
      <c r="L1332">
        <v>4512</v>
      </c>
      <c r="M1332" t="s">
        <v>186</v>
      </c>
      <c r="N1332">
        <v>603</v>
      </c>
      <c r="O1332">
        <v>17839.05</v>
      </c>
      <c r="P1332">
        <v>57172</v>
      </c>
      <c r="Q1332" t="str">
        <f t="shared" si="20"/>
        <v>Street</v>
      </c>
    </row>
    <row r="1333" spans="1:17" x14ac:dyDescent="0.35">
      <c r="A1333">
        <v>5</v>
      </c>
      <c r="B1333" t="s">
        <v>181</v>
      </c>
      <c r="C1333">
        <v>2019</v>
      </c>
      <c r="D1333">
        <v>8</v>
      </c>
      <c r="E1333" t="s">
        <v>194</v>
      </c>
      <c r="F1333">
        <v>6</v>
      </c>
      <c r="G1333" t="s">
        <v>192</v>
      </c>
      <c r="H1333">
        <v>602</v>
      </c>
      <c r="I1333" t="s">
        <v>246</v>
      </c>
      <c r="J1333" t="s">
        <v>125</v>
      </c>
      <c r="K1333" t="s">
        <v>197</v>
      </c>
      <c r="L1333">
        <v>700</v>
      </c>
      <c r="M1333" t="s">
        <v>193</v>
      </c>
      <c r="N1333">
        <v>337</v>
      </c>
      <c r="O1333">
        <v>26175.69</v>
      </c>
      <c r="P1333">
        <v>75708</v>
      </c>
      <c r="Q1333" t="str">
        <f t="shared" si="20"/>
        <v>Street</v>
      </c>
    </row>
    <row r="1334" spans="1:17" x14ac:dyDescent="0.35">
      <c r="A1334">
        <v>5</v>
      </c>
      <c r="B1334" t="s">
        <v>181</v>
      </c>
      <c r="C1334">
        <v>2019</v>
      </c>
      <c r="D1334">
        <v>8</v>
      </c>
      <c r="E1334" t="s">
        <v>194</v>
      </c>
      <c r="F1334">
        <v>6</v>
      </c>
      <c r="G1334" t="s">
        <v>192</v>
      </c>
      <c r="H1334">
        <v>616</v>
      </c>
      <c r="I1334" t="s">
        <v>199</v>
      </c>
      <c r="J1334" t="s">
        <v>125</v>
      </c>
      <c r="K1334" t="s">
        <v>197</v>
      </c>
      <c r="L1334">
        <v>4562</v>
      </c>
      <c r="M1334" t="s">
        <v>211</v>
      </c>
      <c r="N1334">
        <v>864</v>
      </c>
      <c r="O1334">
        <v>49900.63</v>
      </c>
      <c r="P1334">
        <v>193652</v>
      </c>
      <c r="Q1334" t="str">
        <f t="shared" si="20"/>
        <v>Street</v>
      </c>
    </row>
    <row r="1335" spans="1:17" x14ac:dyDescent="0.35">
      <c r="A1335">
        <v>5</v>
      </c>
      <c r="B1335" t="s">
        <v>181</v>
      </c>
      <c r="C1335">
        <v>2019</v>
      </c>
      <c r="D1335">
        <v>8</v>
      </c>
      <c r="E1335" t="s">
        <v>194</v>
      </c>
      <c r="F1335">
        <v>6</v>
      </c>
      <c r="G1335" t="s">
        <v>192</v>
      </c>
      <c r="H1335">
        <v>625</v>
      </c>
      <c r="I1335" t="s">
        <v>286</v>
      </c>
      <c r="J1335" t="s">
        <v>132</v>
      </c>
      <c r="K1335" t="s">
        <v>212</v>
      </c>
      <c r="L1335">
        <v>700</v>
      </c>
      <c r="M1335" t="s">
        <v>193</v>
      </c>
      <c r="N1335">
        <v>1</v>
      </c>
      <c r="O1335">
        <v>17.100000000000001</v>
      </c>
      <c r="P1335">
        <v>19</v>
      </c>
      <c r="Q1335" t="str">
        <f t="shared" si="20"/>
        <v>Street</v>
      </c>
    </row>
    <row r="1336" spans="1:17" x14ac:dyDescent="0.35">
      <c r="A1336">
        <v>5</v>
      </c>
      <c r="B1336" t="s">
        <v>181</v>
      </c>
      <c r="C1336">
        <v>2019</v>
      </c>
      <c r="D1336">
        <v>8</v>
      </c>
      <c r="E1336" t="s">
        <v>194</v>
      </c>
      <c r="F1336">
        <v>6</v>
      </c>
      <c r="G1336" t="s">
        <v>192</v>
      </c>
      <c r="H1336">
        <v>627</v>
      </c>
      <c r="I1336" t="s">
        <v>257</v>
      </c>
      <c r="J1336" t="s">
        <v>132</v>
      </c>
      <c r="K1336" t="s">
        <v>212</v>
      </c>
      <c r="L1336">
        <v>4562</v>
      </c>
      <c r="M1336" t="s">
        <v>211</v>
      </c>
      <c r="N1336">
        <v>4</v>
      </c>
      <c r="O1336">
        <v>1350.49</v>
      </c>
      <c r="P1336">
        <v>334</v>
      </c>
      <c r="Q1336" t="str">
        <f t="shared" si="20"/>
        <v>Street</v>
      </c>
    </row>
    <row r="1337" spans="1:17" x14ac:dyDescent="0.35">
      <c r="A1337">
        <v>5</v>
      </c>
      <c r="B1337" t="s">
        <v>181</v>
      </c>
      <c r="C1337">
        <v>2019</v>
      </c>
      <c r="D1337">
        <v>8</v>
      </c>
      <c r="E1337" t="s">
        <v>194</v>
      </c>
      <c r="F1337">
        <v>6</v>
      </c>
      <c r="G1337" t="s">
        <v>192</v>
      </c>
      <c r="H1337">
        <v>601</v>
      </c>
      <c r="I1337" t="s">
        <v>260</v>
      </c>
      <c r="J1337" t="s">
        <v>123</v>
      </c>
      <c r="K1337" t="s">
        <v>261</v>
      </c>
      <c r="L1337">
        <v>700</v>
      </c>
      <c r="M1337" t="s">
        <v>193</v>
      </c>
      <c r="N1337">
        <v>130</v>
      </c>
      <c r="O1337">
        <v>78230.740000000005</v>
      </c>
      <c r="P1337">
        <v>129249</v>
      </c>
      <c r="Q1337" t="str">
        <f t="shared" si="20"/>
        <v>Street</v>
      </c>
    </row>
    <row r="1338" spans="1:17" x14ac:dyDescent="0.35">
      <c r="A1338">
        <v>5</v>
      </c>
      <c r="B1338" t="s">
        <v>181</v>
      </c>
      <c r="C1338">
        <v>2019</v>
      </c>
      <c r="D1338">
        <v>8</v>
      </c>
      <c r="E1338" t="s">
        <v>194</v>
      </c>
      <c r="F1338">
        <v>6</v>
      </c>
      <c r="G1338" t="s">
        <v>192</v>
      </c>
      <c r="H1338">
        <v>612</v>
      </c>
      <c r="I1338" t="s">
        <v>223</v>
      </c>
      <c r="J1338" t="s">
        <v>116</v>
      </c>
      <c r="K1338" t="s">
        <v>224</v>
      </c>
      <c r="L1338">
        <v>700</v>
      </c>
      <c r="M1338" t="s">
        <v>193</v>
      </c>
      <c r="N1338">
        <v>3</v>
      </c>
      <c r="O1338">
        <v>63.29</v>
      </c>
      <c r="P1338">
        <v>225</v>
      </c>
      <c r="Q1338" t="str">
        <f t="shared" si="20"/>
        <v>3-Small C&amp;I</v>
      </c>
    </row>
    <row r="1339" spans="1:17" x14ac:dyDescent="0.35">
      <c r="A1339">
        <v>5</v>
      </c>
      <c r="B1339" t="s">
        <v>181</v>
      </c>
      <c r="C1339">
        <v>2019</v>
      </c>
      <c r="D1339">
        <v>8</v>
      </c>
      <c r="E1339" t="s">
        <v>194</v>
      </c>
      <c r="F1339">
        <v>3</v>
      </c>
      <c r="G1339" t="s">
        <v>189</v>
      </c>
      <c r="H1339">
        <v>621</v>
      </c>
      <c r="I1339" t="s">
        <v>259</v>
      </c>
      <c r="J1339" t="s">
        <v>116</v>
      </c>
      <c r="K1339" t="s">
        <v>224</v>
      </c>
      <c r="L1339">
        <v>4532</v>
      </c>
      <c r="M1339" t="s">
        <v>200</v>
      </c>
      <c r="N1339">
        <v>6</v>
      </c>
      <c r="O1339">
        <v>422.88</v>
      </c>
      <c r="P1339">
        <v>4400</v>
      </c>
      <c r="Q1339" t="str">
        <f t="shared" si="20"/>
        <v>3-Small C&amp;I</v>
      </c>
    </row>
    <row r="1340" spans="1:17" x14ac:dyDescent="0.35">
      <c r="A1340">
        <v>4</v>
      </c>
      <c r="B1340" t="s">
        <v>187</v>
      </c>
      <c r="C1340">
        <v>2019</v>
      </c>
      <c r="D1340">
        <v>8</v>
      </c>
      <c r="E1340" t="s">
        <v>194</v>
      </c>
      <c r="F1340">
        <v>60</v>
      </c>
      <c r="G1340" t="s">
        <v>212</v>
      </c>
      <c r="H1340">
        <v>615</v>
      </c>
      <c r="I1340" t="s">
        <v>292</v>
      </c>
      <c r="J1340" t="s">
        <v>123</v>
      </c>
      <c r="K1340" t="s">
        <v>261</v>
      </c>
      <c r="L1340">
        <v>4563</v>
      </c>
      <c r="M1340" t="s">
        <v>228</v>
      </c>
      <c r="N1340">
        <v>1</v>
      </c>
      <c r="O1340">
        <v>9.59</v>
      </c>
      <c r="P1340">
        <v>25</v>
      </c>
      <c r="Q1340" t="str">
        <f t="shared" si="20"/>
        <v>Street</v>
      </c>
    </row>
    <row r="1341" spans="1:17" x14ac:dyDescent="0.35">
      <c r="A1341">
        <v>5</v>
      </c>
      <c r="B1341" t="s">
        <v>181</v>
      </c>
      <c r="C1341">
        <v>2019</v>
      </c>
      <c r="D1341">
        <v>8</v>
      </c>
      <c r="E1341" t="s">
        <v>194</v>
      </c>
      <c r="F1341">
        <v>6</v>
      </c>
      <c r="G1341" t="s">
        <v>192</v>
      </c>
      <c r="H1341">
        <v>623</v>
      </c>
      <c r="I1341" t="s">
        <v>295</v>
      </c>
      <c r="J1341" t="s">
        <v>124</v>
      </c>
      <c r="K1341" t="s">
        <v>227</v>
      </c>
      <c r="L1341">
        <v>700</v>
      </c>
      <c r="M1341" t="s">
        <v>193</v>
      </c>
      <c r="N1341">
        <v>2</v>
      </c>
      <c r="O1341">
        <v>3079.34</v>
      </c>
      <c r="P1341">
        <v>12721</v>
      </c>
      <c r="Q1341" t="str">
        <f t="shared" si="20"/>
        <v>Street</v>
      </c>
    </row>
    <row r="1342" spans="1:17" x14ac:dyDescent="0.35">
      <c r="A1342">
        <v>5</v>
      </c>
      <c r="B1342" t="s">
        <v>181</v>
      </c>
      <c r="C1342">
        <v>2019</v>
      </c>
      <c r="D1342">
        <v>8</v>
      </c>
      <c r="E1342" t="s">
        <v>194</v>
      </c>
      <c r="F1342">
        <v>60</v>
      </c>
      <c r="G1342" t="s">
        <v>212</v>
      </c>
      <c r="H1342">
        <v>624</v>
      </c>
      <c r="I1342" t="s">
        <v>226</v>
      </c>
      <c r="J1342" t="s">
        <v>124</v>
      </c>
      <c r="K1342" t="s">
        <v>227</v>
      </c>
      <c r="L1342">
        <v>4563</v>
      </c>
      <c r="M1342" t="s">
        <v>228</v>
      </c>
      <c r="N1342">
        <v>5</v>
      </c>
      <c r="O1342">
        <v>155.04</v>
      </c>
      <c r="P1342">
        <v>893</v>
      </c>
      <c r="Q1342" t="str">
        <f t="shared" si="20"/>
        <v>Street</v>
      </c>
    </row>
    <row r="1343" spans="1:17" x14ac:dyDescent="0.35">
      <c r="A1343">
        <v>5</v>
      </c>
      <c r="B1343" t="s">
        <v>181</v>
      </c>
      <c r="C1343">
        <v>2019</v>
      </c>
      <c r="D1343">
        <v>8</v>
      </c>
      <c r="E1343" t="s">
        <v>194</v>
      </c>
      <c r="F1343">
        <v>1</v>
      </c>
      <c r="G1343" t="s">
        <v>183</v>
      </c>
      <c r="H1343">
        <v>6</v>
      </c>
      <c r="I1343" t="s">
        <v>256</v>
      </c>
      <c r="J1343" t="s">
        <v>122</v>
      </c>
      <c r="K1343" t="s">
        <v>242</v>
      </c>
      <c r="L1343">
        <v>200</v>
      </c>
      <c r="M1343" t="s">
        <v>210</v>
      </c>
      <c r="N1343">
        <v>59548</v>
      </c>
      <c r="O1343">
        <v>6285991.8300000001</v>
      </c>
      <c r="P1343">
        <v>40509400</v>
      </c>
      <c r="Q1343" t="str">
        <f t="shared" si="20"/>
        <v>2-Low Income Residential</v>
      </c>
    </row>
    <row r="1344" spans="1:17" x14ac:dyDescent="0.35">
      <c r="A1344">
        <v>4</v>
      </c>
      <c r="B1344" t="s">
        <v>187</v>
      </c>
      <c r="C1344">
        <v>2019</v>
      </c>
      <c r="D1344">
        <v>8</v>
      </c>
      <c r="E1344" t="s">
        <v>194</v>
      </c>
      <c r="F1344">
        <v>1</v>
      </c>
      <c r="G1344" t="s">
        <v>183</v>
      </c>
      <c r="H1344">
        <v>6</v>
      </c>
      <c r="I1344" t="s">
        <v>256</v>
      </c>
      <c r="J1344" t="s">
        <v>122</v>
      </c>
      <c r="K1344" t="s">
        <v>242</v>
      </c>
      <c r="L1344">
        <v>200</v>
      </c>
      <c r="M1344" t="s">
        <v>210</v>
      </c>
      <c r="N1344">
        <v>24</v>
      </c>
      <c r="O1344">
        <v>2500</v>
      </c>
      <c r="P1344">
        <v>15670</v>
      </c>
      <c r="Q1344" t="str">
        <f t="shared" si="20"/>
        <v>2-Low Income Residential</v>
      </c>
    </row>
    <row r="1345" spans="1:17" x14ac:dyDescent="0.35">
      <c r="A1345">
        <v>5</v>
      </c>
      <c r="B1345" t="s">
        <v>181</v>
      </c>
      <c r="C1345">
        <v>2019</v>
      </c>
      <c r="D1345">
        <v>8</v>
      </c>
      <c r="E1345" t="s">
        <v>194</v>
      </c>
      <c r="F1345">
        <v>1</v>
      </c>
      <c r="G1345" t="s">
        <v>183</v>
      </c>
      <c r="H1345">
        <v>7</v>
      </c>
      <c r="I1345" t="s">
        <v>241</v>
      </c>
      <c r="J1345" t="s">
        <v>122</v>
      </c>
      <c r="K1345" t="s">
        <v>242</v>
      </c>
      <c r="L1345">
        <v>200</v>
      </c>
      <c r="M1345" t="s">
        <v>210</v>
      </c>
      <c r="N1345">
        <v>76</v>
      </c>
      <c r="O1345">
        <v>9148.75</v>
      </c>
      <c r="P1345">
        <v>60322</v>
      </c>
      <c r="Q1345" t="str">
        <f t="shared" si="20"/>
        <v>2-Low Income Residential</v>
      </c>
    </row>
    <row r="1346" spans="1:17" x14ac:dyDescent="0.35">
      <c r="A1346">
        <v>5</v>
      </c>
      <c r="B1346" t="s">
        <v>181</v>
      </c>
      <c r="C1346">
        <v>2019</v>
      </c>
      <c r="D1346">
        <v>8</v>
      </c>
      <c r="E1346" t="s">
        <v>194</v>
      </c>
      <c r="F1346">
        <v>10</v>
      </c>
      <c r="G1346" t="s">
        <v>238</v>
      </c>
      <c r="H1346">
        <v>7</v>
      </c>
      <c r="I1346" t="s">
        <v>241</v>
      </c>
      <c r="J1346" t="s">
        <v>122</v>
      </c>
      <c r="K1346" t="s">
        <v>242</v>
      </c>
      <c r="L1346">
        <v>207</v>
      </c>
      <c r="M1346" t="s">
        <v>243</v>
      </c>
      <c r="N1346">
        <v>8</v>
      </c>
      <c r="O1346">
        <v>1145.6300000000001</v>
      </c>
      <c r="P1346">
        <v>7589</v>
      </c>
      <c r="Q1346" t="str">
        <f t="shared" ref="Q1346:Q1409" si="21">VLOOKUP(J1346,S:T,2,FALSE)</f>
        <v>2-Low Income Residential</v>
      </c>
    </row>
    <row r="1347" spans="1:17" x14ac:dyDescent="0.35">
      <c r="A1347">
        <v>5</v>
      </c>
      <c r="B1347" t="s">
        <v>181</v>
      </c>
      <c r="C1347">
        <v>2019</v>
      </c>
      <c r="D1347">
        <v>8</v>
      </c>
      <c r="E1347" t="s">
        <v>194</v>
      </c>
      <c r="F1347">
        <v>10</v>
      </c>
      <c r="G1347" t="s">
        <v>238</v>
      </c>
      <c r="H1347">
        <v>911</v>
      </c>
      <c r="I1347" t="s">
        <v>201</v>
      </c>
      <c r="J1347" t="s">
        <v>202</v>
      </c>
      <c r="K1347" t="s">
        <v>203</v>
      </c>
      <c r="L1347">
        <v>4513</v>
      </c>
      <c r="M1347" t="s">
        <v>240</v>
      </c>
      <c r="N1347">
        <v>42</v>
      </c>
      <c r="O1347">
        <v>5946.04</v>
      </c>
      <c r="P1347">
        <v>42567</v>
      </c>
      <c r="Q1347" t="str">
        <f t="shared" si="21"/>
        <v>1-Residential</v>
      </c>
    </row>
    <row r="1348" spans="1:17" x14ac:dyDescent="0.35">
      <c r="A1348">
        <v>5</v>
      </c>
      <c r="B1348" t="s">
        <v>181</v>
      </c>
      <c r="C1348">
        <v>2019</v>
      </c>
      <c r="D1348">
        <v>8</v>
      </c>
      <c r="E1348" t="s">
        <v>194</v>
      </c>
      <c r="F1348">
        <v>3</v>
      </c>
      <c r="G1348" t="s">
        <v>189</v>
      </c>
      <c r="H1348">
        <v>950</v>
      </c>
      <c r="I1348" t="s">
        <v>184</v>
      </c>
      <c r="J1348" t="s">
        <v>115</v>
      </c>
      <c r="K1348" t="s">
        <v>185</v>
      </c>
      <c r="L1348">
        <v>4532</v>
      </c>
      <c r="M1348" t="s">
        <v>200</v>
      </c>
      <c r="N1348">
        <v>56960</v>
      </c>
      <c r="O1348">
        <v>4731409.46</v>
      </c>
      <c r="P1348">
        <v>111599207</v>
      </c>
      <c r="Q1348" t="str">
        <f t="shared" si="21"/>
        <v>3-Small C&amp;I</v>
      </c>
    </row>
    <row r="1349" spans="1:17" x14ac:dyDescent="0.35">
      <c r="A1349">
        <v>5</v>
      </c>
      <c r="B1349" t="s">
        <v>181</v>
      </c>
      <c r="C1349">
        <v>2019</v>
      </c>
      <c r="D1349">
        <v>8</v>
      </c>
      <c r="E1349" t="s">
        <v>194</v>
      </c>
      <c r="F1349">
        <v>3</v>
      </c>
      <c r="G1349" t="s">
        <v>189</v>
      </c>
      <c r="H1349">
        <v>952</v>
      </c>
      <c r="I1349" t="s">
        <v>235</v>
      </c>
      <c r="J1349" t="s">
        <v>117</v>
      </c>
      <c r="K1349" t="s">
        <v>236</v>
      </c>
      <c r="L1349">
        <v>4532</v>
      </c>
      <c r="M1349" t="s">
        <v>200</v>
      </c>
      <c r="N1349">
        <v>414</v>
      </c>
      <c r="O1349">
        <v>-10892.87</v>
      </c>
      <c r="P1349">
        <v>1123495</v>
      </c>
      <c r="Q1349" t="str">
        <f t="shared" si="21"/>
        <v>3-Small C&amp;I</v>
      </c>
    </row>
    <row r="1350" spans="1:17" x14ac:dyDescent="0.35">
      <c r="A1350">
        <v>5</v>
      </c>
      <c r="B1350" t="s">
        <v>181</v>
      </c>
      <c r="C1350">
        <v>2019</v>
      </c>
      <c r="D1350">
        <v>8</v>
      </c>
      <c r="E1350" t="s">
        <v>194</v>
      </c>
      <c r="F1350">
        <v>3</v>
      </c>
      <c r="G1350" t="s">
        <v>189</v>
      </c>
      <c r="H1350">
        <v>17</v>
      </c>
      <c r="I1350" t="s">
        <v>204</v>
      </c>
      <c r="J1350" t="s">
        <v>128</v>
      </c>
      <c r="K1350" t="s">
        <v>205</v>
      </c>
      <c r="L1350">
        <v>300</v>
      </c>
      <c r="M1350" t="s">
        <v>191</v>
      </c>
      <c r="N1350">
        <v>2</v>
      </c>
      <c r="O1350">
        <v>1463.33</v>
      </c>
      <c r="P1350">
        <v>8240</v>
      </c>
      <c r="Q1350" t="str">
        <f t="shared" si="21"/>
        <v>4-Medium C&amp;I</v>
      </c>
    </row>
    <row r="1351" spans="1:17" x14ac:dyDescent="0.35">
      <c r="A1351">
        <v>5</v>
      </c>
      <c r="B1351" t="s">
        <v>181</v>
      </c>
      <c r="C1351">
        <v>2019</v>
      </c>
      <c r="D1351">
        <v>8</v>
      </c>
      <c r="E1351" t="s">
        <v>194</v>
      </c>
      <c r="F1351">
        <v>3</v>
      </c>
      <c r="G1351" t="s">
        <v>189</v>
      </c>
      <c r="H1351">
        <v>701</v>
      </c>
      <c r="I1351" t="s">
        <v>206</v>
      </c>
      <c r="J1351" t="s">
        <v>207</v>
      </c>
      <c r="K1351" t="s">
        <v>208</v>
      </c>
      <c r="L1351">
        <v>300</v>
      </c>
      <c r="M1351" t="s">
        <v>191</v>
      </c>
      <c r="N1351">
        <v>203</v>
      </c>
      <c r="O1351">
        <v>2972712.83</v>
      </c>
      <c r="P1351">
        <v>18997264</v>
      </c>
      <c r="Q1351" t="str">
        <f t="shared" si="21"/>
        <v>5-Large C&amp;I</v>
      </c>
    </row>
    <row r="1352" spans="1:17" x14ac:dyDescent="0.35">
      <c r="A1352">
        <v>4</v>
      </c>
      <c r="B1352" t="s">
        <v>187</v>
      </c>
      <c r="C1352">
        <v>2019</v>
      </c>
      <c r="D1352">
        <v>8</v>
      </c>
      <c r="E1352" t="s">
        <v>194</v>
      </c>
      <c r="F1352">
        <v>5</v>
      </c>
      <c r="G1352" t="s">
        <v>195</v>
      </c>
      <c r="H1352">
        <v>710</v>
      </c>
      <c r="I1352" t="s">
        <v>220</v>
      </c>
      <c r="J1352" t="s">
        <v>207</v>
      </c>
      <c r="K1352" t="s">
        <v>208</v>
      </c>
      <c r="L1352">
        <v>4552</v>
      </c>
      <c r="M1352" t="s">
        <v>276</v>
      </c>
      <c r="N1352">
        <v>1</v>
      </c>
      <c r="O1352">
        <v>4079.36</v>
      </c>
      <c r="P1352">
        <v>52527</v>
      </c>
      <c r="Q1352" t="str">
        <f t="shared" si="21"/>
        <v>5-Large C&amp;I</v>
      </c>
    </row>
    <row r="1353" spans="1:17" x14ac:dyDescent="0.35">
      <c r="A1353">
        <v>5</v>
      </c>
      <c r="B1353" t="s">
        <v>181</v>
      </c>
      <c r="C1353">
        <v>2019</v>
      </c>
      <c r="D1353">
        <v>8</v>
      </c>
      <c r="E1353" t="s">
        <v>194</v>
      </c>
      <c r="F1353">
        <v>1</v>
      </c>
      <c r="G1353" t="s">
        <v>183</v>
      </c>
      <c r="H1353">
        <v>1</v>
      </c>
      <c r="I1353" t="s">
        <v>229</v>
      </c>
      <c r="J1353" t="s">
        <v>121</v>
      </c>
      <c r="K1353" t="s">
        <v>230</v>
      </c>
      <c r="L1353">
        <v>200</v>
      </c>
      <c r="M1353" t="s">
        <v>210</v>
      </c>
      <c r="N1353">
        <v>540911</v>
      </c>
      <c r="O1353">
        <v>91692283.530000001</v>
      </c>
      <c r="P1353">
        <v>399005659</v>
      </c>
      <c r="Q1353" t="str">
        <f t="shared" si="21"/>
        <v>1-Residential</v>
      </c>
    </row>
    <row r="1354" spans="1:17" x14ac:dyDescent="0.35">
      <c r="A1354">
        <v>4</v>
      </c>
      <c r="B1354" t="s">
        <v>187</v>
      </c>
      <c r="C1354">
        <v>2019</v>
      </c>
      <c r="D1354">
        <v>8</v>
      </c>
      <c r="E1354" t="s">
        <v>194</v>
      </c>
      <c r="F1354">
        <v>3</v>
      </c>
      <c r="G1354" t="s">
        <v>189</v>
      </c>
      <c r="H1354">
        <v>1</v>
      </c>
      <c r="I1354" t="s">
        <v>229</v>
      </c>
      <c r="J1354" t="s">
        <v>121</v>
      </c>
      <c r="K1354" t="s">
        <v>230</v>
      </c>
      <c r="L1354">
        <v>300</v>
      </c>
      <c r="M1354" t="s">
        <v>191</v>
      </c>
      <c r="N1354">
        <v>19</v>
      </c>
      <c r="O1354">
        <v>3292.51</v>
      </c>
      <c r="P1354">
        <v>13625</v>
      </c>
      <c r="Q1354" t="str">
        <f t="shared" si="21"/>
        <v>1-Residential</v>
      </c>
    </row>
    <row r="1355" spans="1:17" x14ac:dyDescent="0.35">
      <c r="A1355">
        <v>5</v>
      </c>
      <c r="B1355" t="s">
        <v>181</v>
      </c>
      <c r="C1355">
        <v>2019</v>
      </c>
      <c r="D1355">
        <v>8</v>
      </c>
      <c r="E1355" t="s">
        <v>194</v>
      </c>
      <c r="F1355">
        <v>71</v>
      </c>
      <c r="G1355" t="s">
        <v>212</v>
      </c>
      <c r="H1355">
        <v>1</v>
      </c>
      <c r="I1355" t="s">
        <v>229</v>
      </c>
      <c r="J1355" t="s">
        <v>121</v>
      </c>
      <c r="K1355" t="s">
        <v>230</v>
      </c>
      <c r="L1355">
        <v>1571</v>
      </c>
      <c r="M1355" t="s">
        <v>265</v>
      </c>
      <c r="N1355">
        <v>1</v>
      </c>
      <c r="O1355">
        <v>5.5</v>
      </c>
      <c r="P1355">
        <v>0</v>
      </c>
      <c r="Q1355" t="str">
        <f t="shared" si="21"/>
        <v>1-Residential</v>
      </c>
    </row>
    <row r="1356" spans="1:17" x14ac:dyDescent="0.35">
      <c r="A1356">
        <v>5</v>
      </c>
      <c r="B1356" t="s">
        <v>181</v>
      </c>
      <c r="C1356">
        <v>2019</v>
      </c>
      <c r="D1356">
        <v>8</v>
      </c>
      <c r="E1356" t="s">
        <v>194</v>
      </c>
      <c r="F1356">
        <v>75</v>
      </c>
      <c r="G1356" t="s">
        <v>212</v>
      </c>
      <c r="H1356">
        <v>13</v>
      </c>
      <c r="I1356" t="s">
        <v>296</v>
      </c>
      <c r="J1356" t="s">
        <v>119</v>
      </c>
      <c r="K1356" t="s">
        <v>216</v>
      </c>
      <c r="L1356">
        <v>1575</v>
      </c>
      <c r="M1356" t="s">
        <v>218</v>
      </c>
      <c r="N1356">
        <v>1</v>
      </c>
      <c r="O1356">
        <v>764.99</v>
      </c>
      <c r="P1356">
        <v>3990</v>
      </c>
      <c r="Q1356" t="str">
        <f t="shared" si="21"/>
        <v>4-Medium C&amp;I</v>
      </c>
    </row>
    <row r="1357" spans="1:17" x14ac:dyDescent="0.35">
      <c r="A1357">
        <v>5</v>
      </c>
      <c r="B1357" t="s">
        <v>181</v>
      </c>
      <c r="C1357">
        <v>2019</v>
      </c>
      <c r="D1357">
        <v>8</v>
      </c>
      <c r="E1357" t="s">
        <v>194</v>
      </c>
      <c r="F1357">
        <v>5</v>
      </c>
      <c r="G1357" t="s">
        <v>195</v>
      </c>
      <c r="H1357">
        <v>13</v>
      </c>
      <c r="I1357" t="s">
        <v>296</v>
      </c>
      <c r="J1357" t="s">
        <v>119</v>
      </c>
      <c r="K1357" t="s">
        <v>216</v>
      </c>
      <c r="L1357">
        <v>460</v>
      </c>
      <c r="M1357" t="s">
        <v>198</v>
      </c>
      <c r="N1357">
        <v>6</v>
      </c>
      <c r="O1357">
        <v>12164.92</v>
      </c>
      <c r="P1357">
        <v>65920</v>
      </c>
      <c r="Q1357" t="str">
        <f t="shared" si="21"/>
        <v>4-Medium C&amp;I</v>
      </c>
    </row>
    <row r="1358" spans="1:17" x14ac:dyDescent="0.35">
      <c r="A1358">
        <v>5</v>
      </c>
      <c r="B1358" t="s">
        <v>181</v>
      </c>
      <c r="C1358">
        <v>2019</v>
      </c>
      <c r="D1358">
        <v>8</v>
      </c>
      <c r="E1358" t="s">
        <v>194</v>
      </c>
      <c r="F1358">
        <v>10</v>
      </c>
      <c r="G1358" t="s">
        <v>238</v>
      </c>
      <c r="H1358">
        <v>903</v>
      </c>
      <c r="I1358" t="s">
        <v>239</v>
      </c>
      <c r="J1358" t="s">
        <v>121</v>
      </c>
      <c r="K1358" t="s">
        <v>230</v>
      </c>
      <c r="L1358">
        <v>4513</v>
      </c>
      <c r="M1358" t="s">
        <v>240</v>
      </c>
      <c r="N1358">
        <v>30037</v>
      </c>
      <c r="O1358">
        <v>2662106.29</v>
      </c>
      <c r="P1358">
        <v>22197716</v>
      </c>
      <c r="Q1358" t="str">
        <f t="shared" si="21"/>
        <v>1-Residential</v>
      </c>
    </row>
    <row r="1359" spans="1:17" x14ac:dyDescent="0.35">
      <c r="A1359">
        <v>4</v>
      </c>
      <c r="B1359" t="s">
        <v>187</v>
      </c>
      <c r="C1359">
        <v>2019</v>
      </c>
      <c r="D1359">
        <v>9</v>
      </c>
      <c r="E1359" t="s">
        <v>188</v>
      </c>
      <c r="F1359">
        <v>3</v>
      </c>
      <c r="G1359" t="s">
        <v>189</v>
      </c>
      <c r="H1359">
        <v>5</v>
      </c>
      <c r="I1359" t="s">
        <v>190</v>
      </c>
      <c r="J1359" t="s">
        <v>115</v>
      </c>
      <c r="K1359" t="s">
        <v>185</v>
      </c>
      <c r="L1359">
        <v>300</v>
      </c>
      <c r="M1359" t="s">
        <v>191</v>
      </c>
      <c r="N1359">
        <v>147</v>
      </c>
      <c r="O1359">
        <v>47832.1</v>
      </c>
      <c r="P1359">
        <v>237568</v>
      </c>
      <c r="Q1359" t="str">
        <f t="shared" si="21"/>
        <v>3-Small C&amp;I</v>
      </c>
    </row>
    <row r="1360" spans="1:17" x14ac:dyDescent="0.35">
      <c r="A1360">
        <v>5</v>
      </c>
      <c r="B1360" t="s">
        <v>181</v>
      </c>
      <c r="C1360">
        <v>2019</v>
      </c>
      <c r="D1360">
        <v>9</v>
      </c>
      <c r="E1360" t="s">
        <v>188</v>
      </c>
      <c r="F1360">
        <v>6</v>
      </c>
      <c r="G1360" t="s">
        <v>192</v>
      </c>
      <c r="H1360">
        <v>5</v>
      </c>
      <c r="I1360" t="s">
        <v>190</v>
      </c>
      <c r="J1360" t="s">
        <v>115</v>
      </c>
      <c r="K1360" t="s">
        <v>185</v>
      </c>
      <c r="L1360">
        <v>700</v>
      </c>
      <c r="M1360" t="s">
        <v>193</v>
      </c>
      <c r="N1360">
        <v>6</v>
      </c>
      <c r="O1360">
        <v>175.98</v>
      </c>
      <c r="P1360">
        <v>637</v>
      </c>
      <c r="Q1360" t="str">
        <f t="shared" si="21"/>
        <v>3-Small C&amp;I</v>
      </c>
    </row>
    <row r="1361" spans="1:17" x14ac:dyDescent="0.35">
      <c r="A1361">
        <v>5</v>
      </c>
      <c r="B1361" t="s">
        <v>181</v>
      </c>
      <c r="C1361">
        <v>2019</v>
      </c>
      <c r="D1361">
        <v>9</v>
      </c>
      <c r="E1361" t="s">
        <v>188</v>
      </c>
      <c r="F1361">
        <v>3</v>
      </c>
      <c r="G1361" t="s">
        <v>189</v>
      </c>
      <c r="H1361">
        <v>17</v>
      </c>
      <c r="I1361" t="s">
        <v>204</v>
      </c>
      <c r="J1361" t="s">
        <v>128</v>
      </c>
      <c r="K1361" t="s">
        <v>205</v>
      </c>
      <c r="L1361">
        <v>300</v>
      </c>
      <c r="M1361" t="s">
        <v>191</v>
      </c>
      <c r="N1361">
        <v>2</v>
      </c>
      <c r="O1361">
        <v>1523.03</v>
      </c>
      <c r="P1361">
        <v>8120</v>
      </c>
      <c r="Q1361" t="str">
        <f t="shared" si="21"/>
        <v>4-Medium C&amp;I</v>
      </c>
    </row>
    <row r="1362" spans="1:17" x14ac:dyDescent="0.35">
      <c r="A1362">
        <v>5</v>
      </c>
      <c r="B1362" t="s">
        <v>181</v>
      </c>
      <c r="C1362">
        <v>2019</v>
      </c>
      <c r="D1362">
        <v>9</v>
      </c>
      <c r="E1362" t="s">
        <v>188</v>
      </c>
      <c r="F1362">
        <v>3</v>
      </c>
      <c r="G1362" t="s">
        <v>189</v>
      </c>
      <c r="H1362">
        <v>701</v>
      </c>
      <c r="I1362" t="s">
        <v>206</v>
      </c>
      <c r="J1362" t="s">
        <v>207</v>
      </c>
      <c r="K1362" t="s">
        <v>208</v>
      </c>
      <c r="L1362">
        <v>300</v>
      </c>
      <c r="M1362" t="s">
        <v>191</v>
      </c>
      <c r="N1362">
        <v>191</v>
      </c>
      <c r="O1362">
        <v>2048178.82</v>
      </c>
      <c r="P1362">
        <v>13465175</v>
      </c>
      <c r="Q1362" t="str">
        <f t="shared" si="21"/>
        <v>5-Large C&amp;I</v>
      </c>
    </row>
    <row r="1363" spans="1:17" x14ac:dyDescent="0.35">
      <c r="A1363">
        <v>5</v>
      </c>
      <c r="B1363" t="s">
        <v>181</v>
      </c>
      <c r="C1363">
        <v>2019</v>
      </c>
      <c r="D1363">
        <v>9</v>
      </c>
      <c r="E1363" t="s">
        <v>188</v>
      </c>
      <c r="F1363">
        <v>3</v>
      </c>
      <c r="G1363" t="s">
        <v>189</v>
      </c>
      <c r="H1363">
        <v>953</v>
      </c>
      <c r="I1363" t="s">
        <v>213</v>
      </c>
      <c r="J1363" t="s">
        <v>118</v>
      </c>
      <c r="K1363" t="s">
        <v>214</v>
      </c>
      <c r="L1363">
        <v>4532</v>
      </c>
      <c r="M1363" t="s">
        <v>200</v>
      </c>
      <c r="N1363">
        <v>14998</v>
      </c>
      <c r="O1363">
        <v>565747.96</v>
      </c>
      <c r="P1363">
        <v>6387904</v>
      </c>
      <c r="Q1363" t="str">
        <f t="shared" si="21"/>
        <v>3-Small C&amp;I</v>
      </c>
    </row>
    <row r="1364" spans="1:17" x14ac:dyDescent="0.35">
      <c r="A1364">
        <v>5</v>
      </c>
      <c r="B1364" t="s">
        <v>181</v>
      </c>
      <c r="C1364">
        <v>2019</v>
      </c>
      <c r="D1364">
        <v>9</v>
      </c>
      <c r="E1364" t="s">
        <v>188</v>
      </c>
      <c r="F1364">
        <v>6</v>
      </c>
      <c r="G1364" t="s">
        <v>192</v>
      </c>
      <c r="H1364">
        <v>950</v>
      </c>
      <c r="I1364" t="s">
        <v>184</v>
      </c>
      <c r="J1364" t="s">
        <v>115</v>
      </c>
      <c r="K1364" t="s">
        <v>185</v>
      </c>
      <c r="L1364">
        <v>4562</v>
      </c>
      <c r="M1364" t="s">
        <v>211</v>
      </c>
      <c r="N1364">
        <v>30</v>
      </c>
      <c r="O1364">
        <v>793.83</v>
      </c>
      <c r="P1364">
        <v>5814</v>
      </c>
      <c r="Q1364" t="str">
        <f t="shared" si="21"/>
        <v>3-Small C&amp;I</v>
      </c>
    </row>
    <row r="1365" spans="1:17" x14ac:dyDescent="0.35">
      <c r="A1365">
        <v>4</v>
      </c>
      <c r="B1365" t="s">
        <v>187</v>
      </c>
      <c r="C1365">
        <v>2019</v>
      </c>
      <c r="D1365">
        <v>9</v>
      </c>
      <c r="E1365" t="s">
        <v>188</v>
      </c>
      <c r="F1365">
        <v>5</v>
      </c>
      <c r="G1365" t="s">
        <v>195</v>
      </c>
      <c r="H1365">
        <v>18</v>
      </c>
      <c r="I1365" t="s">
        <v>215</v>
      </c>
      <c r="J1365" t="s">
        <v>119</v>
      </c>
      <c r="K1365" t="s">
        <v>216</v>
      </c>
      <c r="L1365">
        <v>460</v>
      </c>
      <c r="M1365" t="s">
        <v>198</v>
      </c>
      <c r="N1365">
        <v>1</v>
      </c>
      <c r="O1365">
        <v>514.55999999999995</v>
      </c>
      <c r="P1365">
        <v>2520</v>
      </c>
      <c r="Q1365" t="str">
        <f t="shared" si="21"/>
        <v>4-Medium C&amp;I</v>
      </c>
    </row>
    <row r="1366" spans="1:17" x14ac:dyDescent="0.35">
      <c r="A1366">
        <v>5</v>
      </c>
      <c r="B1366" t="s">
        <v>181</v>
      </c>
      <c r="C1366">
        <v>2019</v>
      </c>
      <c r="D1366">
        <v>9</v>
      </c>
      <c r="E1366" t="s">
        <v>188</v>
      </c>
      <c r="F1366">
        <v>5</v>
      </c>
      <c r="G1366" t="s">
        <v>195</v>
      </c>
      <c r="H1366">
        <v>313</v>
      </c>
      <c r="I1366" t="s">
        <v>217</v>
      </c>
      <c r="J1366" t="s">
        <v>119</v>
      </c>
      <c r="K1366" t="s">
        <v>216</v>
      </c>
      <c r="L1366">
        <v>460</v>
      </c>
      <c r="M1366" t="s">
        <v>198</v>
      </c>
      <c r="N1366">
        <v>1</v>
      </c>
      <c r="O1366">
        <v>906.75</v>
      </c>
      <c r="P1366">
        <v>5145</v>
      </c>
      <c r="Q1366" t="str">
        <f t="shared" si="21"/>
        <v>4-Medium C&amp;I</v>
      </c>
    </row>
    <row r="1367" spans="1:17" x14ac:dyDescent="0.35">
      <c r="A1367">
        <v>5</v>
      </c>
      <c r="B1367" t="s">
        <v>181</v>
      </c>
      <c r="C1367">
        <v>2019</v>
      </c>
      <c r="D1367">
        <v>9</v>
      </c>
      <c r="E1367" t="s">
        <v>188</v>
      </c>
      <c r="F1367">
        <v>75</v>
      </c>
      <c r="G1367" t="s">
        <v>212</v>
      </c>
      <c r="H1367">
        <v>18</v>
      </c>
      <c r="I1367" t="s">
        <v>215</v>
      </c>
      <c r="J1367" t="s">
        <v>119</v>
      </c>
      <c r="K1367" t="s">
        <v>216</v>
      </c>
      <c r="L1367">
        <v>1575</v>
      </c>
      <c r="M1367" t="s">
        <v>218</v>
      </c>
      <c r="N1367">
        <v>2</v>
      </c>
      <c r="O1367">
        <v>6422.91</v>
      </c>
      <c r="P1367">
        <v>38230</v>
      </c>
      <c r="Q1367" t="str">
        <f t="shared" si="21"/>
        <v>4-Medium C&amp;I</v>
      </c>
    </row>
    <row r="1368" spans="1:17" x14ac:dyDescent="0.35">
      <c r="A1368">
        <v>5</v>
      </c>
      <c r="B1368" t="s">
        <v>181</v>
      </c>
      <c r="C1368">
        <v>2019</v>
      </c>
      <c r="D1368">
        <v>9</v>
      </c>
      <c r="E1368" t="s">
        <v>188</v>
      </c>
      <c r="F1368">
        <v>60</v>
      </c>
      <c r="G1368" t="s">
        <v>212</v>
      </c>
      <c r="H1368">
        <v>600</v>
      </c>
      <c r="I1368" t="s">
        <v>266</v>
      </c>
      <c r="J1368" t="s">
        <v>123</v>
      </c>
      <c r="K1368" t="s">
        <v>261</v>
      </c>
      <c r="L1368">
        <v>360</v>
      </c>
      <c r="M1368" t="s">
        <v>225</v>
      </c>
      <c r="N1368">
        <v>10</v>
      </c>
      <c r="O1368">
        <v>3401.32</v>
      </c>
      <c r="P1368">
        <v>4764</v>
      </c>
      <c r="Q1368" t="str">
        <f t="shared" si="21"/>
        <v>Street</v>
      </c>
    </row>
    <row r="1369" spans="1:17" x14ac:dyDescent="0.35">
      <c r="A1369">
        <v>5</v>
      </c>
      <c r="B1369" t="s">
        <v>181</v>
      </c>
      <c r="C1369">
        <v>2019</v>
      </c>
      <c r="D1369">
        <v>9</v>
      </c>
      <c r="E1369" t="s">
        <v>188</v>
      </c>
      <c r="F1369">
        <v>5</v>
      </c>
      <c r="G1369" t="s">
        <v>195</v>
      </c>
      <c r="H1369">
        <v>602</v>
      </c>
      <c r="I1369" t="s">
        <v>246</v>
      </c>
      <c r="J1369" t="s">
        <v>125</v>
      </c>
      <c r="K1369" t="s">
        <v>197</v>
      </c>
      <c r="L1369">
        <v>460</v>
      </c>
      <c r="M1369" t="s">
        <v>198</v>
      </c>
      <c r="N1369">
        <v>26</v>
      </c>
      <c r="O1369">
        <v>3135.64</v>
      </c>
      <c r="P1369">
        <v>10166</v>
      </c>
      <c r="Q1369" t="str">
        <f t="shared" si="21"/>
        <v>Street</v>
      </c>
    </row>
    <row r="1370" spans="1:17" x14ac:dyDescent="0.35">
      <c r="A1370">
        <v>5</v>
      </c>
      <c r="B1370" t="s">
        <v>181</v>
      </c>
      <c r="C1370">
        <v>2019</v>
      </c>
      <c r="D1370">
        <v>9</v>
      </c>
      <c r="E1370" t="s">
        <v>188</v>
      </c>
      <c r="F1370">
        <v>3</v>
      </c>
      <c r="G1370" t="s">
        <v>189</v>
      </c>
      <c r="H1370">
        <v>616</v>
      </c>
      <c r="I1370" t="s">
        <v>199</v>
      </c>
      <c r="J1370" t="s">
        <v>125</v>
      </c>
      <c r="K1370" t="s">
        <v>197</v>
      </c>
      <c r="L1370">
        <v>4532</v>
      </c>
      <c r="M1370" t="s">
        <v>200</v>
      </c>
      <c r="N1370">
        <v>3213</v>
      </c>
      <c r="O1370">
        <v>212333.75</v>
      </c>
      <c r="P1370">
        <v>955076</v>
      </c>
      <c r="Q1370" t="str">
        <f t="shared" si="21"/>
        <v>Street</v>
      </c>
    </row>
    <row r="1371" spans="1:17" x14ac:dyDescent="0.35">
      <c r="A1371">
        <v>5</v>
      </c>
      <c r="B1371" t="s">
        <v>181</v>
      </c>
      <c r="C1371">
        <v>2019</v>
      </c>
      <c r="D1371">
        <v>9</v>
      </c>
      <c r="E1371" t="s">
        <v>188</v>
      </c>
      <c r="F1371">
        <v>71</v>
      </c>
      <c r="G1371" t="s">
        <v>212</v>
      </c>
      <c r="H1371">
        <v>1</v>
      </c>
      <c r="I1371" t="s">
        <v>229</v>
      </c>
      <c r="J1371" t="s">
        <v>121</v>
      </c>
      <c r="K1371" t="s">
        <v>230</v>
      </c>
      <c r="L1371">
        <v>1571</v>
      </c>
      <c r="M1371" t="s">
        <v>265</v>
      </c>
      <c r="N1371">
        <v>1</v>
      </c>
      <c r="O1371">
        <v>5.5</v>
      </c>
      <c r="P1371">
        <v>0</v>
      </c>
      <c r="Q1371" t="str">
        <f t="shared" si="21"/>
        <v>1-Residential</v>
      </c>
    </row>
    <row r="1372" spans="1:17" x14ac:dyDescent="0.35">
      <c r="A1372">
        <v>4</v>
      </c>
      <c r="B1372" t="s">
        <v>187</v>
      </c>
      <c r="C1372">
        <v>2019</v>
      </c>
      <c r="D1372">
        <v>9</v>
      </c>
      <c r="E1372" t="s">
        <v>188</v>
      </c>
      <c r="F1372">
        <v>10</v>
      </c>
      <c r="G1372" t="s">
        <v>238</v>
      </c>
      <c r="H1372">
        <v>903</v>
      </c>
      <c r="I1372" t="s">
        <v>239</v>
      </c>
      <c r="J1372" t="s">
        <v>121</v>
      </c>
      <c r="K1372" t="s">
        <v>230</v>
      </c>
      <c r="L1372">
        <v>4513</v>
      </c>
      <c r="M1372" t="s">
        <v>240</v>
      </c>
      <c r="N1372">
        <v>160</v>
      </c>
      <c r="O1372">
        <v>20676.21</v>
      </c>
      <c r="P1372">
        <v>157766</v>
      </c>
      <c r="Q1372" t="str">
        <f t="shared" si="21"/>
        <v>1-Residential</v>
      </c>
    </row>
    <row r="1373" spans="1:17" x14ac:dyDescent="0.35">
      <c r="A1373">
        <v>5</v>
      </c>
      <c r="B1373" t="s">
        <v>181</v>
      </c>
      <c r="C1373">
        <v>2019</v>
      </c>
      <c r="D1373">
        <v>9</v>
      </c>
      <c r="E1373" t="s">
        <v>188</v>
      </c>
      <c r="F1373">
        <v>10</v>
      </c>
      <c r="G1373" t="s">
        <v>238</v>
      </c>
      <c r="H1373">
        <v>7</v>
      </c>
      <c r="I1373" t="s">
        <v>241</v>
      </c>
      <c r="J1373" t="s">
        <v>122</v>
      </c>
      <c r="K1373" t="s">
        <v>242</v>
      </c>
      <c r="L1373">
        <v>207</v>
      </c>
      <c r="M1373" t="s">
        <v>243</v>
      </c>
      <c r="N1373">
        <v>8</v>
      </c>
      <c r="O1373">
        <v>743</v>
      </c>
      <c r="P1373">
        <v>4865</v>
      </c>
      <c r="Q1373" t="str">
        <f t="shared" si="21"/>
        <v>2-Low Income Residential</v>
      </c>
    </row>
    <row r="1374" spans="1:17" x14ac:dyDescent="0.35">
      <c r="A1374">
        <v>5</v>
      </c>
      <c r="B1374" t="s">
        <v>181</v>
      </c>
      <c r="C1374">
        <v>2019</v>
      </c>
      <c r="D1374">
        <v>9</v>
      </c>
      <c r="E1374" t="s">
        <v>188</v>
      </c>
      <c r="F1374">
        <v>6</v>
      </c>
      <c r="G1374" t="s">
        <v>192</v>
      </c>
      <c r="H1374">
        <v>607</v>
      </c>
      <c r="I1374" t="s">
        <v>293</v>
      </c>
      <c r="J1374" t="s">
        <v>130</v>
      </c>
      <c r="K1374" t="s">
        <v>280</v>
      </c>
      <c r="L1374">
        <v>700</v>
      </c>
      <c r="M1374" t="s">
        <v>193</v>
      </c>
      <c r="N1374">
        <v>4</v>
      </c>
      <c r="O1374">
        <v>15403.11</v>
      </c>
      <c r="P1374">
        <v>41679</v>
      </c>
      <c r="Q1374" t="str">
        <f t="shared" si="21"/>
        <v>Street</v>
      </c>
    </row>
    <row r="1375" spans="1:17" x14ac:dyDescent="0.35">
      <c r="A1375">
        <v>5</v>
      </c>
      <c r="B1375" t="s">
        <v>181</v>
      </c>
      <c r="C1375">
        <v>2019</v>
      </c>
      <c r="D1375">
        <v>9</v>
      </c>
      <c r="E1375" t="s">
        <v>188</v>
      </c>
      <c r="F1375">
        <v>6</v>
      </c>
      <c r="G1375" t="s">
        <v>192</v>
      </c>
      <c r="H1375">
        <v>624</v>
      </c>
      <c r="I1375" t="s">
        <v>226</v>
      </c>
      <c r="J1375" t="s">
        <v>124</v>
      </c>
      <c r="K1375" t="s">
        <v>227</v>
      </c>
      <c r="L1375">
        <v>4562</v>
      </c>
      <c r="M1375" t="s">
        <v>211</v>
      </c>
      <c r="N1375">
        <v>16</v>
      </c>
      <c r="O1375">
        <v>109.67</v>
      </c>
      <c r="P1375">
        <v>-189</v>
      </c>
      <c r="Q1375" t="str">
        <f t="shared" si="21"/>
        <v>Street</v>
      </c>
    </row>
    <row r="1376" spans="1:17" x14ac:dyDescent="0.35">
      <c r="A1376">
        <v>5</v>
      </c>
      <c r="B1376" t="s">
        <v>181</v>
      </c>
      <c r="C1376">
        <v>2019</v>
      </c>
      <c r="D1376">
        <v>9</v>
      </c>
      <c r="E1376" t="s">
        <v>188</v>
      </c>
      <c r="F1376">
        <v>1</v>
      </c>
      <c r="G1376" t="s">
        <v>183</v>
      </c>
      <c r="H1376">
        <v>602</v>
      </c>
      <c r="I1376" t="s">
        <v>246</v>
      </c>
      <c r="J1376" t="s">
        <v>125</v>
      </c>
      <c r="K1376" t="s">
        <v>197</v>
      </c>
      <c r="L1376">
        <v>200</v>
      </c>
      <c r="M1376" t="s">
        <v>210</v>
      </c>
      <c r="N1376">
        <v>185</v>
      </c>
      <c r="O1376">
        <v>6476.41</v>
      </c>
      <c r="P1376">
        <v>17217</v>
      </c>
      <c r="Q1376" t="str">
        <f t="shared" si="21"/>
        <v>Street</v>
      </c>
    </row>
    <row r="1377" spans="1:17" x14ac:dyDescent="0.35">
      <c r="A1377">
        <v>5</v>
      </c>
      <c r="B1377" t="s">
        <v>181</v>
      </c>
      <c r="C1377">
        <v>2019</v>
      </c>
      <c r="D1377">
        <v>9</v>
      </c>
      <c r="E1377" t="s">
        <v>188</v>
      </c>
      <c r="F1377">
        <v>3</v>
      </c>
      <c r="G1377" t="s">
        <v>189</v>
      </c>
      <c r="H1377">
        <v>14</v>
      </c>
      <c r="I1377" t="s">
        <v>299</v>
      </c>
      <c r="J1377" t="s">
        <v>117</v>
      </c>
      <c r="K1377" t="s">
        <v>236</v>
      </c>
      <c r="L1377">
        <v>300</v>
      </c>
      <c r="M1377" t="s">
        <v>191</v>
      </c>
      <c r="N1377">
        <v>2</v>
      </c>
      <c r="O1377">
        <v>78.06</v>
      </c>
      <c r="P1377">
        <v>322</v>
      </c>
      <c r="Q1377" t="str">
        <f t="shared" si="21"/>
        <v>3-Small C&amp;I</v>
      </c>
    </row>
    <row r="1378" spans="1:17" x14ac:dyDescent="0.35">
      <c r="A1378">
        <v>5</v>
      </c>
      <c r="B1378" t="s">
        <v>181</v>
      </c>
      <c r="C1378">
        <v>2019</v>
      </c>
      <c r="D1378">
        <v>9</v>
      </c>
      <c r="E1378" t="s">
        <v>188</v>
      </c>
      <c r="F1378">
        <v>10</v>
      </c>
      <c r="G1378" t="s">
        <v>238</v>
      </c>
      <c r="H1378">
        <v>911</v>
      </c>
      <c r="I1378" t="s">
        <v>201</v>
      </c>
      <c r="J1378" t="s">
        <v>202</v>
      </c>
      <c r="K1378" t="s">
        <v>203</v>
      </c>
      <c r="L1378">
        <v>4513</v>
      </c>
      <c r="M1378" t="s">
        <v>240</v>
      </c>
      <c r="N1378">
        <v>39</v>
      </c>
      <c r="O1378">
        <v>5699.85</v>
      </c>
      <c r="P1378">
        <v>40848</v>
      </c>
      <c r="Q1378" t="str">
        <f t="shared" si="21"/>
        <v>1-Residential</v>
      </c>
    </row>
    <row r="1379" spans="1:17" x14ac:dyDescent="0.35">
      <c r="A1379">
        <v>5</v>
      </c>
      <c r="B1379" t="s">
        <v>181</v>
      </c>
      <c r="C1379">
        <v>2019</v>
      </c>
      <c r="D1379">
        <v>9</v>
      </c>
      <c r="E1379" t="s">
        <v>188</v>
      </c>
      <c r="F1379">
        <v>79</v>
      </c>
      <c r="G1379" t="s">
        <v>212</v>
      </c>
      <c r="H1379">
        <v>5</v>
      </c>
      <c r="I1379" t="s">
        <v>190</v>
      </c>
      <c r="J1379" t="s">
        <v>115</v>
      </c>
      <c r="K1379" t="s">
        <v>185</v>
      </c>
      <c r="L1379">
        <v>1579</v>
      </c>
      <c r="M1379" t="s">
        <v>271</v>
      </c>
      <c r="N1379">
        <v>1</v>
      </c>
      <c r="O1379">
        <v>9.67</v>
      </c>
      <c r="P1379">
        <v>0</v>
      </c>
      <c r="Q1379" t="str">
        <f t="shared" si="21"/>
        <v>3-Small C&amp;I</v>
      </c>
    </row>
    <row r="1380" spans="1:17" x14ac:dyDescent="0.35">
      <c r="A1380">
        <v>5</v>
      </c>
      <c r="B1380" t="s">
        <v>181</v>
      </c>
      <c r="C1380">
        <v>2019</v>
      </c>
      <c r="D1380">
        <v>9</v>
      </c>
      <c r="E1380" t="s">
        <v>188</v>
      </c>
      <c r="F1380">
        <v>79</v>
      </c>
      <c r="G1380" t="s">
        <v>212</v>
      </c>
      <c r="H1380">
        <v>954</v>
      </c>
      <c r="I1380" t="s">
        <v>237</v>
      </c>
      <c r="J1380" t="s">
        <v>119</v>
      </c>
      <c r="K1380" t="s">
        <v>216</v>
      </c>
      <c r="L1380">
        <v>4579</v>
      </c>
      <c r="M1380" t="s">
        <v>221</v>
      </c>
      <c r="N1380">
        <v>5</v>
      </c>
      <c r="O1380">
        <v>4478.79</v>
      </c>
      <c r="P1380">
        <v>60660</v>
      </c>
      <c r="Q1380" t="str">
        <f t="shared" si="21"/>
        <v>4-Medium C&amp;I</v>
      </c>
    </row>
    <row r="1381" spans="1:17" x14ac:dyDescent="0.35">
      <c r="A1381">
        <v>5</v>
      </c>
      <c r="B1381" t="s">
        <v>181</v>
      </c>
      <c r="C1381">
        <v>2019</v>
      </c>
      <c r="D1381">
        <v>9</v>
      </c>
      <c r="E1381" t="s">
        <v>188</v>
      </c>
      <c r="F1381">
        <v>3</v>
      </c>
      <c r="G1381" t="s">
        <v>189</v>
      </c>
      <c r="H1381">
        <v>955</v>
      </c>
      <c r="I1381" t="s">
        <v>282</v>
      </c>
      <c r="J1381" t="s">
        <v>119</v>
      </c>
      <c r="K1381" t="s">
        <v>216</v>
      </c>
      <c r="L1381">
        <v>4532</v>
      </c>
      <c r="M1381" t="s">
        <v>200</v>
      </c>
      <c r="N1381">
        <v>339</v>
      </c>
      <c r="O1381">
        <v>474906.97</v>
      </c>
      <c r="P1381">
        <v>6323079</v>
      </c>
      <c r="Q1381" t="str">
        <f t="shared" si="21"/>
        <v>4-Medium C&amp;I</v>
      </c>
    </row>
    <row r="1382" spans="1:17" x14ac:dyDescent="0.35">
      <c r="A1382">
        <v>5</v>
      </c>
      <c r="B1382" t="s">
        <v>181</v>
      </c>
      <c r="C1382">
        <v>2019</v>
      </c>
      <c r="D1382">
        <v>9</v>
      </c>
      <c r="E1382" t="s">
        <v>188</v>
      </c>
      <c r="F1382">
        <v>79</v>
      </c>
      <c r="G1382" t="s">
        <v>212</v>
      </c>
      <c r="H1382">
        <v>950</v>
      </c>
      <c r="I1382" t="s">
        <v>184</v>
      </c>
      <c r="J1382" t="s">
        <v>115</v>
      </c>
      <c r="K1382" t="s">
        <v>185</v>
      </c>
      <c r="L1382">
        <v>4579</v>
      </c>
      <c r="M1382" t="s">
        <v>221</v>
      </c>
      <c r="N1382">
        <v>83</v>
      </c>
      <c r="O1382">
        <v>6314.32</v>
      </c>
      <c r="P1382">
        <v>63952</v>
      </c>
      <c r="Q1382" t="str">
        <f t="shared" si="21"/>
        <v>3-Small C&amp;I</v>
      </c>
    </row>
    <row r="1383" spans="1:17" x14ac:dyDescent="0.35">
      <c r="A1383">
        <v>5</v>
      </c>
      <c r="B1383" t="s">
        <v>181</v>
      </c>
      <c r="C1383">
        <v>2019</v>
      </c>
      <c r="D1383">
        <v>9</v>
      </c>
      <c r="E1383" t="s">
        <v>188</v>
      </c>
      <c r="F1383">
        <v>3</v>
      </c>
      <c r="G1383" t="s">
        <v>189</v>
      </c>
      <c r="H1383">
        <v>18</v>
      </c>
      <c r="I1383" t="s">
        <v>215</v>
      </c>
      <c r="J1383" t="s">
        <v>119</v>
      </c>
      <c r="K1383" t="s">
        <v>216</v>
      </c>
      <c r="L1383">
        <v>300</v>
      </c>
      <c r="M1383" t="s">
        <v>191</v>
      </c>
      <c r="N1383">
        <v>2307</v>
      </c>
      <c r="O1383">
        <v>5910678.8399999999</v>
      </c>
      <c r="P1383">
        <v>35704982</v>
      </c>
      <c r="Q1383" t="str">
        <f t="shared" si="21"/>
        <v>4-Medium C&amp;I</v>
      </c>
    </row>
    <row r="1384" spans="1:17" x14ac:dyDescent="0.35">
      <c r="A1384">
        <v>5</v>
      </c>
      <c r="B1384" t="s">
        <v>181</v>
      </c>
      <c r="C1384">
        <v>2019</v>
      </c>
      <c r="D1384">
        <v>9</v>
      </c>
      <c r="E1384" t="s">
        <v>188</v>
      </c>
      <c r="F1384">
        <v>5</v>
      </c>
      <c r="G1384" t="s">
        <v>195</v>
      </c>
      <c r="H1384">
        <v>13</v>
      </c>
      <c r="I1384" t="s">
        <v>296</v>
      </c>
      <c r="J1384" t="s">
        <v>119</v>
      </c>
      <c r="K1384" t="s">
        <v>216</v>
      </c>
      <c r="L1384">
        <v>460</v>
      </c>
      <c r="M1384" t="s">
        <v>198</v>
      </c>
      <c r="N1384">
        <v>6</v>
      </c>
      <c r="O1384">
        <v>11813.08</v>
      </c>
      <c r="P1384">
        <v>69480</v>
      </c>
      <c r="Q1384" t="str">
        <f t="shared" si="21"/>
        <v>4-Medium C&amp;I</v>
      </c>
    </row>
    <row r="1385" spans="1:17" x14ac:dyDescent="0.35">
      <c r="A1385">
        <v>5</v>
      </c>
      <c r="B1385" t="s">
        <v>181</v>
      </c>
      <c r="C1385">
        <v>2019</v>
      </c>
      <c r="D1385">
        <v>9</v>
      </c>
      <c r="E1385" t="s">
        <v>188</v>
      </c>
      <c r="F1385">
        <v>5</v>
      </c>
      <c r="G1385" t="s">
        <v>195</v>
      </c>
      <c r="H1385">
        <v>18</v>
      </c>
      <c r="I1385" t="s">
        <v>215</v>
      </c>
      <c r="J1385" t="s">
        <v>119</v>
      </c>
      <c r="K1385" t="s">
        <v>216</v>
      </c>
      <c r="L1385">
        <v>460</v>
      </c>
      <c r="M1385" t="s">
        <v>198</v>
      </c>
      <c r="N1385">
        <v>205</v>
      </c>
      <c r="O1385">
        <v>673282.03</v>
      </c>
      <c r="P1385">
        <v>3917665</v>
      </c>
      <c r="Q1385" t="str">
        <f t="shared" si="21"/>
        <v>4-Medium C&amp;I</v>
      </c>
    </row>
    <row r="1386" spans="1:17" x14ac:dyDescent="0.35">
      <c r="A1386">
        <v>4</v>
      </c>
      <c r="B1386" t="s">
        <v>187</v>
      </c>
      <c r="C1386">
        <v>2019</v>
      </c>
      <c r="D1386">
        <v>9</v>
      </c>
      <c r="E1386" t="s">
        <v>188</v>
      </c>
      <c r="F1386">
        <v>5</v>
      </c>
      <c r="G1386" t="s">
        <v>195</v>
      </c>
      <c r="H1386">
        <v>710</v>
      </c>
      <c r="I1386" t="s">
        <v>220</v>
      </c>
      <c r="J1386" t="s">
        <v>207</v>
      </c>
      <c r="K1386" t="s">
        <v>208</v>
      </c>
      <c r="L1386">
        <v>4552</v>
      </c>
      <c r="M1386" t="s">
        <v>276</v>
      </c>
      <c r="N1386">
        <v>1</v>
      </c>
      <c r="O1386">
        <v>4071.94</v>
      </c>
      <c r="P1386">
        <v>52342</v>
      </c>
      <c r="Q1386" t="str">
        <f t="shared" si="21"/>
        <v>5-Large C&amp;I</v>
      </c>
    </row>
    <row r="1387" spans="1:17" x14ac:dyDescent="0.35">
      <c r="A1387">
        <v>5</v>
      </c>
      <c r="B1387" t="s">
        <v>181</v>
      </c>
      <c r="C1387">
        <v>2019</v>
      </c>
      <c r="D1387">
        <v>9</v>
      </c>
      <c r="E1387" t="s">
        <v>188</v>
      </c>
      <c r="F1387">
        <v>1</v>
      </c>
      <c r="G1387" t="s">
        <v>183</v>
      </c>
      <c r="H1387">
        <v>301</v>
      </c>
      <c r="I1387" t="s">
        <v>247</v>
      </c>
      <c r="J1387" t="s">
        <v>121</v>
      </c>
      <c r="K1387" t="s">
        <v>230</v>
      </c>
      <c r="L1387">
        <v>200</v>
      </c>
      <c r="M1387" t="s">
        <v>210</v>
      </c>
      <c r="N1387">
        <v>6682</v>
      </c>
      <c r="O1387">
        <v>857851.16</v>
      </c>
      <c r="P1387">
        <v>3692430</v>
      </c>
      <c r="Q1387" t="str">
        <f t="shared" si="21"/>
        <v>1-Residential</v>
      </c>
    </row>
    <row r="1388" spans="1:17" x14ac:dyDescent="0.35">
      <c r="A1388">
        <v>4</v>
      </c>
      <c r="B1388" t="s">
        <v>187</v>
      </c>
      <c r="C1388">
        <v>2019</v>
      </c>
      <c r="D1388">
        <v>9</v>
      </c>
      <c r="E1388" t="s">
        <v>188</v>
      </c>
      <c r="F1388">
        <v>3</v>
      </c>
      <c r="G1388" t="s">
        <v>189</v>
      </c>
      <c r="H1388">
        <v>1</v>
      </c>
      <c r="I1388" t="s">
        <v>229</v>
      </c>
      <c r="J1388" t="s">
        <v>121</v>
      </c>
      <c r="K1388" t="s">
        <v>230</v>
      </c>
      <c r="L1388">
        <v>300</v>
      </c>
      <c r="M1388" t="s">
        <v>191</v>
      </c>
      <c r="N1388">
        <v>19</v>
      </c>
      <c r="O1388">
        <v>2178.83</v>
      </c>
      <c r="P1388">
        <v>8919</v>
      </c>
      <c r="Q1388" t="str">
        <f t="shared" si="21"/>
        <v>1-Residential</v>
      </c>
    </row>
    <row r="1389" spans="1:17" x14ac:dyDescent="0.35">
      <c r="A1389">
        <v>5</v>
      </c>
      <c r="B1389" t="s">
        <v>181</v>
      </c>
      <c r="C1389">
        <v>2019</v>
      </c>
      <c r="D1389">
        <v>9</v>
      </c>
      <c r="E1389" t="s">
        <v>188</v>
      </c>
      <c r="F1389">
        <v>1</v>
      </c>
      <c r="G1389" t="s">
        <v>183</v>
      </c>
      <c r="H1389">
        <v>7</v>
      </c>
      <c r="I1389" t="s">
        <v>241</v>
      </c>
      <c r="J1389" t="s">
        <v>122</v>
      </c>
      <c r="K1389" t="s">
        <v>242</v>
      </c>
      <c r="L1389">
        <v>200</v>
      </c>
      <c r="M1389" t="s">
        <v>210</v>
      </c>
      <c r="N1389">
        <v>78</v>
      </c>
      <c r="O1389">
        <v>7489.15</v>
      </c>
      <c r="P1389">
        <v>48506</v>
      </c>
      <c r="Q1389" t="str">
        <f t="shared" si="21"/>
        <v>2-Low Income Residential</v>
      </c>
    </row>
    <row r="1390" spans="1:17" x14ac:dyDescent="0.35">
      <c r="A1390">
        <v>4</v>
      </c>
      <c r="B1390" t="s">
        <v>187</v>
      </c>
      <c r="C1390">
        <v>2019</v>
      </c>
      <c r="D1390">
        <v>9</v>
      </c>
      <c r="E1390" t="s">
        <v>188</v>
      </c>
      <c r="F1390">
        <v>1</v>
      </c>
      <c r="G1390" t="s">
        <v>183</v>
      </c>
      <c r="H1390">
        <v>905</v>
      </c>
      <c r="I1390" t="s">
        <v>272</v>
      </c>
      <c r="J1390" t="s">
        <v>122</v>
      </c>
      <c r="K1390" t="s">
        <v>242</v>
      </c>
      <c r="L1390">
        <v>4512</v>
      </c>
      <c r="M1390" t="s">
        <v>186</v>
      </c>
      <c r="N1390">
        <v>110</v>
      </c>
      <c r="O1390">
        <v>3232.71</v>
      </c>
      <c r="P1390">
        <v>60482</v>
      </c>
      <c r="Q1390" t="str">
        <f t="shared" si="21"/>
        <v>2-Low Income Residential</v>
      </c>
    </row>
    <row r="1391" spans="1:17" x14ac:dyDescent="0.35">
      <c r="A1391">
        <v>5</v>
      </c>
      <c r="B1391" t="s">
        <v>181</v>
      </c>
      <c r="C1391">
        <v>2019</v>
      </c>
      <c r="D1391">
        <v>9</v>
      </c>
      <c r="E1391" t="s">
        <v>188</v>
      </c>
      <c r="F1391">
        <v>60</v>
      </c>
      <c r="G1391" t="s">
        <v>212</v>
      </c>
      <c r="H1391">
        <v>615</v>
      </c>
      <c r="I1391" t="s">
        <v>292</v>
      </c>
      <c r="J1391" t="s">
        <v>123</v>
      </c>
      <c r="K1391" t="s">
        <v>261</v>
      </c>
      <c r="L1391">
        <v>4563</v>
      </c>
      <c r="M1391" t="s">
        <v>228</v>
      </c>
      <c r="N1391">
        <v>36</v>
      </c>
      <c r="O1391">
        <v>3034.42</v>
      </c>
      <c r="P1391">
        <v>7269</v>
      </c>
      <c r="Q1391" t="str">
        <f t="shared" si="21"/>
        <v>Street</v>
      </c>
    </row>
    <row r="1392" spans="1:17" x14ac:dyDescent="0.35">
      <c r="A1392">
        <v>5</v>
      </c>
      <c r="B1392" t="s">
        <v>181</v>
      </c>
      <c r="C1392">
        <v>2019</v>
      </c>
      <c r="D1392">
        <v>9</v>
      </c>
      <c r="E1392" t="s">
        <v>188</v>
      </c>
      <c r="F1392">
        <v>6</v>
      </c>
      <c r="G1392" t="s">
        <v>192</v>
      </c>
      <c r="H1392">
        <v>617</v>
      </c>
      <c r="I1392" t="s">
        <v>287</v>
      </c>
      <c r="J1392" t="s">
        <v>288</v>
      </c>
      <c r="K1392" t="s">
        <v>289</v>
      </c>
      <c r="L1392">
        <v>4562</v>
      </c>
      <c r="M1392" t="s">
        <v>211</v>
      </c>
      <c r="N1392">
        <v>13</v>
      </c>
      <c r="O1392">
        <v>-3058.03</v>
      </c>
      <c r="P1392">
        <v>-13622</v>
      </c>
      <c r="Q1392" t="str">
        <f t="shared" si="21"/>
        <v>Street</v>
      </c>
    </row>
    <row r="1393" spans="1:17" x14ac:dyDescent="0.35">
      <c r="A1393">
        <v>5</v>
      </c>
      <c r="B1393" t="s">
        <v>181</v>
      </c>
      <c r="C1393">
        <v>2019</v>
      </c>
      <c r="D1393">
        <v>9</v>
      </c>
      <c r="E1393" t="s">
        <v>188</v>
      </c>
      <c r="F1393">
        <v>10</v>
      </c>
      <c r="G1393" t="s">
        <v>238</v>
      </c>
      <c r="H1393">
        <v>905</v>
      </c>
      <c r="I1393" t="s">
        <v>272</v>
      </c>
      <c r="J1393" t="s">
        <v>122</v>
      </c>
      <c r="K1393" t="s">
        <v>242</v>
      </c>
      <c r="L1393">
        <v>4513</v>
      </c>
      <c r="M1393" t="s">
        <v>240</v>
      </c>
      <c r="N1393">
        <v>4555</v>
      </c>
      <c r="O1393">
        <v>98196.12</v>
      </c>
      <c r="P1393">
        <v>2483969</v>
      </c>
      <c r="Q1393" t="str">
        <f t="shared" si="21"/>
        <v>2-Low Income Residential</v>
      </c>
    </row>
    <row r="1394" spans="1:17" x14ac:dyDescent="0.35">
      <c r="A1394">
        <v>4</v>
      </c>
      <c r="B1394" t="s">
        <v>187</v>
      </c>
      <c r="C1394">
        <v>2019</v>
      </c>
      <c r="D1394">
        <v>9</v>
      </c>
      <c r="E1394" t="s">
        <v>188</v>
      </c>
      <c r="F1394">
        <v>10</v>
      </c>
      <c r="G1394" t="s">
        <v>238</v>
      </c>
      <c r="H1394">
        <v>905</v>
      </c>
      <c r="I1394" t="s">
        <v>272</v>
      </c>
      <c r="J1394" t="s">
        <v>122</v>
      </c>
      <c r="K1394" t="s">
        <v>242</v>
      </c>
      <c r="L1394">
        <v>4513</v>
      </c>
      <c r="M1394" t="s">
        <v>240</v>
      </c>
      <c r="N1394">
        <v>4</v>
      </c>
      <c r="O1394">
        <v>151.13</v>
      </c>
      <c r="P1394">
        <v>2669</v>
      </c>
      <c r="Q1394" t="str">
        <f t="shared" si="21"/>
        <v>2-Low Income Residential</v>
      </c>
    </row>
    <row r="1395" spans="1:17" x14ac:dyDescent="0.35">
      <c r="A1395">
        <v>5</v>
      </c>
      <c r="B1395" t="s">
        <v>181</v>
      </c>
      <c r="C1395">
        <v>2019</v>
      </c>
      <c r="D1395">
        <v>9</v>
      </c>
      <c r="E1395" t="s">
        <v>188</v>
      </c>
      <c r="F1395">
        <v>3</v>
      </c>
      <c r="G1395" t="s">
        <v>189</v>
      </c>
      <c r="H1395">
        <v>305</v>
      </c>
      <c r="I1395" t="s">
        <v>234</v>
      </c>
      <c r="J1395" t="s">
        <v>115</v>
      </c>
      <c r="K1395" t="s">
        <v>185</v>
      </c>
      <c r="L1395">
        <v>300</v>
      </c>
      <c r="M1395" t="s">
        <v>191</v>
      </c>
      <c r="N1395">
        <v>153</v>
      </c>
      <c r="O1395">
        <v>34383.760000000002</v>
      </c>
      <c r="P1395">
        <v>181341</v>
      </c>
      <c r="Q1395" t="str">
        <f t="shared" si="21"/>
        <v>3-Small C&amp;I</v>
      </c>
    </row>
    <row r="1396" spans="1:17" x14ac:dyDescent="0.35">
      <c r="A1396">
        <v>5</v>
      </c>
      <c r="B1396" t="s">
        <v>181</v>
      </c>
      <c r="C1396">
        <v>2019</v>
      </c>
      <c r="D1396">
        <v>9</v>
      </c>
      <c r="E1396" t="s">
        <v>188</v>
      </c>
      <c r="F1396">
        <v>5</v>
      </c>
      <c r="G1396" t="s">
        <v>195</v>
      </c>
      <c r="H1396">
        <v>11</v>
      </c>
      <c r="I1396" t="s">
        <v>283</v>
      </c>
      <c r="J1396" t="s">
        <v>115</v>
      </c>
      <c r="K1396" t="s">
        <v>185</v>
      </c>
      <c r="L1396">
        <v>460</v>
      </c>
      <c r="M1396" t="s">
        <v>198</v>
      </c>
      <c r="N1396">
        <v>2</v>
      </c>
      <c r="O1396">
        <v>128.08000000000001</v>
      </c>
      <c r="P1396">
        <v>601</v>
      </c>
      <c r="Q1396" t="str">
        <f t="shared" si="21"/>
        <v>3-Small C&amp;I</v>
      </c>
    </row>
    <row r="1397" spans="1:17" x14ac:dyDescent="0.35">
      <c r="A1397">
        <v>5</v>
      </c>
      <c r="B1397" t="s">
        <v>181</v>
      </c>
      <c r="C1397">
        <v>2019</v>
      </c>
      <c r="D1397">
        <v>9</v>
      </c>
      <c r="E1397" t="s">
        <v>188</v>
      </c>
      <c r="F1397">
        <v>75</v>
      </c>
      <c r="G1397" t="s">
        <v>212</v>
      </c>
      <c r="H1397">
        <v>5</v>
      </c>
      <c r="I1397" t="s">
        <v>190</v>
      </c>
      <c r="J1397" t="s">
        <v>115</v>
      </c>
      <c r="K1397" t="s">
        <v>185</v>
      </c>
      <c r="L1397">
        <v>1575</v>
      </c>
      <c r="M1397" t="s">
        <v>218</v>
      </c>
      <c r="N1397">
        <v>5</v>
      </c>
      <c r="O1397">
        <v>1660.85</v>
      </c>
      <c r="P1397">
        <v>8820</v>
      </c>
      <c r="Q1397" t="str">
        <f t="shared" si="21"/>
        <v>3-Small C&amp;I</v>
      </c>
    </row>
    <row r="1398" spans="1:17" x14ac:dyDescent="0.35">
      <c r="A1398">
        <v>5</v>
      </c>
      <c r="B1398" t="s">
        <v>181</v>
      </c>
      <c r="C1398">
        <v>2019</v>
      </c>
      <c r="D1398">
        <v>9</v>
      </c>
      <c r="E1398" t="s">
        <v>188</v>
      </c>
      <c r="F1398">
        <v>10</v>
      </c>
      <c r="G1398" t="s">
        <v>238</v>
      </c>
      <c r="H1398">
        <v>5</v>
      </c>
      <c r="I1398" t="s">
        <v>190</v>
      </c>
      <c r="J1398" t="s">
        <v>115</v>
      </c>
      <c r="K1398" t="s">
        <v>185</v>
      </c>
      <c r="L1398">
        <v>207</v>
      </c>
      <c r="M1398" t="s">
        <v>243</v>
      </c>
      <c r="N1398">
        <v>12</v>
      </c>
      <c r="O1398">
        <v>916.02</v>
      </c>
      <c r="P1398">
        <v>4380</v>
      </c>
      <c r="Q1398" t="str">
        <f t="shared" si="21"/>
        <v>3-Small C&amp;I</v>
      </c>
    </row>
    <row r="1399" spans="1:17" x14ac:dyDescent="0.35">
      <c r="A1399">
        <v>5</v>
      </c>
      <c r="B1399" t="s">
        <v>181</v>
      </c>
      <c r="C1399">
        <v>2019</v>
      </c>
      <c r="D1399">
        <v>9</v>
      </c>
      <c r="E1399" t="s">
        <v>188</v>
      </c>
      <c r="F1399">
        <v>3</v>
      </c>
      <c r="G1399" t="s">
        <v>189</v>
      </c>
      <c r="H1399">
        <v>12</v>
      </c>
      <c r="I1399" t="s">
        <v>301</v>
      </c>
      <c r="J1399" t="s">
        <v>126</v>
      </c>
      <c r="K1399" t="s">
        <v>249</v>
      </c>
      <c r="L1399">
        <v>300</v>
      </c>
      <c r="M1399" t="s">
        <v>191</v>
      </c>
      <c r="N1399">
        <v>1</v>
      </c>
      <c r="O1399">
        <v>13.23</v>
      </c>
      <c r="P1399">
        <v>22</v>
      </c>
      <c r="Q1399" t="str">
        <f t="shared" si="21"/>
        <v>3-Small C&amp;I</v>
      </c>
    </row>
    <row r="1400" spans="1:17" x14ac:dyDescent="0.35">
      <c r="A1400">
        <v>5</v>
      </c>
      <c r="B1400" t="s">
        <v>181</v>
      </c>
      <c r="C1400">
        <v>2019</v>
      </c>
      <c r="D1400">
        <v>9</v>
      </c>
      <c r="E1400" t="s">
        <v>188</v>
      </c>
      <c r="F1400">
        <v>3</v>
      </c>
      <c r="G1400" t="s">
        <v>189</v>
      </c>
      <c r="H1400">
        <v>954</v>
      </c>
      <c r="I1400" t="s">
        <v>237</v>
      </c>
      <c r="J1400" t="s">
        <v>119</v>
      </c>
      <c r="K1400" t="s">
        <v>216</v>
      </c>
      <c r="L1400">
        <v>4532</v>
      </c>
      <c r="M1400" t="s">
        <v>200</v>
      </c>
      <c r="N1400">
        <v>7643</v>
      </c>
      <c r="O1400">
        <v>12084883.25</v>
      </c>
      <c r="P1400">
        <v>161160013</v>
      </c>
      <c r="Q1400" t="str">
        <f t="shared" si="21"/>
        <v>4-Medium C&amp;I</v>
      </c>
    </row>
    <row r="1401" spans="1:17" x14ac:dyDescent="0.35">
      <c r="A1401">
        <v>5</v>
      </c>
      <c r="B1401" t="s">
        <v>181</v>
      </c>
      <c r="C1401">
        <v>2019</v>
      </c>
      <c r="D1401">
        <v>9</v>
      </c>
      <c r="E1401" t="s">
        <v>188</v>
      </c>
      <c r="F1401">
        <v>60</v>
      </c>
      <c r="G1401" t="s">
        <v>212</v>
      </c>
      <c r="H1401">
        <v>601</v>
      </c>
      <c r="I1401" t="s">
        <v>260</v>
      </c>
      <c r="J1401" t="s">
        <v>123</v>
      </c>
      <c r="K1401" t="s">
        <v>261</v>
      </c>
      <c r="L1401">
        <v>360</v>
      </c>
      <c r="M1401" t="s">
        <v>225</v>
      </c>
      <c r="N1401">
        <v>50</v>
      </c>
      <c r="O1401">
        <v>1465.93</v>
      </c>
      <c r="P1401">
        <v>2688</v>
      </c>
      <c r="Q1401" t="str">
        <f t="shared" si="21"/>
        <v>Street</v>
      </c>
    </row>
    <row r="1402" spans="1:17" x14ac:dyDescent="0.35">
      <c r="A1402">
        <v>5</v>
      </c>
      <c r="B1402" t="s">
        <v>181</v>
      </c>
      <c r="C1402">
        <v>2019</v>
      </c>
      <c r="D1402">
        <v>9</v>
      </c>
      <c r="E1402" t="s">
        <v>188</v>
      </c>
      <c r="F1402">
        <v>6</v>
      </c>
      <c r="G1402" t="s">
        <v>192</v>
      </c>
      <c r="H1402">
        <v>612</v>
      </c>
      <c r="I1402" t="s">
        <v>223</v>
      </c>
      <c r="J1402" t="s">
        <v>116</v>
      </c>
      <c r="K1402" t="s">
        <v>224</v>
      </c>
      <c r="L1402">
        <v>700</v>
      </c>
      <c r="M1402" t="s">
        <v>193</v>
      </c>
      <c r="N1402">
        <v>3</v>
      </c>
      <c r="O1402">
        <v>67.48</v>
      </c>
      <c r="P1402">
        <v>248</v>
      </c>
      <c r="Q1402" t="str">
        <f t="shared" si="21"/>
        <v>3-Small C&amp;I</v>
      </c>
    </row>
    <row r="1403" spans="1:17" x14ac:dyDescent="0.35">
      <c r="A1403">
        <v>5</v>
      </c>
      <c r="B1403" t="s">
        <v>181</v>
      </c>
      <c r="C1403">
        <v>2019</v>
      </c>
      <c r="D1403">
        <v>9</v>
      </c>
      <c r="E1403" t="s">
        <v>188</v>
      </c>
      <c r="F1403">
        <v>6</v>
      </c>
      <c r="G1403" t="s">
        <v>192</v>
      </c>
      <c r="H1403">
        <v>613</v>
      </c>
      <c r="I1403" t="s">
        <v>258</v>
      </c>
      <c r="J1403" t="s">
        <v>116</v>
      </c>
      <c r="K1403" t="s">
        <v>224</v>
      </c>
      <c r="L1403">
        <v>700</v>
      </c>
      <c r="M1403" t="s">
        <v>193</v>
      </c>
      <c r="N1403">
        <v>5</v>
      </c>
      <c r="O1403">
        <v>91.46</v>
      </c>
      <c r="P1403">
        <v>323</v>
      </c>
      <c r="Q1403" t="str">
        <f t="shared" si="21"/>
        <v>3-Small C&amp;I</v>
      </c>
    </row>
    <row r="1404" spans="1:17" x14ac:dyDescent="0.35">
      <c r="A1404">
        <v>5</v>
      </c>
      <c r="B1404" t="s">
        <v>181</v>
      </c>
      <c r="C1404">
        <v>2019</v>
      </c>
      <c r="D1404">
        <v>9</v>
      </c>
      <c r="E1404" t="s">
        <v>188</v>
      </c>
      <c r="F1404">
        <v>6</v>
      </c>
      <c r="G1404" t="s">
        <v>192</v>
      </c>
      <c r="H1404">
        <v>621</v>
      </c>
      <c r="I1404" t="s">
        <v>259</v>
      </c>
      <c r="J1404" t="s">
        <v>116</v>
      </c>
      <c r="K1404" t="s">
        <v>224</v>
      </c>
      <c r="L1404">
        <v>4562</v>
      </c>
      <c r="M1404" t="s">
        <v>211</v>
      </c>
      <c r="N1404">
        <v>9</v>
      </c>
      <c r="O1404">
        <v>165.3</v>
      </c>
      <c r="P1404">
        <v>1135</v>
      </c>
      <c r="Q1404" t="str">
        <f t="shared" si="21"/>
        <v>3-Small C&amp;I</v>
      </c>
    </row>
    <row r="1405" spans="1:17" x14ac:dyDescent="0.35">
      <c r="A1405">
        <v>5</v>
      </c>
      <c r="B1405" t="s">
        <v>181</v>
      </c>
      <c r="C1405">
        <v>2019</v>
      </c>
      <c r="D1405">
        <v>9</v>
      </c>
      <c r="E1405" t="s">
        <v>188</v>
      </c>
      <c r="F1405">
        <v>6</v>
      </c>
      <c r="G1405" t="s">
        <v>192</v>
      </c>
      <c r="H1405">
        <v>616</v>
      </c>
      <c r="I1405" t="s">
        <v>199</v>
      </c>
      <c r="J1405" t="s">
        <v>125</v>
      </c>
      <c r="K1405" t="s">
        <v>197</v>
      </c>
      <c r="L1405">
        <v>4562</v>
      </c>
      <c r="M1405" t="s">
        <v>211</v>
      </c>
      <c r="N1405">
        <v>866</v>
      </c>
      <c r="O1405">
        <v>48069.99</v>
      </c>
      <c r="P1405">
        <v>209934</v>
      </c>
      <c r="Q1405" t="str">
        <f t="shared" si="21"/>
        <v>Street</v>
      </c>
    </row>
    <row r="1406" spans="1:17" x14ac:dyDescent="0.35">
      <c r="A1406">
        <v>5</v>
      </c>
      <c r="B1406" t="s">
        <v>181</v>
      </c>
      <c r="C1406">
        <v>2019</v>
      </c>
      <c r="D1406">
        <v>9</v>
      </c>
      <c r="E1406" t="s">
        <v>188</v>
      </c>
      <c r="F1406">
        <v>6</v>
      </c>
      <c r="G1406" t="s">
        <v>192</v>
      </c>
      <c r="H1406">
        <v>609</v>
      </c>
      <c r="I1406" t="s">
        <v>298</v>
      </c>
      <c r="J1406" t="s">
        <v>278</v>
      </c>
      <c r="K1406" t="s">
        <v>212</v>
      </c>
      <c r="L1406">
        <v>700</v>
      </c>
      <c r="M1406" t="s">
        <v>193</v>
      </c>
      <c r="N1406">
        <v>8</v>
      </c>
      <c r="O1406">
        <v>4075.32</v>
      </c>
      <c r="P1406">
        <v>19284</v>
      </c>
      <c r="Q1406" t="str">
        <f t="shared" si="21"/>
        <v>Street</v>
      </c>
    </row>
    <row r="1407" spans="1:17" x14ac:dyDescent="0.35">
      <c r="A1407">
        <v>5</v>
      </c>
      <c r="B1407" t="s">
        <v>181</v>
      </c>
      <c r="C1407">
        <v>2019</v>
      </c>
      <c r="D1407">
        <v>9</v>
      </c>
      <c r="E1407" t="s">
        <v>188</v>
      </c>
      <c r="F1407">
        <v>10</v>
      </c>
      <c r="G1407" t="s">
        <v>238</v>
      </c>
      <c r="H1407">
        <v>2</v>
      </c>
      <c r="I1407" t="s">
        <v>264</v>
      </c>
      <c r="J1407" t="s">
        <v>121</v>
      </c>
      <c r="K1407" t="s">
        <v>230</v>
      </c>
      <c r="L1407">
        <v>207</v>
      </c>
      <c r="M1407" t="s">
        <v>243</v>
      </c>
      <c r="N1407">
        <v>27</v>
      </c>
      <c r="O1407">
        <v>3933.57</v>
      </c>
      <c r="P1407">
        <v>17294</v>
      </c>
      <c r="Q1407" t="str">
        <f t="shared" si="21"/>
        <v>1-Residential</v>
      </c>
    </row>
    <row r="1408" spans="1:17" x14ac:dyDescent="0.35">
      <c r="A1408">
        <v>5</v>
      </c>
      <c r="B1408" t="s">
        <v>181</v>
      </c>
      <c r="C1408">
        <v>2019</v>
      </c>
      <c r="D1408">
        <v>9</v>
      </c>
      <c r="E1408" t="s">
        <v>188</v>
      </c>
      <c r="F1408">
        <v>1</v>
      </c>
      <c r="G1408" t="s">
        <v>183</v>
      </c>
      <c r="H1408">
        <v>903</v>
      </c>
      <c r="I1408" t="s">
        <v>239</v>
      </c>
      <c r="J1408" t="s">
        <v>121</v>
      </c>
      <c r="K1408" t="s">
        <v>230</v>
      </c>
      <c r="L1408">
        <v>4512</v>
      </c>
      <c r="M1408" t="s">
        <v>186</v>
      </c>
      <c r="N1408">
        <v>404665</v>
      </c>
      <c r="O1408">
        <v>29472078.440000001</v>
      </c>
      <c r="P1408">
        <v>239941080</v>
      </c>
      <c r="Q1408" t="str">
        <f t="shared" si="21"/>
        <v>1-Residential</v>
      </c>
    </row>
    <row r="1409" spans="1:17" x14ac:dyDescent="0.35">
      <c r="A1409">
        <v>5</v>
      </c>
      <c r="B1409" t="s">
        <v>181</v>
      </c>
      <c r="C1409">
        <v>2019</v>
      </c>
      <c r="D1409">
        <v>9</v>
      </c>
      <c r="E1409" t="s">
        <v>188</v>
      </c>
      <c r="F1409">
        <v>3</v>
      </c>
      <c r="G1409" t="s">
        <v>189</v>
      </c>
      <c r="H1409">
        <v>903</v>
      </c>
      <c r="I1409" t="s">
        <v>239</v>
      </c>
      <c r="J1409" t="s">
        <v>121</v>
      </c>
      <c r="K1409" t="s">
        <v>230</v>
      </c>
      <c r="L1409">
        <v>4532</v>
      </c>
      <c r="M1409" t="s">
        <v>200</v>
      </c>
      <c r="N1409">
        <v>958</v>
      </c>
      <c r="O1409">
        <v>214605.54</v>
      </c>
      <c r="P1409">
        <v>1848861</v>
      </c>
      <c r="Q1409" t="str">
        <f t="shared" si="21"/>
        <v>1-Residential</v>
      </c>
    </row>
    <row r="1410" spans="1:17" x14ac:dyDescent="0.35">
      <c r="A1410">
        <v>5</v>
      </c>
      <c r="B1410" t="s">
        <v>181</v>
      </c>
      <c r="C1410">
        <v>2019</v>
      </c>
      <c r="D1410">
        <v>9</v>
      </c>
      <c r="E1410" t="s">
        <v>188</v>
      </c>
      <c r="F1410">
        <v>10</v>
      </c>
      <c r="G1410" t="s">
        <v>238</v>
      </c>
      <c r="H1410">
        <v>6</v>
      </c>
      <c r="I1410" t="s">
        <v>256</v>
      </c>
      <c r="J1410" t="s">
        <v>122</v>
      </c>
      <c r="K1410" t="s">
        <v>242</v>
      </c>
      <c r="L1410">
        <v>207</v>
      </c>
      <c r="M1410" t="s">
        <v>243</v>
      </c>
      <c r="N1410">
        <v>5509</v>
      </c>
      <c r="O1410">
        <v>474588.65</v>
      </c>
      <c r="P1410">
        <v>3046381</v>
      </c>
      <c r="Q1410" t="str">
        <f t="shared" ref="Q1410:Q1473" si="22">VLOOKUP(J1410,S:T,2,FALSE)</f>
        <v>2-Low Income Residential</v>
      </c>
    </row>
    <row r="1411" spans="1:17" x14ac:dyDescent="0.35">
      <c r="A1411">
        <v>5</v>
      </c>
      <c r="B1411" t="s">
        <v>181</v>
      </c>
      <c r="C1411">
        <v>2019</v>
      </c>
      <c r="D1411">
        <v>9</v>
      </c>
      <c r="E1411" t="s">
        <v>188</v>
      </c>
      <c r="F1411">
        <v>3</v>
      </c>
      <c r="G1411" t="s">
        <v>189</v>
      </c>
      <c r="H1411">
        <v>10</v>
      </c>
      <c r="I1411" t="s">
        <v>251</v>
      </c>
      <c r="J1411" t="s">
        <v>117</v>
      </c>
      <c r="K1411" t="s">
        <v>236</v>
      </c>
      <c r="L1411">
        <v>300</v>
      </c>
      <c r="M1411" t="s">
        <v>191</v>
      </c>
      <c r="N1411">
        <v>23828</v>
      </c>
      <c r="O1411">
        <v>983312.67</v>
      </c>
      <c r="P1411">
        <v>6117604</v>
      </c>
      <c r="Q1411" t="str">
        <f t="shared" si="22"/>
        <v>3-Small C&amp;I</v>
      </c>
    </row>
    <row r="1412" spans="1:17" x14ac:dyDescent="0.35">
      <c r="A1412">
        <v>5</v>
      </c>
      <c r="B1412" t="s">
        <v>181</v>
      </c>
      <c r="C1412">
        <v>2019</v>
      </c>
      <c r="D1412">
        <v>9</v>
      </c>
      <c r="E1412" t="s">
        <v>188</v>
      </c>
      <c r="F1412">
        <v>3</v>
      </c>
      <c r="G1412" t="s">
        <v>189</v>
      </c>
      <c r="H1412">
        <v>309</v>
      </c>
      <c r="I1412" t="s">
        <v>302</v>
      </c>
      <c r="J1412" t="s">
        <v>117</v>
      </c>
      <c r="K1412" t="s">
        <v>236</v>
      </c>
      <c r="L1412">
        <v>300</v>
      </c>
      <c r="M1412" t="s">
        <v>191</v>
      </c>
      <c r="N1412">
        <v>6</v>
      </c>
      <c r="O1412">
        <v>2057.41</v>
      </c>
      <c r="P1412">
        <v>10938</v>
      </c>
      <c r="Q1412" t="str">
        <f t="shared" si="22"/>
        <v>3-Small C&amp;I</v>
      </c>
    </row>
    <row r="1413" spans="1:17" x14ac:dyDescent="0.35">
      <c r="A1413">
        <v>4</v>
      </c>
      <c r="B1413" t="s">
        <v>187</v>
      </c>
      <c r="C1413">
        <v>2019</v>
      </c>
      <c r="D1413">
        <v>9</v>
      </c>
      <c r="E1413" t="s">
        <v>188</v>
      </c>
      <c r="F1413">
        <v>3</v>
      </c>
      <c r="G1413" t="s">
        <v>189</v>
      </c>
      <c r="H1413">
        <v>952</v>
      </c>
      <c r="I1413" t="s">
        <v>235</v>
      </c>
      <c r="J1413" t="s">
        <v>117</v>
      </c>
      <c r="K1413" t="s">
        <v>236</v>
      </c>
      <c r="L1413">
        <v>4532</v>
      </c>
      <c r="M1413" t="s">
        <v>200</v>
      </c>
      <c r="N1413">
        <v>12</v>
      </c>
      <c r="O1413">
        <v>841.04</v>
      </c>
      <c r="P1413">
        <v>7511</v>
      </c>
      <c r="Q1413" t="str">
        <f t="shared" si="22"/>
        <v>3-Small C&amp;I</v>
      </c>
    </row>
    <row r="1414" spans="1:17" x14ac:dyDescent="0.35">
      <c r="A1414">
        <v>5</v>
      </c>
      <c r="B1414" t="s">
        <v>181</v>
      </c>
      <c r="C1414">
        <v>2019</v>
      </c>
      <c r="D1414">
        <v>9</v>
      </c>
      <c r="E1414" t="s">
        <v>188</v>
      </c>
      <c r="F1414">
        <v>72</v>
      </c>
      <c r="G1414" t="s">
        <v>212</v>
      </c>
      <c r="H1414">
        <v>5</v>
      </c>
      <c r="I1414" t="s">
        <v>190</v>
      </c>
      <c r="J1414" t="s">
        <v>115</v>
      </c>
      <c r="K1414" t="s">
        <v>185</v>
      </c>
      <c r="L1414">
        <v>1572</v>
      </c>
      <c r="M1414" t="s">
        <v>231</v>
      </c>
      <c r="N1414">
        <v>1</v>
      </c>
      <c r="O1414">
        <v>3311.25</v>
      </c>
      <c r="P1414">
        <v>18075</v>
      </c>
      <c r="Q1414" t="str">
        <f t="shared" si="22"/>
        <v>3-Small C&amp;I</v>
      </c>
    </row>
    <row r="1415" spans="1:17" x14ac:dyDescent="0.35">
      <c r="A1415">
        <v>5</v>
      </c>
      <c r="B1415" t="s">
        <v>181</v>
      </c>
      <c r="C1415">
        <v>2019</v>
      </c>
      <c r="D1415">
        <v>9</v>
      </c>
      <c r="E1415" t="s">
        <v>188</v>
      </c>
      <c r="F1415">
        <v>1</v>
      </c>
      <c r="G1415" t="s">
        <v>183</v>
      </c>
      <c r="H1415">
        <v>11</v>
      </c>
      <c r="I1415" t="s">
        <v>283</v>
      </c>
      <c r="J1415" t="s">
        <v>115</v>
      </c>
      <c r="K1415" t="s">
        <v>185</v>
      </c>
      <c r="L1415">
        <v>200</v>
      </c>
      <c r="M1415" t="s">
        <v>210</v>
      </c>
      <c r="N1415">
        <v>12</v>
      </c>
      <c r="O1415">
        <v>-28832.99</v>
      </c>
      <c r="P1415">
        <v>7179</v>
      </c>
      <c r="Q1415" t="str">
        <f t="shared" si="22"/>
        <v>3-Small C&amp;I</v>
      </c>
    </row>
    <row r="1416" spans="1:17" x14ac:dyDescent="0.35">
      <c r="A1416">
        <v>5</v>
      </c>
      <c r="B1416" t="s">
        <v>181</v>
      </c>
      <c r="C1416">
        <v>2019</v>
      </c>
      <c r="D1416">
        <v>9</v>
      </c>
      <c r="E1416" t="s">
        <v>188</v>
      </c>
      <c r="F1416">
        <v>3</v>
      </c>
      <c r="G1416" t="s">
        <v>189</v>
      </c>
      <c r="H1416">
        <v>956</v>
      </c>
      <c r="I1416" t="s">
        <v>285</v>
      </c>
      <c r="J1416" t="s">
        <v>119</v>
      </c>
      <c r="K1416" t="s">
        <v>216</v>
      </c>
      <c r="L1416">
        <v>4532</v>
      </c>
      <c r="M1416" t="s">
        <v>200</v>
      </c>
      <c r="N1416">
        <v>211</v>
      </c>
      <c r="O1416">
        <v>278687.61</v>
      </c>
      <c r="P1416">
        <v>3708774</v>
      </c>
      <c r="Q1416" t="str">
        <f t="shared" si="22"/>
        <v>4-Medium C&amp;I</v>
      </c>
    </row>
    <row r="1417" spans="1:17" x14ac:dyDescent="0.35">
      <c r="A1417">
        <v>4</v>
      </c>
      <c r="B1417" t="s">
        <v>187</v>
      </c>
      <c r="C1417">
        <v>2019</v>
      </c>
      <c r="D1417">
        <v>9</v>
      </c>
      <c r="E1417" t="s">
        <v>188</v>
      </c>
      <c r="F1417">
        <v>1</v>
      </c>
      <c r="G1417" t="s">
        <v>183</v>
      </c>
      <c r="H1417">
        <v>953</v>
      </c>
      <c r="I1417" t="s">
        <v>213</v>
      </c>
      <c r="J1417" t="s">
        <v>118</v>
      </c>
      <c r="K1417" t="s">
        <v>214</v>
      </c>
      <c r="L1417">
        <v>4512</v>
      </c>
      <c r="M1417" t="s">
        <v>186</v>
      </c>
      <c r="N1417">
        <v>1</v>
      </c>
      <c r="O1417">
        <v>16.05</v>
      </c>
      <c r="P1417">
        <v>63</v>
      </c>
      <c r="Q1417" t="str">
        <f t="shared" si="22"/>
        <v>3-Small C&amp;I</v>
      </c>
    </row>
    <row r="1418" spans="1:17" x14ac:dyDescent="0.35">
      <c r="A1418">
        <v>4</v>
      </c>
      <c r="B1418" t="s">
        <v>187</v>
      </c>
      <c r="C1418">
        <v>2019</v>
      </c>
      <c r="D1418">
        <v>9</v>
      </c>
      <c r="E1418" t="s">
        <v>188</v>
      </c>
      <c r="F1418">
        <v>3</v>
      </c>
      <c r="G1418" t="s">
        <v>189</v>
      </c>
      <c r="H1418">
        <v>953</v>
      </c>
      <c r="I1418" t="s">
        <v>213</v>
      </c>
      <c r="J1418" t="s">
        <v>118</v>
      </c>
      <c r="K1418" t="s">
        <v>214</v>
      </c>
      <c r="L1418">
        <v>4532</v>
      </c>
      <c r="M1418" t="s">
        <v>200</v>
      </c>
      <c r="N1418">
        <v>47</v>
      </c>
      <c r="O1418">
        <v>2650.29</v>
      </c>
      <c r="P1418">
        <v>22845</v>
      </c>
      <c r="Q1418" t="str">
        <f t="shared" si="22"/>
        <v>3-Small C&amp;I</v>
      </c>
    </row>
    <row r="1419" spans="1:17" x14ac:dyDescent="0.35">
      <c r="A1419">
        <v>5</v>
      </c>
      <c r="B1419" t="s">
        <v>181</v>
      </c>
      <c r="C1419">
        <v>2019</v>
      </c>
      <c r="D1419">
        <v>9</v>
      </c>
      <c r="E1419" t="s">
        <v>188</v>
      </c>
      <c r="F1419">
        <v>77</v>
      </c>
      <c r="G1419" t="s">
        <v>212</v>
      </c>
      <c r="H1419">
        <v>950</v>
      </c>
      <c r="I1419" t="s">
        <v>184</v>
      </c>
      <c r="J1419" t="s">
        <v>115</v>
      </c>
      <c r="K1419" t="s">
        <v>185</v>
      </c>
      <c r="L1419">
        <v>4577</v>
      </c>
      <c r="M1419" t="s">
        <v>212</v>
      </c>
      <c r="N1419">
        <v>1</v>
      </c>
      <c r="O1419">
        <v>115.59</v>
      </c>
      <c r="P1419">
        <v>1225</v>
      </c>
      <c r="Q1419" t="str">
        <f t="shared" si="22"/>
        <v>3-Small C&amp;I</v>
      </c>
    </row>
    <row r="1420" spans="1:17" x14ac:dyDescent="0.35">
      <c r="A1420">
        <v>5</v>
      </c>
      <c r="B1420" t="s">
        <v>181</v>
      </c>
      <c r="C1420">
        <v>2019</v>
      </c>
      <c r="D1420">
        <v>9</v>
      </c>
      <c r="E1420" t="s">
        <v>188</v>
      </c>
      <c r="F1420">
        <v>79</v>
      </c>
      <c r="G1420" t="s">
        <v>212</v>
      </c>
      <c r="H1420">
        <v>18</v>
      </c>
      <c r="I1420" t="s">
        <v>215</v>
      </c>
      <c r="J1420" t="s">
        <v>119</v>
      </c>
      <c r="K1420" t="s">
        <v>216</v>
      </c>
      <c r="L1420">
        <v>1579</v>
      </c>
      <c r="M1420" t="s">
        <v>271</v>
      </c>
      <c r="N1420">
        <v>1</v>
      </c>
      <c r="O1420">
        <v>9706.1299999999992</v>
      </c>
      <c r="P1420">
        <v>63800</v>
      </c>
      <c r="Q1420" t="str">
        <f t="shared" si="22"/>
        <v>4-Medium C&amp;I</v>
      </c>
    </row>
    <row r="1421" spans="1:17" x14ac:dyDescent="0.35">
      <c r="A1421">
        <v>5</v>
      </c>
      <c r="B1421" t="s">
        <v>181</v>
      </c>
      <c r="C1421">
        <v>2019</v>
      </c>
      <c r="D1421">
        <v>9</v>
      </c>
      <c r="E1421" t="s">
        <v>188</v>
      </c>
      <c r="F1421">
        <v>60</v>
      </c>
      <c r="G1421" t="s">
        <v>212</v>
      </c>
      <c r="H1421">
        <v>612</v>
      </c>
      <c r="I1421" t="s">
        <v>223</v>
      </c>
      <c r="J1421" t="s">
        <v>116</v>
      </c>
      <c r="K1421" t="s">
        <v>224</v>
      </c>
      <c r="L1421">
        <v>360</v>
      </c>
      <c r="M1421" t="s">
        <v>225</v>
      </c>
      <c r="N1421">
        <v>1</v>
      </c>
      <c r="O1421">
        <v>8.6300000000000008</v>
      </c>
      <c r="P1421">
        <v>8</v>
      </c>
      <c r="Q1421" t="str">
        <f t="shared" si="22"/>
        <v>3-Small C&amp;I</v>
      </c>
    </row>
    <row r="1422" spans="1:17" x14ac:dyDescent="0.35">
      <c r="A1422">
        <v>5</v>
      </c>
      <c r="B1422" t="s">
        <v>181</v>
      </c>
      <c r="C1422">
        <v>2019</v>
      </c>
      <c r="D1422">
        <v>9</v>
      </c>
      <c r="E1422" t="s">
        <v>188</v>
      </c>
      <c r="F1422">
        <v>3</v>
      </c>
      <c r="G1422" t="s">
        <v>189</v>
      </c>
      <c r="H1422">
        <v>602</v>
      </c>
      <c r="I1422" t="s">
        <v>246</v>
      </c>
      <c r="J1422" t="s">
        <v>125</v>
      </c>
      <c r="K1422" t="s">
        <v>197</v>
      </c>
      <c r="L1422">
        <v>300</v>
      </c>
      <c r="M1422" t="s">
        <v>191</v>
      </c>
      <c r="N1422">
        <v>984</v>
      </c>
      <c r="O1422">
        <v>89627.62</v>
      </c>
      <c r="P1422">
        <v>281305</v>
      </c>
      <c r="Q1422" t="str">
        <f t="shared" si="22"/>
        <v>Street</v>
      </c>
    </row>
    <row r="1423" spans="1:17" x14ac:dyDescent="0.35">
      <c r="A1423">
        <v>5</v>
      </c>
      <c r="B1423" t="s">
        <v>181</v>
      </c>
      <c r="C1423">
        <v>2019</v>
      </c>
      <c r="D1423">
        <v>9</v>
      </c>
      <c r="E1423" t="s">
        <v>188</v>
      </c>
      <c r="F1423">
        <v>10</v>
      </c>
      <c r="G1423" t="s">
        <v>238</v>
      </c>
      <c r="H1423">
        <v>1</v>
      </c>
      <c r="I1423" t="s">
        <v>229</v>
      </c>
      <c r="J1423" t="s">
        <v>121</v>
      </c>
      <c r="K1423" t="s">
        <v>230</v>
      </c>
      <c r="L1423">
        <v>207</v>
      </c>
      <c r="M1423" t="s">
        <v>243</v>
      </c>
      <c r="N1423">
        <v>40587</v>
      </c>
      <c r="O1423">
        <v>4843426.66</v>
      </c>
      <c r="P1423">
        <v>20976661</v>
      </c>
      <c r="Q1423" t="str">
        <f t="shared" si="22"/>
        <v>1-Residential</v>
      </c>
    </row>
    <row r="1424" spans="1:17" x14ac:dyDescent="0.35">
      <c r="A1424">
        <v>5</v>
      </c>
      <c r="B1424" t="s">
        <v>181</v>
      </c>
      <c r="C1424">
        <v>2019</v>
      </c>
      <c r="D1424">
        <v>9</v>
      </c>
      <c r="E1424" t="s">
        <v>188</v>
      </c>
      <c r="F1424">
        <v>3</v>
      </c>
      <c r="G1424" t="s">
        <v>189</v>
      </c>
      <c r="H1424">
        <v>2</v>
      </c>
      <c r="I1424" t="s">
        <v>264</v>
      </c>
      <c r="J1424" t="s">
        <v>121</v>
      </c>
      <c r="K1424" t="s">
        <v>230</v>
      </c>
      <c r="L1424">
        <v>300</v>
      </c>
      <c r="M1424" t="s">
        <v>191</v>
      </c>
      <c r="N1424">
        <v>3</v>
      </c>
      <c r="O1424">
        <v>18.75</v>
      </c>
      <c r="P1424">
        <v>10</v>
      </c>
      <c r="Q1424" t="str">
        <f t="shared" si="22"/>
        <v>1-Residential</v>
      </c>
    </row>
    <row r="1425" spans="1:17" x14ac:dyDescent="0.35">
      <c r="A1425">
        <v>5</v>
      </c>
      <c r="B1425" t="s">
        <v>181</v>
      </c>
      <c r="C1425">
        <v>2019</v>
      </c>
      <c r="D1425">
        <v>9</v>
      </c>
      <c r="E1425" t="s">
        <v>188</v>
      </c>
      <c r="F1425">
        <v>3</v>
      </c>
      <c r="G1425" t="s">
        <v>189</v>
      </c>
      <c r="H1425">
        <v>301</v>
      </c>
      <c r="I1425" t="s">
        <v>247</v>
      </c>
      <c r="J1425" t="s">
        <v>121</v>
      </c>
      <c r="K1425" t="s">
        <v>230</v>
      </c>
      <c r="L1425">
        <v>300</v>
      </c>
      <c r="M1425" t="s">
        <v>191</v>
      </c>
      <c r="N1425">
        <v>10</v>
      </c>
      <c r="O1425">
        <v>2938.06</v>
      </c>
      <c r="P1425">
        <v>13692</v>
      </c>
      <c r="Q1425" t="str">
        <f t="shared" si="22"/>
        <v>1-Residential</v>
      </c>
    </row>
    <row r="1426" spans="1:17" x14ac:dyDescent="0.35">
      <c r="A1426">
        <v>5</v>
      </c>
      <c r="B1426" t="s">
        <v>181</v>
      </c>
      <c r="C1426">
        <v>2019</v>
      </c>
      <c r="D1426">
        <v>9</v>
      </c>
      <c r="E1426" t="s">
        <v>188</v>
      </c>
      <c r="F1426">
        <v>10</v>
      </c>
      <c r="G1426" t="s">
        <v>238</v>
      </c>
      <c r="H1426">
        <v>903</v>
      </c>
      <c r="I1426" t="s">
        <v>239</v>
      </c>
      <c r="J1426" t="s">
        <v>121</v>
      </c>
      <c r="K1426" t="s">
        <v>230</v>
      </c>
      <c r="L1426">
        <v>4513</v>
      </c>
      <c r="M1426" t="s">
        <v>240</v>
      </c>
      <c r="N1426">
        <v>29392</v>
      </c>
      <c r="O1426">
        <v>2085991.17</v>
      </c>
      <c r="P1426">
        <v>17239119</v>
      </c>
      <c r="Q1426" t="str">
        <f t="shared" si="22"/>
        <v>1-Residential</v>
      </c>
    </row>
    <row r="1427" spans="1:17" x14ac:dyDescent="0.35">
      <c r="A1427">
        <v>5</v>
      </c>
      <c r="B1427" t="s">
        <v>181</v>
      </c>
      <c r="C1427">
        <v>2019</v>
      </c>
      <c r="D1427">
        <v>9</v>
      </c>
      <c r="E1427" t="s">
        <v>188</v>
      </c>
      <c r="F1427">
        <v>1</v>
      </c>
      <c r="G1427" t="s">
        <v>183</v>
      </c>
      <c r="H1427">
        <v>6</v>
      </c>
      <c r="I1427" t="s">
        <v>256</v>
      </c>
      <c r="J1427" t="s">
        <v>122</v>
      </c>
      <c r="K1427" t="s">
        <v>242</v>
      </c>
      <c r="L1427">
        <v>200</v>
      </c>
      <c r="M1427" t="s">
        <v>210</v>
      </c>
      <c r="N1427">
        <v>58234</v>
      </c>
      <c r="O1427">
        <v>4777027.5599999996</v>
      </c>
      <c r="P1427">
        <v>30551264</v>
      </c>
      <c r="Q1427" t="str">
        <f t="shared" si="22"/>
        <v>2-Low Income Residential</v>
      </c>
    </row>
    <row r="1428" spans="1:17" x14ac:dyDescent="0.35">
      <c r="A1428">
        <v>5</v>
      </c>
      <c r="B1428" t="s">
        <v>181</v>
      </c>
      <c r="C1428">
        <v>2019</v>
      </c>
      <c r="D1428">
        <v>9</v>
      </c>
      <c r="E1428" t="s">
        <v>188</v>
      </c>
      <c r="F1428">
        <v>1</v>
      </c>
      <c r="G1428" t="s">
        <v>183</v>
      </c>
      <c r="H1428">
        <v>306</v>
      </c>
      <c r="I1428" t="s">
        <v>244</v>
      </c>
      <c r="J1428" t="s">
        <v>122</v>
      </c>
      <c r="K1428" t="s">
        <v>242</v>
      </c>
      <c r="L1428">
        <v>200</v>
      </c>
      <c r="M1428" t="s">
        <v>210</v>
      </c>
      <c r="N1428">
        <v>713</v>
      </c>
      <c r="O1428">
        <v>64878.59</v>
      </c>
      <c r="P1428">
        <v>415821</v>
      </c>
      <c r="Q1428" t="str">
        <f t="shared" si="22"/>
        <v>2-Low Income Residential</v>
      </c>
    </row>
    <row r="1429" spans="1:17" x14ac:dyDescent="0.35">
      <c r="A1429">
        <v>5</v>
      </c>
      <c r="B1429" t="s">
        <v>181</v>
      </c>
      <c r="C1429">
        <v>2019</v>
      </c>
      <c r="D1429">
        <v>9</v>
      </c>
      <c r="E1429" t="s">
        <v>188</v>
      </c>
      <c r="F1429">
        <v>1</v>
      </c>
      <c r="G1429" t="s">
        <v>183</v>
      </c>
      <c r="H1429">
        <v>905</v>
      </c>
      <c r="I1429" t="s">
        <v>272</v>
      </c>
      <c r="J1429" t="s">
        <v>122</v>
      </c>
      <c r="K1429" t="s">
        <v>242</v>
      </c>
      <c r="L1429">
        <v>4512</v>
      </c>
      <c r="M1429" t="s">
        <v>186</v>
      </c>
      <c r="N1429">
        <v>59356</v>
      </c>
      <c r="O1429">
        <v>1247502.67</v>
      </c>
      <c r="P1429">
        <v>30526751</v>
      </c>
      <c r="Q1429" t="str">
        <f t="shared" si="22"/>
        <v>2-Low Income Residential</v>
      </c>
    </row>
    <row r="1430" spans="1:17" x14ac:dyDescent="0.35">
      <c r="A1430">
        <v>5</v>
      </c>
      <c r="B1430" t="s">
        <v>181</v>
      </c>
      <c r="C1430">
        <v>2019</v>
      </c>
      <c r="D1430">
        <v>9</v>
      </c>
      <c r="E1430" t="s">
        <v>188</v>
      </c>
      <c r="F1430">
        <v>60</v>
      </c>
      <c r="G1430" t="s">
        <v>212</v>
      </c>
      <c r="H1430">
        <v>624</v>
      </c>
      <c r="I1430" t="s">
        <v>226</v>
      </c>
      <c r="J1430" t="s">
        <v>124</v>
      </c>
      <c r="K1430" t="s">
        <v>227</v>
      </c>
      <c r="L1430">
        <v>4563</v>
      </c>
      <c r="M1430" t="s">
        <v>228</v>
      </c>
      <c r="N1430">
        <v>4</v>
      </c>
      <c r="O1430">
        <v>-590.36</v>
      </c>
      <c r="P1430">
        <v>-3802</v>
      </c>
      <c r="Q1430" t="str">
        <f t="shared" si="22"/>
        <v>Street</v>
      </c>
    </row>
    <row r="1431" spans="1:17" x14ac:dyDescent="0.35">
      <c r="A1431">
        <v>5</v>
      </c>
      <c r="B1431" t="s">
        <v>181</v>
      </c>
      <c r="C1431">
        <v>2019</v>
      </c>
      <c r="D1431">
        <v>9</v>
      </c>
      <c r="E1431" t="s">
        <v>188</v>
      </c>
      <c r="F1431">
        <v>3</v>
      </c>
      <c r="G1431" t="s">
        <v>189</v>
      </c>
      <c r="H1431">
        <v>9</v>
      </c>
      <c r="I1431" t="s">
        <v>275</v>
      </c>
      <c r="J1431" t="s">
        <v>117</v>
      </c>
      <c r="K1431" t="s">
        <v>236</v>
      </c>
      <c r="L1431">
        <v>300</v>
      </c>
      <c r="M1431" t="s">
        <v>191</v>
      </c>
      <c r="N1431">
        <v>311</v>
      </c>
      <c r="O1431">
        <v>-287399.28000000003</v>
      </c>
      <c r="P1431">
        <v>447268</v>
      </c>
      <c r="Q1431" t="str">
        <f t="shared" si="22"/>
        <v>3-Small C&amp;I</v>
      </c>
    </row>
    <row r="1432" spans="1:17" x14ac:dyDescent="0.35">
      <c r="A1432">
        <v>4</v>
      </c>
      <c r="B1432" t="s">
        <v>187</v>
      </c>
      <c r="C1432">
        <v>2019</v>
      </c>
      <c r="D1432">
        <v>9</v>
      </c>
      <c r="E1432" t="s">
        <v>188</v>
      </c>
      <c r="F1432">
        <v>1</v>
      </c>
      <c r="G1432" t="s">
        <v>183</v>
      </c>
      <c r="H1432">
        <v>10</v>
      </c>
      <c r="I1432" t="s">
        <v>251</v>
      </c>
      <c r="J1432" t="s">
        <v>118</v>
      </c>
      <c r="K1432" t="s">
        <v>214</v>
      </c>
      <c r="L1432">
        <v>200</v>
      </c>
      <c r="M1432" t="s">
        <v>210</v>
      </c>
      <c r="N1432">
        <v>3</v>
      </c>
      <c r="O1432">
        <v>466.68</v>
      </c>
      <c r="P1432">
        <v>2270</v>
      </c>
      <c r="Q1432" t="str">
        <f t="shared" si="22"/>
        <v>3-Small C&amp;I</v>
      </c>
    </row>
    <row r="1433" spans="1:17" x14ac:dyDescent="0.35">
      <c r="A1433">
        <v>5</v>
      </c>
      <c r="B1433" t="s">
        <v>181</v>
      </c>
      <c r="C1433">
        <v>2019</v>
      </c>
      <c r="D1433">
        <v>9</v>
      </c>
      <c r="E1433" t="s">
        <v>188</v>
      </c>
      <c r="F1433">
        <v>3</v>
      </c>
      <c r="G1433" t="s">
        <v>189</v>
      </c>
      <c r="H1433">
        <v>5</v>
      </c>
      <c r="I1433" t="s">
        <v>190</v>
      </c>
      <c r="J1433" t="s">
        <v>115</v>
      </c>
      <c r="K1433" t="s">
        <v>185</v>
      </c>
      <c r="L1433">
        <v>300</v>
      </c>
      <c r="M1433" t="s">
        <v>191</v>
      </c>
      <c r="N1433">
        <v>46913</v>
      </c>
      <c r="O1433">
        <v>1991654.05</v>
      </c>
      <c r="P1433">
        <v>60547024</v>
      </c>
      <c r="Q1433" t="str">
        <f t="shared" si="22"/>
        <v>3-Small C&amp;I</v>
      </c>
    </row>
    <row r="1434" spans="1:17" x14ac:dyDescent="0.35">
      <c r="A1434">
        <v>5</v>
      </c>
      <c r="B1434" t="s">
        <v>181</v>
      </c>
      <c r="C1434">
        <v>2019</v>
      </c>
      <c r="D1434">
        <v>9</v>
      </c>
      <c r="E1434" t="s">
        <v>188</v>
      </c>
      <c r="F1434">
        <v>5</v>
      </c>
      <c r="G1434" t="s">
        <v>195</v>
      </c>
      <c r="H1434">
        <v>5</v>
      </c>
      <c r="I1434" t="s">
        <v>190</v>
      </c>
      <c r="J1434" t="s">
        <v>115</v>
      </c>
      <c r="K1434" t="s">
        <v>185</v>
      </c>
      <c r="L1434">
        <v>460</v>
      </c>
      <c r="M1434" t="s">
        <v>198</v>
      </c>
      <c r="N1434">
        <v>1094</v>
      </c>
      <c r="O1434">
        <v>215642.2</v>
      </c>
      <c r="P1434">
        <v>1925623</v>
      </c>
      <c r="Q1434" t="str">
        <f t="shared" si="22"/>
        <v>3-Small C&amp;I</v>
      </c>
    </row>
    <row r="1435" spans="1:17" x14ac:dyDescent="0.35">
      <c r="A1435">
        <v>5</v>
      </c>
      <c r="B1435" t="s">
        <v>181</v>
      </c>
      <c r="C1435">
        <v>2019</v>
      </c>
      <c r="D1435">
        <v>9</v>
      </c>
      <c r="E1435" t="s">
        <v>188</v>
      </c>
      <c r="F1435">
        <v>5</v>
      </c>
      <c r="G1435" t="s">
        <v>195</v>
      </c>
      <c r="H1435">
        <v>305</v>
      </c>
      <c r="I1435" t="s">
        <v>234</v>
      </c>
      <c r="J1435" t="s">
        <v>115</v>
      </c>
      <c r="K1435" t="s">
        <v>185</v>
      </c>
      <c r="L1435">
        <v>460</v>
      </c>
      <c r="M1435" t="s">
        <v>198</v>
      </c>
      <c r="N1435">
        <v>2</v>
      </c>
      <c r="O1435">
        <v>161.6</v>
      </c>
      <c r="P1435">
        <v>777</v>
      </c>
      <c r="Q1435" t="str">
        <f t="shared" si="22"/>
        <v>3-Small C&amp;I</v>
      </c>
    </row>
    <row r="1436" spans="1:17" x14ac:dyDescent="0.35">
      <c r="A1436">
        <v>5</v>
      </c>
      <c r="B1436" t="s">
        <v>181</v>
      </c>
      <c r="C1436">
        <v>2019</v>
      </c>
      <c r="D1436">
        <v>9</v>
      </c>
      <c r="E1436" t="s">
        <v>188</v>
      </c>
      <c r="F1436">
        <v>1</v>
      </c>
      <c r="G1436" t="s">
        <v>183</v>
      </c>
      <c r="H1436">
        <v>950</v>
      </c>
      <c r="I1436" t="s">
        <v>184</v>
      </c>
      <c r="J1436" t="s">
        <v>115</v>
      </c>
      <c r="K1436" t="s">
        <v>185</v>
      </c>
      <c r="L1436">
        <v>4512</v>
      </c>
      <c r="M1436" t="s">
        <v>186</v>
      </c>
      <c r="N1436">
        <v>645</v>
      </c>
      <c r="O1436">
        <v>36691.74</v>
      </c>
      <c r="P1436">
        <v>358720</v>
      </c>
      <c r="Q1436" t="str">
        <f t="shared" si="22"/>
        <v>3-Small C&amp;I</v>
      </c>
    </row>
    <row r="1437" spans="1:17" x14ac:dyDescent="0.35">
      <c r="A1437">
        <v>4</v>
      </c>
      <c r="B1437" t="s">
        <v>187</v>
      </c>
      <c r="C1437">
        <v>2019</v>
      </c>
      <c r="D1437">
        <v>9</v>
      </c>
      <c r="E1437" t="s">
        <v>188</v>
      </c>
      <c r="F1437">
        <v>1</v>
      </c>
      <c r="G1437" t="s">
        <v>183</v>
      </c>
      <c r="H1437">
        <v>950</v>
      </c>
      <c r="I1437" t="s">
        <v>184</v>
      </c>
      <c r="J1437" t="s">
        <v>115</v>
      </c>
      <c r="K1437" t="s">
        <v>185</v>
      </c>
      <c r="L1437">
        <v>4512</v>
      </c>
      <c r="M1437" t="s">
        <v>186</v>
      </c>
      <c r="N1437">
        <v>31</v>
      </c>
      <c r="O1437">
        <v>2274.44</v>
      </c>
      <c r="P1437">
        <v>22774</v>
      </c>
      <c r="Q1437" t="str">
        <f t="shared" si="22"/>
        <v>3-Small C&amp;I</v>
      </c>
    </row>
    <row r="1438" spans="1:17" x14ac:dyDescent="0.35">
      <c r="A1438">
        <v>5</v>
      </c>
      <c r="B1438" t="s">
        <v>181</v>
      </c>
      <c r="C1438">
        <v>2019</v>
      </c>
      <c r="D1438">
        <v>9</v>
      </c>
      <c r="E1438" t="s">
        <v>188</v>
      </c>
      <c r="F1438">
        <v>10</v>
      </c>
      <c r="G1438" t="s">
        <v>238</v>
      </c>
      <c r="H1438">
        <v>950</v>
      </c>
      <c r="I1438" t="s">
        <v>184</v>
      </c>
      <c r="J1438" t="s">
        <v>115</v>
      </c>
      <c r="K1438" t="s">
        <v>185</v>
      </c>
      <c r="L1438">
        <v>4513</v>
      </c>
      <c r="M1438" t="s">
        <v>240</v>
      </c>
      <c r="N1438">
        <v>14</v>
      </c>
      <c r="O1438">
        <v>1228.81</v>
      </c>
      <c r="P1438">
        <v>12650</v>
      </c>
      <c r="Q1438" t="str">
        <f t="shared" si="22"/>
        <v>3-Small C&amp;I</v>
      </c>
    </row>
    <row r="1439" spans="1:17" x14ac:dyDescent="0.35">
      <c r="A1439">
        <v>5</v>
      </c>
      <c r="B1439" t="s">
        <v>181</v>
      </c>
      <c r="C1439">
        <v>2019</v>
      </c>
      <c r="D1439">
        <v>9</v>
      </c>
      <c r="E1439" t="s">
        <v>188</v>
      </c>
      <c r="F1439">
        <v>3</v>
      </c>
      <c r="G1439" t="s">
        <v>189</v>
      </c>
      <c r="H1439">
        <v>16</v>
      </c>
      <c r="I1439" t="s">
        <v>281</v>
      </c>
      <c r="J1439" t="s">
        <v>127</v>
      </c>
      <c r="K1439" t="s">
        <v>263</v>
      </c>
      <c r="L1439">
        <v>300</v>
      </c>
      <c r="M1439" t="s">
        <v>191</v>
      </c>
      <c r="N1439">
        <v>2</v>
      </c>
      <c r="O1439">
        <v>4360.3100000000004</v>
      </c>
      <c r="P1439">
        <v>25840</v>
      </c>
      <c r="Q1439" t="str">
        <f t="shared" si="22"/>
        <v>4-Medium C&amp;I</v>
      </c>
    </row>
    <row r="1440" spans="1:17" x14ac:dyDescent="0.35">
      <c r="A1440">
        <v>5</v>
      </c>
      <c r="B1440" t="s">
        <v>181</v>
      </c>
      <c r="C1440">
        <v>2019</v>
      </c>
      <c r="D1440">
        <v>9</v>
      </c>
      <c r="E1440" t="s">
        <v>188</v>
      </c>
      <c r="F1440">
        <v>1</v>
      </c>
      <c r="G1440" t="s">
        <v>183</v>
      </c>
      <c r="H1440">
        <v>953</v>
      </c>
      <c r="I1440" t="s">
        <v>213</v>
      </c>
      <c r="J1440" t="s">
        <v>118</v>
      </c>
      <c r="K1440" t="s">
        <v>214</v>
      </c>
      <c r="L1440">
        <v>4512</v>
      </c>
      <c r="M1440" t="s">
        <v>186</v>
      </c>
      <c r="N1440">
        <v>564</v>
      </c>
      <c r="O1440">
        <v>21742.41</v>
      </c>
      <c r="P1440">
        <v>190836</v>
      </c>
      <c r="Q1440" t="str">
        <f t="shared" si="22"/>
        <v>3-Small C&amp;I</v>
      </c>
    </row>
    <row r="1441" spans="1:17" x14ac:dyDescent="0.35">
      <c r="A1441">
        <v>5</v>
      </c>
      <c r="B1441" t="s">
        <v>181</v>
      </c>
      <c r="C1441">
        <v>2019</v>
      </c>
      <c r="D1441">
        <v>9</v>
      </c>
      <c r="E1441" t="s">
        <v>188</v>
      </c>
      <c r="F1441">
        <v>75</v>
      </c>
      <c r="G1441" t="s">
        <v>212</v>
      </c>
      <c r="H1441">
        <v>950</v>
      </c>
      <c r="I1441" t="s">
        <v>184</v>
      </c>
      <c r="J1441" t="s">
        <v>115</v>
      </c>
      <c r="K1441" t="s">
        <v>185</v>
      </c>
      <c r="L1441">
        <v>4575</v>
      </c>
      <c r="M1441" t="s">
        <v>212</v>
      </c>
      <c r="N1441">
        <v>2</v>
      </c>
      <c r="O1441">
        <v>912.82</v>
      </c>
      <c r="P1441">
        <v>10360</v>
      </c>
      <c r="Q1441" t="str">
        <f t="shared" si="22"/>
        <v>3-Small C&amp;I</v>
      </c>
    </row>
    <row r="1442" spans="1:17" x14ac:dyDescent="0.35">
      <c r="A1442">
        <v>5</v>
      </c>
      <c r="B1442" t="s">
        <v>181</v>
      </c>
      <c r="C1442">
        <v>2019</v>
      </c>
      <c r="D1442">
        <v>9</v>
      </c>
      <c r="E1442" t="s">
        <v>188</v>
      </c>
      <c r="F1442">
        <v>3</v>
      </c>
      <c r="G1442" t="s">
        <v>189</v>
      </c>
      <c r="H1442">
        <v>13</v>
      </c>
      <c r="I1442" t="s">
        <v>296</v>
      </c>
      <c r="J1442" t="s">
        <v>119</v>
      </c>
      <c r="K1442" t="s">
        <v>216</v>
      </c>
      <c r="L1442">
        <v>300</v>
      </c>
      <c r="M1442" t="s">
        <v>191</v>
      </c>
      <c r="N1442">
        <v>106</v>
      </c>
      <c r="O1442">
        <v>226105.88</v>
      </c>
      <c r="P1442">
        <v>1359128</v>
      </c>
      <c r="Q1442" t="str">
        <f t="shared" si="22"/>
        <v>4-Medium C&amp;I</v>
      </c>
    </row>
    <row r="1443" spans="1:17" x14ac:dyDescent="0.35">
      <c r="A1443">
        <v>4</v>
      </c>
      <c r="B1443" t="s">
        <v>187</v>
      </c>
      <c r="C1443">
        <v>2019</v>
      </c>
      <c r="D1443">
        <v>9</v>
      </c>
      <c r="E1443" t="s">
        <v>188</v>
      </c>
      <c r="F1443">
        <v>3</v>
      </c>
      <c r="G1443" t="s">
        <v>189</v>
      </c>
      <c r="H1443">
        <v>621</v>
      </c>
      <c r="I1443" t="s">
        <v>259</v>
      </c>
      <c r="J1443" t="s">
        <v>116</v>
      </c>
      <c r="K1443" t="s">
        <v>224</v>
      </c>
      <c r="L1443">
        <v>4532</v>
      </c>
      <c r="M1443" t="s">
        <v>200</v>
      </c>
      <c r="N1443">
        <v>8</v>
      </c>
      <c r="O1443">
        <v>168.92</v>
      </c>
      <c r="P1443">
        <v>1144</v>
      </c>
      <c r="Q1443" t="str">
        <f t="shared" si="22"/>
        <v>3-Small C&amp;I</v>
      </c>
    </row>
    <row r="1444" spans="1:17" x14ac:dyDescent="0.35">
      <c r="A1444">
        <v>5</v>
      </c>
      <c r="B1444" t="s">
        <v>181</v>
      </c>
      <c r="C1444">
        <v>2019</v>
      </c>
      <c r="D1444">
        <v>9</v>
      </c>
      <c r="E1444" t="s">
        <v>188</v>
      </c>
      <c r="F1444">
        <v>3</v>
      </c>
      <c r="G1444" t="s">
        <v>189</v>
      </c>
      <c r="H1444">
        <v>603</v>
      </c>
      <c r="I1444" t="s">
        <v>196</v>
      </c>
      <c r="J1444" t="s">
        <v>125</v>
      </c>
      <c r="K1444" t="s">
        <v>197</v>
      </c>
      <c r="L1444">
        <v>300</v>
      </c>
      <c r="M1444" t="s">
        <v>191</v>
      </c>
      <c r="N1444">
        <v>2080</v>
      </c>
      <c r="O1444">
        <v>162869.72</v>
      </c>
      <c r="P1444">
        <v>520203</v>
      </c>
      <c r="Q1444" t="str">
        <f t="shared" si="22"/>
        <v>Street</v>
      </c>
    </row>
    <row r="1445" spans="1:17" x14ac:dyDescent="0.35">
      <c r="A1445">
        <v>5</v>
      </c>
      <c r="B1445" t="s">
        <v>181</v>
      </c>
      <c r="C1445">
        <v>2019</v>
      </c>
      <c r="D1445">
        <v>9</v>
      </c>
      <c r="E1445" t="s">
        <v>188</v>
      </c>
      <c r="F1445">
        <v>5</v>
      </c>
      <c r="G1445" t="s">
        <v>195</v>
      </c>
      <c r="H1445">
        <v>603</v>
      </c>
      <c r="I1445" t="s">
        <v>196</v>
      </c>
      <c r="J1445" t="s">
        <v>125</v>
      </c>
      <c r="K1445" t="s">
        <v>197</v>
      </c>
      <c r="L1445">
        <v>460</v>
      </c>
      <c r="M1445" t="s">
        <v>198</v>
      </c>
      <c r="N1445">
        <v>58</v>
      </c>
      <c r="O1445">
        <v>6607.02</v>
      </c>
      <c r="P1445">
        <v>21523</v>
      </c>
      <c r="Q1445" t="str">
        <f t="shared" si="22"/>
        <v>Street</v>
      </c>
    </row>
    <row r="1446" spans="1:17" x14ac:dyDescent="0.35">
      <c r="A1446">
        <v>4</v>
      </c>
      <c r="B1446" t="s">
        <v>187</v>
      </c>
      <c r="C1446">
        <v>2019</v>
      </c>
      <c r="D1446">
        <v>9</v>
      </c>
      <c r="E1446" t="s">
        <v>188</v>
      </c>
      <c r="F1446">
        <v>3</v>
      </c>
      <c r="G1446" t="s">
        <v>189</v>
      </c>
      <c r="H1446">
        <v>616</v>
      </c>
      <c r="I1446" t="s">
        <v>199</v>
      </c>
      <c r="J1446" t="s">
        <v>125</v>
      </c>
      <c r="K1446" t="s">
        <v>197</v>
      </c>
      <c r="L1446">
        <v>4532</v>
      </c>
      <c r="M1446" t="s">
        <v>200</v>
      </c>
      <c r="N1446">
        <v>1</v>
      </c>
      <c r="O1446">
        <v>7.11</v>
      </c>
      <c r="P1446">
        <v>19</v>
      </c>
      <c r="Q1446" t="str">
        <f t="shared" si="22"/>
        <v>Street</v>
      </c>
    </row>
    <row r="1447" spans="1:17" x14ac:dyDescent="0.35">
      <c r="A1447">
        <v>5</v>
      </c>
      <c r="B1447" t="s">
        <v>181</v>
      </c>
      <c r="C1447">
        <v>2019</v>
      </c>
      <c r="D1447">
        <v>9</v>
      </c>
      <c r="E1447" t="s">
        <v>188</v>
      </c>
      <c r="F1447">
        <v>6</v>
      </c>
      <c r="G1447" t="s">
        <v>192</v>
      </c>
      <c r="H1447">
        <v>608</v>
      </c>
      <c r="I1447" t="s">
        <v>290</v>
      </c>
      <c r="J1447" t="s">
        <v>278</v>
      </c>
      <c r="K1447" t="s">
        <v>212</v>
      </c>
      <c r="L1447">
        <v>700</v>
      </c>
      <c r="M1447" t="s">
        <v>193</v>
      </c>
      <c r="N1447">
        <v>57</v>
      </c>
      <c r="O1447">
        <v>52984.25</v>
      </c>
      <c r="P1447">
        <v>248077</v>
      </c>
      <c r="Q1447" t="str">
        <f t="shared" si="22"/>
        <v>Street</v>
      </c>
    </row>
    <row r="1448" spans="1:17" x14ac:dyDescent="0.35">
      <c r="A1448">
        <v>5</v>
      </c>
      <c r="B1448" t="s">
        <v>181</v>
      </c>
      <c r="C1448">
        <v>2019</v>
      </c>
      <c r="D1448">
        <v>9</v>
      </c>
      <c r="E1448" t="s">
        <v>188</v>
      </c>
      <c r="F1448">
        <v>6</v>
      </c>
      <c r="G1448" t="s">
        <v>192</v>
      </c>
      <c r="H1448">
        <v>626</v>
      </c>
      <c r="I1448" t="s">
        <v>268</v>
      </c>
      <c r="J1448" t="s">
        <v>132</v>
      </c>
      <c r="K1448" t="s">
        <v>212</v>
      </c>
      <c r="L1448">
        <v>700</v>
      </c>
      <c r="M1448" t="s">
        <v>193</v>
      </c>
      <c r="N1448">
        <v>3</v>
      </c>
      <c r="O1448">
        <v>1672.52</v>
      </c>
      <c r="P1448">
        <v>539</v>
      </c>
      <c r="Q1448" t="str">
        <f t="shared" si="22"/>
        <v>Street</v>
      </c>
    </row>
    <row r="1449" spans="1:17" x14ac:dyDescent="0.35">
      <c r="A1449">
        <v>5</v>
      </c>
      <c r="B1449" t="s">
        <v>181</v>
      </c>
      <c r="C1449">
        <v>2019</v>
      </c>
      <c r="D1449">
        <v>9</v>
      </c>
      <c r="E1449" t="s">
        <v>188</v>
      </c>
      <c r="F1449">
        <v>6</v>
      </c>
      <c r="G1449" t="s">
        <v>192</v>
      </c>
      <c r="H1449">
        <v>627</v>
      </c>
      <c r="I1449" t="s">
        <v>257</v>
      </c>
      <c r="J1449" t="s">
        <v>132</v>
      </c>
      <c r="K1449" t="s">
        <v>212</v>
      </c>
      <c r="L1449">
        <v>4562</v>
      </c>
      <c r="M1449" t="s">
        <v>211</v>
      </c>
      <c r="N1449">
        <v>4</v>
      </c>
      <c r="O1449">
        <v>-2078.06</v>
      </c>
      <c r="P1449">
        <v>-696</v>
      </c>
      <c r="Q1449" t="str">
        <f t="shared" si="22"/>
        <v>Street</v>
      </c>
    </row>
    <row r="1450" spans="1:17" x14ac:dyDescent="0.35">
      <c r="A1450">
        <v>5</v>
      </c>
      <c r="B1450" t="s">
        <v>181</v>
      </c>
      <c r="C1450">
        <v>2019</v>
      </c>
      <c r="D1450">
        <v>9</v>
      </c>
      <c r="E1450" t="s">
        <v>188</v>
      </c>
      <c r="F1450">
        <v>5</v>
      </c>
      <c r="G1450" t="s">
        <v>195</v>
      </c>
      <c r="H1450">
        <v>700</v>
      </c>
      <c r="I1450" t="s">
        <v>273</v>
      </c>
      <c r="J1450" t="s">
        <v>207</v>
      </c>
      <c r="K1450" t="s">
        <v>208</v>
      </c>
      <c r="L1450">
        <v>460</v>
      </c>
      <c r="M1450" t="s">
        <v>198</v>
      </c>
      <c r="N1450">
        <v>4</v>
      </c>
      <c r="O1450">
        <v>396316.95</v>
      </c>
      <c r="P1450">
        <v>2377902</v>
      </c>
      <c r="Q1450" t="str">
        <f t="shared" si="22"/>
        <v>5-Large C&amp;I</v>
      </c>
    </row>
    <row r="1451" spans="1:17" x14ac:dyDescent="0.35">
      <c r="A1451">
        <v>5</v>
      </c>
      <c r="B1451" t="s">
        <v>181</v>
      </c>
      <c r="C1451">
        <v>2019</v>
      </c>
      <c r="D1451">
        <v>9</v>
      </c>
      <c r="E1451" t="s">
        <v>188</v>
      </c>
      <c r="F1451">
        <v>3</v>
      </c>
      <c r="G1451" t="s">
        <v>189</v>
      </c>
      <c r="H1451">
        <v>1</v>
      </c>
      <c r="I1451" t="s">
        <v>229</v>
      </c>
      <c r="J1451" t="s">
        <v>121</v>
      </c>
      <c r="K1451" t="s">
        <v>230</v>
      </c>
      <c r="L1451">
        <v>300</v>
      </c>
      <c r="M1451" t="s">
        <v>191</v>
      </c>
      <c r="N1451">
        <v>1261</v>
      </c>
      <c r="O1451">
        <v>306040.96000000002</v>
      </c>
      <c r="P1451">
        <v>1355400</v>
      </c>
      <c r="Q1451" t="str">
        <f t="shared" si="22"/>
        <v>1-Residential</v>
      </c>
    </row>
    <row r="1452" spans="1:17" x14ac:dyDescent="0.35">
      <c r="A1452">
        <v>5</v>
      </c>
      <c r="B1452" t="s">
        <v>181</v>
      </c>
      <c r="C1452">
        <v>2019</v>
      </c>
      <c r="D1452">
        <v>9</v>
      </c>
      <c r="E1452" t="s">
        <v>188</v>
      </c>
      <c r="F1452">
        <v>6</v>
      </c>
      <c r="G1452" t="s">
        <v>192</v>
      </c>
      <c r="H1452">
        <v>603</v>
      </c>
      <c r="I1452" t="s">
        <v>196</v>
      </c>
      <c r="J1452" t="s">
        <v>125</v>
      </c>
      <c r="K1452" t="s">
        <v>197</v>
      </c>
      <c r="L1452">
        <v>700</v>
      </c>
      <c r="M1452" t="s">
        <v>193</v>
      </c>
      <c r="N1452">
        <v>706</v>
      </c>
      <c r="O1452">
        <v>45944.5</v>
      </c>
      <c r="P1452">
        <v>141383</v>
      </c>
      <c r="Q1452" t="str">
        <f t="shared" si="22"/>
        <v>Street</v>
      </c>
    </row>
    <row r="1453" spans="1:17" x14ac:dyDescent="0.35">
      <c r="A1453">
        <v>5</v>
      </c>
      <c r="B1453" t="s">
        <v>181</v>
      </c>
      <c r="C1453">
        <v>2019</v>
      </c>
      <c r="D1453">
        <v>9</v>
      </c>
      <c r="E1453" t="s">
        <v>188</v>
      </c>
      <c r="F1453">
        <v>6</v>
      </c>
      <c r="G1453" t="s">
        <v>192</v>
      </c>
      <c r="H1453">
        <v>606</v>
      </c>
      <c r="I1453" t="s">
        <v>279</v>
      </c>
      <c r="J1453" t="s">
        <v>130</v>
      </c>
      <c r="K1453" t="s">
        <v>280</v>
      </c>
      <c r="L1453">
        <v>700</v>
      </c>
      <c r="M1453" t="s">
        <v>193</v>
      </c>
      <c r="N1453">
        <v>2</v>
      </c>
      <c r="O1453">
        <v>593.20000000000005</v>
      </c>
      <c r="P1453">
        <v>1237</v>
      </c>
      <c r="Q1453" t="str">
        <f t="shared" si="22"/>
        <v>Street</v>
      </c>
    </row>
    <row r="1454" spans="1:17" x14ac:dyDescent="0.35">
      <c r="A1454">
        <v>5</v>
      </c>
      <c r="B1454" t="s">
        <v>181</v>
      </c>
      <c r="C1454">
        <v>2019</v>
      </c>
      <c r="D1454">
        <v>9</v>
      </c>
      <c r="E1454" t="s">
        <v>188</v>
      </c>
      <c r="F1454">
        <v>6</v>
      </c>
      <c r="G1454" t="s">
        <v>192</v>
      </c>
      <c r="H1454">
        <v>618</v>
      </c>
      <c r="I1454" t="s">
        <v>294</v>
      </c>
      <c r="J1454" t="s">
        <v>130</v>
      </c>
      <c r="K1454" t="s">
        <v>280</v>
      </c>
      <c r="L1454">
        <v>4562</v>
      </c>
      <c r="M1454" t="s">
        <v>211</v>
      </c>
      <c r="N1454">
        <v>5</v>
      </c>
      <c r="O1454">
        <v>1262.8800000000001</v>
      </c>
      <c r="P1454">
        <v>4174</v>
      </c>
      <c r="Q1454" t="str">
        <f t="shared" si="22"/>
        <v>Street</v>
      </c>
    </row>
    <row r="1455" spans="1:17" x14ac:dyDescent="0.35">
      <c r="A1455">
        <v>5</v>
      </c>
      <c r="B1455" t="s">
        <v>181</v>
      </c>
      <c r="C1455">
        <v>2019</v>
      </c>
      <c r="D1455">
        <v>9</v>
      </c>
      <c r="E1455" t="s">
        <v>188</v>
      </c>
      <c r="F1455">
        <v>6</v>
      </c>
      <c r="G1455" t="s">
        <v>192</v>
      </c>
      <c r="H1455">
        <v>623</v>
      </c>
      <c r="I1455" t="s">
        <v>295</v>
      </c>
      <c r="J1455" t="s">
        <v>124</v>
      </c>
      <c r="K1455" t="s">
        <v>227</v>
      </c>
      <c r="L1455">
        <v>700</v>
      </c>
      <c r="M1455" t="s">
        <v>193</v>
      </c>
      <c r="N1455">
        <v>2</v>
      </c>
      <c r="O1455">
        <v>-22866.13</v>
      </c>
      <c r="P1455">
        <v>-91945</v>
      </c>
      <c r="Q1455" t="str">
        <f t="shared" si="22"/>
        <v>Street</v>
      </c>
    </row>
    <row r="1456" spans="1:17" x14ac:dyDescent="0.35">
      <c r="A1456">
        <v>4</v>
      </c>
      <c r="B1456" t="s">
        <v>187</v>
      </c>
      <c r="C1456">
        <v>2019</v>
      </c>
      <c r="D1456">
        <v>9</v>
      </c>
      <c r="E1456" t="s">
        <v>188</v>
      </c>
      <c r="F1456">
        <v>60</v>
      </c>
      <c r="G1456" t="s">
        <v>212</v>
      </c>
      <c r="H1456">
        <v>624</v>
      </c>
      <c r="I1456" t="s">
        <v>226</v>
      </c>
      <c r="J1456" t="s">
        <v>124</v>
      </c>
      <c r="K1456" t="s">
        <v>227</v>
      </c>
      <c r="L1456">
        <v>4563</v>
      </c>
      <c r="M1456" t="s">
        <v>228</v>
      </c>
      <c r="N1456">
        <v>2</v>
      </c>
      <c r="O1456">
        <v>22.41</v>
      </c>
      <c r="P1456">
        <v>122</v>
      </c>
      <c r="Q1456" t="str">
        <f t="shared" si="22"/>
        <v>Street</v>
      </c>
    </row>
    <row r="1457" spans="1:17" x14ac:dyDescent="0.35">
      <c r="A1457">
        <v>5</v>
      </c>
      <c r="B1457" t="s">
        <v>181</v>
      </c>
      <c r="C1457">
        <v>2019</v>
      </c>
      <c r="D1457">
        <v>9</v>
      </c>
      <c r="E1457" t="s">
        <v>188</v>
      </c>
      <c r="F1457">
        <v>3</v>
      </c>
      <c r="G1457" t="s">
        <v>189</v>
      </c>
      <c r="H1457">
        <v>951</v>
      </c>
      <c r="I1457" t="s">
        <v>250</v>
      </c>
      <c r="J1457" t="s">
        <v>126</v>
      </c>
      <c r="K1457" t="s">
        <v>249</v>
      </c>
      <c r="L1457">
        <v>4532</v>
      </c>
      <c r="M1457" t="s">
        <v>200</v>
      </c>
      <c r="N1457">
        <v>1339</v>
      </c>
      <c r="O1457">
        <v>49425.31</v>
      </c>
      <c r="P1457">
        <v>459953</v>
      </c>
      <c r="Q1457" t="str">
        <f t="shared" si="22"/>
        <v>3-Small C&amp;I</v>
      </c>
    </row>
    <row r="1458" spans="1:17" x14ac:dyDescent="0.35">
      <c r="A1458">
        <v>5</v>
      </c>
      <c r="B1458" t="s">
        <v>181</v>
      </c>
      <c r="C1458">
        <v>2019</v>
      </c>
      <c r="D1458">
        <v>9</v>
      </c>
      <c r="E1458" t="s">
        <v>188</v>
      </c>
      <c r="F1458">
        <v>79</v>
      </c>
      <c r="G1458" t="s">
        <v>212</v>
      </c>
      <c r="H1458">
        <v>951</v>
      </c>
      <c r="I1458" t="s">
        <v>250</v>
      </c>
      <c r="J1458" t="s">
        <v>126</v>
      </c>
      <c r="K1458" t="s">
        <v>249</v>
      </c>
      <c r="L1458">
        <v>4579</v>
      </c>
      <c r="M1458" t="s">
        <v>221</v>
      </c>
      <c r="N1458">
        <v>7</v>
      </c>
      <c r="O1458">
        <v>295.68</v>
      </c>
      <c r="P1458">
        <v>2844</v>
      </c>
      <c r="Q1458" t="str">
        <f t="shared" si="22"/>
        <v>3-Small C&amp;I</v>
      </c>
    </row>
    <row r="1459" spans="1:17" x14ac:dyDescent="0.35">
      <c r="A1459">
        <v>5</v>
      </c>
      <c r="B1459" t="s">
        <v>181</v>
      </c>
      <c r="C1459">
        <v>2019</v>
      </c>
      <c r="D1459">
        <v>9</v>
      </c>
      <c r="E1459" t="s">
        <v>188</v>
      </c>
      <c r="F1459">
        <v>1</v>
      </c>
      <c r="G1459" t="s">
        <v>183</v>
      </c>
      <c r="H1459">
        <v>3</v>
      </c>
      <c r="I1459" t="s">
        <v>209</v>
      </c>
      <c r="J1459" t="s">
        <v>202</v>
      </c>
      <c r="K1459" t="s">
        <v>203</v>
      </c>
      <c r="L1459">
        <v>200</v>
      </c>
      <c r="M1459" t="s">
        <v>210</v>
      </c>
      <c r="N1459">
        <v>11</v>
      </c>
      <c r="O1459">
        <v>4406.68</v>
      </c>
      <c r="P1459">
        <v>18284</v>
      </c>
      <c r="Q1459" t="str">
        <f t="shared" si="22"/>
        <v>1-Residential</v>
      </c>
    </row>
    <row r="1460" spans="1:17" x14ac:dyDescent="0.35">
      <c r="A1460">
        <v>5</v>
      </c>
      <c r="B1460" t="s">
        <v>181</v>
      </c>
      <c r="C1460">
        <v>2019</v>
      </c>
      <c r="D1460">
        <v>9</v>
      </c>
      <c r="E1460" t="s">
        <v>188</v>
      </c>
      <c r="F1460">
        <v>10</v>
      </c>
      <c r="G1460" t="s">
        <v>238</v>
      </c>
      <c r="H1460">
        <v>3</v>
      </c>
      <c r="I1460" t="s">
        <v>209</v>
      </c>
      <c r="J1460" t="s">
        <v>202</v>
      </c>
      <c r="K1460" t="s">
        <v>203</v>
      </c>
      <c r="L1460">
        <v>207</v>
      </c>
      <c r="M1460" t="s">
        <v>243</v>
      </c>
      <c r="N1460">
        <v>33</v>
      </c>
      <c r="O1460">
        <v>10310.530000000001</v>
      </c>
      <c r="P1460">
        <v>42795</v>
      </c>
      <c r="Q1460" t="str">
        <f t="shared" si="22"/>
        <v>1-Residential</v>
      </c>
    </row>
    <row r="1461" spans="1:17" x14ac:dyDescent="0.35">
      <c r="A1461">
        <v>5</v>
      </c>
      <c r="B1461" t="s">
        <v>181</v>
      </c>
      <c r="C1461">
        <v>2019</v>
      </c>
      <c r="D1461">
        <v>9</v>
      </c>
      <c r="E1461" t="s">
        <v>188</v>
      </c>
      <c r="F1461">
        <v>1</v>
      </c>
      <c r="G1461" t="s">
        <v>183</v>
      </c>
      <c r="H1461">
        <v>911</v>
      </c>
      <c r="I1461" t="s">
        <v>201</v>
      </c>
      <c r="J1461" t="s">
        <v>202</v>
      </c>
      <c r="K1461" t="s">
        <v>203</v>
      </c>
      <c r="L1461">
        <v>4512</v>
      </c>
      <c r="M1461" t="s">
        <v>186</v>
      </c>
      <c r="N1461">
        <v>5</v>
      </c>
      <c r="O1461">
        <v>1714.55</v>
      </c>
      <c r="P1461">
        <v>13043</v>
      </c>
      <c r="Q1461" t="str">
        <f t="shared" si="22"/>
        <v>1-Residential</v>
      </c>
    </row>
    <row r="1462" spans="1:17" x14ac:dyDescent="0.35">
      <c r="A1462">
        <v>5</v>
      </c>
      <c r="B1462" t="s">
        <v>181</v>
      </c>
      <c r="C1462">
        <v>2019</v>
      </c>
      <c r="D1462">
        <v>9</v>
      </c>
      <c r="E1462" t="s">
        <v>188</v>
      </c>
      <c r="F1462">
        <v>1</v>
      </c>
      <c r="G1462" t="s">
        <v>183</v>
      </c>
      <c r="H1462">
        <v>5</v>
      </c>
      <c r="I1462" t="s">
        <v>190</v>
      </c>
      <c r="J1462" t="s">
        <v>115</v>
      </c>
      <c r="K1462" t="s">
        <v>185</v>
      </c>
      <c r="L1462">
        <v>200</v>
      </c>
      <c r="M1462" t="s">
        <v>210</v>
      </c>
      <c r="N1462">
        <v>1041</v>
      </c>
      <c r="O1462">
        <v>-60494.36</v>
      </c>
      <c r="P1462">
        <v>455979</v>
      </c>
      <c r="Q1462" t="str">
        <f t="shared" si="22"/>
        <v>3-Small C&amp;I</v>
      </c>
    </row>
    <row r="1463" spans="1:17" x14ac:dyDescent="0.35">
      <c r="A1463">
        <v>4</v>
      </c>
      <c r="B1463" t="s">
        <v>187</v>
      </c>
      <c r="C1463">
        <v>2019</v>
      </c>
      <c r="D1463">
        <v>9</v>
      </c>
      <c r="E1463" t="s">
        <v>188</v>
      </c>
      <c r="F1463">
        <v>1</v>
      </c>
      <c r="G1463" t="s">
        <v>183</v>
      </c>
      <c r="H1463">
        <v>5</v>
      </c>
      <c r="I1463" t="s">
        <v>190</v>
      </c>
      <c r="J1463" t="s">
        <v>115</v>
      </c>
      <c r="K1463" t="s">
        <v>185</v>
      </c>
      <c r="L1463">
        <v>200</v>
      </c>
      <c r="M1463" t="s">
        <v>210</v>
      </c>
      <c r="N1463">
        <v>8</v>
      </c>
      <c r="O1463">
        <v>1531.03</v>
      </c>
      <c r="P1463">
        <v>7544</v>
      </c>
      <c r="Q1463" t="str">
        <f t="shared" si="22"/>
        <v>3-Small C&amp;I</v>
      </c>
    </row>
    <row r="1464" spans="1:17" x14ac:dyDescent="0.35">
      <c r="A1464">
        <v>5</v>
      </c>
      <c r="B1464" t="s">
        <v>181</v>
      </c>
      <c r="C1464">
        <v>2019</v>
      </c>
      <c r="D1464">
        <v>9</v>
      </c>
      <c r="E1464" t="s">
        <v>188</v>
      </c>
      <c r="F1464">
        <v>79</v>
      </c>
      <c r="G1464" t="s">
        <v>212</v>
      </c>
      <c r="H1464">
        <v>153</v>
      </c>
      <c r="I1464" t="s">
        <v>269</v>
      </c>
      <c r="J1464" t="s">
        <v>270</v>
      </c>
      <c r="K1464" t="s">
        <v>270</v>
      </c>
      <c r="L1464">
        <v>1579</v>
      </c>
      <c r="M1464" t="s">
        <v>271</v>
      </c>
      <c r="N1464">
        <v>18</v>
      </c>
      <c r="O1464">
        <v>0</v>
      </c>
      <c r="P1464">
        <v>4150856</v>
      </c>
      <c r="Q1464" t="str">
        <f t="shared" si="22"/>
        <v>OTHER</v>
      </c>
    </row>
    <row r="1465" spans="1:17" x14ac:dyDescent="0.35">
      <c r="A1465">
        <v>4</v>
      </c>
      <c r="B1465" t="s">
        <v>187</v>
      </c>
      <c r="C1465">
        <v>2019</v>
      </c>
      <c r="D1465">
        <v>9</v>
      </c>
      <c r="E1465" t="s">
        <v>188</v>
      </c>
      <c r="F1465">
        <v>3</v>
      </c>
      <c r="G1465" t="s">
        <v>189</v>
      </c>
      <c r="H1465">
        <v>15</v>
      </c>
      <c r="I1465" t="s">
        <v>252</v>
      </c>
      <c r="J1465" t="s">
        <v>118</v>
      </c>
      <c r="K1465" t="s">
        <v>214</v>
      </c>
      <c r="L1465">
        <v>300</v>
      </c>
      <c r="M1465" t="s">
        <v>191</v>
      </c>
      <c r="N1465">
        <v>1</v>
      </c>
      <c r="O1465">
        <v>38.32</v>
      </c>
      <c r="P1465">
        <v>149</v>
      </c>
      <c r="Q1465" t="str">
        <f t="shared" si="22"/>
        <v>3-Small C&amp;I</v>
      </c>
    </row>
    <row r="1466" spans="1:17" x14ac:dyDescent="0.35">
      <c r="A1466">
        <v>4</v>
      </c>
      <c r="B1466" t="s">
        <v>187</v>
      </c>
      <c r="C1466">
        <v>2019</v>
      </c>
      <c r="D1466">
        <v>9</v>
      </c>
      <c r="E1466" t="s">
        <v>188</v>
      </c>
      <c r="F1466">
        <v>5</v>
      </c>
      <c r="G1466" t="s">
        <v>195</v>
      </c>
      <c r="H1466">
        <v>950</v>
      </c>
      <c r="I1466" t="s">
        <v>184</v>
      </c>
      <c r="J1466" t="s">
        <v>115</v>
      </c>
      <c r="K1466" t="s">
        <v>185</v>
      </c>
      <c r="L1466">
        <v>4552</v>
      </c>
      <c r="M1466" t="s">
        <v>276</v>
      </c>
      <c r="N1466">
        <v>2</v>
      </c>
      <c r="O1466">
        <v>36.36</v>
      </c>
      <c r="P1466">
        <v>174</v>
      </c>
      <c r="Q1466" t="str">
        <f t="shared" si="22"/>
        <v>3-Small C&amp;I</v>
      </c>
    </row>
    <row r="1467" spans="1:17" x14ac:dyDescent="0.35">
      <c r="A1467">
        <v>4</v>
      </c>
      <c r="B1467" t="s">
        <v>187</v>
      </c>
      <c r="C1467">
        <v>2019</v>
      </c>
      <c r="D1467">
        <v>9</v>
      </c>
      <c r="E1467" t="s">
        <v>188</v>
      </c>
      <c r="F1467">
        <v>3</v>
      </c>
      <c r="G1467" t="s">
        <v>189</v>
      </c>
      <c r="H1467">
        <v>18</v>
      </c>
      <c r="I1467" t="s">
        <v>215</v>
      </c>
      <c r="J1467" t="s">
        <v>119</v>
      </c>
      <c r="K1467" t="s">
        <v>216</v>
      </c>
      <c r="L1467">
        <v>300</v>
      </c>
      <c r="M1467" t="s">
        <v>191</v>
      </c>
      <c r="N1467">
        <v>4</v>
      </c>
      <c r="O1467">
        <v>7143.4</v>
      </c>
      <c r="P1467">
        <v>40670</v>
      </c>
      <c r="Q1467" t="str">
        <f t="shared" si="22"/>
        <v>4-Medium C&amp;I</v>
      </c>
    </row>
    <row r="1468" spans="1:17" x14ac:dyDescent="0.35">
      <c r="A1468">
        <v>5</v>
      </c>
      <c r="B1468" t="s">
        <v>181</v>
      </c>
      <c r="C1468">
        <v>2019</v>
      </c>
      <c r="D1468">
        <v>9</v>
      </c>
      <c r="E1468" t="s">
        <v>188</v>
      </c>
      <c r="F1468">
        <v>3</v>
      </c>
      <c r="G1468" t="s">
        <v>189</v>
      </c>
      <c r="H1468">
        <v>313</v>
      </c>
      <c r="I1468" t="s">
        <v>217</v>
      </c>
      <c r="J1468" t="s">
        <v>119</v>
      </c>
      <c r="K1468" t="s">
        <v>216</v>
      </c>
      <c r="L1468">
        <v>300</v>
      </c>
      <c r="M1468" t="s">
        <v>191</v>
      </c>
      <c r="N1468">
        <v>6</v>
      </c>
      <c r="O1468">
        <v>24453.66</v>
      </c>
      <c r="P1468">
        <v>149259</v>
      </c>
      <c r="Q1468" t="str">
        <f t="shared" si="22"/>
        <v>4-Medium C&amp;I</v>
      </c>
    </row>
    <row r="1469" spans="1:17" x14ac:dyDescent="0.35">
      <c r="A1469">
        <v>5</v>
      </c>
      <c r="B1469" t="s">
        <v>181</v>
      </c>
      <c r="C1469">
        <v>2019</v>
      </c>
      <c r="D1469">
        <v>9</v>
      </c>
      <c r="E1469" t="s">
        <v>188</v>
      </c>
      <c r="F1469">
        <v>77</v>
      </c>
      <c r="G1469" t="s">
        <v>212</v>
      </c>
      <c r="H1469">
        <v>18</v>
      </c>
      <c r="I1469" t="s">
        <v>215</v>
      </c>
      <c r="J1469" t="s">
        <v>119</v>
      </c>
      <c r="K1469" t="s">
        <v>216</v>
      </c>
      <c r="L1469">
        <v>1577</v>
      </c>
      <c r="M1469" t="s">
        <v>233</v>
      </c>
      <c r="N1469">
        <v>1</v>
      </c>
      <c r="O1469">
        <v>2535.4299999999998</v>
      </c>
      <c r="P1469">
        <v>15000</v>
      </c>
      <c r="Q1469" t="str">
        <f t="shared" si="22"/>
        <v>4-Medium C&amp;I</v>
      </c>
    </row>
    <row r="1470" spans="1:17" x14ac:dyDescent="0.35">
      <c r="A1470">
        <v>4</v>
      </c>
      <c r="B1470" t="s">
        <v>187</v>
      </c>
      <c r="C1470">
        <v>2019</v>
      </c>
      <c r="D1470">
        <v>9</v>
      </c>
      <c r="E1470" t="s">
        <v>188</v>
      </c>
      <c r="F1470">
        <v>3</v>
      </c>
      <c r="G1470" t="s">
        <v>189</v>
      </c>
      <c r="H1470">
        <v>954</v>
      </c>
      <c r="I1470" t="s">
        <v>237</v>
      </c>
      <c r="J1470" t="s">
        <v>119</v>
      </c>
      <c r="K1470" t="s">
        <v>216</v>
      </c>
      <c r="L1470">
        <v>4532</v>
      </c>
      <c r="M1470" t="s">
        <v>200</v>
      </c>
      <c r="N1470">
        <v>73</v>
      </c>
      <c r="O1470">
        <v>171139.06</v>
      </c>
      <c r="P1470">
        <v>2025910</v>
      </c>
      <c r="Q1470" t="str">
        <f t="shared" si="22"/>
        <v>4-Medium C&amp;I</v>
      </c>
    </row>
    <row r="1471" spans="1:17" x14ac:dyDescent="0.35">
      <c r="A1471">
        <v>5</v>
      </c>
      <c r="B1471" t="s">
        <v>181</v>
      </c>
      <c r="C1471">
        <v>2019</v>
      </c>
      <c r="D1471">
        <v>9</v>
      </c>
      <c r="E1471" t="s">
        <v>188</v>
      </c>
      <c r="F1471">
        <v>3</v>
      </c>
      <c r="G1471" t="s">
        <v>189</v>
      </c>
      <c r="H1471">
        <v>621</v>
      </c>
      <c r="I1471" t="s">
        <v>259</v>
      </c>
      <c r="J1471" t="s">
        <v>116</v>
      </c>
      <c r="K1471" t="s">
        <v>224</v>
      </c>
      <c r="L1471">
        <v>4532</v>
      </c>
      <c r="M1471" t="s">
        <v>200</v>
      </c>
      <c r="N1471">
        <v>6</v>
      </c>
      <c r="O1471">
        <v>470.26</v>
      </c>
      <c r="P1471">
        <v>4950</v>
      </c>
      <c r="Q1471" t="str">
        <f t="shared" si="22"/>
        <v>3-Small C&amp;I</v>
      </c>
    </row>
    <row r="1472" spans="1:17" x14ac:dyDescent="0.35">
      <c r="A1472">
        <v>5</v>
      </c>
      <c r="B1472" t="s">
        <v>181</v>
      </c>
      <c r="C1472">
        <v>2019</v>
      </c>
      <c r="D1472">
        <v>9</v>
      </c>
      <c r="E1472" t="s">
        <v>188</v>
      </c>
      <c r="F1472">
        <v>1</v>
      </c>
      <c r="G1472" t="s">
        <v>183</v>
      </c>
      <c r="H1472">
        <v>603</v>
      </c>
      <c r="I1472" t="s">
        <v>196</v>
      </c>
      <c r="J1472" t="s">
        <v>125</v>
      </c>
      <c r="K1472" t="s">
        <v>197</v>
      </c>
      <c r="L1472">
        <v>200</v>
      </c>
      <c r="M1472" t="s">
        <v>210</v>
      </c>
      <c r="N1472">
        <v>779</v>
      </c>
      <c r="O1472">
        <v>19646.97</v>
      </c>
      <c r="P1472">
        <v>52096</v>
      </c>
      <c r="Q1472" t="str">
        <f t="shared" si="22"/>
        <v>Street</v>
      </c>
    </row>
    <row r="1473" spans="1:17" x14ac:dyDescent="0.35">
      <c r="A1473">
        <v>5</v>
      </c>
      <c r="B1473" t="s">
        <v>181</v>
      </c>
      <c r="C1473">
        <v>2019</v>
      </c>
      <c r="D1473">
        <v>9</v>
      </c>
      <c r="E1473" t="s">
        <v>188</v>
      </c>
      <c r="F1473">
        <v>10</v>
      </c>
      <c r="G1473" t="s">
        <v>238</v>
      </c>
      <c r="H1473">
        <v>603</v>
      </c>
      <c r="I1473" t="s">
        <v>196</v>
      </c>
      <c r="J1473" t="s">
        <v>125</v>
      </c>
      <c r="K1473" t="s">
        <v>197</v>
      </c>
      <c r="L1473">
        <v>207</v>
      </c>
      <c r="M1473" t="s">
        <v>243</v>
      </c>
      <c r="N1473">
        <v>29</v>
      </c>
      <c r="O1473">
        <v>451.95</v>
      </c>
      <c r="P1473">
        <v>1251</v>
      </c>
      <c r="Q1473" t="str">
        <f t="shared" si="22"/>
        <v>Street</v>
      </c>
    </row>
    <row r="1474" spans="1:17" x14ac:dyDescent="0.35">
      <c r="A1474">
        <v>5</v>
      </c>
      <c r="B1474" t="s">
        <v>181</v>
      </c>
      <c r="C1474">
        <v>2019</v>
      </c>
      <c r="D1474">
        <v>9</v>
      </c>
      <c r="E1474" t="s">
        <v>188</v>
      </c>
      <c r="F1474">
        <v>10</v>
      </c>
      <c r="G1474" t="s">
        <v>238</v>
      </c>
      <c r="H1474">
        <v>616</v>
      </c>
      <c r="I1474" t="s">
        <v>199</v>
      </c>
      <c r="J1474" t="s">
        <v>125</v>
      </c>
      <c r="K1474" t="s">
        <v>197</v>
      </c>
      <c r="L1474">
        <v>4513</v>
      </c>
      <c r="M1474" t="s">
        <v>240</v>
      </c>
      <c r="N1474">
        <v>3</v>
      </c>
      <c r="O1474">
        <v>69.95</v>
      </c>
      <c r="P1474">
        <v>339</v>
      </c>
      <c r="Q1474" t="str">
        <f t="shared" ref="Q1474:Q1537" si="23">VLOOKUP(J1474,S:T,2,FALSE)</f>
        <v>Street</v>
      </c>
    </row>
    <row r="1475" spans="1:17" x14ac:dyDescent="0.35">
      <c r="A1475">
        <v>5</v>
      </c>
      <c r="B1475" t="s">
        <v>181</v>
      </c>
      <c r="C1475">
        <v>2019</v>
      </c>
      <c r="D1475">
        <v>9</v>
      </c>
      <c r="E1475" t="s">
        <v>188</v>
      </c>
      <c r="F1475">
        <v>5</v>
      </c>
      <c r="G1475" t="s">
        <v>195</v>
      </c>
      <c r="H1475">
        <v>616</v>
      </c>
      <c r="I1475" t="s">
        <v>199</v>
      </c>
      <c r="J1475" t="s">
        <v>125</v>
      </c>
      <c r="K1475" t="s">
        <v>197</v>
      </c>
      <c r="L1475">
        <v>4552</v>
      </c>
      <c r="M1475" t="s">
        <v>276</v>
      </c>
      <c r="N1475">
        <v>107</v>
      </c>
      <c r="O1475">
        <v>11883.84</v>
      </c>
      <c r="P1475">
        <v>55211</v>
      </c>
      <c r="Q1475" t="str">
        <f t="shared" si="23"/>
        <v>Street</v>
      </c>
    </row>
    <row r="1476" spans="1:17" x14ac:dyDescent="0.35">
      <c r="A1476">
        <v>5</v>
      </c>
      <c r="B1476" t="s">
        <v>181</v>
      </c>
      <c r="C1476">
        <v>2019</v>
      </c>
      <c r="D1476">
        <v>9</v>
      </c>
      <c r="E1476" t="s">
        <v>188</v>
      </c>
      <c r="F1476">
        <v>3</v>
      </c>
      <c r="G1476" t="s">
        <v>189</v>
      </c>
      <c r="H1476">
        <v>710</v>
      </c>
      <c r="I1476" t="s">
        <v>220</v>
      </c>
      <c r="J1476" t="s">
        <v>207</v>
      </c>
      <c r="K1476" t="s">
        <v>208</v>
      </c>
      <c r="L1476">
        <v>4532</v>
      </c>
      <c r="M1476" t="s">
        <v>200</v>
      </c>
      <c r="N1476">
        <v>1943</v>
      </c>
      <c r="O1476">
        <v>20159538.23</v>
      </c>
      <c r="P1476">
        <v>344025631</v>
      </c>
      <c r="Q1476" t="str">
        <f t="shared" si="23"/>
        <v>5-Large C&amp;I</v>
      </c>
    </row>
    <row r="1477" spans="1:17" x14ac:dyDescent="0.35">
      <c r="A1477">
        <v>5</v>
      </c>
      <c r="B1477" t="s">
        <v>181</v>
      </c>
      <c r="C1477">
        <v>2019</v>
      </c>
      <c r="D1477">
        <v>9</v>
      </c>
      <c r="E1477" t="s">
        <v>188</v>
      </c>
      <c r="F1477">
        <v>5</v>
      </c>
      <c r="G1477" t="s">
        <v>195</v>
      </c>
      <c r="H1477">
        <v>710</v>
      </c>
      <c r="I1477" t="s">
        <v>220</v>
      </c>
      <c r="J1477" t="s">
        <v>207</v>
      </c>
      <c r="K1477" t="s">
        <v>208</v>
      </c>
      <c r="L1477">
        <v>4552</v>
      </c>
      <c r="M1477" t="s">
        <v>276</v>
      </c>
      <c r="N1477">
        <v>637</v>
      </c>
      <c r="O1477">
        <v>10567075.060000001</v>
      </c>
      <c r="P1477">
        <v>187617513</v>
      </c>
      <c r="Q1477" t="str">
        <f t="shared" si="23"/>
        <v>5-Large C&amp;I</v>
      </c>
    </row>
    <row r="1478" spans="1:17" x14ac:dyDescent="0.35">
      <c r="A1478">
        <v>4</v>
      </c>
      <c r="B1478" t="s">
        <v>187</v>
      </c>
      <c r="C1478">
        <v>2019</v>
      </c>
      <c r="D1478">
        <v>9</v>
      </c>
      <c r="E1478" t="s">
        <v>188</v>
      </c>
      <c r="F1478">
        <v>3</v>
      </c>
      <c r="G1478" t="s">
        <v>189</v>
      </c>
      <c r="H1478">
        <v>710</v>
      </c>
      <c r="I1478" t="s">
        <v>220</v>
      </c>
      <c r="J1478" t="s">
        <v>207</v>
      </c>
      <c r="K1478" t="s">
        <v>208</v>
      </c>
      <c r="L1478">
        <v>4532</v>
      </c>
      <c r="M1478" t="s">
        <v>200</v>
      </c>
      <c r="N1478">
        <v>10</v>
      </c>
      <c r="O1478">
        <v>96731.68</v>
      </c>
      <c r="P1478">
        <v>1417386</v>
      </c>
      <c r="Q1478" t="str">
        <f t="shared" si="23"/>
        <v>5-Large C&amp;I</v>
      </c>
    </row>
    <row r="1479" spans="1:17" x14ac:dyDescent="0.35">
      <c r="A1479">
        <v>5</v>
      </c>
      <c r="B1479" t="s">
        <v>181</v>
      </c>
      <c r="C1479">
        <v>2019</v>
      </c>
      <c r="D1479">
        <v>9</v>
      </c>
      <c r="E1479" t="s">
        <v>188</v>
      </c>
      <c r="F1479">
        <v>1</v>
      </c>
      <c r="G1479" t="s">
        <v>183</v>
      </c>
      <c r="H1479">
        <v>1</v>
      </c>
      <c r="I1479" t="s">
        <v>229</v>
      </c>
      <c r="J1479" t="s">
        <v>121</v>
      </c>
      <c r="K1479" t="s">
        <v>230</v>
      </c>
      <c r="L1479">
        <v>200</v>
      </c>
      <c r="M1479" t="s">
        <v>210</v>
      </c>
      <c r="N1479">
        <v>542353</v>
      </c>
      <c r="O1479">
        <v>70565992.109999999</v>
      </c>
      <c r="P1479">
        <v>305054859</v>
      </c>
      <c r="Q1479" t="str">
        <f t="shared" si="23"/>
        <v>1-Residential</v>
      </c>
    </row>
    <row r="1480" spans="1:17" x14ac:dyDescent="0.35">
      <c r="A1480">
        <v>5</v>
      </c>
      <c r="B1480" t="s">
        <v>181</v>
      </c>
      <c r="C1480">
        <v>2019</v>
      </c>
      <c r="D1480">
        <v>9</v>
      </c>
      <c r="E1480" t="s">
        <v>188</v>
      </c>
      <c r="F1480">
        <v>1</v>
      </c>
      <c r="G1480" t="s">
        <v>183</v>
      </c>
      <c r="H1480">
        <v>2</v>
      </c>
      <c r="I1480" t="s">
        <v>264</v>
      </c>
      <c r="J1480" t="s">
        <v>121</v>
      </c>
      <c r="K1480" t="s">
        <v>230</v>
      </c>
      <c r="L1480">
        <v>200</v>
      </c>
      <c r="M1480" t="s">
        <v>210</v>
      </c>
      <c r="N1480">
        <v>251</v>
      </c>
      <c r="O1480">
        <v>34582.58</v>
      </c>
      <c r="P1480">
        <v>150725</v>
      </c>
      <c r="Q1480" t="str">
        <f t="shared" si="23"/>
        <v>1-Residential</v>
      </c>
    </row>
    <row r="1481" spans="1:17" x14ac:dyDescent="0.35">
      <c r="A1481">
        <v>5</v>
      </c>
      <c r="B1481" t="s">
        <v>181</v>
      </c>
      <c r="C1481">
        <v>2019</v>
      </c>
      <c r="D1481">
        <v>9</v>
      </c>
      <c r="E1481" t="s">
        <v>188</v>
      </c>
      <c r="F1481">
        <v>10</v>
      </c>
      <c r="G1481" t="s">
        <v>238</v>
      </c>
      <c r="H1481">
        <v>301</v>
      </c>
      <c r="I1481" t="s">
        <v>247</v>
      </c>
      <c r="J1481" t="s">
        <v>121</v>
      </c>
      <c r="K1481" t="s">
        <v>230</v>
      </c>
      <c r="L1481">
        <v>207</v>
      </c>
      <c r="M1481" t="s">
        <v>243</v>
      </c>
      <c r="N1481">
        <v>471</v>
      </c>
      <c r="O1481">
        <v>66297.509999999995</v>
      </c>
      <c r="P1481">
        <v>289390</v>
      </c>
      <c r="Q1481" t="str">
        <f t="shared" si="23"/>
        <v>1-Residential</v>
      </c>
    </row>
    <row r="1482" spans="1:17" x14ac:dyDescent="0.35">
      <c r="A1482">
        <v>4</v>
      </c>
      <c r="B1482" t="s">
        <v>187</v>
      </c>
      <c r="C1482">
        <v>2019</v>
      </c>
      <c r="D1482">
        <v>9</v>
      </c>
      <c r="E1482" t="s">
        <v>188</v>
      </c>
      <c r="F1482">
        <v>1</v>
      </c>
      <c r="G1482" t="s">
        <v>183</v>
      </c>
      <c r="H1482">
        <v>903</v>
      </c>
      <c r="I1482" t="s">
        <v>239</v>
      </c>
      <c r="J1482" t="s">
        <v>121</v>
      </c>
      <c r="K1482" t="s">
        <v>230</v>
      </c>
      <c r="L1482">
        <v>4512</v>
      </c>
      <c r="M1482" t="s">
        <v>186</v>
      </c>
      <c r="N1482">
        <v>10535</v>
      </c>
      <c r="O1482">
        <v>1505895.88</v>
      </c>
      <c r="P1482">
        <v>11591330</v>
      </c>
      <c r="Q1482" t="str">
        <f t="shared" si="23"/>
        <v>1-Residential</v>
      </c>
    </row>
    <row r="1483" spans="1:17" x14ac:dyDescent="0.35">
      <c r="A1483">
        <v>5</v>
      </c>
      <c r="B1483" t="s">
        <v>181</v>
      </c>
      <c r="C1483">
        <v>2019</v>
      </c>
      <c r="D1483">
        <v>9</v>
      </c>
      <c r="E1483" t="s">
        <v>188</v>
      </c>
      <c r="F1483">
        <v>10</v>
      </c>
      <c r="G1483" t="s">
        <v>238</v>
      </c>
      <c r="H1483">
        <v>306</v>
      </c>
      <c r="I1483" t="s">
        <v>244</v>
      </c>
      <c r="J1483" t="s">
        <v>122</v>
      </c>
      <c r="K1483" t="s">
        <v>242</v>
      </c>
      <c r="L1483">
        <v>207</v>
      </c>
      <c r="M1483" t="s">
        <v>243</v>
      </c>
      <c r="N1483">
        <v>77</v>
      </c>
      <c r="O1483">
        <v>8078.17</v>
      </c>
      <c r="P1483">
        <v>52499</v>
      </c>
      <c r="Q1483" t="str">
        <f t="shared" si="23"/>
        <v>2-Low Income Residential</v>
      </c>
    </row>
    <row r="1484" spans="1:17" x14ac:dyDescent="0.35">
      <c r="A1484">
        <v>5</v>
      </c>
      <c r="B1484" t="s">
        <v>181</v>
      </c>
      <c r="C1484">
        <v>2019</v>
      </c>
      <c r="D1484">
        <v>9</v>
      </c>
      <c r="E1484" t="s">
        <v>188</v>
      </c>
      <c r="F1484">
        <v>3</v>
      </c>
      <c r="G1484" t="s">
        <v>189</v>
      </c>
      <c r="H1484">
        <v>6</v>
      </c>
      <c r="I1484" t="s">
        <v>256</v>
      </c>
      <c r="J1484" t="s">
        <v>122</v>
      </c>
      <c r="K1484" t="s">
        <v>242</v>
      </c>
      <c r="L1484">
        <v>300</v>
      </c>
      <c r="M1484" t="s">
        <v>191</v>
      </c>
      <c r="N1484">
        <v>2</v>
      </c>
      <c r="O1484">
        <v>195.86</v>
      </c>
      <c r="P1484">
        <v>1257</v>
      </c>
      <c r="Q1484" t="str">
        <f t="shared" si="23"/>
        <v>2-Low Income Residential</v>
      </c>
    </row>
    <row r="1485" spans="1:17" x14ac:dyDescent="0.35">
      <c r="A1485">
        <v>5</v>
      </c>
      <c r="B1485" t="s">
        <v>181</v>
      </c>
      <c r="C1485">
        <v>2019</v>
      </c>
      <c r="D1485">
        <v>9</v>
      </c>
      <c r="E1485" t="s">
        <v>188</v>
      </c>
      <c r="F1485">
        <v>6</v>
      </c>
      <c r="G1485" t="s">
        <v>192</v>
      </c>
      <c r="H1485">
        <v>602</v>
      </c>
      <c r="I1485" t="s">
        <v>246</v>
      </c>
      <c r="J1485" t="s">
        <v>125</v>
      </c>
      <c r="K1485" t="s">
        <v>197</v>
      </c>
      <c r="L1485">
        <v>700</v>
      </c>
      <c r="M1485" t="s">
        <v>193</v>
      </c>
      <c r="N1485">
        <v>338</v>
      </c>
      <c r="O1485">
        <v>25477.13</v>
      </c>
      <c r="P1485">
        <v>79671</v>
      </c>
      <c r="Q1485" t="str">
        <f t="shared" si="23"/>
        <v>Street</v>
      </c>
    </row>
    <row r="1486" spans="1:17" x14ac:dyDescent="0.35">
      <c r="A1486">
        <v>4</v>
      </c>
      <c r="B1486" t="s">
        <v>187</v>
      </c>
      <c r="C1486">
        <v>2019</v>
      </c>
      <c r="D1486">
        <v>9</v>
      </c>
      <c r="E1486" t="s">
        <v>188</v>
      </c>
      <c r="F1486">
        <v>6</v>
      </c>
      <c r="G1486" t="s">
        <v>192</v>
      </c>
      <c r="H1486">
        <v>615</v>
      </c>
      <c r="I1486" t="s">
        <v>292</v>
      </c>
      <c r="J1486" t="s">
        <v>123</v>
      </c>
      <c r="K1486" t="s">
        <v>261</v>
      </c>
      <c r="L1486">
        <v>4562</v>
      </c>
      <c r="M1486" t="s">
        <v>211</v>
      </c>
      <c r="N1486">
        <v>1</v>
      </c>
      <c r="O1486">
        <v>4787.22</v>
      </c>
      <c r="P1486">
        <v>14170</v>
      </c>
      <c r="Q1486" t="str">
        <f t="shared" si="23"/>
        <v>Street</v>
      </c>
    </row>
    <row r="1487" spans="1:17" x14ac:dyDescent="0.35">
      <c r="A1487">
        <v>4</v>
      </c>
      <c r="B1487" t="s">
        <v>187</v>
      </c>
      <c r="C1487">
        <v>2019</v>
      </c>
      <c r="D1487">
        <v>9</v>
      </c>
      <c r="E1487" t="s">
        <v>188</v>
      </c>
      <c r="F1487">
        <v>3</v>
      </c>
      <c r="G1487" t="s">
        <v>189</v>
      </c>
      <c r="H1487">
        <v>951</v>
      </c>
      <c r="I1487" t="s">
        <v>250</v>
      </c>
      <c r="J1487" t="s">
        <v>126</v>
      </c>
      <c r="K1487" t="s">
        <v>249</v>
      </c>
      <c r="L1487">
        <v>4532</v>
      </c>
      <c r="M1487" t="s">
        <v>200</v>
      </c>
      <c r="N1487">
        <v>12</v>
      </c>
      <c r="O1487">
        <v>395.58</v>
      </c>
      <c r="P1487">
        <v>3224</v>
      </c>
      <c r="Q1487" t="str">
        <f t="shared" si="23"/>
        <v>3-Small C&amp;I</v>
      </c>
    </row>
    <row r="1488" spans="1:17" x14ac:dyDescent="0.35">
      <c r="A1488">
        <v>5</v>
      </c>
      <c r="B1488" t="s">
        <v>181</v>
      </c>
      <c r="C1488">
        <v>2019</v>
      </c>
      <c r="D1488">
        <v>9</v>
      </c>
      <c r="E1488" t="s">
        <v>188</v>
      </c>
      <c r="F1488">
        <v>5</v>
      </c>
      <c r="G1488" t="s">
        <v>195</v>
      </c>
      <c r="H1488">
        <v>951</v>
      </c>
      <c r="I1488" t="s">
        <v>250</v>
      </c>
      <c r="J1488" t="s">
        <v>126</v>
      </c>
      <c r="K1488" t="s">
        <v>249</v>
      </c>
      <c r="L1488">
        <v>4552</v>
      </c>
      <c r="M1488" t="s">
        <v>276</v>
      </c>
      <c r="N1488">
        <v>1</v>
      </c>
      <c r="O1488">
        <v>33.380000000000003</v>
      </c>
      <c r="P1488">
        <v>300</v>
      </c>
      <c r="Q1488" t="str">
        <f t="shared" si="23"/>
        <v>3-Small C&amp;I</v>
      </c>
    </row>
    <row r="1489" spans="1:17" x14ac:dyDescent="0.35">
      <c r="A1489">
        <v>4</v>
      </c>
      <c r="B1489" t="s">
        <v>187</v>
      </c>
      <c r="C1489">
        <v>2019</v>
      </c>
      <c r="D1489">
        <v>9</v>
      </c>
      <c r="E1489" t="s">
        <v>188</v>
      </c>
      <c r="F1489">
        <v>3</v>
      </c>
      <c r="G1489" t="s">
        <v>189</v>
      </c>
      <c r="H1489">
        <v>10</v>
      </c>
      <c r="I1489" t="s">
        <v>251</v>
      </c>
      <c r="J1489" t="s">
        <v>118</v>
      </c>
      <c r="K1489" t="s">
        <v>214</v>
      </c>
      <c r="L1489">
        <v>300</v>
      </c>
      <c r="M1489" t="s">
        <v>191</v>
      </c>
      <c r="N1489">
        <v>15</v>
      </c>
      <c r="O1489">
        <v>883.12</v>
      </c>
      <c r="P1489">
        <v>3813</v>
      </c>
      <c r="Q1489" t="str">
        <f t="shared" si="23"/>
        <v>3-Small C&amp;I</v>
      </c>
    </row>
    <row r="1490" spans="1:17" x14ac:dyDescent="0.35">
      <c r="A1490">
        <v>5</v>
      </c>
      <c r="B1490" t="s">
        <v>181</v>
      </c>
      <c r="C1490">
        <v>2019</v>
      </c>
      <c r="D1490">
        <v>9</v>
      </c>
      <c r="E1490" t="s">
        <v>188</v>
      </c>
      <c r="F1490">
        <v>10</v>
      </c>
      <c r="G1490" t="s">
        <v>238</v>
      </c>
      <c r="H1490">
        <v>4</v>
      </c>
      <c r="I1490" t="s">
        <v>274</v>
      </c>
      <c r="J1490" t="s">
        <v>202</v>
      </c>
      <c r="K1490" t="s">
        <v>203</v>
      </c>
      <c r="L1490">
        <v>207</v>
      </c>
      <c r="M1490" t="s">
        <v>243</v>
      </c>
      <c r="N1490">
        <v>1</v>
      </c>
      <c r="O1490">
        <v>208.68</v>
      </c>
      <c r="P1490">
        <v>814</v>
      </c>
      <c r="Q1490" t="str">
        <f t="shared" si="23"/>
        <v>1-Residential</v>
      </c>
    </row>
    <row r="1491" spans="1:17" x14ac:dyDescent="0.35">
      <c r="A1491">
        <v>5</v>
      </c>
      <c r="B1491" t="s">
        <v>181</v>
      </c>
      <c r="C1491">
        <v>2019</v>
      </c>
      <c r="D1491">
        <v>9</v>
      </c>
      <c r="E1491" t="s">
        <v>188</v>
      </c>
      <c r="F1491">
        <v>3</v>
      </c>
      <c r="G1491" t="s">
        <v>189</v>
      </c>
      <c r="H1491">
        <v>911</v>
      </c>
      <c r="I1491" t="s">
        <v>201</v>
      </c>
      <c r="J1491" t="s">
        <v>202</v>
      </c>
      <c r="K1491" t="s">
        <v>203</v>
      </c>
      <c r="L1491">
        <v>4532</v>
      </c>
      <c r="M1491" t="s">
        <v>200</v>
      </c>
      <c r="N1491">
        <v>28</v>
      </c>
      <c r="O1491">
        <v>38817.199999999997</v>
      </c>
      <c r="P1491">
        <v>308717</v>
      </c>
      <c r="Q1491" t="str">
        <f t="shared" si="23"/>
        <v>1-Residential</v>
      </c>
    </row>
    <row r="1492" spans="1:17" x14ac:dyDescent="0.35">
      <c r="A1492">
        <v>5</v>
      </c>
      <c r="B1492" t="s">
        <v>181</v>
      </c>
      <c r="C1492">
        <v>2019</v>
      </c>
      <c r="D1492">
        <v>9</v>
      </c>
      <c r="E1492" t="s">
        <v>188</v>
      </c>
      <c r="F1492">
        <v>3</v>
      </c>
      <c r="G1492" t="s">
        <v>189</v>
      </c>
      <c r="H1492">
        <v>11</v>
      </c>
      <c r="I1492" t="s">
        <v>283</v>
      </c>
      <c r="J1492" t="s">
        <v>115</v>
      </c>
      <c r="K1492" t="s">
        <v>185</v>
      </c>
      <c r="L1492">
        <v>300</v>
      </c>
      <c r="M1492" t="s">
        <v>191</v>
      </c>
      <c r="N1492">
        <v>238</v>
      </c>
      <c r="O1492">
        <v>66307.429999999993</v>
      </c>
      <c r="P1492">
        <v>370732</v>
      </c>
      <c r="Q1492" t="str">
        <f t="shared" si="23"/>
        <v>3-Small C&amp;I</v>
      </c>
    </row>
    <row r="1493" spans="1:17" x14ac:dyDescent="0.35">
      <c r="A1493">
        <v>5</v>
      </c>
      <c r="B1493" t="s">
        <v>181</v>
      </c>
      <c r="C1493">
        <v>2019</v>
      </c>
      <c r="D1493">
        <v>9</v>
      </c>
      <c r="E1493" t="s">
        <v>188</v>
      </c>
      <c r="F1493">
        <v>1</v>
      </c>
      <c r="G1493" t="s">
        <v>183</v>
      </c>
      <c r="H1493">
        <v>305</v>
      </c>
      <c r="I1493" t="s">
        <v>234</v>
      </c>
      <c r="J1493" t="s">
        <v>115</v>
      </c>
      <c r="K1493" t="s">
        <v>185</v>
      </c>
      <c r="L1493">
        <v>200</v>
      </c>
      <c r="M1493" t="s">
        <v>210</v>
      </c>
      <c r="N1493">
        <v>1</v>
      </c>
      <c r="O1493">
        <v>321.04000000000002</v>
      </c>
      <c r="P1493">
        <v>1703</v>
      </c>
      <c r="Q1493" t="str">
        <f t="shared" si="23"/>
        <v>3-Small C&amp;I</v>
      </c>
    </row>
    <row r="1494" spans="1:17" x14ac:dyDescent="0.35">
      <c r="A1494">
        <v>5</v>
      </c>
      <c r="B1494" t="s">
        <v>181</v>
      </c>
      <c r="C1494">
        <v>2019</v>
      </c>
      <c r="D1494">
        <v>9</v>
      </c>
      <c r="E1494" t="s">
        <v>188</v>
      </c>
      <c r="F1494">
        <v>3</v>
      </c>
      <c r="G1494" t="s">
        <v>189</v>
      </c>
      <c r="H1494">
        <v>19</v>
      </c>
      <c r="I1494" t="s">
        <v>262</v>
      </c>
      <c r="J1494" t="s">
        <v>127</v>
      </c>
      <c r="K1494" t="s">
        <v>263</v>
      </c>
      <c r="L1494">
        <v>300</v>
      </c>
      <c r="M1494" t="s">
        <v>191</v>
      </c>
      <c r="N1494">
        <v>52</v>
      </c>
      <c r="O1494">
        <v>118478.94</v>
      </c>
      <c r="P1494">
        <v>716714</v>
      </c>
      <c r="Q1494" t="str">
        <f t="shared" si="23"/>
        <v>4-Medium C&amp;I</v>
      </c>
    </row>
    <row r="1495" spans="1:17" x14ac:dyDescent="0.35">
      <c r="A1495">
        <v>4</v>
      </c>
      <c r="B1495" t="s">
        <v>187</v>
      </c>
      <c r="C1495">
        <v>2019</v>
      </c>
      <c r="D1495">
        <v>9</v>
      </c>
      <c r="E1495" t="s">
        <v>188</v>
      </c>
      <c r="F1495">
        <v>3</v>
      </c>
      <c r="G1495" t="s">
        <v>189</v>
      </c>
      <c r="H1495">
        <v>955</v>
      </c>
      <c r="I1495" t="s">
        <v>282</v>
      </c>
      <c r="J1495" t="s">
        <v>127</v>
      </c>
      <c r="K1495" t="s">
        <v>263</v>
      </c>
      <c r="L1495">
        <v>4532</v>
      </c>
      <c r="M1495" t="s">
        <v>200</v>
      </c>
      <c r="N1495">
        <v>1</v>
      </c>
      <c r="O1495">
        <v>68.63</v>
      </c>
      <c r="P1495">
        <v>18</v>
      </c>
      <c r="Q1495" t="str">
        <f t="shared" si="23"/>
        <v>4-Medium C&amp;I</v>
      </c>
    </row>
    <row r="1496" spans="1:17" x14ac:dyDescent="0.35">
      <c r="A1496">
        <v>5</v>
      </c>
      <c r="B1496" t="s">
        <v>181</v>
      </c>
      <c r="C1496">
        <v>2019</v>
      </c>
      <c r="D1496">
        <v>9</v>
      </c>
      <c r="E1496" t="s">
        <v>188</v>
      </c>
      <c r="F1496">
        <v>3</v>
      </c>
      <c r="G1496" t="s">
        <v>189</v>
      </c>
      <c r="H1496">
        <v>20</v>
      </c>
      <c r="I1496" t="s">
        <v>300</v>
      </c>
      <c r="J1496" t="s">
        <v>128</v>
      </c>
      <c r="K1496" t="s">
        <v>205</v>
      </c>
      <c r="L1496">
        <v>300</v>
      </c>
      <c r="M1496" t="s">
        <v>191</v>
      </c>
      <c r="N1496">
        <v>79</v>
      </c>
      <c r="O1496">
        <v>137177.98000000001</v>
      </c>
      <c r="P1496">
        <v>824656</v>
      </c>
      <c r="Q1496" t="str">
        <f t="shared" si="23"/>
        <v>4-Medium C&amp;I</v>
      </c>
    </row>
    <row r="1497" spans="1:17" x14ac:dyDescent="0.35">
      <c r="A1497">
        <v>5</v>
      </c>
      <c r="B1497" t="s">
        <v>181</v>
      </c>
      <c r="C1497">
        <v>2019</v>
      </c>
      <c r="D1497">
        <v>9</v>
      </c>
      <c r="E1497" t="s">
        <v>188</v>
      </c>
      <c r="F1497">
        <v>3</v>
      </c>
      <c r="G1497" t="s">
        <v>189</v>
      </c>
      <c r="H1497">
        <v>700</v>
      </c>
      <c r="I1497" t="s">
        <v>273</v>
      </c>
      <c r="J1497" t="s">
        <v>207</v>
      </c>
      <c r="K1497" t="s">
        <v>208</v>
      </c>
      <c r="L1497">
        <v>300</v>
      </c>
      <c r="M1497" t="s">
        <v>191</v>
      </c>
      <c r="N1497">
        <v>3</v>
      </c>
      <c r="O1497">
        <v>20525.7</v>
      </c>
      <c r="P1497">
        <v>137360</v>
      </c>
      <c r="Q1497" t="str">
        <f t="shared" si="23"/>
        <v>5-Large C&amp;I</v>
      </c>
    </row>
    <row r="1498" spans="1:17" x14ac:dyDescent="0.35">
      <c r="A1498">
        <v>5</v>
      </c>
      <c r="B1498" t="s">
        <v>181</v>
      </c>
      <c r="C1498">
        <v>2019</v>
      </c>
      <c r="D1498">
        <v>9</v>
      </c>
      <c r="E1498" t="s">
        <v>188</v>
      </c>
      <c r="F1498">
        <v>5</v>
      </c>
      <c r="G1498" t="s">
        <v>195</v>
      </c>
      <c r="H1498">
        <v>8</v>
      </c>
      <c r="I1498" t="s">
        <v>248</v>
      </c>
      <c r="J1498" t="s">
        <v>126</v>
      </c>
      <c r="K1498" t="s">
        <v>249</v>
      </c>
      <c r="L1498">
        <v>460</v>
      </c>
      <c r="M1498" t="s">
        <v>198</v>
      </c>
      <c r="N1498">
        <v>1</v>
      </c>
      <c r="O1498">
        <v>60.82</v>
      </c>
      <c r="P1498">
        <v>292</v>
      </c>
      <c r="Q1498" t="str">
        <f t="shared" si="23"/>
        <v>3-Small C&amp;I</v>
      </c>
    </row>
    <row r="1499" spans="1:17" x14ac:dyDescent="0.35">
      <c r="A1499">
        <v>5</v>
      </c>
      <c r="B1499" t="s">
        <v>181</v>
      </c>
      <c r="C1499">
        <v>2019</v>
      </c>
      <c r="D1499">
        <v>9</v>
      </c>
      <c r="E1499" t="s">
        <v>188</v>
      </c>
      <c r="F1499">
        <v>75</v>
      </c>
      <c r="G1499" t="s">
        <v>212</v>
      </c>
      <c r="H1499">
        <v>13</v>
      </c>
      <c r="I1499" t="s">
        <v>296</v>
      </c>
      <c r="J1499" t="s">
        <v>119</v>
      </c>
      <c r="K1499" t="s">
        <v>216</v>
      </c>
      <c r="L1499">
        <v>1575</v>
      </c>
      <c r="M1499" t="s">
        <v>218</v>
      </c>
      <c r="N1499">
        <v>1</v>
      </c>
      <c r="O1499">
        <v>545.72</v>
      </c>
      <c r="P1499">
        <v>2940</v>
      </c>
      <c r="Q1499" t="str">
        <f t="shared" si="23"/>
        <v>4-Medium C&amp;I</v>
      </c>
    </row>
    <row r="1500" spans="1:17" x14ac:dyDescent="0.35">
      <c r="A1500">
        <v>5</v>
      </c>
      <c r="B1500" t="s">
        <v>181</v>
      </c>
      <c r="C1500">
        <v>2019</v>
      </c>
      <c r="D1500">
        <v>9</v>
      </c>
      <c r="E1500" t="s">
        <v>188</v>
      </c>
      <c r="F1500">
        <v>6</v>
      </c>
      <c r="G1500" t="s">
        <v>192</v>
      </c>
      <c r="H1500">
        <v>600</v>
      </c>
      <c r="I1500" t="s">
        <v>266</v>
      </c>
      <c r="J1500" t="s">
        <v>123</v>
      </c>
      <c r="K1500" t="s">
        <v>261</v>
      </c>
      <c r="L1500">
        <v>700</v>
      </c>
      <c r="M1500" t="s">
        <v>193</v>
      </c>
      <c r="N1500">
        <v>88</v>
      </c>
      <c r="O1500">
        <v>112312.06</v>
      </c>
      <c r="P1500">
        <v>262070</v>
      </c>
      <c r="Q1500" t="str">
        <f t="shared" si="23"/>
        <v>Street</v>
      </c>
    </row>
    <row r="1501" spans="1:17" x14ac:dyDescent="0.35">
      <c r="A1501">
        <v>5</v>
      </c>
      <c r="B1501" t="s">
        <v>181</v>
      </c>
      <c r="C1501">
        <v>2019</v>
      </c>
      <c r="D1501">
        <v>9</v>
      </c>
      <c r="E1501" t="s">
        <v>188</v>
      </c>
      <c r="F1501">
        <v>6</v>
      </c>
      <c r="G1501" t="s">
        <v>192</v>
      </c>
      <c r="H1501">
        <v>601</v>
      </c>
      <c r="I1501" t="s">
        <v>260</v>
      </c>
      <c r="J1501" t="s">
        <v>123</v>
      </c>
      <c r="K1501" t="s">
        <v>261</v>
      </c>
      <c r="L1501">
        <v>700</v>
      </c>
      <c r="M1501" t="s">
        <v>193</v>
      </c>
      <c r="N1501">
        <v>129</v>
      </c>
      <c r="O1501">
        <v>73883.490000000005</v>
      </c>
      <c r="P1501">
        <v>134672</v>
      </c>
      <c r="Q1501" t="str">
        <f t="shared" si="23"/>
        <v>Street</v>
      </c>
    </row>
    <row r="1502" spans="1:17" x14ac:dyDescent="0.35">
      <c r="A1502">
        <v>5</v>
      </c>
      <c r="B1502" t="s">
        <v>181</v>
      </c>
      <c r="C1502">
        <v>2019</v>
      </c>
      <c r="D1502">
        <v>9</v>
      </c>
      <c r="E1502" t="s">
        <v>188</v>
      </c>
      <c r="F1502">
        <v>6</v>
      </c>
      <c r="G1502" t="s">
        <v>192</v>
      </c>
      <c r="H1502">
        <v>619</v>
      </c>
      <c r="I1502" t="s">
        <v>277</v>
      </c>
      <c r="J1502" t="s">
        <v>278</v>
      </c>
      <c r="K1502" t="s">
        <v>212</v>
      </c>
      <c r="L1502">
        <v>4562</v>
      </c>
      <c r="M1502" t="s">
        <v>211</v>
      </c>
      <c r="N1502">
        <v>244</v>
      </c>
      <c r="O1502">
        <v>260632.55</v>
      </c>
      <c r="P1502">
        <v>2229925</v>
      </c>
      <c r="Q1502" t="str">
        <f t="shared" si="23"/>
        <v>Street</v>
      </c>
    </row>
    <row r="1503" spans="1:17" x14ac:dyDescent="0.35">
      <c r="A1503">
        <v>4</v>
      </c>
      <c r="B1503" t="s">
        <v>187</v>
      </c>
      <c r="C1503">
        <v>2019</v>
      </c>
      <c r="D1503">
        <v>9</v>
      </c>
      <c r="E1503" t="s">
        <v>188</v>
      </c>
      <c r="F1503">
        <v>10</v>
      </c>
      <c r="G1503" t="s">
        <v>238</v>
      </c>
      <c r="H1503">
        <v>1</v>
      </c>
      <c r="I1503" t="s">
        <v>229</v>
      </c>
      <c r="J1503" t="s">
        <v>121</v>
      </c>
      <c r="K1503" t="s">
        <v>230</v>
      </c>
      <c r="L1503">
        <v>207</v>
      </c>
      <c r="M1503" t="s">
        <v>243</v>
      </c>
      <c r="N1503">
        <v>14</v>
      </c>
      <c r="O1503">
        <v>2313.2399999999998</v>
      </c>
      <c r="P1503">
        <v>9565</v>
      </c>
      <c r="Q1503" t="str">
        <f t="shared" si="23"/>
        <v>1-Residential</v>
      </c>
    </row>
    <row r="1504" spans="1:17" x14ac:dyDescent="0.35">
      <c r="A1504">
        <v>4</v>
      </c>
      <c r="B1504" t="s">
        <v>187</v>
      </c>
      <c r="C1504">
        <v>2019</v>
      </c>
      <c r="D1504">
        <v>9</v>
      </c>
      <c r="E1504" t="s">
        <v>188</v>
      </c>
      <c r="F1504">
        <v>1</v>
      </c>
      <c r="G1504" t="s">
        <v>183</v>
      </c>
      <c r="H1504">
        <v>6</v>
      </c>
      <c r="I1504" t="s">
        <v>256</v>
      </c>
      <c r="J1504" t="s">
        <v>122</v>
      </c>
      <c r="K1504" t="s">
        <v>242</v>
      </c>
      <c r="L1504">
        <v>200</v>
      </c>
      <c r="M1504" t="s">
        <v>210</v>
      </c>
      <c r="N1504">
        <v>25</v>
      </c>
      <c r="O1504">
        <v>2310.94</v>
      </c>
      <c r="P1504">
        <v>14400</v>
      </c>
      <c r="Q1504" t="str">
        <f t="shared" si="23"/>
        <v>2-Low Income Residential</v>
      </c>
    </row>
    <row r="1505" spans="1:17" x14ac:dyDescent="0.35">
      <c r="A1505">
        <v>4</v>
      </c>
      <c r="B1505" t="s">
        <v>187</v>
      </c>
      <c r="C1505">
        <v>2019</v>
      </c>
      <c r="D1505">
        <v>9</v>
      </c>
      <c r="E1505" t="s">
        <v>188</v>
      </c>
      <c r="F1505">
        <v>60</v>
      </c>
      <c r="G1505" t="s">
        <v>212</v>
      </c>
      <c r="H1505">
        <v>615</v>
      </c>
      <c r="I1505" t="s">
        <v>292</v>
      </c>
      <c r="J1505" t="s">
        <v>123</v>
      </c>
      <c r="K1505" t="s">
        <v>261</v>
      </c>
      <c r="L1505">
        <v>4563</v>
      </c>
      <c r="M1505" t="s">
        <v>228</v>
      </c>
      <c r="N1505">
        <v>1</v>
      </c>
      <c r="O1505">
        <v>9.0500000000000007</v>
      </c>
      <c r="P1505">
        <v>27</v>
      </c>
      <c r="Q1505" t="str">
        <f t="shared" si="23"/>
        <v>Street</v>
      </c>
    </row>
    <row r="1506" spans="1:17" x14ac:dyDescent="0.35">
      <c r="A1506">
        <v>5</v>
      </c>
      <c r="B1506" t="s">
        <v>181</v>
      </c>
      <c r="C1506">
        <v>2019</v>
      </c>
      <c r="D1506">
        <v>9</v>
      </c>
      <c r="E1506" t="s">
        <v>188</v>
      </c>
      <c r="F1506">
        <v>60</v>
      </c>
      <c r="G1506" t="s">
        <v>212</v>
      </c>
      <c r="H1506">
        <v>623</v>
      </c>
      <c r="I1506" t="s">
        <v>295</v>
      </c>
      <c r="J1506" t="s">
        <v>124</v>
      </c>
      <c r="K1506" t="s">
        <v>227</v>
      </c>
      <c r="L1506">
        <v>360</v>
      </c>
      <c r="M1506" t="s">
        <v>225</v>
      </c>
      <c r="N1506">
        <v>3</v>
      </c>
      <c r="O1506">
        <v>47.61</v>
      </c>
      <c r="P1506">
        <v>171</v>
      </c>
      <c r="Q1506" t="str">
        <f t="shared" si="23"/>
        <v>Street</v>
      </c>
    </row>
    <row r="1507" spans="1:17" x14ac:dyDescent="0.35">
      <c r="A1507">
        <v>5</v>
      </c>
      <c r="B1507" t="s">
        <v>181</v>
      </c>
      <c r="C1507">
        <v>2019</v>
      </c>
      <c r="D1507">
        <v>9</v>
      </c>
      <c r="E1507" t="s">
        <v>188</v>
      </c>
      <c r="F1507">
        <v>1</v>
      </c>
      <c r="G1507" t="s">
        <v>183</v>
      </c>
      <c r="H1507">
        <v>10</v>
      </c>
      <c r="I1507" t="s">
        <v>251</v>
      </c>
      <c r="J1507" t="s">
        <v>117</v>
      </c>
      <c r="K1507" t="s">
        <v>236</v>
      </c>
      <c r="L1507">
        <v>200</v>
      </c>
      <c r="M1507" t="s">
        <v>210</v>
      </c>
      <c r="N1507">
        <v>1053</v>
      </c>
      <c r="O1507">
        <v>65459.199999999997</v>
      </c>
      <c r="P1507">
        <v>306990</v>
      </c>
      <c r="Q1507" t="str">
        <f t="shared" si="23"/>
        <v>3-Small C&amp;I</v>
      </c>
    </row>
    <row r="1508" spans="1:17" x14ac:dyDescent="0.35">
      <c r="A1508">
        <v>5</v>
      </c>
      <c r="B1508" t="s">
        <v>181</v>
      </c>
      <c r="C1508">
        <v>2019</v>
      </c>
      <c r="D1508">
        <v>9</v>
      </c>
      <c r="E1508" t="s">
        <v>188</v>
      </c>
      <c r="F1508">
        <v>3</v>
      </c>
      <c r="G1508" t="s">
        <v>189</v>
      </c>
      <c r="H1508">
        <v>15</v>
      </c>
      <c r="I1508" t="s">
        <v>252</v>
      </c>
      <c r="J1508" t="s">
        <v>118</v>
      </c>
      <c r="K1508" t="s">
        <v>214</v>
      </c>
      <c r="L1508">
        <v>300</v>
      </c>
      <c r="M1508" t="s">
        <v>191</v>
      </c>
      <c r="N1508">
        <v>123</v>
      </c>
      <c r="O1508">
        <v>2269.52</v>
      </c>
      <c r="P1508">
        <v>17214</v>
      </c>
      <c r="Q1508" t="str">
        <f t="shared" si="23"/>
        <v>3-Small C&amp;I</v>
      </c>
    </row>
    <row r="1509" spans="1:17" x14ac:dyDescent="0.35">
      <c r="A1509">
        <v>5</v>
      </c>
      <c r="B1509" t="s">
        <v>181</v>
      </c>
      <c r="C1509">
        <v>2019</v>
      </c>
      <c r="D1509">
        <v>9</v>
      </c>
      <c r="E1509" t="s">
        <v>188</v>
      </c>
      <c r="F1509">
        <v>3</v>
      </c>
      <c r="G1509" t="s">
        <v>189</v>
      </c>
      <c r="H1509">
        <v>952</v>
      </c>
      <c r="I1509" t="s">
        <v>235</v>
      </c>
      <c r="J1509" t="s">
        <v>117</v>
      </c>
      <c r="K1509" t="s">
        <v>236</v>
      </c>
      <c r="L1509">
        <v>4532</v>
      </c>
      <c r="M1509" t="s">
        <v>200</v>
      </c>
      <c r="N1509">
        <v>413</v>
      </c>
      <c r="O1509">
        <v>-11592.02</v>
      </c>
      <c r="P1509">
        <v>951396</v>
      </c>
      <c r="Q1509" t="str">
        <f t="shared" si="23"/>
        <v>3-Small C&amp;I</v>
      </c>
    </row>
    <row r="1510" spans="1:17" x14ac:dyDescent="0.35">
      <c r="A1510">
        <v>5</v>
      </c>
      <c r="B1510" t="s">
        <v>181</v>
      </c>
      <c r="C1510">
        <v>2019</v>
      </c>
      <c r="D1510">
        <v>9</v>
      </c>
      <c r="E1510" t="s">
        <v>188</v>
      </c>
      <c r="F1510">
        <v>1</v>
      </c>
      <c r="G1510" t="s">
        <v>183</v>
      </c>
      <c r="H1510">
        <v>15</v>
      </c>
      <c r="I1510" t="s">
        <v>252</v>
      </c>
      <c r="J1510" t="s">
        <v>118</v>
      </c>
      <c r="K1510" t="s">
        <v>214</v>
      </c>
      <c r="L1510">
        <v>200</v>
      </c>
      <c r="M1510" t="s">
        <v>210</v>
      </c>
      <c r="N1510">
        <v>2</v>
      </c>
      <c r="O1510">
        <v>66.040000000000006</v>
      </c>
      <c r="P1510">
        <v>259</v>
      </c>
      <c r="Q1510" t="str">
        <f t="shared" si="23"/>
        <v>3-Small C&amp;I</v>
      </c>
    </row>
    <row r="1511" spans="1:17" x14ac:dyDescent="0.35">
      <c r="A1511">
        <v>5</v>
      </c>
      <c r="B1511" t="s">
        <v>181</v>
      </c>
      <c r="C1511">
        <v>2019</v>
      </c>
      <c r="D1511">
        <v>9</v>
      </c>
      <c r="E1511" t="s">
        <v>188</v>
      </c>
      <c r="F1511">
        <v>1</v>
      </c>
      <c r="G1511" t="s">
        <v>183</v>
      </c>
      <c r="H1511">
        <v>310</v>
      </c>
      <c r="I1511" t="s">
        <v>254</v>
      </c>
      <c r="J1511" t="s">
        <v>118</v>
      </c>
      <c r="K1511" t="s">
        <v>214</v>
      </c>
      <c r="L1511">
        <v>200</v>
      </c>
      <c r="M1511" t="s">
        <v>210</v>
      </c>
      <c r="N1511">
        <v>3</v>
      </c>
      <c r="O1511">
        <v>152.91999999999999</v>
      </c>
      <c r="P1511">
        <v>673</v>
      </c>
      <c r="Q1511" t="str">
        <f t="shared" si="23"/>
        <v>3-Small C&amp;I</v>
      </c>
    </row>
    <row r="1512" spans="1:17" x14ac:dyDescent="0.35">
      <c r="A1512">
        <v>5</v>
      </c>
      <c r="B1512" t="s">
        <v>181</v>
      </c>
      <c r="C1512">
        <v>2019</v>
      </c>
      <c r="D1512">
        <v>9</v>
      </c>
      <c r="E1512" t="s">
        <v>188</v>
      </c>
      <c r="F1512">
        <v>77</v>
      </c>
      <c r="G1512" t="s">
        <v>212</v>
      </c>
      <c r="H1512">
        <v>5</v>
      </c>
      <c r="I1512" t="s">
        <v>190</v>
      </c>
      <c r="J1512" t="s">
        <v>115</v>
      </c>
      <c r="K1512" t="s">
        <v>185</v>
      </c>
      <c r="L1512">
        <v>1577</v>
      </c>
      <c r="M1512" t="s">
        <v>233</v>
      </c>
      <c r="N1512">
        <v>2</v>
      </c>
      <c r="O1512">
        <v>1654.04</v>
      </c>
      <c r="P1512">
        <v>8932</v>
      </c>
      <c r="Q1512" t="str">
        <f t="shared" si="23"/>
        <v>3-Small C&amp;I</v>
      </c>
    </row>
    <row r="1513" spans="1:17" x14ac:dyDescent="0.35">
      <c r="A1513">
        <v>5</v>
      </c>
      <c r="B1513" t="s">
        <v>181</v>
      </c>
      <c r="C1513">
        <v>2019</v>
      </c>
      <c r="D1513">
        <v>9</v>
      </c>
      <c r="E1513" t="s">
        <v>188</v>
      </c>
      <c r="F1513">
        <v>3</v>
      </c>
      <c r="G1513" t="s">
        <v>189</v>
      </c>
      <c r="H1513">
        <v>950</v>
      </c>
      <c r="I1513" t="s">
        <v>184</v>
      </c>
      <c r="J1513" t="s">
        <v>115</v>
      </c>
      <c r="K1513" t="s">
        <v>185</v>
      </c>
      <c r="L1513">
        <v>4532</v>
      </c>
      <c r="M1513" t="s">
        <v>200</v>
      </c>
      <c r="N1513">
        <v>55983</v>
      </c>
      <c r="O1513">
        <v>3890269.77</v>
      </c>
      <c r="P1513">
        <v>94421471</v>
      </c>
      <c r="Q1513" t="str">
        <f t="shared" si="23"/>
        <v>3-Small C&amp;I</v>
      </c>
    </row>
    <row r="1514" spans="1:17" x14ac:dyDescent="0.35">
      <c r="A1514">
        <v>5</v>
      </c>
      <c r="B1514" t="s">
        <v>181</v>
      </c>
      <c r="C1514">
        <v>2019</v>
      </c>
      <c r="D1514">
        <v>9</v>
      </c>
      <c r="E1514" t="s">
        <v>188</v>
      </c>
      <c r="F1514">
        <v>5</v>
      </c>
      <c r="G1514" t="s">
        <v>195</v>
      </c>
      <c r="H1514">
        <v>954</v>
      </c>
      <c r="I1514" t="s">
        <v>237</v>
      </c>
      <c r="J1514" t="s">
        <v>119</v>
      </c>
      <c r="K1514" t="s">
        <v>216</v>
      </c>
      <c r="L1514">
        <v>4552</v>
      </c>
      <c r="M1514" t="s">
        <v>276</v>
      </c>
      <c r="N1514">
        <v>517</v>
      </c>
      <c r="O1514">
        <v>870636.78</v>
      </c>
      <c r="P1514">
        <v>10280019</v>
      </c>
      <c r="Q1514" t="str">
        <f t="shared" si="23"/>
        <v>4-Medium C&amp;I</v>
      </c>
    </row>
    <row r="1515" spans="1:17" x14ac:dyDescent="0.35">
      <c r="A1515">
        <v>4</v>
      </c>
      <c r="B1515" t="s">
        <v>187</v>
      </c>
      <c r="C1515">
        <v>2019</v>
      </c>
      <c r="D1515">
        <v>9</v>
      </c>
      <c r="E1515" t="s">
        <v>188</v>
      </c>
      <c r="F1515">
        <v>3</v>
      </c>
      <c r="G1515" t="s">
        <v>189</v>
      </c>
      <c r="H1515">
        <v>950</v>
      </c>
      <c r="I1515" t="s">
        <v>184</v>
      </c>
      <c r="J1515" t="s">
        <v>115</v>
      </c>
      <c r="K1515" t="s">
        <v>185</v>
      </c>
      <c r="L1515">
        <v>4532</v>
      </c>
      <c r="M1515" t="s">
        <v>200</v>
      </c>
      <c r="N1515">
        <v>1278</v>
      </c>
      <c r="O1515">
        <v>276040.65999999997</v>
      </c>
      <c r="P1515">
        <v>2772456</v>
      </c>
      <c r="Q1515" t="str">
        <f t="shared" si="23"/>
        <v>3-Small C&amp;I</v>
      </c>
    </row>
    <row r="1516" spans="1:17" x14ac:dyDescent="0.35">
      <c r="A1516">
        <v>5</v>
      </c>
      <c r="B1516" t="s">
        <v>181</v>
      </c>
      <c r="C1516">
        <v>2019</v>
      </c>
      <c r="D1516">
        <v>9</v>
      </c>
      <c r="E1516" t="s">
        <v>188</v>
      </c>
      <c r="F1516">
        <v>5</v>
      </c>
      <c r="G1516" t="s">
        <v>195</v>
      </c>
      <c r="H1516">
        <v>950</v>
      </c>
      <c r="I1516" t="s">
        <v>184</v>
      </c>
      <c r="J1516" t="s">
        <v>115</v>
      </c>
      <c r="K1516" t="s">
        <v>185</v>
      </c>
      <c r="L1516">
        <v>4552</v>
      </c>
      <c r="M1516" t="s">
        <v>276</v>
      </c>
      <c r="N1516">
        <v>1269</v>
      </c>
      <c r="O1516">
        <v>334536.17</v>
      </c>
      <c r="P1516">
        <v>3751822</v>
      </c>
      <c r="Q1516" t="str">
        <f t="shared" si="23"/>
        <v>3-Small C&amp;I</v>
      </c>
    </row>
    <row r="1517" spans="1:17" x14ac:dyDescent="0.35">
      <c r="A1517">
        <v>5</v>
      </c>
      <c r="B1517" t="s">
        <v>181</v>
      </c>
      <c r="C1517">
        <v>2019</v>
      </c>
      <c r="D1517">
        <v>9</v>
      </c>
      <c r="E1517" t="s">
        <v>188</v>
      </c>
      <c r="F1517">
        <v>3</v>
      </c>
      <c r="G1517" t="s">
        <v>189</v>
      </c>
      <c r="H1517">
        <v>310</v>
      </c>
      <c r="I1517" t="s">
        <v>254</v>
      </c>
      <c r="J1517" t="s">
        <v>118</v>
      </c>
      <c r="K1517" t="s">
        <v>214</v>
      </c>
      <c r="L1517">
        <v>300</v>
      </c>
      <c r="M1517" t="s">
        <v>191</v>
      </c>
      <c r="N1517">
        <v>247</v>
      </c>
      <c r="O1517">
        <v>11277.08</v>
      </c>
      <c r="P1517">
        <v>50445</v>
      </c>
      <c r="Q1517" t="str">
        <f t="shared" si="23"/>
        <v>3-Small C&amp;I</v>
      </c>
    </row>
    <row r="1518" spans="1:17" x14ac:dyDescent="0.35">
      <c r="A1518">
        <v>5</v>
      </c>
      <c r="B1518" t="s">
        <v>181</v>
      </c>
      <c r="C1518">
        <v>2019</v>
      </c>
      <c r="D1518">
        <v>9</v>
      </c>
      <c r="E1518" t="s">
        <v>188</v>
      </c>
      <c r="F1518">
        <v>3</v>
      </c>
      <c r="G1518" t="s">
        <v>189</v>
      </c>
      <c r="H1518">
        <v>8</v>
      </c>
      <c r="I1518" t="s">
        <v>248</v>
      </c>
      <c r="J1518" t="s">
        <v>126</v>
      </c>
      <c r="K1518" t="s">
        <v>249</v>
      </c>
      <c r="L1518">
        <v>300</v>
      </c>
      <c r="M1518" t="s">
        <v>191</v>
      </c>
      <c r="N1518">
        <v>419</v>
      </c>
      <c r="O1518">
        <v>24427.98</v>
      </c>
      <c r="P1518">
        <v>117040</v>
      </c>
      <c r="Q1518" t="str">
        <f t="shared" si="23"/>
        <v>3-Small C&amp;I</v>
      </c>
    </row>
    <row r="1519" spans="1:17" x14ac:dyDescent="0.35">
      <c r="A1519">
        <v>5</v>
      </c>
      <c r="B1519" t="s">
        <v>181</v>
      </c>
      <c r="C1519">
        <v>2019</v>
      </c>
      <c r="D1519">
        <v>9</v>
      </c>
      <c r="E1519" t="s">
        <v>188</v>
      </c>
      <c r="F1519">
        <v>6</v>
      </c>
      <c r="G1519" t="s">
        <v>192</v>
      </c>
      <c r="H1519">
        <v>615</v>
      </c>
      <c r="I1519" t="s">
        <v>292</v>
      </c>
      <c r="J1519" t="s">
        <v>123</v>
      </c>
      <c r="K1519" t="s">
        <v>261</v>
      </c>
      <c r="L1519">
        <v>4562</v>
      </c>
      <c r="M1519" t="s">
        <v>211</v>
      </c>
      <c r="N1519">
        <v>650</v>
      </c>
      <c r="O1519">
        <v>366699.89</v>
      </c>
      <c r="P1519">
        <v>1150299</v>
      </c>
      <c r="Q1519" t="str">
        <f t="shared" si="23"/>
        <v>Street</v>
      </c>
    </row>
    <row r="1520" spans="1:17" x14ac:dyDescent="0.35">
      <c r="A1520">
        <v>5</v>
      </c>
      <c r="B1520" t="s">
        <v>181</v>
      </c>
      <c r="C1520">
        <v>2019</v>
      </c>
      <c r="D1520">
        <v>9</v>
      </c>
      <c r="E1520" t="s">
        <v>188</v>
      </c>
      <c r="F1520">
        <v>10</v>
      </c>
      <c r="G1520" t="s">
        <v>238</v>
      </c>
      <c r="H1520">
        <v>602</v>
      </c>
      <c r="I1520" t="s">
        <v>246</v>
      </c>
      <c r="J1520" t="s">
        <v>125</v>
      </c>
      <c r="K1520" t="s">
        <v>197</v>
      </c>
      <c r="L1520">
        <v>207</v>
      </c>
      <c r="M1520" t="s">
        <v>243</v>
      </c>
      <c r="N1520">
        <v>2</v>
      </c>
      <c r="O1520">
        <v>57.12</v>
      </c>
      <c r="P1520">
        <v>131</v>
      </c>
      <c r="Q1520" t="str">
        <f t="shared" si="23"/>
        <v>Street</v>
      </c>
    </row>
    <row r="1521" spans="1:17" x14ac:dyDescent="0.35">
      <c r="A1521">
        <v>5</v>
      </c>
      <c r="B1521" t="s">
        <v>181</v>
      </c>
      <c r="C1521">
        <v>2019</v>
      </c>
      <c r="D1521">
        <v>9</v>
      </c>
      <c r="E1521" t="s">
        <v>188</v>
      </c>
      <c r="F1521">
        <v>1</v>
      </c>
      <c r="G1521" t="s">
        <v>183</v>
      </c>
      <c r="H1521">
        <v>616</v>
      </c>
      <c r="I1521" t="s">
        <v>199</v>
      </c>
      <c r="J1521" t="s">
        <v>125</v>
      </c>
      <c r="K1521" t="s">
        <v>197</v>
      </c>
      <c r="L1521">
        <v>4512</v>
      </c>
      <c r="M1521" t="s">
        <v>186</v>
      </c>
      <c r="N1521">
        <v>602</v>
      </c>
      <c r="O1521">
        <v>15985.52</v>
      </c>
      <c r="P1521">
        <v>59001</v>
      </c>
      <c r="Q1521" t="str">
        <f t="shared" si="23"/>
        <v>Street</v>
      </c>
    </row>
    <row r="1522" spans="1:17" x14ac:dyDescent="0.35">
      <c r="A1522">
        <v>5</v>
      </c>
      <c r="B1522" t="s">
        <v>181</v>
      </c>
      <c r="C1522">
        <v>2019</v>
      </c>
      <c r="D1522">
        <v>9</v>
      </c>
      <c r="E1522" t="s">
        <v>188</v>
      </c>
      <c r="F1522">
        <v>6</v>
      </c>
      <c r="G1522" t="s">
        <v>192</v>
      </c>
      <c r="H1522">
        <v>625</v>
      </c>
      <c r="I1522" t="s">
        <v>286</v>
      </c>
      <c r="J1522" t="s">
        <v>132</v>
      </c>
      <c r="K1522" t="s">
        <v>212</v>
      </c>
      <c r="L1522">
        <v>700</v>
      </c>
      <c r="M1522" t="s">
        <v>193</v>
      </c>
      <c r="N1522">
        <v>1</v>
      </c>
      <c r="O1522">
        <v>15.81</v>
      </c>
      <c r="P1522">
        <v>19</v>
      </c>
      <c r="Q1522" t="str">
        <f t="shared" si="23"/>
        <v>Street</v>
      </c>
    </row>
    <row r="1523" spans="1:17" x14ac:dyDescent="0.35">
      <c r="A1523">
        <v>5</v>
      </c>
      <c r="B1523" t="s">
        <v>181</v>
      </c>
      <c r="C1523">
        <v>2019</v>
      </c>
      <c r="D1523">
        <v>9</v>
      </c>
      <c r="E1523" t="s">
        <v>188</v>
      </c>
      <c r="F1523">
        <v>5</v>
      </c>
      <c r="G1523" t="s">
        <v>195</v>
      </c>
      <c r="H1523">
        <v>701</v>
      </c>
      <c r="I1523" t="s">
        <v>206</v>
      </c>
      <c r="J1523" t="s">
        <v>207</v>
      </c>
      <c r="K1523" t="s">
        <v>208</v>
      </c>
      <c r="L1523">
        <v>460</v>
      </c>
      <c r="M1523" t="s">
        <v>198</v>
      </c>
      <c r="N1523">
        <v>79</v>
      </c>
      <c r="O1523">
        <v>1009074.28</v>
      </c>
      <c r="P1523">
        <v>6658961</v>
      </c>
      <c r="Q1523" t="str">
        <f t="shared" si="23"/>
        <v>5-Large C&amp;I</v>
      </c>
    </row>
    <row r="1524" spans="1:17" x14ac:dyDescent="0.35">
      <c r="A1524">
        <v>5</v>
      </c>
      <c r="B1524" t="s">
        <v>181</v>
      </c>
      <c r="C1524">
        <v>2019</v>
      </c>
      <c r="D1524">
        <v>9</v>
      </c>
      <c r="E1524" t="s">
        <v>188</v>
      </c>
      <c r="F1524">
        <v>75</v>
      </c>
      <c r="G1524" t="s">
        <v>212</v>
      </c>
      <c r="H1524">
        <v>701</v>
      </c>
      <c r="I1524" t="s">
        <v>206</v>
      </c>
      <c r="J1524" t="s">
        <v>207</v>
      </c>
      <c r="K1524" t="s">
        <v>208</v>
      </c>
      <c r="L1524">
        <v>1575</v>
      </c>
      <c r="M1524" t="s">
        <v>218</v>
      </c>
      <c r="N1524">
        <v>1</v>
      </c>
      <c r="O1524">
        <v>12343.41</v>
      </c>
      <c r="P1524">
        <v>84700</v>
      </c>
      <c r="Q1524" t="str">
        <f t="shared" si="23"/>
        <v>5-Large C&amp;I</v>
      </c>
    </row>
    <row r="1525" spans="1:17" x14ac:dyDescent="0.35">
      <c r="A1525">
        <v>4</v>
      </c>
      <c r="B1525" t="s">
        <v>187</v>
      </c>
      <c r="C1525">
        <v>2019</v>
      </c>
      <c r="D1525">
        <v>9</v>
      </c>
      <c r="E1525" t="s">
        <v>188</v>
      </c>
      <c r="F1525">
        <v>1</v>
      </c>
      <c r="G1525" t="s">
        <v>183</v>
      </c>
      <c r="H1525">
        <v>1</v>
      </c>
      <c r="I1525" t="s">
        <v>229</v>
      </c>
      <c r="J1525" t="s">
        <v>121</v>
      </c>
      <c r="K1525" t="s">
        <v>230</v>
      </c>
      <c r="L1525">
        <v>200</v>
      </c>
      <c r="M1525" t="s">
        <v>210</v>
      </c>
      <c r="N1525">
        <v>1174</v>
      </c>
      <c r="O1525">
        <v>288880.77</v>
      </c>
      <c r="P1525">
        <v>1214053</v>
      </c>
      <c r="Q1525" t="str">
        <f t="shared" si="23"/>
        <v>1-Residential</v>
      </c>
    </row>
    <row r="1526" spans="1:17" x14ac:dyDescent="0.35">
      <c r="A1526">
        <v>5</v>
      </c>
      <c r="B1526" t="s">
        <v>181</v>
      </c>
      <c r="C1526">
        <v>2019</v>
      </c>
      <c r="D1526">
        <v>9</v>
      </c>
      <c r="E1526" t="s">
        <v>188</v>
      </c>
      <c r="F1526">
        <v>72</v>
      </c>
      <c r="G1526" t="s">
        <v>212</v>
      </c>
      <c r="H1526">
        <v>1</v>
      </c>
      <c r="I1526" t="s">
        <v>229</v>
      </c>
      <c r="J1526" t="s">
        <v>121</v>
      </c>
      <c r="K1526" t="s">
        <v>230</v>
      </c>
      <c r="L1526">
        <v>1572</v>
      </c>
      <c r="M1526" t="s">
        <v>231</v>
      </c>
      <c r="N1526">
        <v>1</v>
      </c>
      <c r="O1526">
        <v>112.27</v>
      </c>
      <c r="P1526">
        <v>477</v>
      </c>
      <c r="Q1526" t="str">
        <f t="shared" si="23"/>
        <v>1-Residential</v>
      </c>
    </row>
    <row r="1527" spans="1:17" x14ac:dyDescent="0.35">
      <c r="A1527">
        <v>4</v>
      </c>
      <c r="B1527" t="s">
        <v>187</v>
      </c>
      <c r="C1527">
        <v>2019</v>
      </c>
      <c r="D1527">
        <v>9</v>
      </c>
      <c r="E1527" t="s">
        <v>188</v>
      </c>
      <c r="F1527">
        <v>3</v>
      </c>
      <c r="G1527" t="s">
        <v>189</v>
      </c>
      <c r="H1527">
        <v>903</v>
      </c>
      <c r="I1527" t="s">
        <v>239</v>
      </c>
      <c r="J1527" t="s">
        <v>121</v>
      </c>
      <c r="K1527" t="s">
        <v>230</v>
      </c>
      <c r="L1527">
        <v>4532</v>
      </c>
      <c r="M1527" t="s">
        <v>200</v>
      </c>
      <c r="N1527">
        <v>23</v>
      </c>
      <c r="O1527">
        <v>1850.26</v>
      </c>
      <c r="P1527">
        <v>13839</v>
      </c>
      <c r="Q1527" t="str">
        <f t="shared" si="23"/>
        <v>1-Residential</v>
      </c>
    </row>
    <row r="1528" spans="1:17" x14ac:dyDescent="0.35">
      <c r="A1528">
        <v>4</v>
      </c>
      <c r="B1528" t="s">
        <v>187</v>
      </c>
      <c r="C1528">
        <v>2019</v>
      </c>
      <c r="D1528">
        <v>9</v>
      </c>
      <c r="E1528" t="s">
        <v>188</v>
      </c>
      <c r="F1528">
        <v>6</v>
      </c>
      <c r="G1528" t="s">
        <v>192</v>
      </c>
      <c r="H1528">
        <v>624</v>
      </c>
      <c r="I1528" t="s">
        <v>226</v>
      </c>
      <c r="J1528" t="s">
        <v>124</v>
      </c>
      <c r="K1528" t="s">
        <v>227</v>
      </c>
      <c r="L1528">
        <v>4562</v>
      </c>
      <c r="M1528" t="s">
        <v>211</v>
      </c>
      <c r="N1528">
        <v>2</v>
      </c>
      <c r="O1528">
        <v>1015.15</v>
      </c>
      <c r="P1528">
        <v>5943</v>
      </c>
      <c r="Q1528" t="str">
        <f t="shared" si="23"/>
        <v>Street</v>
      </c>
    </row>
    <row r="1529" spans="1:17" x14ac:dyDescent="0.35">
      <c r="A1529">
        <v>5</v>
      </c>
      <c r="B1529" t="s">
        <v>181</v>
      </c>
      <c r="C1529">
        <v>2019</v>
      </c>
      <c r="D1529">
        <v>10</v>
      </c>
      <c r="E1529" t="s">
        <v>182</v>
      </c>
      <c r="F1529">
        <v>1</v>
      </c>
      <c r="G1529" t="s">
        <v>183</v>
      </c>
      <c r="H1529">
        <v>950</v>
      </c>
      <c r="I1529" t="s">
        <v>184</v>
      </c>
      <c r="J1529" t="s">
        <v>115</v>
      </c>
      <c r="K1529" t="s">
        <v>185</v>
      </c>
      <c r="L1529">
        <v>4512</v>
      </c>
      <c r="M1529" t="s">
        <v>186</v>
      </c>
      <c r="N1529">
        <v>655</v>
      </c>
      <c r="O1529">
        <v>31767.61</v>
      </c>
      <c r="P1529">
        <v>296019</v>
      </c>
      <c r="Q1529" t="str">
        <f t="shared" si="23"/>
        <v>3-Small C&amp;I</v>
      </c>
    </row>
    <row r="1530" spans="1:17" x14ac:dyDescent="0.35">
      <c r="A1530">
        <v>5</v>
      </c>
      <c r="B1530" t="s">
        <v>181</v>
      </c>
      <c r="C1530">
        <v>2019</v>
      </c>
      <c r="D1530">
        <v>10</v>
      </c>
      <c r="E1530" t="s">
        <v>182</v>
      </c>
      <c r="F1530">
        <v>3</v>
      </c>
      <c r="G1530" t="s">
        <v>189</v>
      </c>
      <c r="H1530">
        <v>911</v>
      </c>
      <c r="I1530" t="s">
        <v>201</v>
      </c>
      <c r="J1530" t="s">
        <v>202</v>
      </c>
      <c r="K1530" t="s">
        <v>203</v>
      </c>
      <c r="L1530">
        <v>4532</v>
      </c>
      <c r="M1530" t="s">
        <v>200</v>
      </c>
      <c r="N1530">
        <v>26</v>
      </c>
      <c r="O1530">
        <v>38642.980000000003</v>
      </c>
      <c r="P1530">
        <v>314570</v>
      </c>
      <c r="Q1530" t="str">
        <f t="shared" si="23"/>
        <v>1-Residential</v>
      </c>
    </row>
    <row r="1531" spans="1:17" x14ac:dyDescent="0.35">
      <c r="A1531">
        <v>5</v>
      </c>
      <c r="B1531" t="s">
        <v>181</v>
      </c>
      <c r="C1531">
        <v>2019</v>
      </c>
      <c r="D1531">
        <v>10</v>
      </c>
      <c r="E1531" t="s">
        <v>182</v>
      </c>
      <c r="F1531">
        <v>1</v>
      </c>
      <c r="G1531" t="s">
        <v>183</v>
      </c>
      <c r="H1531">
        <v>3</v>
      </c>
      <c r="I1531" t="s">
        <v>209</v>
      </c>
      <c r="J1531" t="s">
        <v>202</v>
      </c>
      <c r="K1531" t="s">
        <v>203</v>
      </c>
      <c r="L1531">
        <v>200</v>
      </c>
      <c r="M1531" t="s">
        <v>210</v>
      </c>
      <c r="N1531">
        <v>12</v>
      </c>
      <c r="O1531">
        <v>4712.03</v>
      </c>
      <c r="P1531">
        <v>19572</v>
      </c>
      <c r="Q1531" t="str">
        <f t="shared" si="23"/>
        <v>1-Residential</v>
      </c>
    </row>
    <row r="1532" spans="1:17" x14ac:dyDescent="0.35">
      <c r="A1532">
        <v>5</v>
      </c>
      <c r="B1532" t="s">
        <v>181</v>
      </c>
      <c r="C1532">
        <v>2019</v>
      </c>
      <c r="D1532">
        <v>10</v>
      </c>
      <c r="E1532" t="s">
        <v>182</v>
      </c>
      <c r="F1532">
        <v>6</v>
      </c>
      <c r="G1532" t="s">
        <v>192</v>
      </c>
      <c r="H1532">
        <v>950</v>
      </c>
      <c r="I1532" t="s">
        <v>184</v>
      </c>
      <c r="J1532" t="s">
        <v>115</v>
      </c>
      <c r="K1532" t="s">
        <v>185</v>
      </c>
      <c r="L1532">
        <v>4562</v>
      </c>
      <c r="M1532" t="s">
        <v>211</v>
      </c>
      <c r="N1532">
        <v>30</v>
      </c>
      <c r="O1532">
        <v>768.4</v>
      </c>
      <c r="P1532">
        <v>5528</v>
      </c>
      <c r="Q1532" t="str">
        <f t="shared" si="23"/>
        <v>3-Small C&amp;I</v>
      </c>
    </row>
    <row r="1533" spans="1:17" x14ac:dyDescent="0.35">
      <c r="A1533">
        <v>5</v>
      </c>
      <c r="B1533" t="s">
        <v>181</v>
      </c>
      <c r="C1533">
        <v>2019</v>
      </c>
      <c r="D1533">
        <v>10</v>
      </c>
      <c r="E1533" t="s">
        <v>182</v>
      </c>
      <c r="F1533">
        <v>75</v>
      </c>
      <c r="G1533" t="s">
        <v>212</v>
      </c>
      <c r="H1533">
        <v>950</v>
      </c>
      <c r="I1533" t="s">
        <v>184</v>
      </c>
      <c r="J1533" t="s">
        <v>115</v>
      </c>
      <c r="K1533" t="s">
        <v>185</v>
      </c>
      <c r="L1533">
        <v>4575</v>
      </c>
      <c r="M1533" t="s">
        <v>212</v>
      </c>
      <c r="N1533">
        <v>2</v>
      </c>
      <c r="O1533">
        <v>673.28</v>
      </c>
      <c r="P1533">
        <v>7580</v>
      </c>
      <c r="Q1533" t="str">
        <f t="shared" si="23"/>
        <v>3-Small C&amp;I</v>
      </c>
    </row>
    <row r="1534" spans="1:17" x14ac:dyDescent="0.35">
      <c r="A1534">
        <v>5</v>
      </c>
      <c r="B1534" t="s">
        <v>181</v>
      </c>
      <c r="C1534">
        <v>2019</v>
      </c>
      <c r="D1534">
        <v>10</v>
      </c>
      <c r="E1534" t="s">
        <v>182</v>
      </c>
      <c r="F1534">
        <v>3</v>
      </c>
      <c r="G1534" t="s">
        <v>189</v>
      </c>
      <c r="H1534">
        <v>6</v>
      </c>
      <c r="I1534" t="s">
        <v>256</v>
      </c>
      <c r="J1534" t="s">
        <v>122</v>
      </c>
      <c r="K1534" t="s">
        <v>242</v>
      </c>
      <c r="L1534">
        <v>300</v>
      </c>
      <c r="M1534" t="s">
        <v>191</v>
      </c>
      <c r="N1534">
        <v>2</v>
      </c>
      <c r="O1534">
        <v>-27.1</v>
      </c>
      <c r="P1534">
        <v>-202</v>
      </c>
      <c r="Q1534" t="str">
        <f t="shared" si="23"/>
        <v>2-Low Income Residential</v>
      </c>
    </row>
    <row r="1535" spans="1:17" x14ac:dyDescent="0.35">
      <c r="A1535">
        <v>5</v>
      </c>
      <c r="B1535" t="s">
        <v>181</v>
      </c>
      <c r="C1535">
        <v>2019</v>
      </c>
      <c r="D1535">
        <v>10</v>
      </c>
      <c r="E1535" t="s">
        <v>182</v>
      </c>
      <c r="F1535">
        <v>75</v>
      </c>
      <c r="G1535" t="s">
        <v>212</v>
      </c>
      <c r="H1535">
        <v>701</v>
      </c>
      <c r="I1535" t="s">
        <v>206</v>
      </c>
      <c r="J1535" t="s">
        <v>207</v>
      </c>
      <c r="K1535" t="s">
        <v>208</v>
      </c>
      <c r="L1535">
        <v>1575</v>
      </c>
      <c r="M1535" t="s">
        <v>218</v>
      </c>
      <c r="N1535">
        <v>1</v>
      </c>
      <c r="O1535">
        <v>9915.4699999999993</v>
      </c>
      <c r="P1535">
        <v>65800</v>
      </c>
      <c r="Q1535" t="str">
        <f t="shared" si="23"/>
        <v>5-Large C&amp;I</v>
      </c>
    </row>
    <row r="1536" spans="1:17" x14ac:dyDescent="0.35">
      <c r="A1536">
        <v>5</v>
      </c>
      <c r="B1536" t="s">
        <v>181</v>
      </c>
      <c r="C1536">
        <v>2019</v>
      </c>
      <c r="D1536">
        <v>10</v>
      </c>
      <c r="E1536" t="s">
        <v>182</v>
      </c>
      <c r="F1536">
        <v>3</v>
      </c>
      <c r="G1536" t="s">
        <v>189</v>
      </c>
      <c r="H1536">
        <v>19</v>
      </c>
      <c r="I1536" t="s">
        <v>262</v>
      </c>
      <c r="J1536" t="s">
        <v>127</v>
      </c>
      <c r="K1536" t="s">
        <v>263</v>
      </c>
      <c r="L1536">
        <v>300</v>
      </c>
      <c r="M1536" t="s">
        <v>191</v>
      </c>
      <c r="N1536">
        <v>55</v>
      </c>
      <c r="O1536">
        <v>106721.26</v>
      </c>
      <c r="P1536">
        <v>635756</v>
      </c>
      <c r="Q1536" t="str">
        <f t="shared" si="23"/>
        <v>4-Medium C&amp;I</v>
      </c>
    </row>
    <row r="1537" spans="1:17" x14ac:dyDescent="0.35">
      <c r="A1537">
        <v>5</v>
      </c>
      <c r="B1537" t="s">
        <v>181</v>
      </c>
      <c r="C1537">
        <v>2019</v>
      </c>
      <c r="D1537">
        <v>10</v>
      </c>
      <c r="E1537" t="s">
        <v>182</v>
      </c>
      <c r="F1537">
        <v>1</v>
      </c>
      <c r="G1537" t="s">
        <v>183</v>
      </c>
      <c r="H1537">
        <v>1</v>
      </c>
      <c r="I1537" t="s">
        <v>229</v>
      </c>
      <c r="J1537" t="s">
        <v>121</v>
      </c>
      <c r="K1537" t="s">
        <v>230</v>
      </c>
      <c r="L1537">
        <v>200</v>
      </c>
      <c r="M1537" t="s">
        <v>210</v>
      </c>
      <c r="N1537">
        <v>546205</v>
      </c>
      <c r="O1537">
        <v>54131307.799999997</v>
      </c>
      <c r="P1537">
        <v>230809776</v>
      </c>
      <c r="Q1537" t="str">
        <f t="shared" si="23"/>
        <v>1-Residential</v>
      </c>
    </row>
    <row r="1538" spans="1:17" x14ac:dyDescent="0.35">
      <c r="A1538">
        <v>4</v>
      </c>
      <c r="B1538" t="s">
        <v>187</v>
      </c>
      <c r="C1538">
        <v>2019</v>
      </c>
      <c r="D1538">
        <v>10</v>
      </c>
      <c r="E1538" t="s">
        <v>182</v>
      </c>
      <c r="F1538">
        <v>10</v>
      </c>
      <c r="G1538" t="s">
        <v>238</v>
      </c>
      <c r="H1538">
        <v>1</v>
      </c>
      <c r="I1538" t="s">
        <v>229</v>
      </c>
      <c r="J1538" t="s">
        <v>121</v>
      </c>
      <c r="K1538" t="s">
        <v>230</v>
      </c>
      <c r="L1538">
        <v>207</v>
      </c>
      <c r="M1538" t="s">
        <v>243</v>
      </c>
      <c r="N1538">
        <v>12</v>
      </c>
      <c r="O1538">
        <v>1098.3800000000001</v>
      </c>
      <c r="P1538">
        <v>4476</v>
      </c>
      <c r="Q1538" t="str">
        <f t="shared" ref="Q1538:Q1601" si="24">VLOOKUP(J1538,S:T,2,FALSE)</f>
        <v>1-Residential</v>
      </c>
    </row>
    <row r="1539" spans="1:17" x14ac:dyDescent="0.35">
      <c r="A1539">
        <v>5</v>
      </c>
      <c r="B1539" t="s">
        <v>181</v>
      </c>
      <c r="C1539">
        <v>2019</v>
      </c>
      <c r="D1539">
        <v>10</v>
      </c>
      <c r="E1539" t="s">
        <v>182</v>
      </c>
      <c r="F1539">
        <v>10</v>
      </c>
      <c r="G1539" t="s">
        <v>238</v>
      </c>
      <c r="H1539">
        <v>2</v>
      </c>
      <c r="I1539" t="s">
        <v>264</v>
      </c>
      <c r="J1539" t="s">
        <v>121</v>
      </c>
      <c r="K1539" t="s">
        <v>230</v>
      </c>
      <c r="L1539">
        <v>207</v>
      </c>
      <c r="M1539" t="s">
        <v>243</v>
      </c>
      <c r="N1539">
        <v>28</v>
      </c>
      <c r="O1539">
        <v>3276.49</v>
      </c>
      <c r="P1539">
        <v>14013</v>
      </c>
      <c r="Q1539" t="str">
        <f t="shared" si="24"/>
        <v>1-Residential</v>
      </c>
    </row>
    <row r="1540" spans="1:17" x14ac:dyDescent="0.35">
      <c r="A1540">
        <v>5</v>
      </c>
      <c r="B1540" t="s">
        <v>181</v>
      </c>
      <c r="C1540">
        <v>2019</v>
      </c>
      <c r="D1540">
        <v>10</v>
      </c>
      <c r="E1540" t="s">
        <v>182</v>
      </c>
      <c r="F1540">
        <v>10</v>
      </c>
      <c r="G1540" t="s">
        <v>238</v>
      </c>
      <c r="H1540">
        <v>301</v>
      </c>
      <c r="I1540" t="s">
        <v>247</v>
      </c>
      <c r="J1540" t="s">
        <v>121</v>
      </c>
      <c r="K1540" t="s">
        <v>230</v>
      </c>
      <c r="L1540">
        <v>207</v>
      </c>
      <c r="M1540" t="s">
        <v>243</v>
      </c>
      <c r="N1540">
        <v>3</v>
      </c>
      <c r="O1540">
        <v>-336.64</v>
      </c>
      <c r="P1540">
        <v>-1456</v>
      </c>
      <c r="Q1540" t="str">
        <f t="shared" si="24"/>
        <v>1-Residential</v>
      </c>
    </row>
    <row r="1541" spans="1:17" x14ac:dyDescent="0.35">
      <c r="A1541">
        <v>5</v>
      </c>
      <c r="B1541" t="s">
        <v>181</v>
      </c>
      <c r="C1541">
        <v>2019</v>
      </c>
      <c r="D1541">
        <v>10</v>
      </c>
      <c r="E1541" t="s">
        <v>182</v>
      </c>
      <c r="F1541">
        <v>71</v>
      </c>
      <c r="G1541" t="s">
        <v>212</v>
      </c>
      <c r="H1541">
        <v>1</v>
      </c>
      <c r="I1541" t="s">
        <v>229</v>
      </c>
      <c r="J1541" t="s">
        <v>121</v>
      </c>
      <c r="K1541" t="s">
        <v>230</v>
      </c>
      <c r="L1541">
        <v>1571</v>
      </c>
      <c r="M1541" t="s">
        <v>265</v>
      </c>
      <c r="N1541">
        <v>1</v>
      </c>
      <c r="O1541">
        <v>5.5</v>
      </c>
      <c r="P1541">
        <v>0</v>
      </c>
      <c r="Q1541" t="str">
        <f t="shared" si="24"/>
        <v>1-Residential</v>
      </c>
    </row>
    <row r="1542" spans="1:17" x14ac:dyDescent="0.35">
      <c r="A1542">
        <v>5</v>
      </c>
      <c r="B1542" t="s">
        <v>181</v>
      </c>
      <c r="C1542">
        <v>2019</v>
      </c>
      <c r="D1542">
        <v>10</v>
      </c>
      <c r="E1542" t="s">
        <v>182</v>
      </c>
      <c r="F1542">
        <v>3</v>
      </c>
      <c r="G1542" t="s">
        <v>189</v>
      </c>
      <c r="H1542">
        <v>602</v>
      </c>
      <c r="I1542" t="s">
        <v>246</v>
      </c>
      <c r="J1542" t="s">
        <v>125</v>
      </c>
      <c r="K1542" t="s">
        <v>197</v>
      </c>
      <c r="L1542">
        <v>300</v>
      </c>
      <c r="M1542" t="s">
        <v>191</v>
      </c>
      <c r="N1542">
        <v>994</v>
      </c>
      <c r="O1542">
        <v>95385.919999999998</v>
      </c>
      <c r="P1542">
        <v>314797</v>
      </c>
      <c r="Q1542" t="str">
        <f t="shared" si="24"/>
        <v>Street</v>
      </c>
    </row>
    <row r="1543" spans="1:17" x14ac:dyDescent="0.35">
      <c r="A1543">
        <v>5</v>
      </c>
      <c r="B1543" t="s">
        <v>181</v>
      </c>
      <c r="C1543">
        <v>2019</v>
      </c>
      <c r="D1543">
        <v>10</v>
      </c>
      <c r="E1543" t="s">
        <v>182</v>
      </c>
      <c r="F1543">
        <v>6</v>
      </c>
      <c r="G1543" t="s">
        <v>192</v>
      </c>
      <c r="H1543">
        <v>600</v>
      </c>
      <c r="I1543" t="s">
        <v>266</v>
      </c>
      <c r="J1543" t="s">
        <v>123</v>
      </c>
      <c r="K1543" t="s">
        <v>261</v>
      </c>
      <c r="L1543">
        <v>700</v>
      </c>
      <c r="M1543" t="s">
        <v>193</v>
      </c>
      <c r="N1543">
        <v>89</v>
      </c>
      <c r="O1543">
        <v>116784</v>
      </c>
      <c r="P1543">
        <v>290003</v>
      </c>
      <c r="Q1543" t="str">
        <f t="shared" si="24"/>
        <v>Street</v>
      </c>
    </row>
    <row r="1544" spans="1:17" x14ac:dyDescent="0.35">
      <c r="A1544">
        <v>5</v>
      </c>
      <c r="B1544" t="s">
        <v>181</v>
      </c>
      <c r="C1544">
        <v>2019</v>
      </c>
      <c r="D1544">
        <v>10</v>
      </c>
      <c r="E1544" t="s">
        <v>182</v>
      </c>
      <c r="F1544">
        <v>3</v>
      </c>
      <c r="G1544" t="s">
        <v>189</v>
      </c>
      <c r="H1544">
        <v>616</v>
      </c>
      <c r="I1544" t="s">
        <v>199</v>
      </c>
      <c r="J1544" t="s">
        <v>125</v>
      </c>
      <c r="K1544" t="s">
        <v>197</v>
      </c>
      <c r="L1544">
        <v>4532</v>
      </c>
      <c r="M1544" t="s">
        <v>200</v>
      </c>
      <c r="N1544">
        <v>3195</v>
      </c>
      <c r="O1544">
        <v>218369.85</v>
      </c>
      <c r="P1544">
        <v>1060253</v>
      </c>
      <c r="Q1544" t="str">
        <f t="shared" si="24"/>
        <v>Street</v>
      </c>
    </row>
    <row r="1545" spans="1:17" x14ac:dyDescent="0.35">
      <c r="A1545">
        <v>5</v>
      </c>
      <c r="B1545" t="s">
        <v>181</v>
      </c>
      <c r="C1545">
        <v>2019</v>
      </c>
      <c r="D1545">
        <v>10</v>
      </c>
      <c r="E1545" t="s">
        <v>182</v>
      </c>
      <c r="F1545">
        <v>6</v>
      </c>
      <c r="G1545" t="s">
        <v>192</v>
      </c>
      <c r="H1545">
        <v>626</v>
      </c>
      <c r="I1545" t="s">
        <v>268</v>
      </c>
      <c r="J1545" t="s">
        <v>132</v>
      </c>
      <c r="K1545" t="s">
        <v>212</v>
      </c>
      <c r="L1545">
        <v>700</v>
      </c>
      <c r="M1545" t="s">
        <v>193</v>
      </c>
      <c r="N1545">
        <v>3</v>
      </c>
      <c r="O1545">
        <v>1684.42</v>
      </c>
      <c r="P1545">
        <v>605</v>
      </c>
      <c r="Q1545" t="str">
        <f t="shared" si="24"/>
        <v>Street</v>
      </c>
    </row>
    <row r="1546" spans="1:17" x14ac:dyDescent="0.35">
      <c r="A1546">
        <v>5</v>
      </c>
      <c r="B1546" t="s">
        <v>181</v>
      </c>
      <c r="C1546">
        <v>2019</v>
      </c>
      <c r="D1546">
        <v>10</v>
      </c>
      <c r="E1546" t="s">
        <v>182</v>
      </c>
      <c r="F1546">
        <v>6</v>
      </c>
      <c r="G1546" t="s">
        <v>192</v>
      </c>
      <c r="H1546">
        <v>624</v>
      </c>
      <c r="I1546" t="s">
        <v>226</v>
      </c>
      <c r="J1546" t="s">
        <v>124</v>
      </c>
      <c r="K1546" t="s">
        <v>227</v>
      </c>
      <c r="L1546">
        <v>4562</v>
      </c>
      <c r="M1546" t="s">
        <v>211</v>
      </c>
      <c r="N1546">
        <v>15</v>
      </c>
      <c r="O1546">
        <v>1127.73</v>
      </c>
      <c r="P1546">
        <v>9070</v>
      </c>
      <c r="Q1546" t="str">
        <f t="shared" si="24"/>
        <v>Street</v>
      </c>
    </row>
    <row r="1547" spans="1:17" x14ac:dyDescent="0.35">
      <c r="A1547">
        <v>5</v>
      </c>
      <c r="B1547" t="s">
        <v>181</v>
      </c>
      <c r="C1547">
        <v>2019</v>
      </c>
      <c r="D1547">
        <v>10</v>
      </c>
      <c r="E1547" t="s">
        <v>182</v>
      </c>
      <c r="F1547">
        <v>3</v>
      </c>
      <c r="G1547" t="s">
        <v>189</v>
      </c>
      <c r="H1547">
        <v>953</v>
      </c>
      <c r="I1547" t="s">
        <v>213</v>
      </c>
      <c r="J1547" t="s">
        <v>118</v>
      </c>
      <c r="K1547" t="s">
        <v>214</v>
      </c>
      <c r="L1547">
        <v>4532</v>
      </c>
      <c r="M1547" t="s">
        <v>200</v>
      </c>
      <c r="N1547">
        <v>14842</v>
      </c>
      <c r="O1547">
        <v>440318.14</v>
      </c>
      <c r="P1547">
        <v>5319756</v>
      </c>
      <c r="Q1547" t="str">
        <f t="shared" si="24"/>
        <v>3-Small C&amp;I</v>
      </c>
    </row>
    <row r="1548" spans="1:17" x14ac:dyDescent="0.35">
      <c r="A1548">
        <v>4</v>
      </c>
      <c r="B1548" t="s">
        <v>187</v>
      </c>
      <c r="C1548">
        <v>2019</v>
      </c>
      <c r="D1548">
        <v>10</v>
      </c>
      <c r="E1548" t="s">
        <v>182</v>
      </c>
      <c r="F1548">
        <v>1</v>
      </c>
      <c r="G1548" t="s">
        <v>183</v>
      </c>
      <c r="H1548">
        <v>10</v>
      </c>
      <c r="I1548" t="s">
        <v>251</v>
      </c>
      <c r="J1548" t="s">
        <v>118</v>
      </c>
      <c r="K1548" t="s">
        <v>214</v>
      </c>
      <c r="L1548">
        <v>200</v>
      </c>
      <c r="M1548" t="s">
        <v>210</v>
      </c>
      <c r="N1548">
        <v>3</v>
      </c>
      <c r="O1548">
        <v>268.48</v>
      </c>
      <c r="P1548">
        <v>1249</v>
      </c>
      <c r="Q1548" t="str">
        <f t="shared" si="24"/>
        <v>3-Small C&amp;I</v>
      </c>
    </row>
    <row r="1549" spans="1:17" x14ac:dyDescent="0.35">
      <c r="A1549">
        <v>5</v>
      </c>
      <c r="B1549" t="s">
        <v>181</v>
      </c>
      <c r="C1549">
        <v>2019</v>
      </c>
      <c r="D1549">
        <v>10</v>
      </c>
      <c r="E1549" t="s">
        <v>182</v>
      </c>
      <c r="F1549">
        <v>3</v>
      </c>
      <c r="G1549" t="s">
        <v>189</v>
      </c>
      <c r="H1549">
        <v>310</v>
      </c>
      <c r="I1549" t="s">
        <v>254</v>
      </c>
      <c r="J1549" t="s">
        <v>118</v>
      </c>
      <c r="K1549" t="s">
        <v>214</v>
      </c>
      <c r="L1549">
        <v>300</v>
      </c>
      <c r="M1549" t="s">
        <v>191</v>
      </c>
      <c r="N1549">
        <v>1</v>
      </c>
      <c r="O1549">
        <v>13.09</v>
      </c>
      <c r="P1549">
        <v>17</v>
      </c>
      <c r="Q1549" t="str">
        <f t="shared" si="24"/>
        <v>3-Small C&amp;I</v>
      </c>
    </row>
    <row r="1550" spans="1:17" x14ac:dyDescent="0.35">
      <c r="A1550">
        <v>5</v>
      </c>
      <c r="B1550" t="s">
        <v>181</v>
      </c>
      <c r="C1550">
        <v>2019</v>
      </c>
      <c r="D1550">
        <v>10</v>
      </c>
      <c r="E1550" t="s">
        <v>182</v>
      </c>
      <c r="F1550">
        <v>1</v>
      </c>
      <c r="G1550" t="s">
        <v>183</v>
      </c>
      <c r="H1550">
        <v>953</v>
      </c>
      <c r="I1550" t="s">
        <v>213</v>
      </c>
      <c r="J1550" t="s">
        <v>118</v>
      </c>
      <c r="K1550" t="s">
        <v>214</v>
      </c>
      <c r="L1550">
        <v>4512</v>
      </c>
      <c r="M1550" t="s">
        <v>186</v>
      </c>
      <c r="N1550">
        <v>575</v>
      </c>
      <c r="O1550">
        <v>20045.150000000001</v>
      </c>
      <c r="P1550">
        <v>167524</v>
      </c>
      <c r="Q1550" t="str">
        <f t="shared" si="24"/>
        <v>3-Small C&amp;I</v>
      </c>
    </row>
    <row r="1551" spans="1:17" x14ac:dyDescent="0.35">
      <c r="A1551">
        <v>5</v>
      </c>
      <c r="B1551" t="s">
        <v>181</v>
      </c>
      <c r="C1551">
        <v>2019</v>
      </c>
      <c r="D1551">
        <v>10</v>
      </c>
      <c r="E1551" t="s">
        <v>182</v>
      </c>
      <c r="F1551">
        <v>3</v>
      </c>
      <c r="G1551" t="s">
        <v>189</v>
      </c>
      <c r="H1551">
        <v>13</v>
      </c>
      <c r="I1551" t="s">
        <v>296</v>
      </c>
      <c r="J1551" t="s">
        <v>119</v>
      </c>
      <c r="K1551" t="s">
        <v>216</v>
      </c>
      <c r="L1551">
        <v>300</v>
      </c>
      <c r="M1551" t="s">
        <v>191</v>
      </c>
      <c r="N1551">
        <v>104</v>
      </c>
      <c r="O1551">
        <v>194889.09</v>
      </c>
      <c r="P1551">
        <v>1137995</v>
      </c>
      <c r="Q1551" t="str">
        <f t="shared" si="24"/>
        <v>4-Medium C&amp;I</v>
      </c>
    </row>
    <row r="1552" spans="1:17" x14ac:dyDescent="0.35">
      <c r="A1552">
        <v>5</v>
      </c>
      <c r="B1552" t="s">
        <v>181</v>
      </c>
      <c r="C1552">
        <v>2019</v>
      </c>
      <c r="D1552">
        <v>10</v>
      </c>
      <c r="E1552" t="s">
        <v>182</v>
      </c>
      <c r="F1552">
        <v>3</v>
      </c>
      <c r="G1552" t="s">
        <v>189</v>
      </c>
      <c r="H1552">
        <v>903</v>
      </c>
      <c r="I1552" t="s">
        <v>239</v>
      </c>
      <c r="J1552" t="s">
        <v>121</v>
      </c>
      <c r="K1552" t="s">
        <v>230</v>
      </c>
      <c r="L1552">
        <v>4532</v>
      </c>
      <c r="M1552" t="s">
        <v>200</v>
      </c>
      <c r="N1552">
        <v>948</v>
      </c>
      <c r="O1552">
        <v>190467.5</v>
      </c>
      <c r="P1552">
        <v>1630069</v>
      </c>
      <c r="Q1552" t="str">
        <f t="shared" si="24"/>
        <v>1-Residential</v>
      </c>
    </row>
    <row r="1553" spans="1:17" x14ac:dyDescent="0.35">
      <c r="A1553">
        <v>5</v>
      </c>
      <c r="B1553" t="s">
        <v>181</v>
      </c>
      <c r="C1553">
        <v>2019</v>
      </c>
      <c r="D1553">
        <v>10</v>
      </c>
      <c r="E1553" t="s">
        <v>182</v>
      </c>
      <c r="F1553">
        <v>10</v>
      </c>
      <c r="G1553" t="s">
        <v>238</v>
      </c>
      <c r="H1553">
        <v>950</v>
      </c>
      <c r="I1553" t="s">
        <v>184</v>
      </c>
      <c r="J1553" t="s">
        <v>115</v>
      </c>
      <c r="K1553" t="s">
        <v>185</v>
      </c>
      <c r="L1553">
        <v>4513</v>
      </c>
      <c r="M1553" t="s">
        <v>240</v>
      </c>
      <c r="N1553">
        <v>16</v>
      </c>
      <c r="O1553">
        <v>1030.1099999999999</v>
      </c>
      <c r="P1553">
        <v>14813</v>
      </c>
      <c r="Q1553" t="str">
        <f t="shared" si="24"/>
        <v>3-Small C&amp;I</v>
      </c>
    </row>
    <row r="1554" spans="1:17" x14ac:dyDescent="0.35">
      <c r="A1554">
        <v>5</v>
      </c>
      <c r="B1554" t="s">
        <v>181</v>
      </c>
      <c r="C1554">
        <v>2019</v>
      </c>
      <c r="D1554">
        <v>10</v>
      </c>
      <c r="E1554" t="s">
        <v>182</v>
      </c>
      <c r="F1554">
        <v>1</v>
      </c>
      <c r="G1554" t="s">
        <v>183</v>
      </c>
      <c r="H1554">
        <v>306</v>
      </c>
      <c r="I1554" t="s">
        <v>244</v>
      </c>
      <c r="J1554" t="s">
        <v>122</v>
      </c>
      <c r="K1554" t="s">
        <v>242</v>
      </c>
      <c r="L1554">
        <v>200</v>
      </c>
      <c r="M1554" t="s">
        <v>210</v>
      </c>
      <c r="N1554">
        <v>4</v>
      </c>
      <c r="O1554">
        <v>140.41999999999999</v>
      </c>
      <c r="P1554">
        <v>915</v>
      </c>
      <c r="Q1554" t="str">
        <f t="shared" si="24"/>
        <v>2-Low Income Residential</v>
      </c>
    </row>
    <row r="1555" spans="1:17" x14ac:dyDescent="0.35">
      <c r="A1555">
        <v>5</v>
      </c>
      <c r="B1555" t="s">
        <v>181</v>
      </c>
      <c r="C1555">
        <v>2019</v>
      </c>
      <c r="D1555">
        <v>10</v>
      </c>
      <c r="E1555" t="s">
        <v>182</v>
      </c>
      <c r="F1555">
        <v>79</v>
      </c>
      <c r="G1555" t="s">
        <v>212</v>
      </c>
      <c r="H1555">
        <v>153</v>
      </c>
      <c r="I1555" t="s">
        <v>269</v>
      </c>
      <c r="J1555" t="s">
        <v>270</v>
      </c>
      <c r="K1555" t="s">
        <v>270</v>
      </c>
      <c r="L1555">
        <v>1579</v>
      </c>
      <c r="M1555" t="s">
        <v>271</v>
      </c>
      <c r="N1555">
        <v>17</v>
      </c>
      <c r="O1555">
        <v>0</v>
      </c>
      <c r="P1555">
        <v>3978310</v>
      </c>
      <c r="Q1555" t="str">
        <f t="shared" si="24"/>
        <v>OTHER</v>
      </c>
    </row>
    <row r="1556" spans="1:17" x14ac:dyDescent="0.35">
      <c r="A1556">
        <v>5</v>
      </c>
      <c r="B1556" t="s">
        <v>181</v>
      </c>
      <c r="C1556">
        <v>2019</v>
      </c>
      <c r="D1556">
        <v>10</v>
      </c>
      <c r="E1556" t="s">
        <v>182</v>
      </c>
      <c r="F1556">
        <v>10</v>
      </c>
      <c r="G1556" t="s">
        <v>238</v>
      </c>
      <c r="H1556">
        <v>5</v>
      </c>
      <c r="I1556" t="s">
        <v>190</v>
      </c>
      <c r="J1556" t="s">
        <v>115</v>
      </c>
      <c r="K1556" t="s">
        <v>185</v>
      </c>
      <c r="L1556">
        <v>207</v>
      </c>
      <c r="M1556" t="s">
        <v>243</v>
      </c>
      <c r="N1556">
        <v>11</v>
      </c>
      <c r="O1556">
        <v>921.35</v>
      </c>
      <c r="P1556">
        <v>4448</v>
      </c>
      <c r="Q1556" t="str">
        <f t="shared" si="24"/>
        <v>3-Small C&amp;I</v>
      </c>
    </row>
    <row r="1557" spans="1:17" x14ac:dyDescent="0.35">
      <c r="A1557">
        <v>4</v>
      </c>
      <c r="B1557" t="s">
        <v>187</v>
      </c>
      <c r="C1557">
        <v>2019</v>
      </c>
      <c r="D1557">
        <v>10</v>
      </c>
      <c r="E1557" t="s">
        <v>182</v>
      </c>
      <c r="F1557">
        <v>3</v>
      </c>
      <c r="G1557" t="s">
        <v>189</v>
      </c>
      <c r="H1557">
        <v>10</v>
      </c>
      <c r="I1557" t="s">
        <v>251</v>
      </c>
      <c r="J1557" t="s">
        <v>118</v>
      </c>
      <c r="K1557" t="s">
        <v>214</v>
      </c>
      <c r="L1557">
        <v>300</v>
      </c>
      <c r="M1557" t="s">
        <v>191</v>
      </c>
      <c r="N1557">
        <v>14</v>
      </c>
      <c r="O1557">
        <v>664.49</v>
      </c>
      <c r="P1557">
        <v>2844</v>
      </c>
      <c r="Q1557" t="str">
        <f t="shared" si="24"/>
        <v>3-Small C&amp;I</v>
      </c>
    </row>
    <row r="1558" spans="1:17" x14ac:dyDescent="0.35">
      <c r="A1558">
        <v>5</v>
      </c>
      <c r="B1558" t="s">
        <v>181</v>
      </c>
      <c r="C1558">
        <v>2019</v>
      </c>
      <c r="D1558">
        <v>10</v>
      </c>
      <c r="E1558" t="s">
        <v>182</v>
      </c>
      <c r="F1558">
        <v>79</v>
      </c>
      <c r="G1558" t="s">
        <v>212</v>
      </c>
      <c r="H1558">
        <v>18</v>
      </c>
      <c r="I1558" t="s">
        <v>215</v>
      </c>
      <c r="J1558" t="s">
        <v>119</v>
      </c>
      <c r="K1558" t="s">
        <v>216</v>
      </c>
      <c r="L1558">
        <v>1579</v>
      </c>
      <c r="M1558" t="s">
        <v>271</v>
      </c>
      <c r="N1558">
        <v>1</v>
      </c>
      <c r="O1558">
        <v>8452.1299999999992</v>
      </c>
      <c r="P1558">
        <v>54000</v>
      </c>
      <c r="Q1558" t="str">
        <f t="shared" si="24"/>
        <v>4-Medium C&amp;I</v>
      </c>
    </row>
    <row r="1559" spans="1:17" x14ac:dyDescent="0.35">
      <c r="A1559">
        <v>4</v>
      </c>
      <c r="B1559" t="s">
        <v>187</v>
      </c>
      <c r="C1559">
        <v>2019</v>
      </c>
      <c r="D1559">
        <v>10</v>
      </c>
      <c r="E1559" t="s">
        <v>182</v>
      </c>
      <c r="F1559">
        <v>10</v>
      </c>
      <c r="G1559" t="s">
        <v>238</v>
      </c>
      <c r="H1559">
        <v>903</v>
      </c>
      <c r="I1559" t="s">
        <v>239</v>
      </c>
      <c r="J1559" t="s">
        <v>121</v>
      </c>
      <c r="K1559" t="s">
        <v>230</v>
      </c>
      <c r="L1559">
        <v>4513</v>
      </c>
      <c r="M1559" t="s">
        <v>240</v>
      </c>
      <c r="N1559">
        <v>160</v>
      </c>
      <c r="O1559">
        <v>11830.47</v>
      </c>
      <c r="P1559">
        <v>90672</v>
      </c>
      <c r="Q1559" t="str">
        <f t="shared" si="24"/>
        <v>1-Residential</v>
      </c>
    </row>
    <row r="1560" spans="1:17" x14ac:dyDescent="0.35">
      <c r="A1560">
        <v>5</v>
      </c>
      <c r="B1560" t="s">
        <v>181</v>
      </c>
      <c r="C1560">
        <v>2019</v>
      </c>
      <c r="D1560">
        <v>10</v>
      </c>
      <c r="E1560" t="s">
        <v>182</v>
      </c>
      <c r="F1560">
        <v>3</v>
      </c>
      <c r="G1560" t="s">
        <v>189</v>
      </c>
      <c r="H1560">
        <v>14</v>
      </c>
      <c r="I1560" t="s">
        <v>299</v>
      </c>
      <c r="J1560" t="s">
        <v>117</v>
      </c>
      <c r="K1560" t="s">
        <v>236</v>
      </c>
      <c r="L1560">
        <v>300</v>
      </c>
      <c r="M1560" t="s">
        <v>191</v>
      </c>
      <c r="N1560">
        <v>2</v>
      </c>
      <c r="O1560">
        <v>95.09</v>
      </c>
      <c r="P1560">
        <v>415</v>
      </c>
      <c r="Q1560" t="str">
        <f t="shared" si="24"/>
        <v>3-Small C&amp;I</v>
      </c>
    </row>
    <row r="1561" spans="1:17" x14ac:dyDescent="0.35">
      <c r="A1561">
        <v>4</v>
      </c>
      <c r="B1561" t="s">
        <v>187</v>
      </c>
      <c r="C1561">
        <v>2019</v>
      </c>
      <c r="D1561">
        <v>10</v>
      </c>
      <c r="E1561" t="s">
        <v>182</v>
      </c>
      <c r="F1561">
        <v>5</v>
      </c>
      <c r="G1561" t="s">
        <v>195</v>
      </c>
      <c r="H1561">
        <v>950</v>
      </c>
      <c r="I1561" t="s">
        <v>184</v>
      </c>
      <c r="J1561" t="s">
        <v>115</v>
      </c>
      <c r="K1561" t="s">
        <v>185</v>
      </c>
      <c r="L1561">
        <v>4552</v>
      </c>
      <c r="M1561" t="s">
        <v>276</v>
      </c>
      <c r="N1561">
        <v>2</v>
      </c>
      <c r="O1561">
        <v>25.32</v>
      </c>
      <c r="P1561">
        <v>102</v>
      </c>
      <c r="Q1561" t="str">
        <f t="shared" si="24"/>
        <v>3-Small C&amp;I</v>
      </c>
    </row>
    <row r="1562" spans="1:17" x14ac:dyDescent="0.35">
      <c r="A1562">
        <v>4</v>
      </c>
      <c r="B1562" t="s">
        <v>187</v>
      </c>
      <c r="C1562">
        <v>2019</v>
      </c>
      <c r="D1562">
        <v>10</v>
      </c>
      <c r="E1562" t="s">
        <v>182</v>
      </c>
      <c r="F1562">
        <v>1</v>
      </c>
      <c r="G1562" t="s">
        <v>183</v>
      </c>
      <c r="H1562">
        <v>6</v>
      </c>
      <c r="I1562" t="s">
        <v>256</v>
      </c>
      <c r="J1562" t="s">
        <v>122</v>
      </c>
      <c r="K1562" t="s">
        <v>242</v>
      </c>
      <c r="L1562">
        <v>200</v>
      </c>
      <c r="M1562" t="s">
        <v>210</v>
      </c>
      <c r="N1562">
        <v>23</v>
      </c>
      <c r="O1562">
        <v>1722.12</v>
      </c>
      <c r="P1562">
        <v>10943</v>
      </c>
      <c r="Q1562" t="str">
        <f t="shared" si="24"/>
        <v>2-Low Income Residential</v>
      </c>
    </row>
    <row r="1563" spans="1:17" x14ac:dyDescent="0.35">
      <c r="A1563">
        <v>5</v>
      </c>
      <c r="B1563" t="s">
        <v>181</v>
      </c>
      <c r="C1563">
        <v>2019</v>
      </c>
      <c r="D1563">
        <v>10</v>
      </c>
      <c r="E1563" t="s">
        <v>182</v>
      </c>
      <c r="F1563">
        <v>10</v>
      </c>
      <c r="G1563" t="s">
        <v>238</v>
      </c>
      <c r="H1563">
        <v>7</v>
      </c>
      <c r="I1563" t="s">
        <v>241</v>
      </c>
      <c r="J1563" t="s">
        <v>122</v>
      </c>
      <c r="K1563" t="s">
        <v>242</v>
      </c>
      <c r="L1563">
        <v>207</v>
      </c>
      <c r="M1563" t="s">
        <v>243</v>
      </c>
      <c r="N1563">
        <v>7</v>
      </c>
      <c r="O1563">
        <v>568.29999999999995</v>
      </c>
      <c r="P1563">
        <v>3621</v>
      </c>
      <c r="Q1563" t="str">
        <f t="shared" si="24"/>
        <v>2-Low Income Residential</v>
      </c>
    </row>
    <row r="1564" spans="1:17" x14ac:dyDescent="0.35">
      <c r="A1564">
        <v>5</v>
      </c>
      <c r="B1564" t="s">
        <v>181</v>
      </c>
      <c r="C1564">
        <v>2019</v>
      </c>
      <c r="D1564">
        <v>10</v>
      </c>
      <c r="E1564" t="s">
        <v>182</v>
      </c>
      <c r="F1564">
        <v>3</v>
      </c>
      <c r="G1564" t="s">
        <v>189</v>
      </c>
      <c r="H1564">
        <v>955</v>
      </c>
      <c r="I1564" t="s">
        <v>282</v>
      </c>
      <c r="J1564" t="s">
        <v>119</v>
      </c>
      <c r="K1564" t="s">
        <v>216</v>
      </c>
      <c r="L1564">
        <v>4532</v>
      </c>
      <c r="M1564" t="s">
        <v>200</v>
      </c>
      <c r="N1564">
        <v>346</v>
      </c>
      <c r="O1564">
        <v>418111.68</v>
      </c>
      <c r="P1564">
        <v>5417359</v>
      </c>
      <c r="Q1564" t="str">
        <f t="shared" si="24"/>
        <v>4-Medium C&amp;I</v>
      </c>
    </row>
    <row r="1565" spans="1:17" x14ac:dyDescent="0.35">
      <c r="A1565">
        <v>5</v>
      </c>
      <c r="B1565" t="s">
        <v>181</v>
      </c>
      <c r="C1565">
        <v>2019</v>
      </c>
      <c r="D1565">
        <v>10</v>
      </c>
      <c r="E1565" t="s">
        <v>182</v>
      </c>
      <c r="F1565">
        <v>5</v>
      </c>
      <c r="G1565" t="s">
        <v>195</v>
      </c>
      <c r="H1565">
        <v>954</v>
      </c>
      <c r="I1565" t="s">
        <v>237</v>
      </c>
      <c r="J1565" t="s">
        <v>119</v>
      </c>
      <c r="K1565" t="s">
        <v>216</v>
      </c>
      <c r="L1565">
        <v>4552</v>
      </c>
      <c r="M1565" t="s">
        <v>276</v>
      </c>
      <c r="N1565">
        <v>507</v>
      </c>
      <c r="O1565">
        <v>959261.16</v>
      </c>
      <c r="P1565">
        <v>11181775</v>
      </c>
      <c r="Q1565" t="str">
        <f t="shared" si="24"/>
        <v>4-Medium C&amp;I</v>
      </c>
    </row>
    <row r="1566" spans="1:17" x14ac:dyDescent="0.35">
      <c r="A1566">
        <v>5</v>
      </c>
      <c r="B1566" t="s">
        <v>181</v>
      </c>
      <c r="C1566">
        <v>2019</v>
      </c>
      <c r="D1566">
        <v>10</v>
      </c>
      <c r="E1566" t="s">
        <v>182</v>
      </c>
      <c r="F1566">
        <v>3</v>
      </c>
      <c r="G1566" t="s">
        <v>189</v>
      </c>
      <c r="H1566">
        <v>701</v>
      </c>
      <c r="I1566" t="s">
        <v>206</v>
      </c>
      <c r="J1566" t="s">
        <v>207</v>
      </c>
      <c r="K1566" t="s">
        <v>208</v>
      </c>
      <c r="L1566">
        <v>300</v>
      </c>
      <c r="M1566" t="s">
        <v>191</v>
      </c>
      <c r="N1566">
        <v>198</v>
      </c>
      <c r="O1566">
        <v>2095994.84</v>
      </c>
      <c r="P1566">
        <v>13741362</v>
      </c>
      <c r="Q1566" t="str">
        <f t="shared" si="24"/>
        <v>5-Large C&amp;I</v>
      </c>
    </row>
    <row r="1567" spans="1:17" x14ac:dyDescent="0.35">
      <c r="A1567">
        <v>5</v>
      </c>
      <c r="B1567" t="s">
        <v>181</v>
      </c>
      <c r="C1567">
        <v>2019</v>
      </c>
      <c r="D1567">
        <v>10</v>
      </c>
      <c r="E1567" t="s">
        <v>182</v>
      </c>
      <c r="F1567">
        <v>1</v>
      </c>
      <c r="G1567" t="s">
        <v>183</v>
      </c>
      <c r="H1567">
        <v>2</v>
      </c>
      <c r="I1567" t="s">
        <v>264</v>
      </c>
      <c r="J1567" t="s">
        <v>121</v>
      </c>
      <c r="K1567" t="s">
        <v>230</v>
      </c>
      <c r="L1567">
        <v>200</v>
      </c>
      <c r="M1567" t="s">
        <v>210</v>
      </c>
      <c r="N1567">
        <v>249</v>
      </c>
      <c r="O1567">
        <v>27244.3</v>
      </c>
      <c r="P1567">
        <v>114774</v>
      </c>
      <c r="Q1567" t="str">
        <f t="shared" si="24"/>
        <v>1-Residential</v>
      </c>
    </row>
    <row r="1568" spans="1:17" x14ac:dyDescent="0.35">
      <c r="A1568">
        <v>5</v>
      </c>
      <c r="B1568" t="s">
        <v>181</v>
      </c>
      <c r="C1568">
        <v>2019</v>
      </c>
      <c r="D1568">
        <v>10</v>
      </c>
      <c r="E1568" t="s">
        <v>182</v>
      </c>
      <c r="F1568">
        <v>5</v>
      </c>
      <c r="G1568" t="s">
        <v>195</v>
      </c>
      <c r="H1568">
        <v>710</v>
      </c>
      <c r="I1568" t="s">
        <v>220</v>
      </c>
      <c r="J1568" t="s">
        <v>207</v>
      </c>
      <c r="K1568" t="s">
        <v>208</v>
      </c>
      <c r="L1568">
        <v>4552</v>
      </c>
      <c r="M1568" t="s">
        <v>276</v>
      </c>
      <c r="N1568">
        <v>646</v>
      </c>
      <c r="O1568">
        <v>9228339.2400000002</v>
      </c>
      <c r="P1568">
        <v>157877303</v>
      </c>
      <c r="Q1568" t="str">
        <f t="shared" si="24"/>
        <v>5-Large C&amp;I</v>
      </c>
    </row>
    <row r="1569" spans="1:17" x14ac:dyDescent="0.35">
      <c r="A1569">
        <v>4</v>
      </c>
      <c r="B1569" t="s">
        <v>187</v>
      </c>
      <c r="C1569">
        <v>2019</v>
      </c>
      <c r="D1569">
        <v>10</v>
      </c>
      <c r="E1569" t="s">
        <v>182</v>
      </c>
      <c r="F1569">
        <v>5</v>
      </c>
      <c r="G1569" t="s">
        <v>195</v>
      </c>
      <c r="H1569">
        <v>710</v>
      </c>
      <c r="I1569" t="s">
        <v>220</v>
      </c>
      <c r="J1569" t="s">
        <v>207</v>
      </c>
      <c r="K1569" t="s">
        <v>208</v>
      </c>
      <c r="L1569">
        <v>4552</v>
      </c>
      <c r="M1569" t="s">
        <v>276</v>
      </c>
      <c r="N1569">
        <v>1</v>
      </c>
      <c r="O1569">
        <v>4125.37</v>
      </c>
      <c r="P1569">
        <v>52809</v>
      </c>
      <c r="Q1569" t="str">
        <f t="shared" si="24"/>
        <v>5-Large C&amp;I</v>
      </c>
    </row>
    <row r="1570" spans="1:17" x14ac:dyDescent="0.35">
      <c r="A1570">
        <v>5</v>
      </c>
      <c r="B1570" t="s">
        <v>181</v>
      </c>
      <c r="C1570">
        <v>2019</v>
      </c>
      <c r="D1570">
        <v>10</v>
      </c>
      <c r="E1570" t="s">
        <v>182</v>
      </c>
      <c r="F1570">
        <v>1</v>
      </c>
      <c r="G1570" t="s">
        <v>183</v>
      </c>
      <c r="H1570">
        <v>903</v>
      </c>
      <c r="I1570" t="s">
        <v>239</v>
      </c>
      <c r="J1570" t="s">
        <v>121</v>
      </c>
      <c r="K1570" t="s">
        <v>230</v>
      </c>
      <c r="L1570">
        <v>4512</v>
      </c>
      <c r="M1570" t="s">
        <v>186</v>
      </c>
      <c r="N1570">
        <v>399570</v>
      </c>
      <c r="O1570">
        <v>22834894.940000001</v>
      </c>
      <c r="P1570">
        <v>181782192</v>
      </c>
      <c r="Q1570" t="str">
        <f t="shared" si="24"/>
        <v>1-Residential</v>
      </c>
    </row>
    <row r="1571" spans="1:17" x14ac:dyDescent="0.35">
      <c r="A1571">
        <v>5</v>
      </c>
      <c r="B1571" t="s">
        <v>181</v>
      </c>
      <c r="C1571">
        <v>2019</v>
      </c>
      <c r="D1571">
        <v>10</v>
      </c>
      <c r="E1571" t="s">
        <v>182</v>
      </c>
      <c r="F1571">
        <v>3</v>
      </c>
      <c r="G1571" t="s">
        <v>189</v>
      </c>
      <c r="H1571">
        <v>1</v>
      </c>
      <c r="I1571" t="s">
        <v>229</v>
      </c>
      <c r="J1571" t="s">
        <v>121</v>
      </c>
      <c r="K1571" t="s">
        <v>230</v>
      </c>
      <c r="L1571">
        <v>300</v>
      </c>
      <c r="M1571" t="s">
        <v>191</v>
      </c>
      <c r="N1571">
        <v>1263</v>
      </c>
      <c r="O1571">
        <v>277185.09999999998</v>
      </c>
      <c r="P1571">
        <v>1210015</v>
      </c>
      <c r="Q1571" t="str">
        <f t="shared" si="24"/>
        <v>1-Residential</v>
      </c>
    </row>
    <row r="1572" spans="1:17" x14ac:dyDescent="0.35">
      <c r="A1572">
        <v>5</v>
      </c>
      <c r="B1572" t="s">
        <v>181</v>
      </c>
      <c r="C1572">
        <v>2019</v>
      </c>
      <c r="D1572">
        <v>10</v>
      </c>
      <c r="E1572" t="s">
        <v>182</v>
      </c>
      <c r="F1572">
        <v>72</v>
      </c>
      <c r="G1572" t="s">
        <v>212</v>
      </c>
      <c r="H1572">
        <v>1</v>
      </c>
      <c r="I1572" t="s">
        <v>229</v>
      </c>
      <c r="J1572" t="s">
        <v>121</v>
      </c>
      <c r="K1572" t="s">
        <v>230</v>
      </c>
      <c r="L1572">
        <v>1572</v>
      </c>
      <c r="M1572" t="s">
        <v>231</v>
      </c>
      <c r="N1572">
        <v>1</v>
      </c>
      <c r="O1572">
        <v>95.24</v>
      </c>
      <c r="P1572">
        <v>401</v>
      </c>
      <c r="Q1572" t="str">
        <f t="shared" si="24"/>
        <v>1-Residential</v>
      </c>
    </row>
    <row r="1573" spans="1:17" x14ac:dyDescent="0.35">
      <c r="A1573">
        <v>5</v>
      </c>
      <c r="B1573" t="s">
        <v>181</v>
      </c>
      <c r="C1573">
        <v>2019</v>
      </c>
      <c r="D1573">
        <v>10</v>
      </c>
      <c r="E1573" t="s">
        <v>182</v>
      </c>
      <c r="F1573">
        <v>6</v>
      </c>
      <c r="G1573" t="s">
        <v>192</v>
      </c>
      <c r="H1573">
        <v>612</v>
      </c>
      <c r="I1573" t="s">
        <v>223</v>
      </c>
      <c r="J1573" t="s">
        <v>116</v>
      </c>
      <c r="K1573" t="s">
        <v>224</v>
      </c>
      <c r="L1573">
        <v>700</v>
      </c>
      <c r="M1573" t="s">
        <v>193</v>
      </c>
      <c r="N1573">
        <v>3</v>
      </c>
      <c r="O1573">
        <v>72.010000000000005</v>
      </c>
      <c r="P1573">
        <v>271</v>
      </c>
      <c r="Q1573" t="str">
        <f t="shared" si="24"/>
        <v>3-Small C&amp;I</v>
      </c>
    </row>
    <row r="1574" spans="1:17" x14ac:dyDescent="0.35">
      <c r="A1574">
        <v>5</v>
      </c>
      <c r="B1574" t="s">
        <v>181</v>
      </c>
      <c r="C1574">
        <v>2019</v>
      </c>
      <c r="D1574">
        <v>10</v>
      </c>
      <c r="E1574" t="s">
        <v>182</v>
      </c>
      <c r="F1574">
        <v>3</v>
      </c>
      <c r="G1574" t="s">
        <v>189</v>
      </c>
      <c r="H1574">
        <v>603</v>
      </c>
      <c r="I1574" t="s">
        <v>196</v>
      </c>
      <c r="J1574" t="s">
        <v>125</v>
      </c>
      <c r="K1574" t="s">
        <v>197</v>
      </c>
      <c r="L1574">
        <v>300</v>
      </c>
      <c r="M1574" t="s">
        <v>191</v>
      </c>
      <c r="N1574">
        <v>2067</v>
      </c>
      <c r="O1574">
        <v>172348.34</v>
      </c>
      <c r="P1574">
        <v>577160</v>
      </c>
      <c r="Q1574" t="str">
        <f t="shared" si="24"/>
        <v>Street</v>
      </c>
    </row>
    <row r="1575" spans="1:17" x14ac:dyDescent="0.35">
      <c r="A1575">
        <v>5</v>
      </c>
      <c r="B1575" t="s">
        <v>181</v>
      </c>
      <c r="C1575">
        <v>2019</v>
      </c>
      <c r="D1575">
        <v>10</v>
      </c>
      <c r="E1575" t="s">
        <v>182</v>
      </c>
      <c r="F1575">
        <v>6</v>
      </c>
      <c r="G1575" t="s">
        <v>192</v>
      </c>
      <c r="H1575">
        <v>602</v>
      </c>
      <c r="I1575" t="s">
        <v>246</v>
      </c>
      <c r="J1575" t="s">
        <v>125</v>
      </c>
      <c r="K1575" t="s">
        <v>197</v>
      </c>
      <c r="L1575">
        <v>700</v>
      </c>
      <c r="M1575" t="s">
        <v>193</v>
      </c>
      <c r="N1575">
        <v>337</v>
      </c>
      <c r="O1575">
        <v>26428.77</v>
      </c>
      <c r="P1575">
        <v>86326</v>
      </c>
      <c r="Q1575" t="str">
        <f t="shared" si="24"/>
        <v>Street</v>
      </c>
    </row>
    <row r="1576" spans="1:17" x14ac:dyDescent="0.35">
      <c r="A1576">
        <v>5</v>
      </c>
      <c r="B1576" t="s">
        <v>181</v>
      </c>
      <c r="C1576">
        <v>2019</v>
      </c>
      <c r="D1576">
        <v>10</v>
      </c>
      <c r="E1576" t="s">
        <v>182</v>
      </c>
      <c r="F1576">
        <v>5</v>
      </c>
      <c r="G1576" t="s">
        <v>195</v>
      </c>
      <c r="H1576">
        <v>616</v>
      </c>
      <c r="I1576" t="s">
        <v>199</v>
      </c>
      <c r="J1576" t="s">
        <v>125</v>
      </c>
      <c r="K1576" t="s">
        <v>197</v>
      </c>
      <c r="L1576">
        <v>4552</v>
      </c>
      <c r="M1576" t="s">
        <v>276</v>
      </c>
      <c r="N1576">
        <v>106</v>
      </c>
      <c r="O1576">
        <v>12416.26</v>
      </c>
      <c r="P1576">
        <v>62016</v>
      </c>
      <c r="Q1576" t="str">
        <f t="shared" si="24"/>
        <v>Street</v>
      </c>
    </row>
    <row r="1577" spans="1:17" x14ac:dyDescent="0.35">
      <c r="A1577">
        <v>5</v>
      </c>
      <c r="B1577" t="s">
        <v>181</v>
      </c>
      <c r="C1577">
        <v>2019</v>
      </c>
      <c r="D1577">
        <v>10</v>
      </c>
      <c r="E1577" t="s">
        <v>182</v>
      </c>
      <c r="F1577">
        <v>6</v>
      </c>
      <c r="G1577" t="s">
        <v>192</v>
      </c>
      <c r="H1577">
        <v>616</v>
      </c>
      <c r="I1577" t="s">
        <v>199</v>
      </c>
      <c r="J1577" t="s">
        <v>125</v>
      </c>
      <c r="K1577" t="s">
        <v>197</v>
      </c>
      <c r="L1577">
        <v>4562</v>
      </c>
      <c r="M1577" t="s">
        <v>211</v>
      </c>
      <c r="N1577">
        <v>858</v>
      </c>
      <c r="O1577">
        <v>50465.01</v>
      </c>
      <c r="P1577">
        <v>235260</v>
      </c>
      <c r="Q1577" t="str">
        <f t="shared" si="24"/>
        <v>Street</v>
      </c>
    </row>
    <row r="1578" spans="1:17" x14ac:dyDescent="0.35">
      <c r="A1578">
        <v>5</v>
      </c>
      <c r="B1578" t="s">
        <v>181</v>
      </c>
      <c r="C1578">
        <v>2019</v>
      </c>
      <c r="D1578">
        <v>10</v>
      </c>
      <c r="E1578" t="s">
        <v>182</v>
      </c>
      <c r="F1578">
        <v>6</v>
      </c>
      <c r="G1578" t="s">
        <v>192</v>
      </c>
      <c r="H1578">
        <v>625</v>
      </c>
      <c r="I1578" t="s">
        <v>286</v>
      </c>
      <c r="J1578" t="s">
        <v>132</v>
      </c>
      <c r="K1578" t="s">
        <v>212</v>
      </c>
      <c r="L1578">
        <v>700</v>
      </c>
      <c r="M1578" t="s">
        <v>193</v>
      </c>
      <c r="N1578">
        <v>1</v>
      </c>
      <c r="O1578">
        <v>16.329999999999998</v>
      </c>
      <c r="P1578">
        <v>22</v>
      </c>
      <c r="Q1578" t="str">
        <f t="shared" si="24"/>
        <v>Street</v>
      </c>
    </row>
    <row r="1579" spans="1:17" x14ac:dyDescent="0.35">
      <c r="A1579">
        <v>5</v>
      </c>
      <c r="B1579" t="s">
        <v>181</v>
      </c>
      <c r="C1579">
        <v>2019</v>
      </c>
      <c r="D1579">
        <v>10</v>
      </c>
      <c r="E1579" t="s">
        <v>182</v>
      </c>
      <c r="F1579">
        <v>1</v>
      </c>
      <c r="G1579" t="s">
        <v>183</v>
      </c>
      <c r="H1579">
        <v>603</v>
      </c>
      <c r="I1579" t="s">
        <v>196</v>
      </c>
      <c r="J1579" t="s">
        <v>125</v>
      </c>
      <c r="K1579" t="s">
        <v>197</v>
      </c>
      <c r="L1579">
        <v>200</v>
      </c>
      <c r="M1579" t="s">
        <v>210</v>
      </c>
      <c r="N1579">
        <v>775</v>
      </c>
      <c r="O1579">
        <v>20756.66</v>
      </c>
      <c r="P1579">
        <v>58103</v>
      </c>
      <c r="Q1579" t="str">
        <f t="shared" si="24"/>
        <v>Street</v>
      </c>
    </row>
    <row r="1580" spans="1:17" x14ac:dyDescent="0.35">
      <c r="A1580">
        <v>5</v>
      </c>
      <c r="B1580" t="s">
        <v>181</v>
      </c>
      <c r="C1580">
        <v>2019</v>
      </c>
      <c r="D1580">
        <v>10</v>
      </c>
      <c r="E1580" t="s">
        <v>182</v>
      </c>
      <c r="F1580">
        <v>10</v>
      </c>
      <c r="G1580" t="s">
        <v>238</v>
      </c>
      <c r="H1580">
        <v>602</v>
      </c>
      <c r="I1580" t="s">
        <v>246</v>
      </c>
      <c r="J1580" t="s">
        <v>125</v>
      </c>
      <c r="K1580" t="s">
        <v>197</v>
      </c>
      <c r="L1580">
        <v>207</v>
      </c>
      <c r="M1580" t="s">
        <v>243</v>
      </c>
      <c r="N1580">
        <v>2</v>
      </c>
      <c r="O1580">
        <v>59.95</v>
      </c>
      <c r="P1580">
        <v>147</v>
      </c>
      <c r="Q1580" t="str">
        <f t="shared" si="24"/>
        <v>Street</v>
      </c>
    </row>
    <row r="1581" spans="1:17" x14ac:dyDescent="0.35">
      <c r="A1581">
        <v>4</v>
      </c>
      <c r="B1581" t="s">
        <v>187</v>
      </c>
      <c r="C1581">
        <v>2019</v>
      </c>
      <c r="D1581">
        <v>10</v>
      </c>
      <c r="E1581" t="s">
        <v>182</v>
      </c>
      <c r="F1581">
        <v>60</v>
      </c>
      <c r="G1581" t="s">
        <v>212</v>
      </c>
      <c r="H1581">
        <v>624</v>
      </c>
      <c r="I1581" t="s">
        <v>226</v>
      </c>
      <c r="J1581" t="s">
        <v>124</v>
      </c>
      <c r="K1581" t="s">
        <v>227</v>
      </c>
      <c r="L1581">
        <v>4563</v>
      </c>
      <c r="M1581" t="s">
        <v>228</v>
      </c>
      <c r="N1581">
        <v>2</v>
      </c>
      <c r="O1581">
        <v>23.54</v>
      </c>
      <c r="P1581">
        <v>136</v>
      </c>
      <c r="Q1581" t="str">
        <f t="shared" si="24"/>
        <v>Street</v>
      </c>
    </row>
    <row r="1582" spans="1:17" x14ac:dyDescent="0.35">
      <c r="A1582">
        <v>5</v>
      </c>
      <c r="B1582" t="s">
        <v>181</v>
      </c>
      <c r="C1582">
        <v>2019</v>
      </c>
      <c r="D1582">
        <v>10</v>
      </c>
      <c r="E1582" t="s">
        <v>182</v>
      </c>
      <c r="F1582">
        <v>3</v>
      </c>
      <c r="G1582" t="s">
        <v>189</v>
      </c>
      <c r="H1582">
        <v>15</v>
      </c>
      <c r="I1582" t="s">
        <v>252</v>
      </c>
      <c r="J1582" t="s">
        <v>118</v>
      </c>
      <c r="K1582" t="s">
        <v>214</v>
      </c>
      <c r="L1582">
        <v>300</v>
      </c>
      <c r="M1582" t="s">
        <v>191</v>
      </c>
      <c r="N1582">
        <v>114</v>
      </c>
      <c r="O1582">
        <v>2187.94</v>
      </c>
      <c r="P1582">
        <v>15646</v>
      </c>
      <c r="Q1582" t="str">
        <f t="shared" si="24"/>
        <v>3-Small C&amp;I</v>
      </c>
    </row>
    <row r="1583" spans="1:17" x14ac:dyDescent="0.35">
      <c r="A1583">
        <v>5</v>
      </c>
      <c r="B1583" t="s">
        <v>181</v>
      </c>
      <c r="C1583">
        <v>2019</v>
      </c>
      <c r="D1583">
        <v>10</v>
      </c>
      <c r="E1583" t="s">
        <v>182</v>
      </c>
      <c r="F1583">
        <v>5</v>
      </c>
      <c r="G1583" t="s">
        <v>195</v>
      </c>
      <c r="H1583">
        <v>18</v>
      </c>
      <c r="I1583" t="s">
        <v>215</v>
      </c>
      <c r="J1583" t="s">
        <v>119</v>
      </c>
      <c r="K1583" t="s">
        <v>216</v>
      </c>
      <c r="L1583">
        <v>460</v>
      </c>
      <c r="M1583" t="s">
        <v>198</v>
      </c>
      <c r="N1583">
        <v>207</v>
      </c>
      <c r="O1583">
        <v>600956.52</v>
      </c>
      <c r="P1583">
        <v>3470540</v>
      </c>
      <c r="Q1583" t="str">
        <f t="shared" si="24"/>
        <v>4-Medium C&amp;I</v>
      </c>
    </row>
    <row r="1584" spans="1:17" x14ac:dyDescent="0.35">
      <c r="A1584">
        <v>5</v>
      </c>
      <c r="B1584" t="s">
        <v>181</v>
      </c>
      <c r="C1584">
        <v>2019</v>
      </c>
      <c r="D1584">
        <v>10</v>
      </c>
      <c r="E1584" t="s">
        <v>182</v>
      </c>
      <c r="F1584">
        <v>5</v>
      </c>
      <c r="G1584" t="s">
        <v>195</v>
      </c>
      <c r="H1584">
        <v>11</v>
      </c>
      <c r="I1584" t="s">
        <v>283</v>
      </c>
      <c r="J1584" t="s">
        <v>115</v>
      </c>
      <c r="K1584" t="s">
        <v>185</v>
      </c>
      <c r="L1584">
        <v>460</v>
      </c>
      <c r="M1584" t="s">
        <v>198</v>
      </c>
      <c r="N1584">
        <v>2</v>
      </c>
      <c r="O1584">
        <v>124.88</v>
      </c>
      <c r="P1584">
        <v>581</v>
      </c>
      <c r="Q1584" t="str">
        <f t="shared" si="24"/>
        <v>3-Small C&amp;I</v>
      </c>
    </row>
    <row r="1585" spans="1:17" x14ac:dyDescent="0.35">
      <c r="A1585">
        <v>4</v>
      </c>
      <c r="B1585" t="s">
        <v>187</v>
      </c>
      <c r="C1585">
        <v>2019</v>
      </c>
      <c r="D1585">
        <v>10</v>
      </c>
      <c r="E1585" t="s">
        <v>182</v>
      </c>
      <c r="F1585">
        <v>1</v>
      </c>
      <c r="G1585" t="s">
        <v>183</v>
      </c>
      <c r="H1585">
        <v>950</v>
      </c>
      <c r="I1585" t="s">
        <v>184</v>
      </c>
      <c r="J1585" t="s">
        <v>115</v>
      </c>
      <c r="K1585" t="s">
        <v>185</v>
      </c>
      <c r="L1585">
        <v>4512</v>
      </c>
      <c r="M1585" t="s">
        <v>186</v>
      </c>
      <c r="N1585">
        <v>29</v>
      </c>
      <c r="O1585">
        <v>1300.2</v>
      </c>
      <c r="P1585">
        <v>12911</v>
      </c>
      <c r="Q1585" t="str">
        <f t="shared" si="24"/>
        <v>3-Small C&amp;I</v>
      </c>
    </row>
    <row r="1586" spans="1:17" x14ac:dyDescent="0.35">
      <c r="A1586">
        <v>5</v>
      </c>
      <c r="B1586" t="s">
        <v>181</v>
      </c>
      <c r="C1586">
        <v>2019</v>
      </c>
      <c r="D1586">
        <v>10</v>
      </c>
      <c r="E1586" t="s">
        <v>182</v>
      </c>
      <c r="F1586">
        <v>10</v>
      </c>
      <c r="G1586" t="s">
        <v>238</v>
      </c>
      <c r="H1586">
        <v>905</v>
      </c>
      <c r="I1586" t="s">
        <v>272</v>
      </c>
      <c r="J1586" t="s">
        <v>122</v>
      </c>
      <c r="K1586" t="s">
        <v>242</v>
      </c>
      <c r="L1586">
        <v>4513</v>
      </c>
      <c r="M1586" t="s">
        <v>240</v>
      </c>
      <c r="N1586">
        <v>4508</v>
      </c>
      <c r="O1586">
        <v>83360.81</v>
      </c>
      <c r="P1586">
        <v>2181754</v>
      </c>
      <c r="Q1586" t="str">
        <f t="shared" si="24"/>
        <v>2-Low Income Residential</v>
      </c>
    </row>
    <row r="1587" spans="1:17" x14ac:dyDescent="0.35">
      <c r="A1587">
        <v>5</v>
      </c>
      <c r="B1587" t="s">
        <v>181</v>
      </c>
      <c r="C1587">
        <v>2019</v>
      </c>
      <c r="D1587">
        <v>10</v>
      </c>
      <c r="E1587" t="s">
        <v>182</v>
      </c>
      <c r="F1587">
        <v>10</v>
      </c>
      <c r="G1587" t="s">
        <v>238</v>
      </c>
      <c r="H1587">
        <v>6</v>
      </c>
      <c r="I1587" t="s">
        <v>256</v>
      </c>
      <c r="J1587" t="s">
        <v>122</v>
      </c>
      <c r="K1587" t="s">
        <v>242</v>
      </c>
      <c r="L1587">
        <v>207</v>
      </c>
      <c r="M1587" t="s">
        <v>243</v>
      </c>
      <c r="N1587">
        <v>5588</v>
      </c>
      <c r="O1587">
        <v>421587.16</v>
      </c>
      <c r="P1587">
        <v>2731482</v>
      </c>
      <c r="Q1587" t="str">
        <f t="shared" si="24"/>
        <v>2-Low Income Residential</v>
      </c>
    </row>
    <row r="1588" spans="1:17" x14ac:dyDescent="0.35">
      <c r="A1588">
        <v>5</v>
      </c>
      <c r="B1588" t="s">
        <v>181</v>
      </c>
      <c r="C1588">
        <v>2019</v>
      </c>
      <c r="D1588">
        <v>10</v>
      </c>
      <c r="E1588" t="s">
        <v>182</v>
      </c>
      <c r="F1588">
        <v>1</v>
      </c>
      <c r="G1588" t="s">
        <v>183</v>
      </c>
      <c r="H1588">
        <v>905</v>
      </c>
      <c r="I1588" t="s">
        <v>272</v>
      </c>
      <c r="J1588" t="s">
        <v>122</v>
      </c>
      <c r="K1588" t="s">
        <v>242</v>
      </c>
      <c r="L1588">
        <v>4512</v>
      </c>
      <c r="M1588" t="s">
        <v>186</v>
      </c>
      <c r="N1588">
        <v>59207</v>
      </c>
      <c r="O1588">
        <v>972743.32</v>
      </c>
      <c r="P1588">
        <v>24370323</v>
      </c>
      <c r="Q1588" t="str">
        <f t="shared" si="24"/>
        <v>2-Low Income Residential</v>
      </c>
    </row>
    <row r="1589" spans="1:17" x14ac:dyDescent="0.35">
      <c r="A1589">
        <v>4</v>
      </c>
      <c r="B1589" t="s">
        <v>187</v>
      </c>
      <c r="C1589">
        <v>2019</v>
      </c>
      <c r="D1589">
        <v>10</v>
      </c>
      <c r="E1589" t="s">
        <v>182</v>
      </c>
      <c r="F1589">
        <v>3</v>
      </c>
      <c r="G1589" t="s">
        <v>189</v>
      </c>
      <c r="H1589">
        <v>954</v>
      </c>
      <c r="I1589" t="s">
        <v>237</v>
      </c>
      <c r="J1589" t="s">
        <v>119</v>
      </c>
      <c r="K1589" t="s">
        <v>216</v>
      </c>
      <c r="L1589">
        <v>4532</v>
      </c>
      <c r="M1589" t="s">
        <v>200</v>
      </c>
      <c r="N1589">
        <v>73</v>
      </c>
      <c r="O1589">
        <v>130910.77</v>
      </c>
      <c r="P1589">
        <v>1560912</v>
      </c>
      <c r="Q1589" t="str">
        <f t="shared" si="24"/>
        <v>4-Medium C&amp;I</v>
      </c>
    </row>
    <row r="1590" spans="1:17" x14ac:dyDescent="0.35">
      <c r="A1590">
        <v>5</v>
      </c>
      <c r="B1590" t="s">
        <v>181</v>
      </c>
      <c r="C1590">
        <v>2019</v>
      </c>
      <c r="D1590">
        <v>10</v>
      </c>
      <c r="E1590" t="s">
        <v>182</v>
      </c>
      <c r="F1590">
        <v>3</v>
      </c>
      <c r="G1590" t="s">
        <v>189</v>
      </c>
      <c r="H1590">
        <v>16</v>
      </c>
      <c r="I1590" t="s">
        <v>281</v>
      </c>
      <c r="J1590" t="s">
        <v>127</v>
      </c>
      <c r="K1590" t="s">
        <v>263</v>
      </c>
      <c r="L1590">
        <v>300</v>
      </c>
      <c r="M1590" t="s">
        <v>191</v>
      </c>
      <c r="N1590">
        <v>2</v>
      </c>
      <c r="O1590">
        <v>2903.39</v>
      </c>
      <c r="P1590">
        <v>16400</v>
      </c>
      <c r="Q1590" t="str">
        <f t="shared" si="24"/>
        <v>4-Medium C&amp;I</v>
      </c>
    </row>
    <row r="1591" spans="1:17" x14ac:dyDescent="0.35">
      <c r="A1591">
        <v>5</v>
      </c>
      <c r="B1591" t="s">
        <v>181</v>
      </c>
      <c r="C1591">
        <v>2019</v>
      </c>
      <c r="D1591">
        <v>10</v>
      </c>
      <c r="E1591" t="s">
        <v>182</v>
      </c>
      <c r="F1591">
        <v>3</v>
      </c>
      <c r="G1591" t="s">
        <v>189</v>
      </c>
      <c r="H1591">
        <v>17</v>
      </c>
      <c r="I1591" t="s">
        <v>204</v>
      </c>
      <c r="J1591" t="s">
        <v>128</v>
      </c>
      <c r="K1591" t="s">
        <v>205</v>
      </c>
      <c r="L1591">
        <v>300</v>
      </c>
      <c r="M1591" t="s">
        <v>191</v>
      </c>
      <c r="N1591">
        <v>2</v>
      </c>
      <c r="O1591">
        <v>1647.35</v>
      </c>
      <c r="P1591">
        <v>9160</v>
      </c>
      <c r="Q1591" t="str">
        <f t="shared" si="24"/>
        <v>4-Medium C&amp;I</v>
      </c>
    </row>
    <row r="1592" spans="1:17" x14ac:dyDescent="0.35">
      <c r="A1592">
        <v>4</v>
      </c>
      <c r="B1592" t="s">
        <v>187</v>
      </c>
      <c r="C1592">
        <v>2019</v>
      </c>
      <c r="D1592">
        <v>10</v>
      </c>
      <c r="E1592" t="s">
        <v>182</v>
      </c>
      <c r="F1592">
        <v>1</v>
      </c>
      <c r="G1592" t="s">
        <v>183</v>
      </c>
      <c r="H1592">
        <v>1</v>
      </c>
      <c r="I1592" t="s">
        <v>229</v>
      </c>
      <c r="J1592" t="s">
        <v>121</v>
      </c>
      <c r="K1592" t="s">
        <v>230</v>
      </c>
      <c r="L1592">
        <v>200</v>
      </c>
      <c r="M1592" t="s">
        <v>210</v>
      </c>
      <c r="N1592">
        <v>1181</v>
      </c>
      <c r="O1592">
        <v>169230.99</v>
      </c>
      <c r="P1592">
        <v>714090</v>
      </c>
      <c r="Q1592" t="str">
        <f t="shared" si="24"/>
        <v>1-Residential</v>
      </c>
    </row>
    <row r="1593" spans="1:17" x14ac:dyDescent="0.35">
      <c r="A1593">
        <v>5</v>
      </c>
      <c r="B1593" t="s">
        <v>181</v>
      </c>
      <c r="C1593">
        <v>2019</v>
      </c>
      <c r="D1593">
        <v>10</v>
      </c>
      <c r="E1593" t="s">
        <v>182</v>
      </c>
      <c r="F1593">
        <v>3</v>
      </c>
      <c r="G1593" t="s">
        <v>189</v>
      </c>
      <c r="H1593">
        <v>11</v>
      </c>
      <c r="I1593" t="s">
        <v>283</v>
      </c>
      <c r="J1593" t="s">
        <v>115</v>
      </c>
      <c r="K1593" t="s">
        <v>185</v>
      </c>
      <c r="L1593">
        <v>300</v>
      </c>
      <c r="M1593" t="s">
        <v>191</v>
      </c>
      <c r="N1593">
        <v>241</v>
      </c>
      <c r="O1593">
        <v>62427.48</v>
      </c>
      <c r="P1593">
        <v>343514</v>
      </c>
      <c r="Q1593" t="str">
        <f t="shared" si="24"/>
        <v>3-Small C&amp;I</v>
      </c>
    </row>
    <row r="1594" spans="1:17" x14ac:dyDescent="0.35">
      <c r="A1594">
        <v>4</v>
      </c>
      <c r="B1594" t="s">
        <v>187</v>
      </c>
      <c r="C1594">
        <v>2019</v>
      </c>
      <c r="D1594">
        <v>10</v>
      </c>
      <c r="E1594" t="s">
        <v>182</v>
      </c>
      <c r="F1594">
        <v>3</v>
      </c>
      <c r="G1594" t="s">
        <v>189</v>
      </c>
      <c r="H1594">
        <v>621</v>
      </c>
      <c r="I1594" t="s">
        <v>259</v>
      </c>
      <c r="J1594" t="s">
        <v>116</v>
      </c>
      <c r="K1594" t="s">
        <v>224</v>
      </c>
      <c r="L1594">
        <v>4532</v>
      </c>
      <c r="M1594" t="s">
        <v>200</v>
      </c>
      <c r="N1594">
        <v>8</v>
      </c>
      <c r="O1594">
        <v>164.52</v>
      </c>
      <c r="P1594">
        <v>1114</v>
      </c>
      <c r="Q1594" t="str">
        <f t="shared" si="24"/>
        <v>3-Small C&amp;I</v>
      </c>
    </row>
    <row r="1595" spans="1:17" x14ac:dyDescent="0.35">
      <c r="A1595">
        <v>5</v>
      </c>
      <c r="B1595" t="s">
        <v>181</v>
      </c>
      <c r="C1595">
        <v>2019</v>
      </c>
      <c r="D1595">
        <v>10</v>
      </c>
      <c r="E1595" t="s">
        <v>182</v>
      </c>
      <c r="F1595">
        <v>6</v>
      </c>
      <c r="G1595" t="s">
        <v>192</v>
      </c>
      <c r="H1595">
        <v>601</v>
      </c>
      <c r="I1595" t="s">
        <v>260</v>
      </c>
      <c r="J1595" t="s">
        <v>123</v>
      </c>
      <c r="K1595" t="s">
        <v>261</v>
      </c>
      <c r="L1595">
        <v>700</v>
      </c>
      <c r="M1595" t="s">
        <v>193</v>
      </c>
      <c r="N1595">
        <v>130</v>
      </c>
      <c r="O1595">
        <v>70246.89</v>
      </c>
      <c r="P1595">
        <v>121548</v>
      </c>
      <c r="Q1595" t="str">
        <f t="shared" si="24"/>
        <v>Street</v>
      </c>
    </row>
    <row r="1596" spans="1:17" x14ac:dyDescent="0.35">
      <c r="A1596">
        <v>5</v>
      </c>
      <c r="B1596" t="s">
        <v>181</v>
      </c>
      <c r="C1596">
        <v>2019</v>
      </c>
      <c r="D1596">
        <v>10</v>
      </c>
      <c r="E1596" t="s">
        <v>182</v>
      </c>
      <c r="F1596">
        <v>6</v>
      </c>
      <c r="G1596" t="s">
        <v>192</v>
      </c>
      <c r="H1596">
        <v>627</v>
      </c>
      <c r="I1596" t="s">
        <v>257</v>
      </c>
      <c r="J1596" t="s">
        <v>132</v>
      </c>
      <c r="K1596" t="s">
        <v>212</v>
      </c>
      <c r="L1596">
        <v>4562</v>
      </c>
      <c r="M1596" t="s">
        <v>211</v>
      </c>
      <c r="N1596">
        <v>3</v>
      </c>
      <c r="O1596">
        <v>917.5</v>
      </c>
      <c r="P1596">
        <v>285</v>
      </c>
      <c r="Q1596" t="str">
        <f t="shared" si="24"/>
        <v>Street</v>
      </c>
    </row>
    <row r="1597" spans="1:17" x14ac:dyDescent="0.35">
      <c r="A1597">
        <v>5</v>
      </c>
      <c r="B1597" t="s">
        <v>181</v>
      </c>
      <c r="C1597">
        <v>2019</v>
      </c>
      <c r="D1597">
        <v>10</v>
      </c>
      <c r="E1597" t="s">
        <v>182</v>
      </c>
      <c r="F1597">
        <v>6</v>
      </c>
      <c r="G1597" t="s">
        <v>192</v>
      </c>
      <c r="H1597">
        <v>617</v>
      </c>
      <c r="I1597" t="s">
        <v>287</v>
      </c>
      <c r="J1597" t="s">
        <v>288</v>
      </c>
      <c r="K1597" t="s">
        <v>289</v>
      </c>
      <c r="L1597">
        <v>4562</v>
      </c>
      <c r="M1597" t="s">
        <v>211</v>
      </c>
      <c r="N1597">
        <v>13</v>
      </c>
      <c r="O1597">
        <v>-92638.66</v>
      </c>
      <c r="P1597">
        <v>-341553</v>
      </c>
      <c r="Q1597" t="str">
        <f t="shared" si="24"/>
        <v>Street</v>
      </c>
    </row>
    <row r="1598" spans="1:17" x14ac:dyDescent="0.35">
      <c r="A1598">
        <v>5</v>
      </c>
      <c r="B1598" t="s">
        <v>181</v>
      </c>
      <c r="C1598">
        <v>2019</v>
      </c>
      <c r="D1598">
        <v>10</v>
      </c>
      <c r="E1598" t="s">
        <v>182</v>
      </c>
      <c r="F1598">
        <v>6</v>
      </c>
      <c r="G1598" t="s">
        <v>192</v>
      </c>
      <c r="H1598">
        <v>618</v>
      </c>
      <c r="I1598" t="s">
        <v>294</v>
      </c>
      <c r="J1598" t="s">
        <v>130</v>
      </c>
      <c r="K1598" t="s">
        <v>280</v>
      </c>
      <c r="L1598">
        <v>4562</v>
      </c>
      <c r="M1598" t="s">
        <v>211</v>
      </c>
      <c r="N1598">
        <v>5</v>
      </c>
      <c r="O1598">
        <v>1304.0999999999999</v>
      </c>
      <c r="P1598">
        <v>4693</v>
      </c>
      <c r="Q1598" t="str">
        <f t="shared" si="24"/>
        <v>Street</v>
      </c>
    </row>
    <row r="1599" spans="1:17" x14ac:dyDescent="0.35">
      <c r="A1599">
        <v>4</v>
      </c>
      <c r="B1599" t="s">
        <v>187</v>
      </c>
      <c r="C1599">
        <v>2019</v>
      </c>
      <c r="D1599">
        <v>10</v>
      </c>
      <c r="E1599" t="s">
        <v>182</v>
      </c>
      <c r="F1599">
        <v>6</v>
      </c>
      <c r="G1599" t="s">
        <v>192</v>
      </c>
      <c r="H1599">
        <v>624</v>
      </c>
      <c r="I1599" t="s">
        <v>226</v>
      </c>
      <c r="J1599" t="s">
        <v>124</v>
      </c>
      <c r="K1599" t="s">
        <v>227</v>
      </c>
      <c r="L1599">
        <v>4562</v>
      </c>
      <c r="M1599" t="s">
        <v>211</v>
      </c>
      <c r="N1599">
        <v>2</v>
      </c>
      <c r="O1599">
        <v>1075.3</v>
      </c>
      <c r="P1599">
        <v>6679</v>
      </c>
      <c r="Q1599" t="str">
        <f t="shared" si="24"/>
        <v>Street</v>
      </c>
    </row>
    <row r="1600" spans="1:17" x14ac:dyDescent="0.35">
      <c r="A1600">
        <v>4</v>
      </c>
      <c r="B1600" t="s">
        <v>187</v>
      </c>
      <c r="C1600">
        <v>2019</v>
      </c>
      <c r="D1600">
        <v>10</v>
      </c>
      <c r="E1600" t="s">
        <v>182</v>
      </c>
      <c r="F1600">
        <v>3</v>
      </c>
      <c r="G1600" t="s">
        <v>189</v>
      </c>
      <c r="H1600">
        <v>953</v>
      </c>
      <c r="I1600" t="s">
        <v>213</v>
      </c>
      <c r="J1600" t="s">
        <v>118</v>
      </c>
      <c r="K1600" t="s">
        <v>214</v>
      </c>
      <c r="L1600">
        <v>4532</v>
      </c>
      <c r="M1600" t="s">
        <v>200</v>
      </c>
      <c r="N1600">
        <v>48</v>
      </c>
      <c r="O1600">
        <v>2095.63</v>
      </c>
      <c r="P1600">
        <v>17478</v>
      </c>
      <c r="Q1600" t="str">
        <f t="shared" si="24"/>
        <v>3-Small C&amp;I</v>
      </c>
    </row>
    <row r="1601" spans="1:17" x14ac:dyDescent="0.35">
      <c r="A1601">
        <v>5</v>
      </c>
      <c r="B1601" t="s">
        <v>181</v>
      </c>
      <c r="C1601">
        <v>2019</v>
      </c>
      <c r="D1601">
        <v>10</v>
      </c>
      <c r="E1601" t="s">
        <v>182</v>
      </c>
      <c r="F1601">
        <v>3</v>
      </c>
      <c r="G1601" t="s">
        <v>189</v>
      </c>
      <c r="H1601">
        <v>18</v>
      </c>
      <c r="I1601" t="s">
        <v>215</v>
      </c>
      <c r="J1601" t="s">
        <v>119</v>
      </c>
      <c r="K1601" t="s">
        <v>216</v>
      </c>
      <c r="L1601">
        <v>300</v>
      </c>
      <c r="M1601" t="s">
        <v>191</v>
      </c>
      <c r="N1601">
        <v>2323</v>
      </c>
      <c r="O1601">
        <v>5253433.82</v>
      </c>
      <c r="P1601">
        <v>30936199</v>
      </c>
      <c r="Q1601" t="str">
        <f t="shared" si="24"/>
        <v>4-Medium C&amp;I</v>
      </c>
    </row>
    <row r="1602" spans="1:17" x14ac:dyDescent="0.35">
      <c r="A1602">
        <v>4</v>
      </c>
      <c r="B1602" t="s">
        <v>187</v>
      </c>
      <c r="C1602">
        <v>2019</v>
      </c>
      <c r="D1602">
        <v>10</v>
      </c>
      <c r="E1602" t="s">
        <v>182</v>
      </c>
      <c r="F1602">
        <v>3</v>
      </c>
      <c r="G1602" t="s">
        <v>189</v>
      </c>
      <c r="H1602">
        <v>18</v>
      </c>
      <c r="I1602" t="s">
        <v>215</v>
      </c>
      <c r="J1602" t="s">
        <v>119</v>
      </c>
      <c r="K1602" t="s">
        <v>216</v>
      </c>
      <c r="L1602">
        <v>300</v>
      </c>
      <c r="M1602" t="s">
        <v>191</v>
      </c>
      <c r="N1602">
        <v>5</v>
      </c>
      <c r="O1602">
        <v>2913.2</v>
      </c>
      <c r="P1602">
        <v>13668</v>
      </c>
      <c r="Q1602" t="str">
        <f t="shared" ref="Q1602:Q1665" si="25">VLOOKUP(J1602,S:T,2,FALSE)</f>
        <v>4-Medium C&amp;I</v>
      </c>
    </row>
    <row r="1603" spans="1:17" x14ac:dyDescent="0.35">
      <c r="A1603">
        <v>5</v>
      </c>
      <c r="B1603" t="s">
        <v>181</v>
      </c>
      <c r="C1603">
        <v>2019</v>
      </c>
      <c r="D1603">
        <v>10</v>
      </c>
      <c r="E1603" t="s">
        <v>182</v>
      </c>
      <c r="F1603">
        <v>75</v>
      </c>
      <c r="G1603" t="s">
        <v>212</v>
      </c>
      <c r="H1603">
        <v>13</v>
      </c>
      <c r="I1603" t="s">
        <v>296</v>
      </c>
      <c r="J1603" t="s">
        <v>119</v>
      </c>
      <c r="K1603" t="s">
        <v>216</v>
      </c>
      <c r="L1603">
        <v>1575</v>
      </c>
      <c r="M1603" t="s">
        <v>218</v>
      </c>
      <c r="N1603">
        <v>1</v>
      </c>
      <c r="O1603">
        <v>491.97</v>
      </c>
      <c r="P1603">
        <v>2590</v>
      </c>
      <c r="Q1603" t="str">
        <f t="shared" si="25"/>
        <v>4-Medium C&amp;I</v>
      </c>
    </row>
    <row r="1604" spans="1:17" x14ac:dyDescent="0.35">
      <c r="A1604">
        <v>5</v>
      </c>
      <c r="B1604" t="s">
        <v>181</v>
      </c>
      <c r="C1604">
        <v>2019</v>
      </c>
      <c r="D1604">
        <v>10</v>
      </c>
      <c r="E1604" t="s">
        <v>182</v>
      </c>
      <c r="F1604">
        <v>10</v>
      </c>
      <c r="G1604" t="s">
        <v>238</v>
      </c>
      <c r="H1604">
        <v>903</v>
      </c>
      <c r="I1604" t="s">
        <v>239</v>
      </c>
      <c r="J1604" t="s">
        <v>121</v>
      </c>
      <c r="K1604" t="s">
        <v>230</v>
      </c>
      <c r="L1604">
        <v>4513</v>
      </c>
      <c r="M1604" t="s">
        <v>240</v>
      </c>
      <c r="N1604">
        <v>29077</v>
      </c>
      <c r="O1604">
        <v>1860036.81</v>
      </c>
      <c r="P1604">
        <v>15017393</v>
      </c>
      <c r="Q1604" t="str">
        <f t="shared" si="25"/>
        <v>1-Residential</v>
      </c>
    </row>
    <row r="1605" spans="1:17" x14ac:dyDescent="0.35">
      <c r="A1605">
        <v>5</v>
      </c>
      <c r="B1605" t="s">
        <v>181</v>
      </c>
      <c r="C1605">
        <v>2019</v>
      </c>
      <c r="D1605">
        <v>10</v>
      </c>
      <c r="E1605" t="s">
        <v>182</v>
      </c>
      <c r="F1605">
        <v>79</v>
      </c>
      <c r="G1605" t="s">
        <v>212</v>
      </c>
      <c r="H1605">
        <v>5</v>
      </c>
      <c r="I1605" t="s">
        <v>190</v>
      </c>
      <c r="J1605" t="s">
        <v>115</v>
      </c>
      <c r="K1605" t="s">
        <v>185</v>
      </c>
      <c r="L1605">
        <v>1579</v>
      </c>
      <c r="M1605" t="s">
        <v>271</v>
      </c>
      <c r="N1605">
        <v>1</v>
      </c>
      <c r="O1605">
        <v>9.64</v>
      </c>
      <c r="P1605">
        <v>0</v>
      </c>
      <c r="Q1605" t="str">
        <f t="shared" si="25"/>
        <v>3-Small C&amp;I</v>
      </c>
    </row>
    <row r="1606" spans="1:17" x14ac:dyDescent="0.35">
      <c r="A1606">
        <v>4</v>
      </c>
      <c r="B1606" t="s">
        <v>187</v>
      </c>
      <c r="C1606">
        <v>2019</v>
      </c>
      <c r="D1606">
        <v>10</v>
      </c>
      <c r="E1606" t="s">
        <v>182</v>
      </c>
      <c r="F1606">
        <v>3</v>
      </c>
      <c r="G1606" t="s">
        <v>189</v>
      </c>
      <c r="H1606">
        <v>950</v>
      </c>
      <c r="I1606" t="s">
        <v>184</v>
      </c>
      <c r="J1606" t="s">
        <v>115</v>
      </c>
      <c r="K1606" t="s">
        <v>185</v>
      </c>
      <c r="L1606">
        <v>4532</v>
      </c>
      <c r="M1606" t="s">
        <v>200</v>
      </c>
      <c r="N1606">
        <v>1287</v>
      </c>
      <c r="O1606">
        <v>179366.06</v>
      </c>
      <c r="P1606">
        <v>1791029</v>
      </c>
      <c r="Q1606" t="str">
        <f t="shared" si="25"/>
        <v>3-Small C&amp;I</v>
      </c>
    </row>
    <row r="1607" spans="1:17" x14ac:dyDescent="0.35">
      <c r="A1607">
        <v>5</v>
      </c>
      <c r="B1607" t="s">
        <v>181</v>
      </c>
      <c r="C1607">
        <v>2019</v>
      </c>
      <c r="D1607">
        <v>10</v>
      </c>
      <c r="E1607" t="s">
        <v>182</v>
      </c>
      <c r="F1607">
        <v>10</v>
      </c>
      <c r="G1607" t="s">
        <v>238</v>
      </c>
      <c r="H1607">
        <v>3</v>
      </c>
      <c r="I1607" t="s">
        <v>209</v>
      </c>
      <c r="J1607" t="s">
        <v>202</v>
      </c>
      <c r="K1607" t="s">
        <v>203</v>
      </c>
      <c r="L1607">
        <v>207</v>
      </c>
      <c r="M1607" t="s">
        <v>243</v>
      </c>
      <c r="N1607">
        <v>31</v>
      </c>
      <c r="O1607">
        <v>8199.83</v>
      </c>
      <c r="P1607">
        <v>34668</v>
      </c>
      <c r="Q1607" t="str">
        <f t="shared" si="25"/>
        <v>1-Residential</v>
      </c>
    </row>
    <row r="1608" spans="1:17" x14ac:dyDescent="0.35">
      <c r="A1608">
        <v>5</v>
      </c>
      <c r="B1608" t="s">
        <v>181</v>
      </c>
      <c r="C1608">
        <v>2019</v>
      </c>
      <c r="D1608">
        <v>10</v>
      </c>
      <c r="E1608" t="s">
        <v>182</v>
      </c>
      <c r="F1608">
        <v>3</v>
      </c>
      <c r="G1608" t="s">
        <v>189</v>
      </c>
      <c r="H1608">
        <v>710</v>
      </c>
      <c r="I1608" t="s">
        <v>220</v>
      </c>
      <c r="J1608" t="s">
        <v>207</v>
      </c>
      <c r="K1608" t="s">
        <v>208</v>
      </c>
      <c r="L1608">
        <v>4532</v>
      </c>
      <c r="M1608" t="s">
        <v>200</v>
      </c>
      <c r="N1608">
        <v>2010</v>
      </c>
      <c r="O1608">
        <v>19543296.629999999</v>
      </c>
      <c r="P1608">
        <v>326980905</v>
      </c>
      <c r="Q1608" t="str">
        <f t="shared" si="25"/>
        <v>5-Large C&amp;I</v>
      </c>
    </row>
    <row r="1609" spans="1:17" x14ac:dyDescent="0.35">
      <c r="A1609">
        <v>5</v>
      </c>
      <c r="B1609" t="s">
        <v>181</v>
      </c>
      <c r="C1609">
        <v>2019</v>
      </c>
      <c r="D1609">
        <v>10</v>
      </c>
      <c r="E1609" t="s">
        <v>182</v>
      </c>
      <c r="F1609">
        <v>3</v>
      </c>
      <c r="G1609" t="s">
        <v>189</v>
      </c>
      <c r="H1609">
        <v>956</v>
      </c>
      <c r="I1609" t="s">
        <v>285</v>
      </c>
      <c r="J1609" t="s">
        <v>119</v>
      </c>
      <c r="K1609" t="s">
        <v>216</v>
      </c>
      <c r="L1609">
        <v>4532</v>
      </c>
      <c r="M1609" t="s">
        <v>200</v>
      </c>
      <c r="N1609">
        <v>223</v>
      </c>
      <c r="O1609">
        <v>264694.13</v>
      </c>
      <c r="P1609">
        <v>3373301</v>
      </c>
      <c r="Q1609" t="str">
        <f t="shared" si="25"/>
        <v>4-Medium C&amp;I</v>
      </c>
    </row>
    <row r="1610" spans="1:17" x14ac:dyDescent="0.35">
      <c r="A1610">
        <v>5</v>
      </c>
      <c r="B1610" t="s">
        <v>181</v>
      </c>
      <c r="C1610">
        <v>2019</v>
      </c>
      <c r="D1610">
        <v>10</v>
      </c>
      <c r="E1610" t="s">
        <v>182</v>
      </c>
      <c r="F1610">
        <v>10</v>
      </c>
      <c r="G1610" t="s">
        <v>238</v>
      </c>
      <c r="H1610">
        <v>1</v>
      </c>
      <c r="I1610" t="s">
        <v>229</v>
      </c>
      <c r="J1610" t="s">
        <v>121</v>
      </c>
      <c r="K1610" t="s">
        <v>230</v>
      </c>
      <c r="L1610">
        <v>207</v>
      </c>
      <c r="M1610" t="s">
        <v>243</v>
      </c>
      <c r="N1610">
        <v>40876</v>
      </c>
      <c r="O1610">
        <v>4261305.49</v>
      </c>
      <c r="P1610">
        <v>18259434</v>
      </c>
      <c r="Q1610" t="str">
        <f t="shared" si="25"/>
        <v>1-Residential</v>
      </c>
    </row>
    <row r="1611" spans="1:17" x14ac:dyDescent="0.35">
      <c r="A1611">
        <v>4</v>
      </c>
      <c r="B1611" t="s">
        <v>187</v>
      </c>
      <c r="C1611">
        <v>2019</v>
      </c>
      <c r="D1611">
        <v>10</v>
      </c>
      <c r="E1611" t="s">
        <v>182</v>
      </c>
      <c r="F1611">
        <v>1</v>
      </c>
      <c r="G1611" t="s">
        <v>183</v>
      </c>
      <c r="H1611">
        <v>5</v>
      </c>
      <c r="I1611" t="s">
        <v>190</v>
      </c>
      <c r="J1611" t="s">
        <v>115</v>
      </c>
      <c r="K1611" t="s">
        <v>185</v>
      </c>
      <c r="L1611">
        <v>200</v>
      </c>
      <c r="M1611" t="s">
        <v>210</v>
      </c>
      <c r="N1611">
        <v>12</v>
      </c>
      <c r="O1611">
        <v>1366.09</v>
      </c>
      <c r="P1611">
        <v>6593</v>
      </c>
      <c r="Q1611" t="str">
        <f t="shared" si="25"/>
        <v>3-Small C&amp;I</v>
      </c>
    </row>
    <row r="1612" spans="1:17" x14ac:dyDescent="0.35">
      <c r="A1612">
        <v>5</v>
      </c>
      <c r="B1612" t="s">
        <v>181</v>
      </c>
      <c r="C1612">
        <v>2019</v>
      </c>
      <c r="D1612">
        <v>10</v>
      </c>
      <c r="E1612" t="s">
        <v>182</v>
      </c>
      <c r="F1612">
        <v>3</v>
      </c>
      <c r="G1612" t="s">
        <v>189</v>
      </c>
      <c r="H1612">
        <v>621</v>
      </c>
      <c r="I1612" t="s">
        <v>259</v>
      </c>
      <c r="J1612" t="s">
        <v>116</v>
      </c>
      <c r="K1612" t="s">
        <v>224</v>
      </c>
      <c r="L1612">
        <v>4532</v>
      </c>
      <c r="M1612" t="s">
        <v>200</v>
      </c>
      <c r="N1612">
        <v>6</v>
      </c>
      <c r="O1612">
        <v>535.4</v>
      </c>
      <c r="P1612">
        <v>5707</v>
      </c>
      <c r="Q1612" t="str">
        <f t="shared" si="25"/>
        <v>3-Small C&amp;I</v>
      </c>
    </row>
    <row r="1613" spans="1:17" x14ac:dyDescent="0.35">
      <c r="A1613">
        <v>5</v>
      </c>
      <c r="B1613" t="s">
        <v>181</v>
      </c>
      <c r="C1613">
        <v>2019</v>
      </c>
      <c r="D1613">
        <v>10</v>
      </c>
      <c r="E1613" t="s">
        <v>182</v>
      </c>
      <c r="F1613">
        <v>6</v>
      </c>
      <c r="G1613" t="s">
        <v>192</v>
      </c>
      <c r="H1613">
        <v>621</v>
      </c>
      <c r="I1613" t="s">
        <v>259</v>
      </c>
      <c r="J1613" t="s">
        <v>116</v>
      </c>
      <c r="K1613" t="s">
        <v>224</v>
      </c>
      <c r="L1613">
        <v>4562</v>
      </c>
      <c r="M1613" t="s">
        <v>211</v>
      </c>
      <c r="N1613">
        <v>9</v>
      </c>
      <c r="O1613">
        <v>172.16</v>
      </c>
      <c r="P1613">
        <v>1214</v>
      </c>
      <c r="Q1613" t="str">
        <f t="shared" si="25"/>
        <v>3-Small C&amp;I</v>
      </c>
    </row>
    <row r="1614" spans="1:17" x14ac:dyDescent="0.35">
      <c r="A1614">
        <v>5</v>
      </c>
      <c r="B1614" t="s">
        <v>181</v>
      </c>
      <c r="C1614">
        <v>2019</v>
      </c>
      <c r="D1614">
        <v>10</v>
      </c>
      <c r="E1614" t="s">
        <v>182</v>
      </c>
      <c r="F1614">
        <v>5</v>
      </c>
      <c r="G1614" t="s">
        <v>195</v>
      </c>
      <c r="H1614">
        <v>602</v>
      </c>
      <c r="I1614" t="s">
        <v>246</v>
      </c>
      <c r="J1614" t="s">
        <v>125</v>
      </c>
      <c r="K1614" t="s">
        <v>197</v>
      </c>
      <c r="L1614">
        <v>460</v>
      </c>
      <c r="M1614" t="s">
        <v>198</v>
      </c>
      <c r="N1614">
        <v>26</v>
      </c>
      <c r="O1614">
        <v>3357.22</v>
      </c>
      <c r="P1614">
        <v>11424</v>
      </c>
      <c r="Q1614" t="str">
        <f t="shared" si="25"/>
        <v>Street</v>
      </c>
    </row>
    <row r="1615" spans="1:17" x14ac:dyDescent="0.35">
      <c r="A1615">
        <v>5</v>
      </c>
      <c r="B1615" t="s">
        <v>181</v>
      </c>
      <c r="C1615">
        <v>2019</v>
      </c>
      <c r="D1615">
        <v>10</v>
      </c>
      <c r="E1615" t="s">
        <v>182</v>
      </c>
      <c r="F1615">
        <v>60</v>
      </c>
      <c r="G1615" t="s">
        <v>212</v>
      </c>
      <c r="H1615">
        <v>600</v>
      </c>
      <c r="I1615" t="s">
        <v>266</v>
      </c>
      <c r="J1615" t="s">
        <v>123</v>
      </c>
      <c r="K1615" t="s">
        <v>261</v>
      </c>
      <c r="L1615">
        <v>360</v>
      </c>
      <c r="M1615" t="s">
        <v>225</v>
      </c>
      <c r="N1615">
        <v>11</v>
      </c>
      <c r="O1615">
        <v>3605.91</v>
      </c>
      <c r="P1615">
        <v>5634</v>
      </c>
      <c r="Q1615" t="str">
        <f t="shared" si="25"/>
        <v>Street</v>
      </c>
    </row>
    <row r="1616" spans="1:17" x14ac:dyDescent="0.35">
      <c r="A1616">
        <v>5</v>
      </c>
      <c r="B1616" t="s">
        <v>181</v>
      </c>
      <c r="C1616">
        <v>2019</v>
      </c>
      <c r="D1616">
        <v>10</v>
      </c>
      <c r="E1616" t="s">
        <v>182</v>
      </c>
      <c r="F1616">
        <v>6</v>
      </c>
      <c r="G1616" t="s">
        <v>192</v>
      </c>
      <c r="H1616">
        <v>609</v>
      </c>
      <c r="I1616" t="s">
        <v>298</v>
      </c>
      <c r="J1616" t="s">
        <v>278</v>
      </c>
      <c r="K1616" t="s">
        <v>212</v>
      </c>
      <c r="L1616">
        <v>700</v>
      </c>
      <c r="M1616" t="s">
        <v>193</v>
      </c>
      <c r="N1616">
        <v>8</v>
      </c>
      <c r="O1616">
        <v>4596.3500000000004</v>
      </c>
      <c r="P1616">
        <v>21673</v>
      </c>
      <c r="Q1616" t="str">
        <f t="shared" si="25"/>
        <v>Street</v>
      </c>
    </row>
    <row r="1617" spans="1:17" x14ac:dyDescent="0.35">
      <c r="A1617">
        <v>5</v>
      </c>
      <c r="B1617" t="s">
        <v>181</v>
      </c>
      <c r="C1617">
        <v>2019</v>
      </c>
      <c r="D1617">
        <v>10</v>
      </c>
      <c r="E1617" t="s">
        <v>182</v>
      </c>
      <c r="F1617">
        <v>6</v>
      </c>
      <c r="G1617" t="s">
        <v>192</v>
      </c>
      <c r="H1617">
        <v>619</v>
      </c>
      <c r="I1617" t="s">
        <v>277</v>
      </c>
      <c r="J1617" t="s">
        <v>278</v>
      </c>
      <c r="K1617" t="s">
        <v>212</v>
      </c>
      <c r="L1617">
        <v>4562</v>
      </c>
      <c r="M1617" t="s">
        <v>211</v>
      </c>
      <c r="N1617">
        <v>249</v>
      </c>
      <c r="O1617">
        <v>281269.32</v>
      </c>
      <c r="P1617">
        <v>2378697</v>
      </c>
      <c r="Q1617" t="str">
        <f t="shared" si="25"/>
        <v>Street</v>
      </c>
    </row>
    <row r="1618" spans="1:17" x14ac:dyDescent="0.35">
      <c r="A1618">
        <v>5</v>
      </c>
      <c r="B1618" t="s">
        <v>181</v>
      </c>
      <c r="C1618">
        <v>2019</v>
      </c>
      <c r="D1618">
        <v>10</v>
      </c>
      <c r="E1618" t="s">
        <v>182</v>
      </c>
      <c r="F1618">
        <v>1</v>
      </c>
      <c r="G1618" t="s">
        <v>183</v>
      </c>
      <c r="H1618">
        <v>616</v>
      </c>
      <c r="I1618" t="s">
        <v>199</v>
      </c>
      <c r="J1618" t="s">
        <v>125</v>
      </c>
      <c r="K1618" t="s">
        <v>197</v>
      </c>
      <c r="L1618">
        <v>4512</v>
      </c>
      <c r="M1618" t="s">
        <v>186</v>
      </c>
      <c r="N1618">
        <v>597</v>
      </c>
      <c r="O1618">
        <v>17161.97</v>
      </c>
      <c r="P1618">
        <v>66805</v>
      </c>
      <c r="Q1618" t="str">
        <f t="shared" si="25"/>
        <v>Street</v>
      </c>
    </row>
    <row r="1619" spans="1:17" x14ac:dyDescent="0.35">
      <c r="A1619">
        <v>5</v>
      </c>
      <c r="B1619" t="s">
        <v>181</v>
      </c>
      <c r="C1619">
        <v>2019</v>
      </c>
      <c r="D1619">
        <v>10</v>
      </c>
      <c r="E1619" t="s">
        <v>182</v>
      </c>
      <c r="F1619">
        <v>1</v>
      </c>
      <c r="G1619" t="s">
        <v>183</v>
      </c>
      <c r="H1619">
        <v>602</v>
      </c>
      <c r="I1619" t="s">
        <v>246</v>
      </c>
      <c r="J1619" t="s">
        <v>125</v>
      </c>
      <c r="K1619" t="s">
        <v>197</v>
      </c>
      <c r="L1619">
        <v>200</v>
      </c>
      <c r="M1619" t="s">
        <v>210</v>
      </c>
      <c r="N1619">
        <v>187</v>
      </c>
      <c r="O1619">
        <v>6844.73</v>
      </c>
      <c r="P1619">
        <v>19315</v>
      </c>
      <c r="Q1619" t="str">
        <f t="shared" si="25"/>
        <v>Street</v>
      </c>
    </row>
    <row r="1620" spans="1:17" x14ac:dyDescent="0.35">
      <c r="A1620">
        <v>5</v>
      </c>
      <c r="B1620" t="s">
        <v>181</v>
      </c>
      <c r="C1620">
        <v>2019</v>
      </c>
      <c r="D1620">
        <v>10</v>
      </c>
      <c r="E1620" t="s">
        <v>182</v>
      </c>
      <c r="F1620">
        <v>60</v>
      </c>
      <c r="G1620" t="s">
        <v>212</v>
      </c>
      <c r="H1620">
        <v>615</v>
      </c>
      <c r="I1620" t="s">
        <v>292</v>
      </c>
      <c r="J1620" t="s">
        <v>123</v>
      </c>
      <c r="K1620" t="s">
        <v>261</v>
      </c>
      <c r="L1620">
        <v>4563</v>
      </c>
      <c r="M1620" t="s">
        <v>228</v>
      </c>
      <c r="N1620">
        <v>35</v>
      </c>
      <c r="O1620">
        <v>3355.22</v>
      </c>
      <c r="P1620">
        <v>9588</v>
      </c>
      <c r="Q1620" t="str">
        <f t="shared" si="25"/>
        <v>Street</v>
      </c>
    </row>
    <row r="1621" spans="1:17" x14ac:dyDescent="0.35">
      <c r="A1621">
        <v>4</v>
      </c>
      <c r="B1621" t="s">
        <v>187</v>
      </c>
      <c r="C1621">
        <v>2019</v>
      </c>
      <c r="D1621">
        <v>10</v>
      </c>
      <c r="E1621" t="s">
        <v>182</v>
      </c>
      <c r="F1621">
        <v>60</v>
      </c>
      <c r="G1621" t="s">
        <v>212</v>
      </c>
      <c r="H1621">
        <v>615</v>
      </c>
      <c r="I1621" t="s">
        <v>292</v>
      </c>
      <c r="J1621" t="s">
        <v>123</v>
      </c>
      <c r="K1621" t="s">
        <v>261</v>
      </c>
      <c r="L1621">
        <v>4563</v>
      </c>
      <c r="M1621" t="s">
        <v>228</v>
      </c>
      <c r="N1621">
        <v>1</v>
      </c>
      <c r="O1621">
        <v>9.2899999999999991</v>
      </c>
      <c r="P1621">
        <v>30</v>
      </c>
      <c r="Q1621" t="str">
        <f t="shared" si="25"/>
        <v>Street</v>
      </c>
    </row>
    <row r="1622" spans="1:17" x14ac:dyDescent="0.35">
      <c r="A1622">
        <v>5</v>
      </c>
      <c r="B1622" t="s">
        <v>181</v>
      </c>
      <c r="C1622">
        <v>2019</v>
      </c>
      <c r="D1622">
        <v>10</v>
      </c>
      <c r="E1622" t="s">
        <v>182</v>
      </c>
      <c r="F1622">
        <v>60</v>
      </c>
      <c r="G1622" t="s">
        <v>212</v>
      </c>
      <c r="H1622">
        <v>623</v>
      </c>
      <c r="I1622" t="s">
        <v>295</v>
      </c>
      <c r="J1622" t="s">
        <v>124</v>
      </c>
      <c r="K1622" t="s">
        <v>227</v>
      </c>
      <c r="L1622">
        <v>360</v>
      </c>
      <c r="M1622" t="s">
        <v>225</v>
      </c>
      <c r="N1622">
        <v>3</v>
      </c>
      <c r="O1622">
        <v>51.45</v>
      </c>
      <c r="P1622">
        <v>192</v>
      </c>
      <c r="Q1622" t="str">
        <f t="shared" si="25"/>
        <v>Street</v>
      </c>
    </row>
    <row r="1623" spans="1:17" x14ac:dyDescent="0.35">
      <c r="A1623">
        <v>5</v>
      </c>
      <c r="B1623" t="s">
        <v>181</v>
      </c>
      <c r="C1623">
        <v>2019</v>
      </c>
      <c r="D1623">
        <v>10</v>
      </c>
      <c r="E1623" t="s">
        <v>182</v>
      </c>
      <c r="F1623">
        <v>60</v>
      </c>
      <c r="G1623" t="s">
        <v>212</v>
      </c>
      <c r="H1623">
        <v>624</v>
      </c>
      <c r="I1623" t="s">
        <v>226</v>
      </c>
      <c r="J1623" t="s">
        <v>124</v>
      </c>
      <c r="K1623" t="s">
        <v>227</v>
      </c>
      <c r="L1623">
        <v>4563</v>
      </c>
      <c r="M1623" t="s">
        <v>228</v>
      </c>
      <c r="N1623">
        <v>2</v>
      </c>
      <c r="O1623">
        <v>35.18</v>
      </c>
      <c r="P1623">
        <v>262</v>
      </c>
      <c r="Q1623" t="str">
        <f t="shared" si="25"/>
        <v>Street</v>
      </c>
    </row>
    <row r="1624" spans="1:17" x14ac:dyDescent="0.35">
      <c r="A1624">
        <v>4</v>
      </c>
      <c r="B1624" t="s">
        <v>187</v>
      </c>
      <c r="C1624">
        <v>2019</v>
      </c>
      <c r="D1624">
        <v>10</v>
      </c>
      <c r="E1624" t="s">
        <v>182</v>
      </c>
      <c r="F1624">
        <v>3</v>
      </c>
      <c r="G1624" t="s">
        <v>189</v>
      </c>
      <c r="H1624">
        <v>952</v>
      </c>
      <c r="I1624" t="s">
        <v>235</v>
      </c>
      <c r="J1624" t="s">
        <v>117</v>
      </c>
      <c r="K1624" t="s">
        <v>236</v>
      </c>
      <c r="L1624">
        <v>4532</v>
      </c>
      <c r="M1624" t="s">
        <v>200</v>
      </c>
      <c r="N1624">
        <v>12</v>
      </c>
      <c r="O1624">
        <v>566.14</v>
      </c>
      <c r="P1624">
        <v>4773</v>
      </c>
      <c r="Q1624" t="str">
        <f t="shared" si="25"/>
        <v>3-Small C&amp;I</v>
      </c>
    </row>
    <row r="1625" spans="1:17" x14ac:dyDescent="0.35">
      <c r="A1625">
        <v>5</v>
      </c>
      <c r="B1625" t="s">
        <v>181</v>
      </c>
      <c r="C1625">
        <v>2019</v>
      </c>
      <c r="D1625">
        <v>10</v>
      </c>
      <c r="E1625" t="s">
        <v>182</v>
      </c>
      <c r="F1625">
        <v>1</v>
      </c>
      <c r="G1625" t="s">
        <v>183</v>
      </c>
      <c r="H1625">
        <v>15</v>
      </c>
      <c r="I1625" t="s">
        <v>252</v>
      </c>
      <c r="J1625" t="s">
        <v>118</v>
      </c>
      <c r="K1625" t="s">
        <v>214</v>
      </c>
      <c r="L1625">
        <v>200</v>
      </c>
      <c r="M1625" t="s">
        <v>210</v>
      </c>
      <c r="N1625">
        <v>2</v>
      </c>
      <c r="O1625">
        <v>62.11</v>
      </c>
      <c r="P1625">
        <v>237</v>
      </c>
      <c r="Q1625" t="str">
        <f t="shared" si="25"/>
        <v>3-Small C&amp;I</v>
      </c>
    </row>
    <row r="1626" spans="1:17" x14ac:dyDescent="0.35">
      <c r="A1626">
        <v>4</v>
      </c>
      <c r="B1626" t="s">
        <v>187</v>
      </c>
      <c r="C1626">
        <v>2019</v>
      </c>
      <c r="D1626">
        <v>10</v>
      </c>
      <c r="E1626" t="s">
        <v>182</v>
      </c>
      <c r="F1626">
        <v>3</v>
      </c>
      <c r="G1626" t="s">
        <v>189</v>
      </c>
      <c r="H1626">
        <v>15</v>
      </c>
      <c r="I1626" t="s">
        <v>252</v>
      </c>
      <c r="J1626" t="s">
        <v>118</v>
      </c>
      <c r="K1626" t="s">
        <v>214</v>
      </c>
      <c r="L1626">
        <v>300</v>
      </c>
      <c r="M1626" t="s">
        <v>191</v>
      </c>
      <c r="N1626">
        <v>1</v>
      </c>
      <c r="O1626">
        <v>46.42</v>
      </c>
      <c r="P1626">
        <v>192</v>
      </c>
      <c r="Q1626" t="str">
        <f t="shared" si="25"/>
        <v>3-Small C&amp;I</v>
      </c>
    </row>
    <row r="1627" spans="1:17" x14ac:dyDescent="0.35">
      <c r="A1627">
        <v>5</v>
      </c>
      <c r="B1627" t="s">
        <v>181</v>
      </c>
      <c r="C1627">
        <v>2019</v>
      </c>
      <c r="D1627">
        <v>10</v>
      </c>
      <c r="E1627" t="s">
        <v>182</v>
      </c>
      <c r="F1627">
        <v>75</v>
      </c>
      <c r="G1627" t="s">
        <v>212</v>
      </c>
      <c r="H1627">
        <v>18</v>
      </c>
      <c r="I1627" t="s">
        <v>215</v>
      </c>
      <c r="J1627" t="s">
        <v>119</v>
      </c>
      <c r="K1627" t="s">
        <v>216</v>
      </c>
      <c r="L1627">
        <v>1575</v>
      </c>
      <c r="M1627" t="s">
        <v>218</v>
      </c>
      <c r="N1627">
        <v>2</v>
      </c>
      <c r="O1627">
        <v>5578.66</v>
      </c>
      <c r="P1627">
        <v>33290</v>
      </c>
      <c r="Q1627" t="str">
        <f t="shared" si="25"/>
        <v>4-Medium C&amp;I</v>
      </c>
    </row>
    <row r="1628" spans="1:17" x14ac:dyDescent="0.35">
      <c r="A1628">
        <v>5</v>
      </c>
      <c r="B1628" t="s">
        <v>181</v>
      </c>
      <c r="C1628">
        <v>2019</v>
      </c>
      <c r="D1628">
        <v>10</v>
      </c>
      <c r="E1628" t="s">
        <v>182</v>
      </c>
      <c r="F1628">
        <v>1</v>
      </c>
      <c r="G1628" t="s">
        <v>183</v>
      </c>
      <c r="H1628">
        <v>6</v>
      </c>
      <c r="I1628" t="s">
        <v>256</v>
      </c>
      <c r="J1628" t="s">
        <v>122</v>
      </c>
      <c r="K1628" t="s">
        <v>242</v>
      </c>
      <c r="L1628">
        <v>200</v>
      </c>
      <c r="M1628" t="s">
        <v>210</v>
      </c>
      <c r="N1628">
        <v>59733</v>
      </c>
      <c r="O1628">
        <v>3911918.23</v>
      </c>
      <c r="P1628">
        <v>25129126</v>
      </c>
      <c r="Q1628" t="str">
        <f t="shared" si="25"/>
        <v>2-Low Income Residential</v>
      </c>
    </row>
    <row r="1629" spans="1:17" x14ac:dyDescent="0.35">
      <c r="A1629">
        <v>5</v>
      </c>
      <c r="B1629" t="s">
        <v>181</v>
      </c>
      <c r="C1629">
        <v>2019</v>
      </c>
      <c r="D1629">
        <v>10</v>
      </c>
      <c r="E1629" t="s">
        <v>182</v>
      </c>
      <c r="F1629">
        <v>6</v>
      </c>
      <c r="G1629" t="s">
        <v>192</v>
      </c>
      <c r="H1629">
        <v>5</v>
      </c>
      <c r="I1629" t="s">
        <v>190</v>
      </c>
      <c r="J1629" t="s">
        <v>115</v>
      </c>
      <c r="K1629" t="s">
        <v>185</v>
      </c>
      <c r="L1629">
        <v>700</v>
      </c>
      <c r="M1629" t="s">
        <v>193</v>
      </c>
      <c r="N1629">
        <v>6</v>
      </c>
      <c r="O1629">
        <v>179.1</v>
      </c>
      <c r="P1629">
        <v>654</v>
      </c>
      <c r="Q1629" t="str">
        <f t="shared" si="25"/>
        <v>3-Small C&amp;I</v>
      </c>
    </row>
    <row r="1630" spans="1:17" x14ac:dyDescent="0.35">
      <c r="A1630">
        <v>5</v>
      </c>
      <c r="B1630" t="s">
        <v>181</v>
      </c>
      <c r="C1630">
        <v>2019</v>
      </c>
      <c r="D1630">
        <v>10</v>
      </c>
      <c r="E1630" t="s">
        <v>182</v>
      </c>
      <c r="F1630">
        <v>75</v>
      </c>
      <c r="G1630" t="s">
        <v>212</v>
      </c>
      <c r="H1630">
        <v>5</v>
      </c>
      <c r="I1630" t="s">
        <v>190</v>
      </c>
      <c r="J1630" t="s">
        <v>115</v>
      </c>
      <c r="K1630" t="s">
        <v>185</v>
      </c>
      <c r="L1630">
        <v>1575</v>
      </c>
      <c r="M1630" t="s">
        <v>218</v>
      </c>
      <c r="N1630">
        <v>5</v>
      </c>
      <c r="O1630">
        <v>1405.19</v>
      </c>
      <c r="P1630">
        <v>7420</v>
      </c>
      <c r="Q1630" t="str">
        <f t="shared" si="25"/>
        <v>3-Small C&amp;I</v>
      </c>
    </row>
    <row r="1631" spans="1:17" x14ac:dyDescent="0.35">
      <c r="A1631">
        <v>5</v>
      </c>
      <c r="B1631" t="s">
        <v>181</v>
      </c>
      <c r="C1631">
        <v>2019</v>
      </c>
      <c r="D1631">
        <v>10</v>
      </c>
      <c r="E1631" t="s">
        <v>182</v>
      </c>
      <c r="F1631">
        <v>5</v>
      </c>
      <c r="G1631" t="s">
        <v>195</v>
      </c>
      <c r="H1631">
        <v>951</v>
      </c>
      <c r="I1631" t="s">
        <v>250</v>
      </c>
      <c r="J1631" t="s">
        <v>126</v>
      </c>
      <c r="K1631" t="s">
        <v>249</v>
      </c>
      <c r="L1631">
        <v>4552</v>
      </c>
      <c r="M1631" t="s">
        <v>276</v>
      </c>
      <c r="N1631">
        <v>1</v>
      </c>
      <c r="O1631">
        <v>33.380000000000003</v>
      </c>
      <c r="P1631">
        <v>300</v>
      </c>
      <c r="Q1631" t="str">
        <f t="shared" si="25"/>
        <v>3-Small C&amp;I</v>
      </c>
    </row>
    <row r="1632" spans="1:17" x14ac:dyDescent="0.35">
      <c r="A1632">
        <v>5</v>
      </c>
      <c r="B1632" t="s">
        <v>181</v>
      </c>
      <c r="C1632">
        <v>2019</v>
      </c>
      <c r="D1632">
        <v>10</v>
      </c>
      <c r="E1632" t="s">
        <v>182</v>
      </c>
      <c r="F1632">
        <v>1</v>
      </c>
      <c r="G1632" t="s">
        <v>183</v>
      </c>
      <c r="H1632">
        <v>911</v>
      </c>
      <c r="I1632" t="s">
        <v>201</v>
      </c>
      <c r="J1632" t="s">
        <v>202</v>
      </c>
      <c r="K1632" t="s">
        <v>203</v>
      </c>
      <c r="L1632">
        <v>4512</v>
      </c>
      <c r="M1632" t="s">
        <v>186</v>
      </c>
      <c r="N1632">
        <v>5</v>
      </c>
      <c r="O1632">
        <v>3315.39</v>
      </c>
      <c r="P1632">
        <v>25904</v>
      </c>
      <c r="Q1632" t="str">
        <f t="shared" si="25"/>
        <v>1-Residential</v>
      </c>
    </row>
    <row r="1633" spans="1:17" x14ac:dyDescent="0.35">
      <c r="A1633">
        <v>5</v>
      </c>
      <c r="B1633" t="s">
        <v>181</v>
      </c>
      <c r="C1633">
        <v>2019</v>
      </c>
      <c r="D1633">
        <v>10</v>
      </c>
      <c r="E1633" t="s">
        <v>182</v>
      </c>
      <c r="F1633">
        <v>77</v>
      </c>
      <c r="G1633" t="s">
        <v>212</v>
      </c>
      <c r="H1633">
        <v>950</v>
      </c>
      <c r="I1633" t="s">
        <v>184</v>
      </c>
      <c r="J1633" t="s">
        <v>115</v>
      </c>
      <c r="K1633" t="s">
        <v>185</v>
      </c>
      <c r="L1633">
        <v>4577</v>
      </c>
      <c r="M1633" t="s">
        <v>212</v>
      </c>
      <c r="N1633">
        <v>1</v>
      </c>
      <c r="O1633">
        <v>110.32</v>
      </c>
      <c r="P1633">
        <v>1164</v>
      </c>
      <c r="Q1633" t="str">
        <f t="shared" si="25"/>
        <v>3-Small C&amp;I</v>
      </c>
    </row>
    <row r="1634" spans="1:17" x14ac:dyDescent="0.35">
      <c r="A1634">
        <v>5</v>
      </c>
      <c r="B1634" t="s">
        <v>181</v>
      </c>
      <c r="C1634">
        <v>2019</v>
      </c>
      <c r="D1634">
        <v>10</v>
      </c>
      <c r="E1634" t="s">
        <v>182</v>
      </c>
      <c r="F1634">
        <v>79</v>
      </c>
      <c r="G1634" t="s">
        <v>212</v>
      </c>
      <c r="H1634">
        <v>950</v>
      </c>
      <c r="I1634" t="s">
        <v>184</v>
      </c>
      <c r="J1634" t="s">
        <v>115</v>
      </c>
      <c r="K1634" t="s">
        <v>185</v>
      </c>
      <c r="L1634">
        <v>4579</v>
      </c>
      <c r="M1634" t="s">
        <v>221</v>
      </c>
      <c r="N1634">
        <v>83</v>
      </c>
      <c r="O1634">
        <v>6112.8</v>
      </c>
      <c r="P1634">
        <v>61496</v>
      </c>
      <c r="Q1634" t="str">
        <f t="shared" si="25"/>
        <v>3-Small C&amp;I</v>
      </c>
    </row>
    <row r="1635" spans="1:17" x14ac:dyDescent="0.35">
      <c r="A1635">
        <v>5</v>
      </c>
      <c r="B1635" t="s">
        <v>181</v>
      </c>
      <c r="C1635">
        <v>2019</v>
      </c>
      <c r="D1635">
        <v>10</v>
      </c>
      <c r="E1635" t="s">
        <v>182</v>
      </c>
      <c r="F1635">
        <v>3</v>
      </c>
      <c r="G1635" t="s">
        <v>189</v>
      </c>
      <c r="H1635">
        <v>2</v>
      </c>
      <c r="I1635" t="s">
        <v>264</v>
      </c>
      <c r="J1635" t="s">
        <v>121</v>
      </c>
      <c r="K1635" t="s">
        <v>230</v>
      </c>
      <c r="L1635">
        <v>300</v>
      </c>
      <c r="M1635" t="s">
        <v>191</v>
      </c>
      <c r="N1635">
        <v>1</v>
      </c>
      <c r="O1635">
        <v>5.5</v>
      </c>
      <c r="P1635">
        <v>0</v>
      </c>
      <c r="Q1635" t="str">
        <f t="shared" si="25"/>
        <v>1-Residential</v>
      </c>
    </row>
    <row r="1636" spans="1:17" x14ac:dyDescent="0.35">
      <c r="A1636">
        <v>5</v>
      </c>
      <c r="B1636" t="s">
        <v>181</v>
      </c>
      <c r="C1636">
        <v>2019</v>
      </c>
      <c r="D1636">
        <v>10</v>
      </c>
      <c r="E1636" t="s">
        <v>182</v>
      </c>
      <c r="F1636">
        <v>6</v>
      </c>
      <c r="G1636" t="s">
        <v>192</v>
      </c>
      <c r="H1636">
        <v>613</v>
      </c>
      <c r="I1636" t="s">
        <v>258</v>
      </c>
      <c r="J1636" t="s">
        <v>116</v>
      </c>
      <c r="K1636" t="s">
        <v>224</v>
      </c>
      <c r="L1636">
        <v>700</v>
      </c>
      <c r="M1636" t="s">
        <v>193</v>
      </c>
      <c r="N1636">
        <v>6</v>
      </c>
      <c r="O1636">
        <v>116.01</v>
      </c>
      <c r="P1636">
        <v>385</v>
      </c>
      <c r="Q1636" t="str">
        <f t="shared" si="25"/>
        <v>3-Small C&amp;I</v>
      </c>
    </row>
    <row r="1637" spans="1:17" x14ac:dyDescent="0.35">
      <c r="A1637">
        <v>5</v>
      </c>
      <c r="B1637" t="s">
        <v>181</v>
      </c>
      <c r="C1637">
        <v>2019</v>
      </c>
      <c r="D1637">
        <v>10</v>
      </c>
      <c r="E1637" t="s">
        <v>182</v>
      </c>
      <c r="F1637">
        <v>6</v>
      </c>
      <c r="G1637" t="s">
        <v>192</v>
      </c>
      <c r="H1637">
        <v>615</v>
      </c>
      <c r="I1637" t="s">
        <v>292</v>
      </c>
      <c r="J1637" t="s">
        <v>123</v>
      </c>
      <c r="K1637" t="s">
        <v>261</v>
      </c>
      <c r="L1637">
        <v>4562</v>
      </c>
      <c r="M1637" t="s">
        <v>211</v>
      </c>
      <c r="N1637">
        <v>636</v>
      </c>
      <c r="O1637">
        <v>-182661.99</v>
      </c>
      <c r="P1637">
        <v>-439228</v>
      </c>
      <c r="Q1637" t="str">
        <f t="shared" si="25"/>
        <v>Street</v>
      </c>
    </row>
    <row r="1638" spans="1:17" x14ac:dyDescent="0.35">
      <c r="A1638">
        <v>5</v>
      </c>
      <c r="B1638" t="s">
        <v>181</v>
      </c>
      <c r="C1638">
        <v>2019</v>
      </c>
      <c r="D1638">
        <v>10</v>
      </c>
      <c r="E1638" t="s">
        <v>182</v>
      </c>
      <c r="F1638">
        <v>6</v>
      </c>
      <c r="G1638" t="s">
        <v>192</v>
      </c>
      <c r="H1638">
        <v>603</v>
      </c>
      <c r="I1638" t="s">
        <v>196</v>
      </c>
      <c r="J1638" t="s">
        <v>125</v>
      </c>
      <c r="K1638" t="s">
        <v>197</v>
      </c>
      <c r="L1638">
        <v>700</v>
      </c>
      <c r="M1638" t="s">
        <v>193</v>
      </c>
      <c r="N1638">
        <v>701</v>
      </c>
      <c r="O1638">
        <v>49226.47</v>
      </c>
      <c r="P1638">
        <v>158715</v>
      </c>
      <c r="Q1638" t="str">
        <f t="shared" si="25"/>
        <v>Street</v>
      </c>
    </row>
    <row r="1639" spans="1:17" x14ac:dyDescent="0.35">
      <c r="A1639">
        <v>5</v>
      </c>
      <c r="B1639" t="s">
        <v>181</v>
      </c>
      <c r="C1639">
        <v>2019</v>
      </c>
      <c r="D1639">
        <v>10</v>
      </c>
      <c r="E1639" t="s">
        <v>182</v>
      </c>
      <c r="F1639">
        <v>60</v>
      </c>
      <c r="G1639" t="s">
        <v>212</v>
      </c>
      <c r="H1639">
        <v>601</v>
      </c>
      <c r="I1639" t="s">
        <v>260</v>
      </c>
      <c r="J1639" t="s">
        <v>123</v>
      </c>
      <c r="K1639" t="s">
        <v>261</v>
      </c>
      <c r="L1639">
        <v>360</v>
      </c>
      <c r="M1639" t="s">
        <v>225</v>
      </c>
      <c r="N1639">
        <v>50</v>
      </c>
      <c r="O1639">
        <v>1524.49</v>
      </c>
      <c r="P1639">
        <v>3012</v>
      </c>
      <c r="Q1639" t="str">
        <f t="shared" si="25"/>
        <v>Street</v>
      </c>
    </row>
    <row r="1640" spans="1:17" x14ac:dyDescent="0.35">
      <c r="A1640">
        <v>5</v>
      </c>
      <c r="B1640" t="s">
        <v>181</v>
      </c>
      <c r="C1640">
        <v>2019</v>
      </c>
      <c r="D1640">
        <v>10</v>
      </c>
      <c r="E1640" t="s">
        <v>182</v>
      </c>
      <c r="F1640">
        <v>6</v>
      </c>
      <c r="G1640" t="s">
        <v>192</v>
      </c>
      <c r="H1640">
        <v>606</v>
      </c>
      <c r="I1640" t="s">
        <v>279</v>
      </c>
      <c r="J1640" t="s">
        <v>130</v>
      </c>
      <c r="K1640" t="s">
        <v>280</v>
      </c>
      <c r="L1640">
        <v>700</v>
      </c>
      <c r="M1640" t="s">
        <v>193</v>
      </c>
      <c r="N1640">
        <v>2</v>
      </c>
      <c r="O1640">
        <v>620.24</v>
      </c>
      <c r="P1640">
        <v>1391</v>
      </c>
      <c r="Q1640" t="str">
        <f t="shared" si="25"/>
        <v>Street</v>
      </c>
    </row>
    <row r="1641" spans="1:17" x14ac:dyDescent="0.35">
      <c r="A1641">
        <v>5</v>
      </c>
      <c r="B1641" t="s">
        <v>181</v>
      </c>
      <c r="C1641">
        <v>2019</v>
      </c>
      <c r="D1641">
        <v>10</v>
      </c>
      <c r="E1641" t="s">
        <v>182</v>
      </c>
      <c r="F1641">
        <v>6</v>
      </c>
      <c r="G1641" t="s">
        <v>192</v>
      </c>
      <c r="H1641">
        <v>607</v>
      </c>
      <c r="I1641" t="s">
        <v>293</v>
      </c>
      <c r="J1641" t="s">
        <v>130</v>
      </c>
      <c r="K1641" t="s">
        <v>280</v>
      </c>
      <c r="L1641">
        <v>700</v>
      </c>
      <c r="M1641" t="s">
        <v>193</v>
      </c>
      <c r="N1641">
        <v>4</v>
      </c>
      <c r="O1641">
        <v>16333.7</v>
      </c>
      <c r="P1641">
        <v>46839</v>
      </c>
      <c r="Q1641" t="str">
        <f t="shared" si="25"/>
        <v>Street</v>
      </c>
    </row>
    <row r="1642" spans="1:17" x14ac:dyDescent="0.35">
      <c r="A1642">
        <v>5</v>
      </c>
      <c r="B1642" t="s">
        <v>181</v>
      </c>
      <c r="C1642">
        <v>2019</v>
      </c>
      <c r="D1642">
        <v>10</v>
      </c>
      <c r="E1642" t="s">
        <v>182</v>
      </c>
      <c r="F1642">
        <v>5</v>
      </c>
      <c r="G1642" t="s">
        <v>195</v>
      </c>
      <c r="H1642">
        <v>13</v>
      </c>
      <c r="I1642" t="s">
        <v>296</v>
      </c>
      <c r="J1642" t="s">
        <v>119</v>
      </c>
      <c r="K1642" t="s">
        <v>216</v>
      </c>
      <c r="L1642">
        <v>460</v>
      </c>
      <c r="M1642" t="s">
        <v>198</v>
      </c>
      <c r="N1642">
        <v>6</v>
      </c>
      <c r="O1642">
        <v>10130.34</v>
      </c>
      <c r="P1642">
        <v>58620</v>
      </c>
      <c r="Q1642" t="str">
        <f t="shared" si="25"/>
        <v>4-Medium C&amp;I</v>
      </c>
    </row>
    <row r="1643" spans="1:17" x14ac:dyDescent="0.35">
      <c r="A1643">
        <v>4</v>
      </c>
      <c r="B1643" t="s">
        <v>187</v>
      </c>
      <c r="C1643">
        <v>2019</v>
      </c>
      <c r="D1643">
        <v>10</v>
      </c>
      <c r="E1643" t="s">
        <v>182</v>
      </c>
      <c r="F1643">
        <v>3</v>
      </c>
      <c r="G1643" t="s">
        <v>189</v>
      </c>
      <c r="H1643">
        <v>903</v>
      </c>
      <c r="I1643" t="s">
        <v>239</v>
      </c>
      <c r="J1643" t="s">
        <v>121</v>
      </c>
      <c r="K1643" t="s">
        <v>230</v>
      </c>
      <c r="L1643">
        <v>4532</v>
      </c>
      <c r="M1643" t="s">
        <v>200</v>
      </c>
      <c r="N1643">
        <v>20</v>
      </c>
      <c r="O1643">
        <v>1435.63</v>
      </c>
      <c r="P1643">
        <v>10992</v>
      </c>
      <c r="Q1643" t="str">
        <f t="shared" si="25"/>
        <v>1-Residential</v>
      </c>
    </row>
    <row r="1644" spans="1:17" x14ac:dyDescent="0.35">
      <c r="A1644">
        <v>5</v>
      </c>
      <c r="B1644" t="s">
        <v>181</v>
      </c>
      <c r="C1644">
        <v>2019</v>
      </c>
      <c r="D1644">
        <v>10</v>
      </c>
      <c r="E1644" t="s">
        <v>182</v>
      </c>
      <c r="F1644">
        <v>5</v>
      </c>
      <c r="G1644" t="s">
        <v>195</v>
      </c>
      <c r="H1644">
        <v>5</v>
      </c>
      <c r="I1644" t="s">
        <v>190</v>
      </c>
      <c r="J1644" t="s">
        <v>115</v>
      </c>
      <c r="K1644" t="s">
        <v>185</v>
      </c>
      <c r="L1644">
        <v>460</v>
      </c>
      <c r="M1644" t="s">
        <v>198</v>
      </c>
      <c r="N1644">
        <v>1107</v>
      </c>
      <c r="O1644">
        <v>201529.59</v>
      </c>
      <c r="P1644">
        <v>1686637</v>
      </c>
      <c r="Q1644" t="str">
        <f t="shared" si="25"/>
        <v>3-Small C&amp;I</v>
      </c>
    </row>
    <row r="1645" spans="1:17" x14ac:dyDescent="0.35">
      <c r="A1645">
        <v>5</v>
      </c>
      <c r="B1645" t="s">
        <v>181</v>
      </c>
      <c r="C1645">
        <v>2019</v>
      </c>
      <c r="D1645">
        <v>10</v>
      </c>
      <c r="E1645" t="s">
        <v>182</v>
      </c>
      <c r="F1645">
        <v>72</v>
      </c>
      <c r="G1645" t="s">
        <v>212</v>
      </c>
      <c r="H1645">
        <v>5</v>
      </c>
      <c r="I1645" t="s">
        <v>190</v>
      </c>
      <c r="J1645" t="s">
        <v>115</v>
      </c>
      <c r="K1645" t="s">
        <v>185</v>
      </c>
      <c r="L1645">
        <v>1572</v>
      </c>
      <c r="M1645" t="s">
        <v>231</v>
      </c>
      <c r="N1645">
        <v>1</v>
      </c>
      <c r="O1645">
        <v>2773.15</v>
      </c>
      <c r="P1645">
        <v>15129</v>
      </c>
      <c r="Q1645" t="str">
        <f t="shared" si="25"/>
        <v>3-Small C&amp;I</v>
      </c>
    </row>
    <row r="1646" spans="1:17" x14ac:dyDescent="0.35">
      <c r="A1646">
        <v>5</v>
      </c>
      <c r="B1646" t="s">
        <v>181</v>
      </c>
      <c r="C1646">
        <v>2019</v>
      </c>
      <c r="D1646">
        <v>10</v>
      </c>
      <c r="E1646" t="s">
        <v>182</v>
      </c>
      <c r="F1646">
        <v>3</v>
      </c>
      <c r="G1646" t="s">
        <v>189</v>
      </c>
      <c r="H1646">
        <v>952</v>
      </c>
      <c r="I1646" t="s">
        <v>235</v>
      </c>
      <c r="J1646" t="s">
        <v>117</v>
      </c>
      <c r="K1646" t="s">
        <v>236</v>
      </c>
      <c r="L1646">
        <v>4532</v>
      </c>
      <c r="M1646" t="s">
        <v>200</v>
      </c>
      <c r="N1646">
        <v>406</v>
      </c>
      <c r="O1646">
        <v>15865.04</v>
      </c>
      <c r="P1646">
        <v>902707</v>
      </c>
      <c r="Q1646" t="str">
        <f t="shared" si="25"/>
        <v>3-Small C&amp;I</v>
      </c>
    </row>
    <row r="1647" spans="1:17" x14ac:dyDescent="0.35">
      <c r="A1647">
        <v>5</v>
      </c>
      <c r="B1647" t="s">
        <v>181</v>
      </c>
      <c r="C1647">
        <v>2019</v>
      </c>
      <c r="D1647">
        <v>10</v>
      </c>
      <c r="E1647" t="s">
        <v>182</v>
      </c>
      <c r="F1647">
        <v>3</v>
      </c>
      <c r="G1647" t="s">
        <v>189</v>
      </c>
      <c r="H1647">
        <v>951</v>
      </c>
      <c r="I1647" t="s">
        <v>250</v>
      </c>
      <c r="J1647" t="s">
        <v>126</v>
      </c>
      <c r="K1647" t="s">
        <v>249</v>
      </c>
      <c r="L1647">
        <v>4532</v>
      </c>
      <c r="M1647" t="s">
        <v>200</v>
      </c>
      <c r="N1647">
        <v>1326</v>
      </c>
      <c r="O1647">
        <v>50148.99</v>
      </c>
      <c r="P1647">
        <v>467264</v>
      </c>
      <c r="Q1647" t="str">
        <f t="shared" si="25"/>
        <v>3-Small C&amp;I</v>
      </c>
    </row>
    <row r="1648" spans="1:17" x14ac:dyDescent="0.35">
      <c r="A1648">
        <v>5</v>
      </c>
      <c r="B1648" t="s">
        <v>181</v>
      </c>
      <c r="C1648">
        <v>2019</v>
      </c>
      <c r="D1648">
        <v>10</v>
      </c>
      <c r="E1648" t="s">
        <v>182</v>
      </c>
      <c r="F1648">
        <v>79</v>
      </c>
      <c r="G1648" t="s">
        <v>212</v>
      </c>
      <c r="H1648">
        <v>951</v>
      </c>
      <c r="I1648" t="s">
        <v>250</v>
      </c>
      <c r="J1648" t="s">
        <v>126</v>
      </c>
      <c r="K1648" t="s">
        <v>249</v>
      </c>
      <c r="L1648">
        <v>4579</v>
      </c>
      <c r="M1648" t="s">
        <v>221</v>
      </c>
      <c r="N1648">
        <v>7</v>
      </c>
      <c r="O1648">
        <v>295.52999999999997</v>
      </c>
      <c r="P1648">
        <v>2844</v>
      </c>
      <c r="Q1648" t="str">
        <f t="shared" si="25"/>
        <v>3-Small C&amp;I</v>
      </c>
    </row>
    <row r="1649" spans="1:17" x14ac:dyDescent="0.35">
      <c r="A1649">
        <v>5</v>
      </c>
      <c r="B1649" t="s">
        <v>181</v>
      </c>
      <c r="C1649">
        <v>2019</v>
      </c>
      <c r="D1649">
        <v>10</v>
      </c>
      <c r="E1649" t="s">
        <v>182</v>
      </c>
      <c r="F1649">
        <v>1</v>
      </c>
      <c r="G1649" t="s">
        <v>183</v>
      </c>
      <c r="H1649">
        <v>10</v>
      </c>
      <c r="I1649" t="s">
        <v>251</v>
      </c>
      <c r="J1649" t="s">
        <v>117</v>
      </c>
      <c r="K1649" t="s">
        <v>236</v>
      </c>
      <c r="L1649">
        <v>200</v>
      </c>
      <c r="M1649" t="s">
        <v>210</v>
      </c>
      <c r="N1649">
        <v>1046</v>
      </c>
      <c r="O1649">
        <v>54371.25</v>
      </c>
      <c r="P1649">
        <v>246990</v>
      </c>
      <c r="Q1649" t="str">
        <f t="shared" si="25"/>
        <v>3-Small C&amp;I</v>
      </c>
    </row>
    <row r="1650" spans="1:17" x14ac:dyDescent="0.35">
      <c r="A1650">
        <v>5</v>
      </c>
      <c r="B1650" t="s">
        <v>181</v>
      </c>
      <c r="C1650">
        <v>2019</v>
      </c>
      <c r="D1650">
        <v>10</v>
      </c>
      <c r="E1650" t="s">
        <v>182</v>
      </c>
      <c r="F1650">
        <v>10</v>
      </c>
      <c r="G1650" t="s">
        <v>238</v>
      </c>
      <c r="H1650">
        <v>911</v>
      </c>
      <c r="I1650" t="s">
        <v>201</v>
      </c>
      <c r="J1650" t="s">
        <v>202</v>
      </c>
      <c r="K1650" t="s">
        <v>203</v>
      </c>
      <c r="L1650">
        <v>4513</v>
      </c>
      <c r="M1650" t="s">
        <v>240</v>
      </c>
      <c r="N1650">
        <v>41</v>
      </c>
      <c r="O1650">
        <v>5615.59</v>
      </c>
      <c r="P1650">
        <v>40673</v>
      </c>
      <c r="Q1650" t="str">
        <f t="shared" si="25"/>
        <v>1-Residential</v>
      </c>
    </row>
    <row r="1651" spans="1:17" x14ac:dyDescent="0.35">
      <c r="A1651">
        <v>5</v>
      </c>
      <c r="B1651" t="s">
        <v>181</v>
      </c>
      <c r="C1651">
        <v>2019</v>
      </c>
      <c r="D1651">
        <v>10</v>
      </c>
      <c r="E1651" t="s">
        <v>182</v>
      </c>
      <c r="F1651">
        <v>5</v>
      </c>
      <c r="G1651" t="s">
        <v>195</v>
      </c>
      <c r="H1651">
        <v>950</v>
      </c>
      <c r="I1651" t="s">
        <v>184</v>
      </c>
      <c r="J1651" t="s">
        <v>115</v>
      </c>
      <c r="K1651" t="s">
        <v>185</v>
      </c>
      <c r="L1651">
        <v>4552</v>
      </c>
      <c r="M1651" t="s">
        <v>276</v>
      </c>
      <c r="N1651">
        <v>1269</v>
      </c>
      <c r="O1651">
        <v>291049.83</v>
      </c>
      <c r="P1651">
        <v>3233857</v>
      </c>
      <c r="Q1651" t="str">
        <f t="shared" si="25"/>
        <v>3-Small C&amp;I</v>
      </c>
    </row>
    <row r="1652" spans="1:17" x14ac:dyDescent="0.35">
      <c r="A1652">
        <v>5</v>
      </c>
      <c r="B1652" t="s">
        <v>181</v>
      </c>
      <c r="C1652">
        <v>2019</v>
      </c>
      <c r="D1652">
        <v>10</v>
      </c>
      <c r="E1652" t="s">
        <v>182</v>
      </c>
      <c r="F1652">
        <v>10</v>
      </c>
      <c r="G1652" t="s">
        <v>238</v>
      </c>
      <c r="H1652">
        <v>4</v>
      </c>
      <c r="I1652" t="s">
        <v>274</v>
      </c>
      <c r="J1652" t="s">
        <v>202</v>
      </c>
      <c r="K1652" t="s">
        <v>203</v>
      </c>
      <c r="L1652">
        <v>207</v>
      </c>
      <c r="M1652" t="s">
        <v>243</v>
      </c>
      <c r="N1652">
        <v>1</v>
      </c>
      <c r="O1652">
        <v>357.21</v>
      </c>
      <c r="P1652">
        <v>1453</v>
      </c>
      <c r="Q1652" t="str">
        <f t="shared" si="25"/>
        <v>1-Residential</v>
      </c>
    </row>
    <row r="1653" spans="1:17" x14ac:dyDescent="0.35">
      <c r="A1653">
        <v>5</v>
      </c>
      <c r="B1653" t="s">
        <v>181</v>
      </c>
      <c r="C1653">
        <v>2019</v>
      </c>
      <c r="D1653">
        <v>10</v>
      </c>
      <c r="E1653" t="s">
        <v>182</v>
      </c>
      <c r="F1653">
        <v>3</v>
      </c>
      <c r="G1653" t="s">
        <v>189</v>
      </c>
      <c r="H1653">
        <v>9</v>
      </c>
      <c r="I1653" t="s">
        <v>275</v>
      </c>
      <c r="J1653" t="s">
        <v>117</v>
      </c>
      <c r="K1653" t="s">
        <v>236</v>
      </c>
      <c r="L1653">
        <v>300</v>
      </c>
      <c r="M1653" t="s">
        <v>191</v>
      </c>
      <c r="N1653">
        <v>319</v>
      </c>
      <c r="O1653">
        <v>-479212.89</v>
      </c>
      <c r="P1653">
        <v>482112</v>
      </c>
      <c r="Q1653" t="str">
        <f t="shared" si="25"/>
        <v>3-Small C&amp;I</v>
      </c>
    </row>
    <row r="1654" spans="1:17" x14ac:dyDescent="0.35">
      <c r="A1654">
        <v>4</v>
      </c>
      <c r="B1654" t="s">
        <v>187</v>
      </c>
      <c r="C1654">
        <v>2019</v>
      </c>
      <c r="D1654">
        <v>10</v>
      </c>
      <c r="E1654" t="s">
        <v>182</v>
      </c>
      <c r="F1654">
        <v>1</v>
      </c>
      <c r="G1654" t="s">
        <v>183</v>
      </c>
      <c r="H1654">
        <v>905</v>
      </c>
      <c r="I1654" t="s">
        <v>272</v>
      </c>
      <c r="J1654" t="s">
        <v>122</v>
      </c>
      <c r="K1654" t="s">
        <v>242</v>
      </c>
      <c r="L1654">
        <v>4512</v>
      </c>
      <c r="M1654" t="s">
        <v>186</v>
      </c>
      <c r="N1654">
        <v>111</v>
      </c>
      <c r="O1654">
        <v>2781.27</v>
      </c>
      <c r="P1654">
        <v>57220</v>
      </c>
      <c r="Q1654" t="str">
        <f t="shared" si="25"/>
        <v>2-Low Income Residential</v>
      </c>
    </row>
    <row r="1655" spans="1:17" x14ac:dyDescent="0.35">
      <c r="A1655">
        <v>5</v>
      </c>
      <c r="B1655" t="s">
        <v>181</v>
      </c>
      <c r="C1655">
        <v>2019</v>
      </c>
      <c r="D1655">
        <v>10</v>
      </c>
      <c r="E1655" t="s">
        <v>182</v>
      </c>
      <c r="F1655">
        <v>5</v>
      </c>
      <c r="G1655" t="s">
        <v>195</v>
      </c>
      <c r="H1655">
        <v>701</v>
      </c>
      <c r="I1655" t="s">
        <v>206</v>
      </c>
      <c r="J1655" t="s">
        <v>207</v>
      </c>
      <c r="K1655" t="s">
        <v>208</v>
      </c>
      <c r="L1655">
        <v>460</v>
      </c>
      <c r="M1655" t="s">
        <v>198</v>
      </c>
      <c r="N1655">
        <v>85</v>
      </c>
      <c r="O1655">
        <v>936517.89</v>
      </c>
      <c r="P1655">
        <v>6034460</v>
      </c>
      <c r="Q1655" t="str">
        <f t="shared" si="25"/>
        <v>5-Large C&amp;I</v>
      </c>
    </row>
    <row r="1656" spans="1:17" x14ac:dyDescent="0.35">
      <c r="A1656">
        <v>5</v>
      </c>
      <c r="B1656" t="s">
        <v>181</v>
      </c>
      <c r="C1656">
        <v>2019</v>
      </c>
      <c r="D1656">
        <v>10</v>
      </c>
      <c r="E1656" t="s">
        <v>182</v>
      </c>
      <c r="F1656">
        <v>3</v>
      </c>
      <c r="G1656" t="s">
        <v>189</v>
      </c>
      <c r="H1656">
        <v>20</v>
      </c>
      <c r="I1656" t="s">
        <v>300</v>
      </c>
      <c r="J1656" t="s">
        <v>128</v>
      </c>
      <c r="K1656" t="s">
        <v>205</v>
      </c>
      <c r="L1656">
        <v>300</v>
      </c>
      <c r="M1656" t="s">
        <v>191</v>
      </c>
      <c r="N1656">
        <v>83</v>
      </c>
      <c r="O1656">
        <v>150270.17000000001</v>
      </c>
      <c r="P1656">
        <v>885714</v>
      </c>
      <c r="Q1656" t="str">
        <f t="shared" si="25"/>
        <v>4-Medium C&amp;I</v>
      </c>
    </row>
    <row r="1657" spans="1:17" x14ac:dyDescent="0.35">
      <c r="A1657">
        <v>5</v>
      </c>
      <c r="B1657" t="s">
        <v>181</v>
      </c>
      <c r="C1657">
        <v>2019</v>
      </c>
      <c r="D1657">
        <v>10</v>
      </c>
      <c r="E1657" t="s">
        <v>182</v>
      </c>
      <c r="F1657">
        <v>3</v>
      </c>
      <c r="G1657" t="s">
        <v>189</v>
      </c>
      <c r="H1657">
        <v>954</v>
      </c>
      <c r="I1657" t="s">
        <v>237</v>
      </c>
      <c r="J1657" t="s">
        <v>119</v>
      </c>
      <c r="K1657" t="s">
        <v>216</v>
      </c>
      <c r="L1657">
        <v>4532</v>
      </c>
      <c r="M1657" t="s">
        <v>200</v>
      </c>
      <c r="N1657">
        <v>7755</v>
      </c>
      <c r="O1657">
        <v>11310095.939999999</v>
      </c>
      <c r="P1657">
        <v>145698735</v>
      </c>
      <c r="Q1657" t="str">
        <f t="shared" si="25"/>
        <v>4-Medium C&amp;I</v>
      </c>
    </row>
    <row r="1658" spans="1:17" x14ac:dyDescent="0.35">
      <c r="A1658">
        <v>5</v>
      </c>
      <c r="B1658" t="s">
        <v>181</v>
      </c>
      <c r="C1658">
        <v>2019</v>
      </c>
      <c r="D1658">
        <v>10</v>
      </c>
      <c r="E1658" t="s">
        <v>182</v>
      </c>
      <c r="F1658">
        <v>79</v>
      </c>
      <c r="G1658" t="s">
        <v>212</v>
      </c>
      <c r="H1658">
        <v>954</v>
      </c>
      <c r="I1658" t="s">
        <v>237</v>
      </c>
      <c r="J1658" t="s">
        <v>119</v>
      </c>
      <c r="K1658" t="s">
        <v>216</v>
      </c>
      <c r="L1658">
        <v>4579</v>
      </c>
      <c r="M1658" t="s">
        <v>221</v>
      </c>
      <c r="N1658">
        <v>5</v>
      </c>
      <c r="O1658">
        <v>2343.39</v>
      </c>
      <c r="P1658">
        <v>24900</v>
      </c>
      <c r="Q1658" t="str">
        <f t="shared" si="25"/>
        <v>4-Medium C&amp;I</v>
      </c>
    </row>
    <row r="1659" spans="1:17" x14ac:dyDescent="0.35">
      <c r="A1659">
        <v>5</v>
      </c>
      <c r="B1659" t="s">
        <v>181</v>
      </c>
      <c r="C1659">
        <v>2019</v>
      </c>
      <c r="D1659">
        <v>10</v>
      </c>
      <c r="E1659" t="s">
        <v>182</v>
      </c>
      <c r="F1659">
        <v>1</v>
      </c>
      <c r="G1659" t="s">
        <v>183</v>
      </c>
      <c r="H1659">
        <v>301</v>
      </c>
      <c r="I1659" t="s">
        <v>247</v>
      </c>
      <c r="J1659" t="s">
        <v>121</v>
      </c>
      <c r="K1659" t="s">
        <v>230</v>
      </c>
      <c r="L1659">
        <v>200</v>
      </c>
      <c r="M1659" t="s">
        <v>210</v>
      </c>
      <c r="N1659">
        <v>30</v>
      </c>
      <c r="O1659">
        <v>-900.63</v>
      </c>
      <c r="P1659">
        <v>1160</v>
      </c>
      <c r="Q1659" t="str">
        <f t="shared" si="25"/>
        <v>1-Residential</v>
      </c>
    </row>
    <row r="1660" spans="1:17" x14ac:dyDescent="0.35">
      <c r="A1660">
        <v>4</v>
      </c>
      <c r="B1660" t="s">
        <v>187</v>
      </c>
      <c r="C1660">
        <v>2019</v>
      </c>
      <c r="D1660">
        <v>10</v>
      </c>
      <c r="E1660" t="s">
        <v>182</v>
      </c>
      <c r="F1660">
        <v>3</v>
      </c>
      <c r="G1660" t="s">
        <v>189</v>
      </c>
      <c r="H1660">
        <v>710</v>
      </c>
      <c r="I1660" t="s">
        <v>220</v>
      </c>
      <c r="J1660" t="s">
        <v>207</v>
      </c>
      <c r="K1660" t="s">
        <v>208</v>
      </c>
      <c r="L1660">
        <v>4532</v>
      </c>
      <c r="M1660" t="s">
        <v>200</v>
      </c>
      <c r="N1660">
        <v>10</v>
      </c>
      <c r="O1660">
        <v>79208.37</v>
      </c>
      <c r="P1660">
        <v>1136492</v>
      </c>
      <c r="Q1660" t="str">
        <f t="shared" si="25"/>
        <v>5-Large C&amp;I</v>
      </c>
    </row>
    <row r="1661" spans="1:17" x14ac:dyDescent="0.35">
      <c r="A1661">
        <v>4</v>
      </c>
      <c r="B1661" t="s">
        <v>187</v>
      </c>
      <c r="C1661">
        <v>2019</v>
      </c>
      <c r="D1661">
        <v>10</v>
      </c>
      <c r="E1661" t="s">
        <v>182</v>
      </c>
      <c r="F1661">
        <v>3</v>
      </c>
      <c r="G1661" t="s">
        <v>189</v>
      </c>
      <c r="H1661">
        <v>1</v>
      </c>
      <c r="I1661" t="s">
        <v>229</v>
      </c>
      <c r="J1661" t="s">
        <v>121</v>
      </c>
      <c r="K1661" t="s">
        <v>230</v>
      </c>
      <c r="L1661">
        <v>300</v>
      </c>
      <c r="M1661" t="s">
        <v>191</v>
      </c>
      <c r="N1661">
        <v>17</v>
      </c>
      <c r="O1661">
        <v>1277.57</v>
      </c>
      <c r="P1661">
        <v>5190</v>
      </c>
      <c r="Q1661" t="str">
        <f t="shared" si="25"/>
        <v>1-Residential</v>
      </c>
    </row>
    <row r="1662" spans="1:17" x14ac:dyDescent="0.35">
      <c r="A1662">
        <v>4</v>
      </c>
      <c r="B1662" t="s">
        <v>187</v>
      </c>
      <c r="C1662">
        <v>2019</v>
      </c>
      <c r="D1662">
        <v>10</v>
      </c>
      <c r="E1662" t="s">
        <v>182</v>
      </c>
      <c r="F1662">
        <v>1</v>
      </c>
      <c r="G1662" t="s">
        <v>183</v>
      </c>
      <c r="H1662">
        <v>903</v>
      </c>
      <c r="I1662" t="s">
        <v>239</v>
      </c>
      <c r="J1662" t="s">
        <v>121</v>
      </c>
      <c r="K1662" t="s">
        <v>230</v>
      </c>
      <c r="L1662">
        <v>4512</v>
      </c>
      <c r="M1662" t="s">
        <v>186</v>
      </c>
      <c r="N1662">
        <v>10551</v>
      </c>
      <c r="O1662">
        <v>886910.63</v>
      </c>
      <c r="P1662">
        <v>6895489</v>
      </c>
      <c r="Q1662" t="str">
        <f t="shared" si="25"/>
        <v>1-Residential</v>
      </c>
    </row>
    <row r="1663" spans="1:17" x14ac:dyDescent="0.35">
      <c r="A1663">
        <v>5</v>
      </c>
      <c r="B1663" t="s">
        <v>181</v>
      </c>
      <c r="C1663">
        <v>2019</v>
      </c>
      <c r="D1663">
        <v>10</v>
      </c>
      <c r="E1663" t="s">
        <v>182</v>
      </c>
      <c r="F1663">
        <v>3</v>
      </c>
      <c r="G1663" t="s">
        <v>189</v>
      </c>
      <c r="H1663">
        <v>5</v>
      </c>
      <c r="I1663" t="s">
        <v>190</v>
      </c>
      <c r="J1663" t="s">
        <v>115</v>
      </c>
      <c r="K1663" t="s">
        <v>185</v>
      </c>
      <c r="L1663">
        <v>300</v>
      </c>
      <c r="M1663" t="s">
        <v>191</v>
      </c>
      <c r="N1663">
        <v>46965</v>
      </c>
      <c r="O1663">
        <v>1891404.47</v>
      </c>
      <c r="P1663">
        <v>50694230</v>
      </c>
      <c r="Q1663" t="str">
        <f t="shared" si="25"/>
        <v>3-Small C&amp;I</v>
      </c>
    </row>
    <row r="1664" spans="1:17" x14ac:dyDescent="0.35">
      <c r="A1664">
        <v>5</v>
      </c>
      <c r="B1664" t="s">
        <v>181</v>
      </c>
      <c r="C1664">
        <v>2019</v>
      </c>
      <c r="D1664">
        <v>10</v>
      </c>
      <c r="E1664" t="s">
        <v>182</v>
      </c>
      <c r="F1664">
        <v>1</v>
      </c>
      <c r="G1664" t="s">
        <v>183</v>
      </c>
      <c r="H1664">
        <v>5</v>
      </c>
      <c r="I1664" t="s">
        <v>190</v>
      </c>
      <c r="J1664" t="s">
        <v>115</v>
      </c>
      <c r="K1664" t="s">
        <v>185</v>
      </c>
      <c r="L1664">
        <v>200</v>
      </c>
      <c r="M1664" t="s">
        <v>210</v>
      </c>
      <c r="N1664">
        <v>1061</v>
      </c>
      <c r="O1664">
        <v>-62435.79</v>
      </c>
      <c r="P1664">
        <v>415354</v>
      </c>
      <c r="Q1664" t="str">
        <f t="shared" si="25"/>
        <v>3-Small C&amp;I</v>
      </c>
    </row>
    <row r="1665" spans="1:17" x14ac:dyDescent="0.35">
      <c r="A1665">
        <v>4</v>
      </c>
      <c r="B1665" t="s">
        <v>187</v>
      </c>
      <c r="C1665">
        <v>2019</v>
      </c>
      <c r="D1665">
        <v>10</v>
      </c>
      <c r="E1665" t="s">
        <v>182</v>
      </c>
      <c r="F1665">
        <v>3</v>
      </c>
      <c r="G1665" t="s">
        <v>189</v>
      </c>
      <c r="H1665">
        <v>616</v>
      </c>
      <c r="I1665" t="s">
        <v>199</v>
      </c>
      <c r="J1665" t="s">
        <v>125</v>
      </c>
      <c r="K1665" t="s">
        <v>197</v>
      </c>
      <c r="L1665">
        <v>4532</v>
      </c>
      <c r="M1665" t="s">
        <v>200</v>
      </c>
      <c r="N1665">
        <v>1</v>
      </c>
      <c r="O1665">
        <v>7.29</v>
      </c>
      <c r="P1665">
        <v>21</v>
      </c>
      <c r="Q1665" t="str">
        <f t="shared" si="25"/>
        <v>Street</v>
      </c>
    </row>
    <row r="1666" spans="1:17" x14ac:dyDescent="0.35">
      <c r="A1666">
        <v>4</v>
      </c>
      <c r="B1666" t="s">
        <v>187</v>
      </c>
      <c r="C1666">
        <v>2019</v>
      </c>
      <c r="D1666">
        <v>10</v>
      </c>
      <c r="E1666" t="s">
        <v>182</v>
      </c>
      <c r="F1666">
        <v>6</v>
      </c>
      <c r="G1666" t="s">
        <v>192</v>
      </c>
      <c r="H1666">
        <v>615</v>
      </c>
      <c r="I1666" t="s">
        <v>292</v>
      </c>
      <c r="J1666" t="s">
        <v>123</v>
      </c>
      <c r="K1666" t="s">
        <v>261</v>
      </c>
      <c r="L1666">
        <v>4562</v>
      </c>
      <c r="M1666" t="s">
        <v>211</v>
      </c>
      <c r="N1666">
        <v>1</v>
      </c>
      <c r="O1666">
        <v>4927.4399999999996</v>
      </c>
      <c r="P1666">
        <v>15887</v>
      </c>
      <c r="Q1666" t="str">
        <f t="shared" ref="Q1666:Q1729" si="26">VLOOKUP(J1666,S:T,2,FALSE)</f>
        <v>Street</v>
      </c>
    </row>
    <row r="1667" spans="1:17" x14ac:dyDescent="0.35">
      <c r="A1667">
        <v>5</v>
      </c>
      <c r="B1667" t="s">
        <v>181</v>
      </c>
      <c r="C1667">
        <v>2019</v>
      </c>
      <c r="D1667">
        <v>10</v>
      </c>
      <c r="E1667" t="s">
        <v>182</v>
      </c>
      <c r="F1667">
        <v>6</v>
      </c>
      <c r="G1667" t="s">
        <v>192</v>
      </c>
      <c r="H1667">
        <v>623</v>
      </c>
      <c r="I1667" t="s">
        <v>295</v>
      </c>
      <c r="J1667" t="s">
        <v>124</v>
      </c>
      <c r="K1667" t="s">
        <v>227</v>
      </c>
      <c r="L1667">
        <v>700</v>
      </c>
      <c r="M1667" t="s">
        <v>193</v>
      </c>
      <c r="N1667">
        <v>1</v>
      </c>
      <c r="O1667">
        <v>1343.99</v>
      </c>
      <c r="P1667">
        <v>5953</v>
      </c>
      <c r="Q1667" t="str">
        <f t="shared" si="26"/>
        <v>Street</v>
      </c>
    </row>
    <row r="1668" spans="1:17" x14ac:dyDescent="0.35">
      <c r="A1668">
        <v>4</v>
      </c>
      <c r="B1668" t="s">
        <v>187</v>
      </c>
      <c r="C1668">
        <v>2019</v>
      </c>
      <c r="D1668">
        <v>10</v>
      </c>
      <c r="E1668" t="s">
        <v>182</v>
      </c>
      <c r="F1668">
        <v>1</v>
      </c>
      <c r="G1668" t="s">
        <v>183</v>
      </c>
      <c r="H1668">
        <v>953</v>
      </c>
      <c r="I1668" t="s">
        <v>213</v>
      </c>
      <c r="J1668" t="s">
        <v>118</v>
      </c>
      <c r="K1668" t="s">
        <v>214</v>
      </c>
      <c r="L1668">
        <v>4512</v>
      </c>
      <c r="M1668" t="s">
        <v>186</v>
      </c>
      <c r="N1668">
        <v>1</v>
      </c>
      <c r="O1668">
        <v>28.66</v>
      </c>
      <c r="P1668">
        <v>197</v>
      </c>
      <c r="Q1668" t="str">
        <f t="shared" si="26"/>
        <v>3-Small C&amp;I</v>
      </c>
    </row>
    <row r="1669" spans="1:17" x14ac:dyDescent="0.35">
      <c r="A1669">
        <v>4</v>
      </c>
      <c r="B1669" t="s">
        <v>187</v>
      </c>
      <c r="C1669">
        <v>2019</v>
      </c>
      <c r="D1669">
        <v>10</v>
      </c>
      <c r="E1669" t="s">
        <v>182</v>
      </c>
      <c r="F1669">
        <v>5</v>
      </c>
      <c r="G1669" t="s">
        <v>195</v>
      </c>
      <c r="H1669">
        <v>18</v>
      </c>
      <c r="I1669" t="s">
        <v>215</v>
      </c>
      <c r="J1669" t="s">
        <v>119</v>
      </c>
      <c r="K1669" t="s">
        <v>216</v>
      </c>
      <c r="L1669">
        <v>460</v>
      </c>
      <c r="M1669" t="s">
        <v>198</v>
      </c>
      <c r="N1669">
        <v>1</v>
      </c>
      <c r="O1669">
        <v>421.52</v>
      </c>
      <c r="P1669">
        <v>2120</v>
      </c>
      <c r="Q1669" t="str">
        <f t="shared" si="26"/>
        <v>4-Medium C&amp;I</v>
      </c>
    </row>
    <row r="1670" spans="1:17" x14ac:dyDescent="0.35">
      <c r="A1670">
        <v>5</v>
      </c>
      <c r="B1670" t="s">
        <v>181</v>
      </c>
      <c r="C1670">
        <v>2019</v>
      </c>
      <c r="D1670">
        <v>10</v>
      </c>
      <c r="E1670" t="s">
        <v>182</v>
      </c>
      <c r="F1670">
        <v>5</v>
      </c>
      <c r="G1670" t="s">
        <v>195</v>
      </c>
      <c r="H1670">
        <v>8</v>
      </c>
      <c r="I1670" t="s">
        <v>248</v>
      </c>
      <c r="J1670" t="s">
        <v>126</v>
      </c>
      <c r="K1670" t="s">
        <v>249</v>
      </c>
      <c r="L1670">
        <v>460</v>
      </c>
      <c r="M1670" t="s">
        <v>198</v>
      </c>
      <c r="N1670">
        <v>1</v>
      </c>
      <c r="O1670">
        <v>60.82</v>
      </c>
      <c r="P1670">
        <v>292</v>
      </c>
      <c r="Q1670" t="str">
        <f t="shared" si="26"/>
        <v>3-Small C&amp;I</v>
      </c>
    </row>
    <row r="1671" spans="1:17" x14ac:dyDescent="0.35">
      <c r="A1671">
        <v>5</v>
      </c>
      <c r="B1671" t="s">
        <v>181</v>
      </c>
      <c r="C1671">
        <v>2019</v>
      </c>
      <c r="D1671">
        <v>10</v>
      </c>
      <c r="E1671" t="s">
        <v>182</v>
      </c>
      <c r="F1671">
        <v>77</v>
      </c>
      <c r="G1671" t="s">
        <v>212</v>
      </c>
      <c r="H1671">
        <v>5</v>
      </c>
      <c r="I1671" t="s">
        <v>190</v>
      </c>
      <c r="J1671" t="s">
        <v>115</v>
      </c>
      <c r="K1671" t="s">
        <v>185</v>
      </c>
      <c r="L1671">
        <v>1577</v>
      </c>
      <c r="M1671" t="s">
        <v>233</v>
      </c>
      <c r="N1671">
        <v>2</v>
      </c>
      <c r="O1671">
        <v>1157.3599999999999</v>
      </c>
      <c r="P1671">
        <v>6240</v>
      </c>
      <c r="Q1671" t="str">
        <f t="shared" si="26"/>
        <v>3-Small C&amp;I</v>
      </c>
    </row>
    <row r="1672" spans="1:17" x14ac:dyDescent="0.35">
      <c r="A1672">
        <v>5</v>
      </c>
      <c r="B1672" t="s">
        <v>181</v>
      </c>
      <c r="C1672">
        <v>2019</v>
      </c>
      <c r="D1672">
        <v>10</v>
      </c>
      <c r="E1672" t="s">
        <v>182</v>
      </c>
      <c r="F1672">
        <v>3</v>
      </c>
      <c r="G1672" t="s">
        <v>189</v>
      </c>
      <c r="H1672">
        <v>10</v>
      </c>
      <c r="I1672" t="s">
        <v>251</v>
      </c>
      <c r="J1672" t="s">
        <v>117</v>
      </c>
      <c r="K1672" t="s">
        <v>236</v>
      </c>
      <c r="L1672">
        <v>300</v>
      </c>
      <c r="M1672" t="s">
        <v>191</v>
      </c>
      <c r="N1672">
        <v>23978</v>
      </c>
      <c r="O1672">
        <v>990932.21</v>
      </c>
      <c r="P1672">
        <v>5742500</v>
      </c>
      <c r="Q1672" t="str">
        <f t="shared" si="26"/>
        <v>3-Small C&amp;I</v>
      </c>
    </row>
    <row r="1673" spans="1:17" x14ac:dyDescent="0.35">
      <c r="A1673">
        <v>4</v>
      </c>
      <c r="B1673" t="s">
        <v>187</v>
      </c>
      <c r="C1673">
        <v>2019</v>
      </c>
      <c r="D1673">
        <v>10</v>
      </c>
      <c r="E1673" t="s">
        <v>182</v>
      </c>
      <c r="F1673">
        <v>3</v>
      </c>
      <c r="G1673" t="s">
        <v>189</v>
      </c>
      <c r="H1673">
        <v>951</v>
      </c>
      <c r="I1673" t="s">
        <v>250</v>
      </c>
      <c r="J1673" t="s">
        <v>126</v>
      </c>
      <c r="K1673" t="s">
        <v>249</v>
      </c>
      <c r="L1673">
        <v>4532</v>
      </c>
      <c r="M1673" t="s">
        <v>200</v>
      </c>
      <c r="N1673">
        <v>11</v>
      </c>
      <c r="O1673">
        <v>394</v>
      </c>
      <c r="P1673">
        <v>3242</v>
      </c>
      <c r="Q1673" t="str">
        <f t="shared" si="26"/>
        <v>3-Small C&amp;I</v>
      </c>
    </row>
    <row r="1674" spans="1:17" x14ac:dyDescent="0.35">
      <c r="A1674">
        <v>5</v>
      </c>
      <c r="B1674" t="s">
        <v>181</v>
      </c>
      <c r="C1674">
        <v>2019</v>
      </c>
      <c r="D1674">
        <v>10</v>
      </c>
      <c r="E1674" t="s">
        <v>182</v>
      </c>
      <c r="F1674">
        <v>3</v>
      </c>
      <c r="G1674" t="s">
        <v>189</v>
      </c>
      <c r="H1674">
        <v>950</v>
      </c>
      <c r="I1674" t="s">
        <v>184</v>
      </c>
      <c r="J1674" t="s">
        <v>115</v>
      </c>
      <c r="K1674" t="s">
        <v>185</v>
      </c>
      <c r="L1674">
        <v>4532</v>
      </c>
      <c r="M1674" t="s">
        <v>200</v>
      </c>
      <c r="N1674">
        <v>56072</v>
      </c>
      <c r="O1674">
        <v>3698205.26</v>
      </c>
      <c r="P1674">
        <v>79862922</v>
      </c>
      <c r="Q1674" t="str">
        <f t="shared" si="26"/>
        <v>3-Small C&amp;I</v>
      </c>
    </row>
    <row r="1675" spans="1:17" x14ac:dyDescent="0.35">
      <c r="A1675">
        <v>4</v>
      </c>
      <c r="B1675" t="s">
        <v>187</v>
      </c>
      <c r="C1675">
        <v>2019</v>
      </c>
      <c r="D1675">
        <v>10</v>
      </c>
      <c r="E1675" t="s">
        <v>182</v>
      </c>
      <c r="F1675">
        <v>10</v>
      </c>
      <c r="G1675" t="s">
        <v>238</v>
      </c>
      <c r="H1675">
        <v>905</v>
      </c>
      <c r="I1675" t="s">
        <v>272</v>
      </c>
      <c r="J1675" t="s">
        <v>122</v>
      </c>
      <c r="K1675" t="s">
        <v>242</v>
      </c>
      <c r="L1675">
        <v>4513</v>
      </c>
      <c r="M1675" t="s">
        <v>240</v>
      </c>
      <c r="N1675">
        <v>4</v>
      </c>
      <c r="O1675">
        <v>134.35</v>
      </c>
      <c r="P1675">
        <v>2597</v>
      </c>
      <c r="Q1675" t="str">
        <f t="shared" si="26"/>
        <v>2-Low Income Residential</v>
      </c>
    </row>
    <row r="1676" spans="1:17" x14ac:dyDescent="0.35">
      <c r="A1676">
        <v>5</v>
      </c>
      <c r="B1676" t="s">
        <v>181</v>
      </c>
      <c r="C1676">
        <v>2019</v>
      </c>
      <c r="D1676">
        <v>10</v>
      </c>
      <c r="E1676" t="s">
        <v>182</v>
      </c>
      <c r="F1676">
        <v>1</v>
      </c>
      <c r="G1676" t="s">
        <v>183</v>
      </c>
      <c r="H1676">
        <v>7</v>
      </c>
      <c r="I1676" t="s">
        <v>241</v>
      </c>
      <c r="J1676" t="s">
        <v>122</v>
      </c>
      <c r="K1676" t="s">
        <v>242</v>
      </c>
      <c r="L1676">
        <v>200</v>
      </c>
      <c r="M1676" t="s">
        <v>210</v>
      </c>
      <c r="N1676">
        <v>73</v>
      </c>
      <c r="O1676">
        <v>5418.95</v>
      </c>
      <c r="P1676">
        <v>34557</v>
      </c>
      <c r="Q1676" t="str">
        <f t="shared" si="26"/>
        <v>2-Low Income Residential</v>
      </c>
    </row>
    <row r="1677" spans="1:17" x14ac:dyDescent="0.35">
      <c r="A1677">
        <v>5</v>
      </c>
      <c r="B1677" t="s">
        <v>181</v>
      </c>
      <c r="C1677">
        <v>2019</v>
      </c>
      <c r="D1677">
        <v>10</v>
      </c>
      <c r="E1677" t="s">
        <v>182</v>
      </c>
      <c r="F1677">
        <v>3</v>
      </c>
      <c r="G1677" t="s">
        <v>189</v>
      </c>
      <c r="H1677">
        <v>700</v>
      </c>
      <c r="I1677" t="s">
        <v>273</v>
      </c>
      <c r="J1677" t="s">
        <v>207</v>
      </c>
      <c r="K1677" t="s">
        <v>208</v>
      </c>
      <c r="L1677">
        <v>300</v>
      </c>
      <c r="M1677" t="s">
        <v>191</v>
      </c>
      <c r="N1677">
        <v>3</v>
      </c>
      <c r="O1677">
        <v>17838.349999999999</v>
      </c>
      <c r="P1677">
        <v>113240</v>
      </c>
      <c r="Q1677" t="str">
        <f t="shared" si="26"/>
        <v>5-Large C&amp;I</v>
      </c>
    </row>
    <row r="1678" spans="1:17" x14ac:dyDescent="0.35">
      <c r="A1678">
        <v>5</v>
      </c>
      <c r="B1678" t="s">
        <v>181</v>
      </c>
      <c r="C1678">
        <v>2019</v>
      </c>
      <c r="D1678">
        <v>10</v>
      </c>
      <c r="E1678" t="s">
        <v>182</v>
      </c>
      <c r="F1678">
        <v>5</v>
      </c>
      <c r="G1678" t="s">
        <v>195</v>
      </c>
      <c r="H1678">
        <v>700</v>
      </c>
      <c r="I1678" t="s">
        <v>273</v>
      </c>
      <c r="J1678" t="s">
        <v>207</v>
      </c>
      <c r="K1678" t="s">
        <v>208</v>
      </c>
      <c r="L1678">
        <v>460</v>
      </c>
      <c r="M1678" t="s">
        <v>198</v>
      </c>
      <c r="N1678">
        <v>3</v>
      </c>
      <c r="O1678">
        <v>58651.91</v>
      </c>
      <c r="P1678">
        <v>385250</v>
      </c>
      <c r="Q1678" t="str">
        <f t="shared" si="26"/>
        <v>5-Large C&amp;I</v>
      </c>
    </row>
    <row r="1679" spans="1:17" x14ac:dyDescent="0.35">
      <c r="A1679">
        <v>5</v>
      </c>
      <c r="B1679" t="s">
        <v>181</v>
      </c>
      <c r="C1679">
        <v>2019</v>
      </c>
      <c r="D1679">
        <v>10</v>
      </c>
      <c r="E1679" t="s">
        <v>182</v>
      </c>
      <c r="F1679">
        <v>79</v>
      </c>
      <c r="G1679" t="s">
        <v>212</v>
      </c>
      <c r="H1679">
        <v>710</v>
      </c>
      <c r="I1679" t="s">
        <v>220</v>
      </c>
      <c r="J1679" t="s">
        <v>207</v>
      </c>
      <c r="K1679" t="s">
        <v>208</v>
      </c>
      <c r="L1679">
        <v>4579</v>
      </c>
      <c r="M1679" t="s">
        <v>221</v>
      </c>
      <c r="N1679">
        <v>1</v>
      </c>
      <c r="O1679">
        <v>2287.63</v>
      </c>
      <c r="P1679">
        <v>38972</v>
      </c>
      <c r="Q1679" t="str">
        <f t="shared" si="26"/>
        <v>5-Large C&amp;I</v>
      </c>
    </row>
    <row r="1680" spans="1:17" x14ac:dyDescent="0.35">
      <c r="A1680">
        <v>5</v>
      </c>
      <c r="B1680" t="s">
        <v>181</v>
      </c>
      <c r="C1680">
        <v>2019</v>
      </c>
      <c r="D1680">
        <v>10</v>
      </c>
      <c r="E1680" t="s">
        <v>182</v>
      </c>
      <c r="F1680">
        <v>1</v>
      </c>
      <c r="G1680" t="s">
        <v>183</v>
      </c>
      <c r="H1680">
        <v>11</v>
      </c>
      <c r="I1680" t="s">
        <v>283</v>
      </c>
      <c r="J1680" t="s">
        <v>115</v>
      </c>
      <c r="K1680" t="s">
        <v>185</v>
      </c>
      <c r="L1680">
        <v>200</v>
      </c>
      <c r="M1680" t="s">
        <v>210</v>
      </c>
      <c r="N1680">
        <v>11</v>
      </c>
      <c r="O1680">
        <v>-24026.080000000002</v>
      </c>
      <c r="P1680">
        <v>4850</v>
      </c>
      <c r="Q1680" t="str">
        <f t="shared" si="26"/>
        <v>3-Small C&amp;I</v>
      </c>
    </row>
    <row r="1681" spans="1:17" x14ac:dyDescent="0.35">
      <c r="A1681">
        <v>4</v>
      </c>
      <c r="B1681" t="s">
        <v>187</v>
      </c>
      <c r="C1681">
        <v>2019</v>
      </c>
      <c r="D1681">
        <v>10</v>
      </c>
      <c r="E1681" t="s">
        <v>182</v>
      </c>
      <c r="F1681">
        <v>3</v>
      </c>
      <c r="G1681" t="s">
        <v>189</v>
      </c>
      <c r="H1681">
        <v>5</v>
      </c>
      <c r="I1681" t="s">
        <v>190</v>
      </c>
      <c r="J1681" t="s">
        <v>115</v>
      </c>
      <c r="K1681" t="s">
        <v>185</v>
      </c>
      <c r="L1681">
        <v>300</v>
      </c>
      <c r="M1681" t="s">
        <v>191</v>
      </c>
      <c r="N1681">
        <v>144</v>
      </c>
      <c r="O1681">
        <v>22985.26</v>
      </c>
      <c r="P1681">
        <v>113429</v>
      </c>
      <c r="Q1681" t="str">
        <f t="shared" si="26"/>
        <v>3-Small C&amp;I</v>
      </c>
    </row>
    <row r="1682" spans="1:17" x14ac:dyDescent="0.35">
      <c r="A1682">
        <v>5</v>
      </c>
      <c r="B1682" t="s">
        <v>181</v>
      </c>
      <c r="C1682">
        <v>2019</v>
      </c>
      <c r="D1682">
        <v>10</v>
      </c>
      <c r="E1682" t="s">
        <v>182</v>
      </c>
      <c r="F1682">
        <v>60</v>
      </c>
      <c r="G1682" t="s">
        <v>212</v>
      </c>
      <c r="H1682">
        <v>612</v>
      </c>
      <c r="I1682" t="s">
        <v>223</v>
      </c>
      <c r="J1682" t="s">
        <v>116</v>
      </c>
      <c r="K1682" t="s">
        <v>224</v>
      </c>
      <c r="L1682">
        <v>360</v>
      </c>
      <c r="M1682" t="s">
        <v>225</v>
      </c>
      <c r="N1682">
        <v>1</v>
      </c>
      <c r="O1682">
        <v>8.77</v>
      </c>
      <c r="P1682">
        <v>9</v>
      </c>
      <c r="Q1682" t="str">
        <f t="shared" si="26"/>
        <v>3-Small C&amp;I</v>
      </c>
    </row>
    <row r="1683" spans="1:17" x14ac:dyDescent="0.35">
      <c r="A1683">
        <v>5</v>
      </c>
      <c r="B1683" t="s">
        <v>181</v>
      </c>
      <c r="C1683">
        <v>2019</v>
      </c>
      <c r="D1683">
        <v>10</v>
      </c>
      <c r="E1683" t="s">
        <v>182</v>
      </c>
      <c r="F1683">
        <v>5</v>
      </c>
      <c r="G1683" t="s">
        <v>195</v>
      </c>
      <c r="H1683">
        <v>603</v>
      </c>
      <c r="I1683" t="s">
        <v>196</v>
      </c>
      <c r="J1683" t="s">
        <v>125</v>
      </c>
      <c r="K1683" t="s">
        <v>197</v>
      </c>
      <c r="L1683">
        <v>460</v>
      </c>
      <c r="M1683" t="s">
        <v>198</v>
      </c>
      <c r="N1683">
        <v>58</v>
      </c>
      <c r="O1683">
        <v>6959.79</v>
      </c>
      <c r="P1683">
        <v>23767</v>
      </c>
      <c r="Q1683" t="str">
        <f t="shared" si="26"/>
        <v>Street</v>
      </c>
    </row>
    <row r="1684" spans="1:17" x14ac:dyDescent="0.35">
      <c r="A1684">
        <v>5</v>
      </c>
      <c r="B1684" t="s">
        <v>181</v>
      </c>
      <c r="C1684">
        <v>2019</v>
      </c>
      <c r="D1684">
        <v>10</v>
      </c>
      <c r="E1684" t="s">
        <v>182</v>
      </c>
      <c r="F1684">
        <v>10</v>
      </c>
      <c r="G1684" t="s">
        <v>238</v>
      </c>
      <c r="H1684">
        <v>603</v>
      </c>
      <c r="I1684" t="s">
        <v>196</v>
      </c>
      <c r="J1684" t="s">
        <v>125</v>
      </c>
      <c r="K1684" t="s">
        <v>197</v>
      </c>
      <c r="L1684">
        <v>207</v>
      </c>
      <c r="M1684" t="s">
        <v>243</v>
      </c>
      <c r="N1684">
        <v>29</v>
      </c>
      <c r="O1684">
        <v>478.97</v>
      </c>
      <c r="P1684">
        <v>1402</v>
      </c>
      <c r="Q1684" t="str">
        <f t="shared" si="26"/>
        <v>Street</v>
      </c>
    </row>
    <row r="1685" spans="1:17" x14ac:dyDescent="0.35">
      <c r="A1685">
        <v>5</v>
      </c>
      <c r="B1685" t="s">
        <v>181</v>
      </c>
      <c r="C1685">
        <v>2019</v>
      </c>
      <c r="D1685">
        <v>10</v>
      </c>
      <c r="E1685" t="s">
        <v>182</v>
      </c>
      <c r="F1685">
        <v>6</v>
      </c>
      <c r="G1685" t="s">
        <v>192</v>
      </c>
      <c r="H1685">
        <v>608</v>
      </c>
      <c r="I1685" t="s">
        <v>290</v>
      </c>
      <c r="J1685" t="s">
        <v>278</v>
      </c>
      <c r="K1685" t="s">
        <v>212</v>
      </c>
      <c r="L1685">
        <v>700</v>
      </c>
      <c r="M1685" t="s">
        <v>193</v>
      </c>
      <c r="N1685">
        <v>59</v>
      </c>
      <c r="O1685">
        <v>59508.68</v>
      </c>
      <c r="P1685">
        <v>278629</v>
      </c>
      <c r="Q1685" t="str">
        <f t="shared" si="26"/>
        <v>Street</v>
      </c>
    </row>
    <row r="1686" spans="1:17" x14ac:dyDescent="0.35">
      <c r="A1686">
        <v>5</v>
      </c>
      <c r="B1686" t="s">
        <v>181</v>
      </c>
      <c r="C1686">
        <v>2019</v>
      </c>
      <c r="D1686">
        <v>10</v>
      </c>
      <c r="E1686" t="s">
        <v>182</v>
      </c>
      <c r="F1686">
        <v>10</v>
      </c>
      <c r="G1686" t="s">
        <v>238</v>
      </c>
      <c r="H1686">
        <v>616</v>
      </c>
      <c r="I1686" t="s">
        <v>199</v>
      </c>
      <c r="J1686" t="s">
        <v>125</v>
      </c>
      <c r="K1686" t="s">
        <v>197</v>
      </c>
      <c r="L1686">
        <v>4513</v>
      </c>
      <c r="M1686" t="s">
        <v>240</v>
      </c>
      <c r="N1686">
        <v>3</v>
      </c>
      <c r="O1686">
        <v>73.260000000000005</v>
      </c>
      <c r="P1686">
        <v>380</v>
      </c>
      <c r="Q1686" t="str">
        <f t="shared" si="26"/>
        <v>Street</v>
      </c>
    </row>
    <row r="1687" spans="1:17" x14ac:dyDescent="0.35">
      <c r="A1687">
        <v>5</v>
      </c>
      <c r="B1687" t="s">
        <v>181</v>
      </c>
      <c r="C1687">
        <v>2019</v>
      </c>
      <c r="D1687">
        <v>10</v>
      </c>
      <c r="E1687" t="s">
        <v>182</v>
      </c>
      <c r="F1687">
        <v>3</v>
      </c>
      <c r="G1687" t="s">
        <v>189</v>
      </c>
      <c r="H1687">
        <v>305</v>
      </c>
      <c r="I1687" t="s">
        <v>234</v>
      </c>
      <c r="J1687" t="s">
        <v>115</v>
      </c>
      <c r="K1687" t="s">
        <v>185</v>
      </c>
      <c r="L1687">
        <v>300</v>
      </c>
      <c r="M1687" t="s">
        <v>191</v>
      </c>
      <c r="N1687">
        <v>1</v>
      </c>
      <c r="O1687">
        <v>186.19</v>
      </c>
      <c r="P1687">
        <v>1056</v>
      </c>
      <c r="Q1687" t="str">
        <f t="shared" si="26"/>
        <v>3-Small C&amp;I</v>
      </c>
    </row>
    <row r="1688" spans="1:17" x14ac:dyDescent="0.35">
      <c r="A1688">
        <v>5</v>
      </c>
      <c r="B1688" t="s">
        <v>181</v>
      </c>
      <c r="C1688">
        <v>2019</v>
      </c>
      <c r="D1688">
        <v>10</v>
      </c>
      <c r="E1688" t="s">
        <v>182</v>
      </c>
      <c r="F1688">
        <v>3</v>
      </c>
      <c r="G1688" t="s">
        <v>189</v>
      </c>
      <c r="H1688">
        <v>8</v>
      </c>
      <c r="I1688" t="s">
        <v>248</v>
      </c>
      <c r="J1688" t="s">
        <v>126</v>
      </c>
      <c r="K1688" t="s">
        <v>249</v>
      </c>
      <c r="L1688">
        <v>300</v>
      </c>
      <c r="M1688" t="s">
        <v>191</v>
      </c>
      <c r="N1688">
        <v>418</v>
      </c>
      <c r="O1688">
        <v>22883.02</v>
      </c>
      <c r="P1688">
        <v>108662</v>
      </c>
      <c r="Q1688" t="str">
        <f t="shared" si="26"/>
        <v>3-Small C&amp;I</v>
      </c>
    </row>
    <row r="1689" spans="1:17" x14ac:dyDescent="0.35">
      <c r="A1689">
        <v>4</v>
      </c>
      <c r="B1689" t="s">
        <v>187</v>
      </c>
      <c r="C1689">
        <v>2019</v>
      </c>
      <c r="D1689">
        <v>11</v>
      </c>
      <c r="E1689" t="s">
        <v>267</v>
      </c>
      <c r="F1689">
        <v>3</v>
      </c>
      <c r="G1689" t="s">
        <v>189</v>
      </c>
      <c r="H1689">
        <v>952</v>
      </c>
      <c r="I1689" t="s">
        <v>235</v>
      </c>
      <c r="J1689" t="s">
        <v>117</v>
      </c>
      <c r="K1689" t="s">
        <v>236</v>
      </c>
      <c r="L1689">
        <v>4532</v>
      </c>
      <c r="M1689" t="s">
        <v>200</v>
      </c>
      <c r="N1689">
        <v>12</v>
      </c>
      <c r="O1689">
        <v>479.49</v>
      </c>
      <c r="P1689">
        <v>3771</v>
      </c>
      <c r="Q1689" t="str">
        <f t="shared" si="26"/>
        <v>3-Small C&amp;I</v>
      </c>
    </row>
    <row r="1690" spans="1:17" x14ac:dyDescent="0.35">
      <c r="A1690">
        <v>5</v>
      </c>
      <c r="B1690" t="s">
        <v>181</v>
      </c>
      <c r="C1690">
        <v>2019</v>
      </c>
      <c r="D1690">
        <v>11</v>
      </c>
      <c r="E1690" t="s">
        <v>267</v>
      </c>
      <c r="F1690">
        <v>1</v>
      </c>
      <c r="G1690" t="s">
        <v>183</v>
      </c>
      <c r="H1690">
        <v>7</v>
      </c>
      <c r="I1690" t="s">
        <v>241</v>
      </c>
      <c r="J1690" t="s">
        <v>122</v>
      </c>
      <c r="K1690" t="s">
        <v>242</v>
      </c>
      <c r="L1690">
        <v>200</v>
      </c>
      <c r="M1690" t="s">
        <v>210</v>
      </c>
      <c r="N1690">
        <v>75</v>
      </c>
      <c r="O1690">
        <v>6204.35</v>
      </c>
      <c r="P1690">
        <v>39411</v>
      </c>
      <c r="Q1690" t="str">
        <f t="shared" si="26"/>
        <v>2-Low Income Residential</v>
      </c>
    </row>
    <row r="1691" spans="1:17" x14ac:dyDescent="0.35">
      <c r="A1691">
        <v>5</v>
      </c>
      <c r="B1691" t="s">
        <v>181</v>
      </c>
      <c r="C1691">
        <v>2019</v>
      </c>
      <c r="D1691">
        <v>11</v>
      </c>
      <c r="E1691" t="s">
        <v>267</v>
      </c>
      <c r="F1691">
        <v>1</v>
      </c>
      <c r="G1691" t="s">
        <v>183</v>
      </c>
      <c r="H1691">
        <v>5</v>
      </c>
      <c r="I1691" t="s">
        <v>190</v>
      </c>
      <c r="J1691" t="s">
        <v>115</v>
      </c>
      <c r="K1691" t="s">
        <v>185</v>
      </c>
      <c r="L1691">
        <v>200</v>
      </c>
      <c r="M1691" t="s">
        <v>210</v>
      </c>
      <c r="N1691">
        <v>1072</v>
      </c>
      <c r="O1691">
        <v>-27717.75</v>
      </c>
      <c r="P1691">
        <v>433550</v>
      </c>
      <c r="Q1691" t="str">
        <f t="shared" si="26"/>
        <v>3-Small C&amp;I</v>
      </c>
    </row>
    <row r="1692" spans="1:17" x14ac:dyDescent="0.35">
      <c r="A1692">
        <v>5</v>
      </c>
      <c r="B1692" t="s">
        <v>181</v>
      </c>
      <c r="C1692">
        <v>2019</v>
      </c>
      <c r="D1692">
        <v>11</v>
      </c>
      <c r="E1692" t="s">
        <v>267</v>
      </c>
      <c r="F1692">
        <v>1</v>
      </c>
      <c r="G1692" t="s">
        <v>183</v>
      </c>
      <c r="H1692">
        <v>2</v>
      </c>
      <c r="I1692" t="s">
        <v>264</v>
      </c>
      <c r="J1692" t="s">
        <v>121</v>
      </c>
      <c r="K1692" t="s">
        <v>230</v>
      </c>
      <c r="L1692">
        <v>200</v>
      </c>
      <c r="M1692" t="s">
        <v>210</v>
      </c>
      <c r="N1692">
        <v>265</v>
      </c>
      <c r="O1692">
        <v>29600.22</v>
      </c>
      <c r="P1692">
        <v>120849</v>
      </c>
      <c r="Q1692" t="str">
        <f t="shared" si="26"/>
        <v>1-Residential</v>
      </c>
    </row>
    <row r="1693" spans="1:17" x14ac:dyDescent="0.35">
      <c r="A1693">
        <v>5</v>
      </c>
      <c r="B1693" t="s">
        <v>181</v>
      </c>
      <c r="C1693">
        <v>2019</v>
      </c>
      <c r="D1693">
        <v>11</v>
      </c>
      <c r="E1693" t="s">
        <v>267</v>
      </c>
      <c r="F1693">
        <v>77</v>
      </c>
      <c r="G1693" t="s">
        <v>212</v>
      </c>
      <c r="H1693">
        <v>5</v>
      </c>
      <c r="I1693" t="s">
        <v>190</v>
      </c>
      <c r="J1693" t="s">
        <v>115</v>
      </c>
      <c r="K1693" t="s">
        <v>185</v>
      </c>
      <c r="L1693">
        <v>1577</v>
      </c>
      <c r="M1693" t="s">
        <v>233</v>
      </c>
      <c r="N1693">
        <v>1</v>
      </c>
      <c r="O1693">
        <v>354.09</v>
      </c>
      <c r="P1693">
        <v>1884</v>
      </c>
      <c r="Q1693" t="str">
        <f t="shared" si="26"/>
        <v>3-Small C&amp;I</v>
      </c>
    </row>
    <row r="1694" spans="1:17" x14ac:dyDescent="0.35">
      <c r="A1694">
        <v>5</v>
      </c>
      <c r="B1694" t="s">
        <v>181</v>
      </c>
      <c r="C1694">
        <v>2019</v>
      </c>
      <c r="D1694">
        <v>11</v>
      </c>
      <c r="E1694" t="s">
        <v>267</v>
      </c>
      <c r="F1694">
        <v>3</v>
      </c>
      <c r="G1694" t="s">
        <v>189</v>
      </c>
      <c r="H1694">
        <v>305</v>
      </c>
      <c r="I1694" t="s">
        <v>234</v>
      </c>
      <c r="J1694" t="s">
        <v>115</v>
      </c>
      <c r="K1694" t="s">
        <v>185</v>
      </c>
      <c r="L1694">
        <v>300</v>
      </c>
      <c r="M1694" t="s">
        <v>191</v>
      </c>
      <c r="N1694">
        <v>1</v>
      </c>
      <c r="O1694">
        <v>525.63</v>
      </c>
      <c r="P1694">
        <v>2691</v>
      </c>
      <c r="Q1694" t="str">
        <f t="shared" si="26"/>
        <v>3-Small C&amp;I</v>
      </c>
    </row>
    <row r="1695" spans="1:17" x14ac:dyDescent="0.35">
      <c r="A1695">
        <v>5</v>
      </c>
      <c r="B1695" t="s">
        <v>181</v>
      </c>
      <c r="C1695">
        <v>2019</v>
      </c>
      <c r="D1695">
        <v>11</v>
      </c>
      <c r="E1695" t="s">
        <v>267</v>
      </c>
      <c r="F1695">
        <v>5</v>
      </c>
      <c r="G1695" t="s">
        <v>195</v>
      </c>
      <c r="H1695">
        <v>18</v>
      </c>
      <c r="I1695" t="s">
        <v>215</v>
      </c>
      <c r="J1695" t="s">
        <v>119</v>
      </c>
      <c r="K1695" t="s">
        <v>216</v>
      </c>
      <c r="L1695">
        <v>460</v>
      </c>
      <c r="M1695" t="s">
        <v>198</v>
      </c>
      <c r="N1695">
        <v>207</v>
      </c>
      <c r="O1695">
        <v>591147.37</v>
      </c>
      <c r="P1695">
        <v>3328932</v>
      </c>
      <c r="Q1695" t="str">
        <f t="shared" si="26"/>
        <v>4-Medium C&amp;I</v>
      </c>
    </row>
    <row r="1696" spans="1:17" x14ac:dyDescent="0.35">
      <c r="A1696">
        <v>5</v>
      </c>
      <c r="B1696" t="s">
        <v>181</v>
      </c>
      <c r="C1696">
        <v>2019</v>
      </c>
      <c r="D1696">
        <v>11</v>
      </c>
      <c r="E1696" t="s">
        <v>267</v>
      </c>
      <c r="F1696">
        <v>10</v>
      </c>
      <c r="G1696" t="s">
        <v>238</v>
      </c>
      <c r="H1696">
        <v>301</v>
      </c>
      <c r="I1696" t="s">
        <v>247</v>
      </c>
      <c r="J1696" t="s">
        <v>121</v>
      </c>
      <c r="K1696" t="s">
        <v>230</v>
      </c>
      <c r="L1696">
        <v>207</v>
      </c>
      <c r="M1696" t="s">
        <v>243</v>
      </c>
      <c r="N1696">
        <v>1</v>
      </c>
      <c r="O1696">
        <v>-93</v>
      </c>
      <c r="P1696">
        <v>-391</v>
      </c>
      <c r="Q1696" t="str">
        <f t="shared" si="26"/>
        <v>1-Residential</v>
      </c>
    </row>
    <row r="1697" spans="1:17" x14ac:dyDescent="0.35">
      <c r="A1697">
        <v>5</v>
      </c>
      <c r="B1697" t="s">
        <v>181</v>
      </c>
      <c r="C1697">
        <v>2019</v>
      </c>
      <c r="D1697">
        <v>11</v>
      </c>
      <c r="E1697" t="s">
        <v>267</v>
      </c>
      <c r="F1697">
        <v>79</v>
      </c>
      <c r="G1697" t="s">
        <v>212</v>
      </c>
      <c r="H1697">
        <v>153</v>
      </c>
      <c r="I1697" t="s">
        <v>269</v>
      </c>
      <c r="J1697" t="s">
        <v>270</v>
      </c>
      <c r="K1697" t="s">
        <v>270</v>
      </c>
      <c r="L1697">
        <v>1579</v>
      </c>
      <c r="M1697" t="s">
        <v>271</v>
      </c>
      <c r="N1697">
        <v>18</v>
      </c>
      <c r="O1697">
        <v>0</v>
      </c>
      <c r="P1697">
        <v>3864951</v>
      </c>
      <c r="Q1697" t="str">
        <f t="shared" si="26"/>
        <v>OTHER</v>
      </c>
    </row>
    <row r="1698" spans="1:17" x14ac:dyDescent="0.35">
      <c r="A1698">
        <v>5</v>
      </c>
      <c r="B1698" t="s">
        <v>181</v>
      </c>
      <c r="C1698">
        <v>2019</v>
      </c>
      <c r="D1698">
        <v>11</v>
      </c>
      <c r="E1698" t="s">
        <v>267</v>
      </c>
      <c r="F1698">
        <v>10</v>
      </c>
      <c r="G1698" t="s">
        <v>238</v>
      </c>
      <c r="H1698">
        <v>6</v>
      </c>
      <c r="I1698" t="s">
        <v>256</v>
      </c>
      <c r="J1698" t="s">
        <v>122</v>
      </c>
      <c r="K1698" t="s">
        <v>242</v>
      </c>
      <c r="L1698">
        <v>207</v>
      </c>
      <c r="M1698" t="s">
        <v>243</v>
      </c>
      <c r="N1698">
        <v>5725</v>
      </c>
      <c r="O1698">
        <v>602790.81000000006</v>
      </c>
      <c r="P1698">
        <v>3788721</v>
      </c>
      <c r="Q1698" t="str">
        <f t="shared" si="26"/>
        <v>2-Low Income Residential</v>
      </c>
    </row>
    <row r="1699" spans="1:17" x14ac:dyDescent="0.35">
      <c r="A1699">
        <v>5</v>
      </c>
      <c r="B1699" t="s">
        <v>181</v>
      </c>
      <c r="C1699">
        <v>2019</v>
      </c>
      <c r="D1699">
        <v>11</v>
      </c>
      <c r="E1699" t="s">
        <v>267</v>
      </c>
      <c r="F1699">
        <v>1</v>
      </c>
      <c r="G1699" t="s">
        <v>183</v>
      </c>
      <c r="H1699">
        <v>905</v>
      </c>
      <c r="I1699" t="s">
        <v>272</v>
      </c>
      <c r="J1699" t="s">
        <v>122</v>
      </c>
      <c r="K1699" t="s">
        <v>242</v>
      </c>
      <c r="L1699">
        <v>4512</v>
      </c>
      <c r="M1699" t="s">
        <v>186</v>
      </c>
      <c r="N1699">
        <v>58618</v>
      </c>
      <c r="O1699">
        <v>945565.53</v>
      </c>
      <c r="P1699">
        <v>25925373</v>
      </c>
      <c r="Q1699" t="str">
        <f t="shared" si="26"/>
        <v>2-Low Income Residential</v>
      </c>
    </row>
    <row r="1700" spans="1:17" x14ac:dyDescent="0.35">
      <c r="A1700">
        <v>5</v>
      </c>
      <c r="B1700" t="s">
        <v>181</v>
      </c>
      <c r="C1700">
        <v>2019</v>
      </c>
      <c r="D1700">
        <v>11</v>
      </c>
      <c r="E1700" t="s">
        <v>267</v>
      </c>
      <c r="F1700">
        <v>3</v>
      </c>
      <c r="G1700" t="s">
        <v>189</v>
      </c>
      <c r="H1700">
        <v>700</v>
      </c>
      <c r="I1700" t="s">
        <v>273</v>
      </c>
      <c r="J1700" t="s">
        <v>207</v>
      </c>
      <c r="K1700" t="s">
        <v>208</v>
      </c>
      <c r="L1700">
        <v>300</v>
      </c>
      <c r="M1700" t="s">
        <v>191</v>
      </c>
      <c r="N1700">
        <v>3</v>
      </c>
      <c r="O1700">
        <v>13817.5</v>
      </c>
      <c r="P1700">
        <v>77960</v>
      </c>
      <c r="Q1700" t="str">
        <f t="shared" si="26"/>
        <v>5-Large C&amp;I</v>
      </c>
    </row>
    <row r="1701" spans="1:17" x14ac:dyDescent="0.35">
      <c r="A1701">
        <v>5</v>
      </c>
      <c r="B1701" t="s">
        <v>181</v>
      </c>
      <c r="C1701">
        <v>2019</v>
      </c>
      <c r="D1701">
        <v>11</v>
      </c>
      <c r="E1701" t="s">
        <v>267</v>
      </c>
      <c r="F1701">
        <v>1</v>
      </c>
      <c r="G1701" t="s">
        <v>183</v>
      </c>
      <c r="H1701">
        <v>10</v>
      </c>
      <c r="I1701" t="s">
        <v>251</v>
      </c>
      <c r="J1701" t="s">
        <v>117</v>
      </c>
      <c r="K1701" t="s">
        <v>236</v>
      </c>
      <c r="L1701">
        <v>200</v>
      </c>
      <c r="M1701" t="s">
        <v>210</v>
      </c>
      <c r="N1701">
        <v>1078</v>
      </c>
      <c r="O1701">
        <v>63468.84</v>
      </c>
      <c r="P1701">
        <v>276102</v>
      </c>
      <c r="Q1701" t="str">
        <f t="shared" si="26"/>
        <v>3-Small C&amp;I</v>
      </c>
    </row>
    <row r="1702" spans="1:17" x14ac:dyDescent="0.35">
      <c r="A1702">
        <v>5</v>
      </c>
      <c r="B1702" t="s">
        <v>181</v>
      </c>
      <c r="C1702">
        <v>2019</v>
      </c>
      <c r="D1702">
        <v>11</v>
      </c>
      <c r="E1702" t="s">
        <v>267</v>
      </c>
      <c r="F1702">
        <v>10</v>
      </c>
      <c r="G1702" t="s">
        <v>238</v>
      </c>
      <c r="H1702">
        <v>4</v>
      </c>
      <c r="I1702" t="s">
        <v>274</v>
      </c>
      <c r="J1702" t="s">
        <v>202</v>
      </c>
      <c r="K1702" t="s">
        <v>203</v>
      </c>
      <c r="L1702">
        <v>207</v>
      </c>
      <c r="M1702" t="s">
        <v>243</v>
      </c>
      <c r="N1702">
        <v>1</v>
      </c>
      <c r="O1702">
        <v>779.57</v>
      </c>
      <c r="P1702">
        <v>3234</v>
      </c>
      <c r="Q1702" t="str">
        <f t="shared" si="26"/>
        <v>1-Residential</v>
      </c>
    </row>
    <row r="1703" spans="1:17" x14ac:dyDescent="0.35">
      <c r="A1703">
        <v>5</v>
      </c>
      <c r="B1703" t="s">
        <v>181</v>
      </c>
      <c r="C1703">
        <v>2019</v>
      </c>
      <c r="D1703">
        <v>11</v>
      </c>
      <c r="E1703" t="s">
        <v>267</v>
      </c>
      <c r="F1703">
        <v>6</v>
      </c>
      <c r="G1703" t="s">
        <v>192</v>
      </c>
      <c r="H1703">
        <v>602</v>
      </c>
      <c r="I1703" t="s">
        <v>246</v>
      </c>
      <c r="J1703" t="s">
        <v>125</v>
      </c>
      <c r="K1703" t="s">
        <v>197</v>
      </c>
      <c r="L1703">
        <v>700</v>
      </c>
      <c r="M1703" t="s">
        <v>193</v>
      </c>
      <c r="N1703">
        <v>351</v>
      </c>
      <c r="O1703">
        <v>31964.42</v>
      </c>
      <c r="P1703">
        <v>99640</v>
      </c>
      <c r="Q1703" t="str">
        <f t="shared" si="26"/>
        <v>Street</v>
      </c>
    </row>
    <row r="1704" spans="1:17" x14ac:dyDescent="0.35">
      <c r="A1704">
        <v>5</v>
      </c>
      <c r="B1704" t="s">
        <v>181</v>
      </c>
      <c r="C1704">
        <v>2019</v>
      </c>
      <c r="D1704">
        <v>11</v>
      </c>
      <c r="E1704" t="s">
        <v>267</v>
      </c>
      <c r="F1704">
        <v>6</v>
      </c>
      <c r="G1704" t="s">
        <v>192</v>
      </c>
      <c r="H1704">
        <v>619</v>
      </c>
      <c r="I1704" t="s">
        <v>277</v>
      </c>
      <c r="J1704" t="s">
        <v>278</v>
      </c>
      <c r="K1704" t="s">
        <v>212</v>
      </c>
      <c r="L1704">
        <v>4562</v>
      </c>
      <c r="M1704" t="s">
        <v>211</v>
      </c>
      <c r="N1704">
        <v>291</v>
      </c>
      <c r="O1704">
        <v>432184.11</v>
      </c>
      <c r="P1704">
        <v>4195617</v>
      </c>
      <c r="Q1704" t="str">
        <f t="shared" si="26"/>
        <v>Street</v>
      </c>
    </row>
    <row r="1705" spans="1:17" x14ac:dyDescent="0.35">
      <c r="A1705">
        <v>5</v>
      </c>
      <c r="B1705" t="s">
        <v>181</v>
      </c>
      <c r="C1705">
        <v>2019</v>
      </c>
      <c r="D1705">
        <v>11</v>
      </c>
      <c r="E1705" t="s">
        <v>267</v>
      </c>
      <c r="F1705">
        <v>5</v>
      </c>
      <c r="G1705" t="s">
        <v>195</v>
      </c>
      <c r="H1705">
        <v>616</v>
      </c>
      <c r="I1705" t="s">
        <v>199</v>
      </c>
      <c r="J1705" t="s">
        <v>125</v>
      </c>
      <c r="K1705" t="s">
        <v>197</v>
      </c>
      <c r="L1705">
        <v>4552</v>
      </c>
      <c r="M1705" t="s">
        <v>276</v>
      </c>
      <c r="N1705">
        <v>106</v>
      </c>
      <c r="O1705">
        <v>13206.98</v>
      </c>
      <c r="P1705">
        <v>67306</v>
      </c>
      <c r="Q1705" t="str">
        <f t="shared" si="26"/>
        <v>Street</v>
      </c>
    </row>
    <row r="1706" spans="1:17" x14ac:dyDescent="0.35">
      <c r="A1706">
        <v>4</v>
      </c>
      <c r="B1706" t="s">
        <v>187</v>
      </c>
      <c r="C1706">
        <v>2019</v>
      </c>
      <c r="D1706">
        <v>11</v>
      </c>
      <c r="E1706" t="s">
        <v>267</v>
      </c>
      <c r="F1706">
        <v>3</v>
      </c>
      <c r="G1706" t="s">
        <v>189</v>
      </c>
      <c r="H1706">
        <v>710</v>
      </c>
      <c r="I1706" t="s">
        <v>220</v>
      </c>
      <c r="J1706" t="s">
        <v>207</v>
      </c>
      <c r="K1706" t="s">
        <v>208</v>
      </c>
      <c r="L1706">
        <v>4532</v>
      </c>
      <c r="M1706" t="s">
        <v>200</v>
      </c>
      <c r="N1706">
        <v>10</v>
      </c>
      <c r="O1706">
        <v>67813.259999999995</v>
      </c>
      <c r="P1706">
        <v>939392</v>
      </c>
      <c r="Q1706" t="str">
        <f t="shared" si="26"/>
        <v>5-Large C&amp;I</v>
      </c>
    </row>
    <row r="1707" spans="1:17" x14ac:dyDescent="0.35">
      <c r="A1707">
        <v>4</v>
      </c>
      <c r="B1707" t="s">
        <v>187</v>
      </c>
      <c r="C1707">
        <v>2019</v>
      </c>
      <c r="D1707">
        <v>11</v>
      </c>
      <c r="E1707" t="s">
        <v>267</v>
      </c>
      <c r="F1707">
        <v>60</v>
      </c>
      <c r="G1707" t="s">
        <v>212</v>
      </c>
      <c r="H1707">
        <v>624</v>
      </c>
      <c r="I1707" t="s">
        <v>226</v>
      </c>
      <c r="J1707" t="s">
        <v>124</v>
      </c>
      <c r="K1707" t="s">
        <v>227</v>
      </c>
      <c r="L1707">
        <v>4563</v>
      </c>
      <c r="M1707" t="s">
        <v>228</v>
      </c>
      <c r="N1707">
        <v>2</v>
      </c>
      <c r="O1707">
        <v>25.23</v>
      </c>
      <c r="P1707">
        <v>149</v>
      </c>
      <c r="Q1707" t="str">
        <f t="shared" si="26"/>
        <v>Street</v>
      </c>
    </row>
    <row r="1708" spans="1:17" x14ac:dyDescent="0.35">
      <c r="A1708">
        <v>5</v>
      </c>
      <c r="B1708" t="s">
        <v>181</v>
      </c>
      <c r="C1708">
        <v>2019</v>
      </c>
      <c r="D1708">
        <v>11</v>
      </c>
      <c r="E1708" t="s">
        <v>267</v>
      </c>
      <c r="F1708">
        <v>6</v>
      </c>
      <c r="G1708" t="s">
        <v>192</v>
      </c>
      <c r="H1708">
        <v>601</v>
      </c>
      <c r="I1708" t="s">
        <v>260</v>
      </c>
      <c r="J1708" t="s">
        <v>123</v>
      </c>
      <c r="K1708" t="s">
        <v>261</v>
      </c>
      <c r="L1708">
        <v>700</v>
      </c>
      <c r="M1708" t="s">
        <v>193</v>
      </c>
      <c r="N1708">
        <v>126</v>
      </c>
      <c r="O1708">
        <v>75130.210000000006</v>
      </c>
      <c r="P1708">
        <v>134557</v>
      </c>
      <c r="Q1708" t="str">
        <f t="shared" si="26"/>
        <v>Street</v>
      </c>
    </row>
    <row r="1709" spans="1:17" x14ac:dyDescent="0.35">
      <c r="A1709">
        <v>5</v>
      </c>
      <c r="B1709" t="s">
        <v>181</v>
      </c>
      <c r="C1709">
        <v>2019</v>
      </c>
      <c r="D1709">
        <v>11</v>
      </c>
      <c r="E1709" t="s">
        <v>267</v>
      </c>
      <c r="F1709">
        <v>3</v>
      </c>
      <c r="G1709" t="s">
        <v>189</v>
      </c>
      <c r="H1709">
        <v>10</v>
      </c>
      <c r="I1709" t="s">
        <v>251</v>
      </c>
      <c r="J1709" t="s">
        <v>117</v>
      </c>
      <c r="K1709" t="s">
        <v>236</v>
      </c>
      <c r="L1709">
        <v>300</v>
      </c>
      <c r="M1709" t="s">
        <v>191</v>
      </c>
      <c r="N1709">
        <v>24595</v>
      </c>
      <c r="O1709">
        <v>1337116.1000000001</v>
      </c>
      <c r="P1709">
        <v>6786335</v>
      </c>
      <c r="Q1709" t="str">
        <f t="shared" si="26"/>
        <v>3-Small C&amp;I</v>
      </c>
    </row>
    <row r="1710" spans="1:17" x14ac:dyDescent="0.35">
      <c r="A1710">
        <v>5</v>
      </c>
      <c r="B1710" t="s">
        <v>181</v>
      </c>
      <c r="C1710">
        <v>2019</v>
      </c>
      <c r="D1710">
        <v>11</v>
      </c>
      <c r="E1710" t="s">
        <v>267</v>
      </c>
      <c r="F1710">
        <v>1</v>
      </c>
      <c r="G1710" t="s">
        <v>183</v>
      </c>
      <c r="H1710">
        <v>903</v>
      </c>
      <c r="I1710" t="s">
        <v>239</v>
      </c>
      <c r="J1710" t="s">
        <v>121</v>
      </c>
      <c r="K1710" t="s">
        <v>230</v>
      </c>
      <c r="L1710">
        <v>4512</v>
      </c>
      <c r="M1710" t="s">
        <v>186</v>
      </c>
      <c r="N1710">
        <v>391967</v>
      </c>
      <c r="O1710">
        <v>24081462.899999999</v>
      </c>
      <c r="P1710">
        <v>187387071</v>
      </c>
      <c r="Q1710" t="str">
        <f t="shared" si="26"/>
        <v>1-Residential</v>
      </c>
    </row>
    <row r="1711" spans="1:17" x14ac:dyDescent="0.35">
      <c r="A1711">
        <v>5</v>
      </c>
      <c r="B1711" t="s">
        <v>181</v>
      </c>
      <c r="C1711">
        <v>2019</v>
      </c>
      <c r="D1711">
        <v>11</v>
      </c>
      <c r="E1711" t="s">
        <v>267</v>
      </c>
      <c r="F1711">
        <v>5</v>
      </c>
      <c r="G1711" t="s">
        <v>195</v>
      </c>
      <c r="H1711">
        <v>11</v>
      </c>
      <c r="I1711" t="s">
        <v>283</v>
      </c>
      <c r="J1711" t="s">
        <v>115</v>
      </c>
      <c r="K1711" t="s">
        <v>185</v>
      </c>
      <c r="L1711">
        <v>460</v>
      </c>
      <c r="M1711" t="s">
        <v>198</v>
      </c>
      <c r="N1711">
        <v>2</v>
      </c>
      <c r="O1711">
        <v>122.98</v>
      </c>
      <c r="P1711">
        <v>543</v>
      </c>
      <c r="Q1711" t="str">
        <f t="shared" si="26"/>
        <v>3-Small C&amp;I</v>
      </c>
    </row>
    <row r="1712" spans="1:17" x14ac:dyDescent="0.35">
      <c r="A1712">
        <v>5</v>
      </c>
      <c r="B1712" t="s">
        <v>181</v>
      </c>
      <c r="C1712">
        <v>2019</v>
      </c>
      <c r="D1712">
        <v>11</v>
      </c>
      <c r="E1712" t="s">
        <v>267</v>
      </c>
      <c r="F1712">
        <v>1</v>
      </c>
      <c r="G1712" t="s">
        <v>183</v>
      </c>
      <c r="H1712">
        <v>11</v>
      </c>
      <c r="I1712" t="s">
        <v>283</v>
      </c>
      <c r="J1712" t="s">
        <v>115</v>
      </c>
      <c r="K1712" t="s">
        <v>185</v>
      </c>
      <c r="L1712">
        <v>200</v>
      </c>
      <c r="M1712" t="s">
        <v>210</v>
      </c>
      <c r="N1712">
        <v>11</v>
      </c>
      <c r="O1712">
        <v>-16266.52</v>
      </c>
      <c r="P1712">
        <v>3085</v>
      </c>
      <c r="Q1712" t="str">
        <f t="shared" si="26"/>
        <v>3-Small C&amp;I</v>
      </c>
    </row>
    <row r="1713" spans="1:17" x14ac:dyDescent="0.35">
      <c r="A1713">
        <v>5</v>
      </c>
      <c r="B1713" t="s">
        <v>181</v>
      </c>
      <c r="C1713">
        <v>2019</v>
      </c>
      <c r="D1713">
        <v>11</v>
      </c>
      <c r="E1713" t="s">
        <v>267</v>
      </c>
      <c r="F1713">
        <v>79</v>
      </c>
      <c r="G1713" t="s">
        <v>212</v>
      </c>
      <c r="H1713">
        <v>18</v>
      </c>
      <c r="I1713" t="s">
        <v>215</v>
      </c>
      <c r="J1713" t="s">
        <v>119</v>
      </c>
      <c r="K1713" t="s">
        <v>216</v>
      </c>
      <c r="L1713">
        <v>1579</v>
      </c>
      <c r="M1713" t="s">
        <v>271</v>
      </c>
      <c r="N1713">
        <v>1</v>
      </c>
      <c r="O1713">
        <v>8687.56</v>
      </c>
      <c r="P1713">
        <v>55400</v>
      </c>
      <c r="Q1713" t="str">
        <f t="shared" si="26"/>
        <v>4-Medium C&amp;I</v>
      </c>
    </row>
    <row r="1714" spans="1:17" x14ac:dyDescent="0.35">
      <c r="A1714">
        <v>5</v>
      </c>
      <c r="B1714" t="s">
        <v>181</v>
      </c>
      <c r="C1714">
        <v>2019</v>
      </c>
      <c r="D1714">
        <v>11</v>
      </c>
      <c r="E1714" t="s">
        <v>267</v>
      </c>
      <c r="F1714">
        <v>3</v>
      </c>
      <c r="G1714" t="s">
        <v>189</v>
      </c>
      <c r="H1714">
        <v>13</v>
      </c>
      <c r="I1714" t="s">
        <v>296</v>
      </c>
      <c r="J1714" t="s">
        <v>119</v>
      </c>
      <c r="K1714" t="s">
        <v>216</v>
      </c>
      <c r="L1714">
        <v>300</v>
      </c>
      <c r="M1714" t="s">
        <v>191</v>
      </c>
      <c r="N1714">
        <v>109</v>
      </c>
      <c r="O1714">
        <v>181093.84</v>
      </c>
      <c r="P1714">
        <v>967401</v>
      </c>
      <c r="Q1714" t="str">
        <f t="shared" si="26"/>
        <v>4-Medium C&amp;I</v>
      </c>
    </row>
    <row r="1715" spans="1:17" x14ac:dyDescent="0.35">
      <c r="A1715">
        <v>5</v>
      </c>
      <c r="B1715" t="s">
        <v>181</v>
      </c>
      <c r="C1715">
        <v>2019</v>
      </c>
      <c r="D1715">
        <v>11</v>
      </c>
      <c r="E1715" t="s">
        <v>267</v>
      </c>
      <c r="F1715">
        <v>1</v>
      </c>
      <c r="G1715" t="s">
        <v>183</v>
      </c>
      <c r="H1715">
        <v>603</v>
      </c>
      <c r="I1715" t="s">
        <v>196</v>
      </c>
      <c r="J1715" t="s">
        <v>125</v>
      </c>
      <c r="K1715" t="s">
        <v>197</v>
      </c>
      <c r="L1715">
        <v>200</v>
      </c>
      <c r="M1715" t="s">
        <v>210</v>
      </c>
      <c r="N1715">
        <v>774</v>
      </c>
      <c r="O1715">
        <v>22927.1</v>
      </c>
      <c r="P1715">
        <v>63292</v>
      </c>
      <c r="Q1715" t="str">
        <f t="shared" si="26"/>
        <v>Street</v>
      </c>
    </row>
    <row r="1716" spans="1:17" x14ac:dyDescent="0.35">
      <c r="A1716">
        <v>5</v>
      </c>
      <c r="B1716" t="s">
        <v>181</v>
      </c>
      <c r="C1716">
        <v>2019</v>
      </c>
      <c r="D1716">
        <v>11</v>
      </c>
      <c r="E1716" t="s">
        <v>267</v>
      </c>
      <c r="F1716">
        <v>10</v>
      </c>
      <c r="G1716" t="s">
        <v>238</v>
      </c>
      <c r="H1716">
        <v>603</v>
      </c>
      <c r="I1716" t="s">
        <v>196</v>
      </c>
      <c r="J1716" t="s">
        <v>125</v>
      </c>
      <c r="K1716" t="s">
        <v>197</v>
      </c>
      <c r="L1716">
        <v>207</v>
      </c>
      <c r="M1716" t="s">
        <v>243</v>
      </c>
      <c r="N1716">
        <v>29</v>
      </c>
      <c r="O1716">
        <v>532.48</v>
      </c>
      <c r="P1716">
        <v>1540</v>
      </c>
      <c r="Q1716" t="str">
        <f t="shared" si="26"/>
        <v>Street</v>
      </c>
    </row>
    <row r="1717" spans="1:17" x14ac:dyDescent="0.35">
      <c r="A1717">
        <v>5</v>
      </c>
      <c r="B1717" t="s">
        <v>181</v>
      </c>
      <c r="C1717">
        <v>2019</v>
      </c>
      <c r="D1717">
        <v>11</v>
      </c>
      <c r="E1717" t="s">
        <v>267</v>
      </c>
      <c r="F1717">
        <v>5</v>
      </c>
      <c r="G1717" t="s">
        <v>195</v>
      </c>
      <c r="H1717">
        <v>701</v>
      </c>
      <c r="I1717" t="s">
        <v>206</v>
      </c>
      <c r="J1717" t="s">
        <v>207</v>
      </c>
      <c r="K1717" t="s">
        <v>208</v>
      </c>
      <c r="L1717">
        <v>460</v>
      </c>
      <c r="M1717" t="s">
        <v>198</v>
      </c>
      <c r="N1717">
        <v>80</v>
      </c>
      <c r="O1717">
        <v>1155379.94</v>
      </c>
      <c r="P1717">
        <v>7333815</v>
      </c>
      <c r="Q1717" t="str">
        <f t="shared" si="26"/>
        <v>5-Large C&amp;I</v>
      </c>
    </row>
    <row r="1718" spans="1:17" x14ac:dyDescent="0.35">
      <c r="A1718">
        <v>5</v>
      </c>
      <c r="B1718" t="s">
        <v>181</v>
      </c>
      <c r="C1718">
        <v>2019</v>
      </c>
      <c r="D1718">
        <v>11</v>
      </c>
      <c r="E1718" t="s">
        <v>267</v>
      </c>
      <c r="F1718">
        <v>10</v>
      </c>
      <c r="G1718" t="s">
        <v>238</v>
      </c>
      <c r="H1718">
        <v>903</v>
      </c>
      <c r="I1718" t="s">
        <v>239</v>
      </c>
      <c r="J1718" t="s">
        <v>121</v>
      </c>
      <c r="K1718" t="s">
        <v>230</v>
      </c>
      <c r="L1718">
        <v>4513</v>
      </c>
      <c r="M1718" t="s">
        <v>240</v>
      </c>
      <c r="N1718">
        <v>28861</v>
      </c>
      <c r="O1718">
        <v>2588557.96</v>
      </c>
      <c r="P1718">
        <v>20764599</v>
      </c>
      <c r="Q1718" t="str">
        <f t="shared" si="26"/>
        <v>1-Residential</v>
      </c>
    </row>
    <row r="1719" spans="1:17" x14ac:dyDescent="0.35">
      <c r="A1719">
        <v>4</v>
      </c>
      <c r="B1719" t="s">
        <v>187</v>
      </c>
      <c r="C1719">
        <v>2019</v>
      </c>
      <c r="D1719">
        <v>11</v>
      </c>
      <c r="E1719" t="s">
        <v>267</v>
      </c>
      <c r="F1719">
        <v>10</v>
      </c>
      <c r="G1719" t="s">
        <v>238</v>
      </c>
      <c r="H1719">
        <v>1</v>
      </c>
      <c r="I1719" t="s">
        <v>229</v>
      </c>
      <c r="J1719" t="s">
        <v>121</v>
      </c>
      <c r="K1719" t="s">
        <v>230</v>
      </c>
      <c r="L1719">
        <v>207</v>
      </c>
      <c r="M1719" t="s">
        <v>243</v>
      </c>
      <c r="N1719">
        <v>12</v>
      </c>
      <c r="O1719">
        <v>1060.48</v>
      </c>
      <c r="P1719">
        <v>4111</v>
      </c>
      <c r="Q1719" t="str">
        <f t="shared" si="26"/>
        <v>1-Residential</v>
      </c>
    </row>
    <row r="1720" spans="1:17" x14ac:dyDescent="0.35">
      <c r="A1720">
        <v>5</v>
      </c>
      <c r="B1720" t="s">
        <v>181</v>
      </c>
      <c r="C1720">
        <v>2019</v>
      </c>
      <c r="D1720">
        <v>11</v>
      </c>
      <c r="E1720" t="s">
        <v>267</v>
      </c>
      <c r="F1720">
        <v>1</v>
      </c>
      <c r="G1720" t="s">
        <v>183</v>
      </c>
      <c r="H1720">
        <v>911</v>
      </c>
      <c r="I1720" t="s">
        <v>201</v>
      </c>
      <c r="J1720" t="s">
        <v>202</v>
      </c>
      <c r="K1720" t="s">
        <v>203</v>
      </c>
      <c r="L1720">
        <v>4512</v>
      </c>
      <c r="M1720" t="s">
        <v>186</v>
      </c>
      <c r="N1720">
        <v>6</v>
      </c>
      <c r="O1720">
        <v>4059.4</v>
      </c>
      <c r="P1720">
        <v>33446</v>
      </c>
      <c r="Q1720" t="str">
        <f t="shared" si="26"/>
        <v>1-Residential</v>
      </c>
    </row>
    <row r="1721" spans="1:17" x14ac:dyDescent="0.35">
      <c r="A1721">
        <v>5</v>
      </c>
      <c r="B1721" t="s">
        <v>181</v>
      </c>
      <c r="C1721">
        <v>2019</v>
      </c>
      <c r="D1721">
        <v>11</v>
      </c>
      <c r="E1721" t="s">
        <v>267</v>
      </c>
      <c r="F1721">
        <v>5</v>
      </c>
      <c r="G1721" t="s">
        <v>195</v>
      </c>
      <c r="H1721">
        <v>602</v>
      </c>
      <c r="I1721" t="s">
        <v>246</v>
      </c>
      <c r="J1721" t="s">
        <v>125</v>
      </c>
      <c r="K1721" t="s">
        <v>197</v>
      </c>
      <c r="L1721">
        <v>460</v>
      </c>
      <c r="M1721" t="s">
        <v>198</v>
      </c>
      <c r="N1721">
        <v>28</v>
      </c>
      <c r="O1721">
        <v>4119.9399999999996</v>
      </c>
      <c r="P1721">
        <v>13386</v>
      </c>
      <c r="Q1721" t="str">
        <f t="shared" si="26"/>
        <v>Street</v>
      </c>
    </row>
    <row r="1722" spans="1:17" x14ac:dyDescent="0.35">
      <c r="A1722">
        <v>5</v>
      </c>
      <c r="B1722" t="s">
        <v>181</v>
      </c>
      <c r="C1722">
        <v>2019</v>
      </c>
      <c r="D1722">
        <v>11</v>
      </c>
      <c r="E1722" t="s">
        <v>267</v>
      </c>
      <c r="F1722">
        <v>6</v>
      </c>
      <c r="G1722" t="s">
        <v>192</v>
      </c>
      <c r="H1722">
        <v>625</v>
      </c>
      <c r="I1722" t="s">
        <v>286</v>
      </c>
      <c r="J1722" t="s">
        <v>132</v>
      </c>
      <c r="K1722" t="s">
        <v>212</v>
      </c>
      <c r="L1722">
        <v>700</v>
      </c>
      <c r="M1722" t="s">
        <v>193</v>
      </c>
      <c r="N1722">
        <v>1</v>
      </c>
      <c r="O1722">
        <v>18.43</v>
      </c>
      <c r="P1722">
        <v>24</v>
      </c>
      <c r="Q1722" t="str">
        <f t="shared" si="26"/>
        <v>Street</v>
      </c>
    </row>
    <row r="1723" spans="1:17" x14ac:dyDescent="0.35">
      <c r="A1723">
        <v>5</v>
      </c>
      <c r="B1723" t="s">
        <v>181</v>
      </c>
      <c r="C1723">
        <v>2019</v>
      </c>
      <c r="D1723">
        <v>11</v>
      </c>
      <c r="E1723" t="s">
        <v>267</v>
      </c>
      <c r="F1723">
        <v>6</v>
      </c>
      <c r="G1723" t="s">
        <v>192</v>
      </c>
      <c r="H1723">
        <v>608</v>
      </c>
      <c r="I1723" t="s">
        <v>290</v>
      </c>
      <c r="J1723" t="s">
        <v>278</v>
      </c>
      <c r="K1723" t="s">
        <v>212</v>
      </c>
      <c r="L1723">
        <v>700</v>
      </c>
      <c r="M1723" t="s">
        <v>193</v>
      </c>
      <c r="N1723">
        <v>64</v>
      </c>
      <c r="O1723">
        <v>120157.75999999999</v>
      </c>
      <c r="P1723">
        <v>540059</v>
      </c>
      <c r="Q1723" t="str">
        <f t="shared" si="26"/>
        <v>Street</v>
      </c>
    </row>
    <row r="1724" spans="1:17" x14ac:dyDescent="0.35">
      <c r="A1724">
        <v>5</v>
      </c>
      <c r="B1724" t="s">
        <v>181</v>
      </c>
      <c r="C1724">
        <v>2019</v>
      </c>
      <c r="D1724">
        <v>11</v>
      </c>
      <c r="E1724" t="s">
        <v>267</v>
      </c>
      <c r="F1724">
        <v>6</v>
      </c>
      <c r="G1724" t="s">
        <v>192</v>
      </c>
      <c r="H1724">
        <v>609</v>
      </c>
      <c r="I1724" t="s">
        <v>298</v>
      </c>
      <c r="J1724" t="s">
        <v>278</v>
      </c>
      <c r="K1724" t="s">
        <v>212</v>
      </c>
      <c r="L1724">
        <v>700</v>
      </c>
      <c r="M1724" t="s">
        <v>193</v>
      </c>
      <c r="N1724">
        <v>10</v>
      </c>
      <c r="O1724">
        <v>32649.35</v>
      </c>
      <c r="P1724">
        <v>147111</v>
      </c>
      <c r="Q1724" t="str">
        <f t="shared" si="26"/>
        <v>Street</v>
      </c>
    </row>
    <row r="1725" spans="1:17" x14ac:dyDescent="0.35">
      <c r="A1725">
        <v>5</v>
      </c>
      <c r="B1725" t="s">
        <v>181</v>
      </c>
      <c r="C1725">
        <v>2019</v>
      </c>
      <c r="D1725">
        <v>11</v>
      </c>
      <c r="E1725" t="s">
        <v>267</v>
      </c>
      <c r="F1725">
        <v>6</v>
      </c>
      <c r="G1725" t="s">
        <v>192</v>
      </c>
      <c r="H1725">
        <v>603</v>
      </c>
      <c r="I1725" t="s">
        <v>196</v>
      </c>
      <c r="J1725" t="s">
        <v>125</v>
      </c>
      <c r="K1725" t="s">
        <v>197</v>
      </c>
      <c r="L1725">
        <v>700</v>
      </c>
      <c r="M1725" t="s">
        <v>193</v>
      </c>
      <c r="N1725">
        <v>699</v>
      </c>
      <c r="O1725">
        <v>55143.08</v>
      </c>
      <c r="P1725">
        <v>175163</v>
      </c>
      <c r="Q1725" t="str">
        <f t="shared" si="26"/>
        <v>Street</v>
      </c>
    </row>
    <row r="1726" spans="1:17" x14ac:dyDescent="0.35">
      <c r="A1726">
        <v>5</v>
      </c>
      <c r="B1726" t="s">
        <v>181</v>
      </c>
      <c r="C1726">
        <v>2019</v>
      </c>
      <c r="D1726">
        <v>11</v>
      </c>
      <c r="E1726" t="s">
        <v>267</v>
      </c>
      <c r="F1726">
        <v>6</v>
      </c>
      <c r="G1726" t="s">
        <v>192</v>
      </c>
      <c r="H1726">
        <v>615</v>
      </c>
      <c r="I1726" t="s">
        <v>292</v>
      </c>
      <c r="J1726" t="s">
        <v>123</v>
      </c>
      <c r="K1726" t="s">
        <v>261</v>
      </c>
      <c r="L1726">
        <v>4562</v>
      </c>
      <c r="M1726" t="s">
        <v>211</v>
      </c>
      <c r="N1726">
        <v>595</v>
      </c>
      <c r="O1726">
        <v>606013.43999999994</v>
      </c>
      <c r="P1726">
        <v>1998960</v>
      </c>
      <c r="Q1726" t="str">
        <f t="shared" si="26"/>
        <v>Street</v>
      </c>
    </row>
    <row r="1727" spans="1:17" x14ac:dyDescent="0.35">
      <c r="A1727">
        <v>5</v>
      </c>
      <c r="B1727" t="s">
        <v>181</v>
      </c>
      <c r="C1727">
        <v>2019</v>
      </c>
      <c r="D1727">
        <v>11</v>
      </c>
      <c r="E1727" t="s">
        <v>267</v>
      </c>
      <c r="F1727">
        <v>6</v>
      </c>
      <c r="G1727" t="s">
        <v>192</v>
      </c>
      <c r="H1727">
        <v>617</v>
      </c>
      <c r="I1727" t="s">
        <v>287</v>
      </c>
      <c r="J1727" t="s">
        <v>288</v>
      </c>
      <c r="K1727" t="s">
        <v>289</v>
      </c>
      <c r="L1727">
        <v>4562</v>
      </c>
      <c r="M1727" t="s">
        <v>211</v>
      </c>
      <c r="N1727">
        <v>9</v>
      </c>
      <c r="O1727">
        <v>16192.16</v>
      </c>
      <c r="P1727">
        <v>84614</v>
      </c>
      <c r="Q1727" t="str">
        <f t="shared" si="26"/>
        <v>Street</v>
      </c>
    </row>
    <row r="1728" spans="1:17" x14ac:dyDescent="0.35">
      <c r="A1728">
        <v>5</v>
      </c>
      <c r="B1728" t="s">
        <v>181</v>
      </c>
      <c r="C1728">
        <v>2019</v>
      </c>
      <c r="D1728">
        <v>11</v>
      </c>
      <c r="E1728" t="s">
        <v>267</v>
      </c>
      <c r="F1728">
        <v>6</v>
      </c>
      <c r="G1728" t="s">
        <v>192</v>
      </c>
      <c r="H1728">
        <v>607</v>
      </c>
      <c r="I1728" t="s">
        <v>293</v>
      </c>
      <c r="J1728" t="s">
        <v>130</v>
      </c>
      <c r="K1728" t="s">
        <v>280</v>
      </c>
      <c r="L1728">
        <v>700</v>
      </c>
      <c r="M1728" t="s">
        <v>193</v>
      </c>
      <c r="N1728">
        <v>4</v>
      </c>
      <c r="O1728">
        <v>18137.34</v>
      </c>
      <c r="P1728">
        <v>51457</v>
      </c>
      <c r="Q1728" t="str">
        <f t="shared" si="26"/>
        <v>Street</v>
      </c>
    </row>
    <row r="1729" spans="1:17" x14ac:dyDescent="0.35">
      <c r="A1729">
        <v>5</v>
      </c>
      <c r="B1729" t="s">
        <v>181</v>
      </c>
      <c r="C1729">
        <v>2019</v>
      </c>
      <c r="D1729">
        <v>11</v>
      </c>
      <c r="E1729" t="s">
        <v>267</v>
      </c>
      <c r="F1729">
        <v>6</v>
      </c>
      <c r="G1729" t="s">
        <v>192</v>
      </c>
      <c r="H1729">
        <v>624</v>
      </c>
      <c r="I1729" t="s">
        <v>226</v>
      </c>
      <c r="J1729" t="s">
        <v>124</v>
      </c>
      <c r="K1729" t="s">
        <v>227</v>
      </c>
      <c r="L1729">
        <v>4562</v>
      </c>
      <c r="M1729" t="s">
        <v>211</v>
      </c>
      <c r="N1729">
        <v>15</v>
      </c>
      <c r="O1729">
        <v>-846.3</v>
      </c>
      <c r="P1729">
        <v>19192</v>
      </c>
      <c r="Q1729" t="str">
        <f t="shared" si="26"/>
        <v>Street</v>
      </c>
    </row>
    <row r="1730" spans="1:17" x14ac:dyDescent="0.35">
      <c r="A1730">
        <v>5</v>
      </c>
      <c r="B1730" t="s">
        <v>181</v>
      </c>
      <c r="C1730">
        <v>2019</v>
      </c>
      <c r="D1730">
        <v>11</v>
      </c>
      <c r="E1730" t="s">
        <v>267</v>
      </c>
      <c r="F1730">
        <v>75</v>
      </c>
      <c r="G1730" t="s">
        <v>212</v>
      </c>
      <c r="H1730">
        <v>5</v>
      </c>
      <c r="I1730" t="s">
        <v>190</v>
      </c>
      <c r="J1730" t="s">
        <v>115</v>
      </c>
      <c r="K1730" t="s">
        <v>185</v>
      </c>
      <c r="L1730">
        <v>1575</v>
      </c>
      <c r="M1730" t="s">
        <v>218</v>
      </c>
      <c r="N1730">
        <v>5</v>
      </c>
      <c r="O1730">
        <v>1716.09</v>
      </c>
      <c r="P1730">
        <v>8190</v>
      </c>
      <c r="Q1730" t="str">
        <f t="shared" ref="Q1730:Q1793" si="27">VLOOKUP(J1730,S:T,2,FALSE)</f>
        <v>3-Small C&amp;I</v>
      </c>
    </row>
    <row r="1731" spans="1:17" x14ac:dyDescent="0.35">
      <c r="A1731">
        <v>5</v>
      </c>
      <c r="B1731" t="s">
        <v>181</v>
      </c>
      <c r="C1731">
        <v>2019</v>
      </c>
      <c r="D1731">
        <v>11</v>
      </c>
      <c r="E1731" t="s">
        <v>267</v>
      </c>
      <c r="F1731">
        <v>10</v>
      </c>
      <c r="G1731" t="s">
        <v>238</v>
      </c>
      <c r="H1731">
        <v>5</v>
      </c>
      <c r="I1731" t="s">
        <v>190</v>
      </c>
      <c r="J1731" t="s">
        <v>115</v>
      </c>
      <c r="K1731" t="s">
        <v>185</v>
      </c>
      <c r="L1731">
        <v>207</v>
      </c>
      <c r="M1731" t="s">
        <v>243</v>
      </c>
      <c r="N1731">
        <v>13</v>
      </c>
      <c r="O1731">
        <v>1529</v>
      </c>
      <c r="P1731">
        <v>7007</v>
      </c>
      <c r="Q1731" t="str">
        <f t="shared" si="27"/>
        <v>3-Small C&amp;I</v>
      </c>
    </row>
    <row r="1732" spans="1:17" x14ac:dyDescent="0.35">
      <c r="A1732">
        <v>4</v>
      </c>
      <c r="B1732" t="s">
        <v>187</v>
      </c>
      <c r="C1732">
        <v>2019</v>
      </c>
      <c r="D1732">
        <v>11</v>
      </c>
      <c r="E1732" t="s">
        <v>267</v>
      </c>
      <c r="F1732">
        <v>3</v>
      </c>
      <c r="G1732" t="s">
        <v>189</v>
      </c>
      <c r="H1732">
        <v>18</v>
      </c>
      <c r="I1732" t="s">
        <v>215</v>
      </c>
      <c r="J1732" t="s">
        <v>119</v>
      </c>
      <c r="K1732" t="s">
        <v>216</v>
      </c>
      <c r="L1732">
        <v>300</v>
      </c>
      <c r="M1732" t="s">
        <v>191</v>
      </c>
      <c r="N1732">
        <v>4</v>
      </c>
      <c r="O1732">
        <v>3280.47</v>
      </c>
      <c r="P1732">
        <v>16711</v>
      </c>
      <c r="Q1732" t="str">
        <f t="shared" si="27"/>
        <v>4-Medium C&amp;I</v>
      </c>
    </row>
    <row r="1733" spans="1:17" x14ac:dyDescent="0.35">
      <c r="A1733">
        <v>5</v>
      </c>
      <c r="B1733" t="s">
        <v>181</v>
      </c>
      <c r="C1733">
        <v>2019</v>
      </c>
      <c r="D1733">
        <v>11</v>
      </c>
      <c r="E1733" t="s">
        <v>267</v>
      </c>
      <c r="F1733">
        <v>75</v>
      </c>
      <c r="G1733" t="s">
        <v>212</v>
      </c>
      <c r="H1733">
        <v>950</v>
      </c>
      <c r="I1733" t="s">
        <v>184</v>
      </c>
      <c r="J1733" t="s">
        <v>115</v>
      </c>
      <c r="K1733" t="s">
        <v>185</v>
      </c>
      <c r="L1733">
        <v>4575</v>
      </c>
      <c r="M1733" t="s">
        <v>212</v>
      </c>
      <c r="N1733">
        <v>2</v>
      </c>
      <c r="O1733">
        <v>736.97</v>
      </c>
      <c r="P1733">
        <v>8180</v>
      </c>
      <c r="Q1733" t="str">
        <f t="shared" si="27"/>
        <v>3-Small C&amp;I</v>
      </c>
    </row>
    <row r="1734" spans="1:17" x14ac:dyDescent="0.35">
      <c r="A1734">
        <v>5</v>
      </c>
      <c r="B1734" t="s">
        <v>181</v>
      </c>
      <c r="C1734">
        <v>2019</v>
      </c>
      <c r="D1734">
        <v>11</v>
      </c>
      <c r="E1734" t="s">
        <v>267</v>
      </c>
      <c r="F1734">
        <v>3</v>
      </c>
      <c r="G1734" t="s">
        <v>189</v>
      </c>
      <c r="H1734">
        <v>951</v>
      </c>
      <c r="I1734" t="s">
        <v>250</v>
      </c>
      <c r="J1734" t="s">
        <v>126</v>
      </c>
      <c r="K1734" t="s">
        <v>249</v>
      </c>
      <c r="L1734">
        <v>4532</v>
      </c>
      <c r="M1734" t="s">
        <v>200</v>
      </c>
      <c r="N1734">
        <v>1185</v>
      </c>
      <c r="O1734">
        <v>43636.160000000003</v>
      </c>
      <c r="P1734">
        <v>400637</v>
      </c>
      <c r="Q1734" t="str">
        <f t="shared" si="27"/>
        <v>3-Small C&amp;I</v>
      </c>
    </row>
    <row r="1735" spans="1:17" x14ac:dyDescent="0.35">
      <c r="A1735">
        <v>5</v>
      </c>
      <c r="B1735" t="s">
        <v>181</v>
      </c>
      <c r="C1735">
        <v>2019</v>
      </c>
      <c r="D1735">
        <v>11</v>
      </c>
      <c r="E1735" t="s">
        <v>267</v>
      </c>
      <c r="F1735">
        <v>60</v>
      </c>
      <c r="G1735" t="s">
        <v>212</v>
      </c>
      <c r="H1735">
        <v>601</v>
      </c>
      <c r="I1735" t="s">
        <v>260</v>
      </c>
      <c r="J1735" t="s">
        <v>123</v>
      </c>
      <c r="K1735" t="s">
        <v>261</v>
      </c>
      <c r="L1735">
        <v>360</v>
      </c>
      <c r="M1735" t="s">
        <v>225</v>
      </c>
      <c r="N1735">
        <v>50</v>
      </c>
      <c r="O1735">
        <v>1696.54</v>
      </c>
      <c r="P1735">
        <v>3307</v>
      </c>
      <c r="Q1735" t="str">
        <f t="shared" si="27"/>
        <v>Street</v>
      </c>
    </row>
    <row r="1736" spans="1:17" x14ac:dyDescent="0.35">
      <c r="A1736">
        <v>5</v>
      </c>
      <c r="B1736" t="s">
        <v>181</v>
      </c>
      <c r="C1736">
        <v>2019</v>
      </c>
      <c r="D1736">
        <v>11</v>
      </c>
      <c r="E1736" t="s">
        <v>267</v>
      </c>
      <c r="F1736">
        <v>60</v>
      </c>
      <c r="G1736" t="s">
        <v>212</v>
      </c>
      <c r="H1736">
        <v>612</v>
      </c>
      <c r="I1736" t="s">
        <v>223</v>
      </c>
      <c r="J1736" t="s">
        <v>116</v>
      </c>
      <c r="K1736" t="s">
        <v>224</v>
      </c>
      <c r="L1736">
        <v>360</v>
      </c>
      <c r="M1736" t="s">
        <v>225</v>
      </c>
      <c r="N1736">
        <v>1</v>
      </c>
      <c r="O1736">
        <v>9.1999999999999993</v>
      </c>
      <c r="P1736">
        <v>10</v>
      </c>
      <c r="Q1736" t="str">
        <f t="shared" si="27"/>
        <v>3-Small C&amp;I</v>
      </c>
    </row>
    <row r="1737" spans="1:17" x14ac:dyDescent="0.35">
      <c r="A1737">
        <v>5</v>
      </c>
      <c r="B1737" t="s">
        <v>181</v>
      </c>
      <c r="C1737">
        <v>2019</v>
      </c>
      <c r="D1737">
        <v>11</v>
      </c>
      <c r="E1737" t="s">
        <v>267</v>
      </c>
      <c r="F1737">
        <v>3</v>
      </c>
      <c r="G1737" t="s">
        <v>189</v>
      </c>
      <c r="H1737">
        <v>16</v>
      </c>
      <c r="I1737" t="s">
        <v>281</v>
      </c>
      <c r="J1737" t="s">
        <v>127</v>
      </c>
      <c r="K1737" t="s">
        <v>263</v>
      </c>
      <c r="L1737">
        <v>300</v>
      </c>
      <c r="M1737" t="s">
        <v>191</v>
      </c>
      <c r="N1737">
        <v>1</v>
      </c>
      <c r="O1737">
        <v>1954.47</v>
      </c>
      <c r="P1737">
        <v>11520</v>
      </c>
      <c r="Q1737" t="str">
        <f t="shared" si="27"/>
        <v>4-Medium C&amp;I</v>
      </c>
    </row>
    <row r="1738" spans="1:17" x14ac:dyDescent="0.35">
      <c r="A1738">
        <v>5</v>
      </c>
      <c r="B1738" t="s">
        <v>181</v>
      </c>
      <c r="C1738">
        <v>2019</v>
      </c>
      <c r="D1738">
        <v>11</v>
      </c>
      <c r="E1738" t="s">
        <v>267</v>
      </c>
      <c r="F1738">
        <v>75</v>
      </c>
      <c r="G1738" t="s">
        <v>212</v>
      </c>
      <c r="H1738">
        <v>701</v>
      </c>
      <c r="I1738" t="s">
        <v>206</v>
      </c>
      <c r="J1738" t="s">
        <v>207</v>
      </c>
      <c r="K1738" t="s">
        <v>208</v>
      </c>
      <c r="L1738">
        <v>1575</v>
      </c>
      <c r="M1738" t="s">
        <v>218</v>
      </c>
      <c r="N1738">
        <v>1</v>
      </c>
      <c r="O1738">
        <v>18194.61</v>
      </c>
      <c r="P1738">
        <v>119700</v>
      </c>
      <c r="Q1738" t="str">
        <f t="shared" si="27"/>
        <v>5-Large C&amp;I</v>
      </c>
    </row>
    <row r="1739" spans="1:17" x14ac:dyDescent="0.35">
      <c r="A1739">
        <v>5</v>
      </c>
      <c r="B1739" t="s">
        <v>181</v>
      </c>
      <c r="C1739">
        <v>2019</v>
      </c>
      <c r="D1739">
        <v>11</v>
      </c>
      <c r="E1739" t="s">
        <v>267</v>
      </c>
      <c r="F1739">
        <v>5</v>
      </c>
      <c r="G1739" t="s">
        <v>195</v>
      </c>
      <c r="H1739">
        <v>951</v>
      </c>
      <c r="I1739" t="s">
        <v>250</v>
      </c>
      <c r="J1739" t="s">
        <v>126</v>
      </c>
      <c r="K1739" t="s">
        <v>249</v>
      </c>
      <c r="L1739">
        <v>4552</v>
      </c>
      <c r="M1739" t="s">
        <v>276</v>
      </c>
      <c r="N1739">
        <v>1</v>
      </c>
      <c r="O1739">
        <v>33.950000000000003</v>
      </c>
      <c r="P1739">
        <v>300</v>
      </c>
      <c r="Q1739" t="str">
        <f t="shared" si="27"/>
        <v>3-Small C&amp;I</v>
      </c>
    </row>
    <row r="1740" spans="1:17" x14ac:dyDescent="0.35">
      <c r="A1740">
        <v>5</v>
      </c>
      <c r="B1740" t="s">
        <v>181</v>
      </c>
      <c r="C1740">
        <v>2019</v>
      </c>
      <c r="D1740">
        <v>11</v>
      </c>
      <c r="E1740" t="s">
        <v>267</v>
      </c>
      <c r="F1740">
        <v>60</v>
      </c>
      <c r="G1740" t="s">
        <v>212</v>
      </c>
      <c r="H1740">
        <v>615</v>
      </c>
      <c r="I1740" t="s">
        <v>292</v>
      </c>
      <c r="J1740" t="s">
        <v>123</v>
      </c>
      <c r="K1740" t="s">
        <v>261</v>
      </c>
      <c r="L1740">
        <v>4563</v>
      </c>
      <c r="M1740" t="s">
        <v>228</v>
      </c>
      <c r="N1740">
        <v>34</v>
      </c>
      <c r="O1740">
        <v>3702.87</v>
      </c>
      <c r="P1740">
        <v>10704</v>
      </c>
      <c r="Q1740" t="str">
        <f t="shared" si="27"/>
        <v>Street</v>
      </c>
    </row>
    <row r="1741" spans="1:17" x14ac:dyDescent="0.35">
      <c r="A1741">
        <v>5</v>
      </c>
      <c r="B1741" t="s">
        <v>181</v>
      </c>
      <c r="C1741">
        <v>2019</v>
      </c>
      <c r="D1741">
        <v>11</v>
      </c>
      <c r="E1741" t="s">
        <v>267</v>
      </c>
      <c r="F1741">
        <v>6</v>
      </c>
      <c r="G1741" t="s">
        <v>192</v>
      </c>
      <c r="H1741">
        <v>618</v>
      </c>
      <c r="I1741" t="s">
        <v>294</v>
      </c>
      <c r="J1741" t="s">
        <v>130</v>
      </c>
      <c r="K1741" t="s">
        <v>280</v>
      </c>
      <c r="L1741">
        <v>4562</v>
      </c>
      <c r="M1741" t="s">
        <v>211</v>
      </c>
      <c r="N1741">
        <v>6</v>
      </c>
      <c r="O1741">
        <v>1425.84</v>
      </c>
      <c r="P1741">
        <v>5187</v>
      </c>
      <c r="Q1741" t="str">
        <f t="shared" si="27"/>
        <v>Street</v>
      </c>
    </row>
    <row r="1742" spans="1:17" x14ac:dyDescent="0.35">
      <c r="A1742">
        <v>4</v>
      </c>
      <c r="B1742" t="s">
        <v>187</v>
      </c>
      <c r="C1742">
        <v>2019</v>
      </c>
      <c r="D1742">
        <v>11</v>
      </c>
      <c r="E1742" t="s">
        <v>267</v>
      </c>
      <c r="F1742">
        <v>6</v>
      </c>
      <c r="G1742" t="s">
        <v>192</v>
      </c>
      <c r="H1742">
        <v>624</v>
      </c>
      <c r="I1742" t="s">
        <v>226</v>
      </c>
      <c r="J1742" t="s">
        <v>124</v>
      </c>
      <c r="K1742" t="s">
        <v>227</v>
      </c>
      <c r="L1742">
        <v>4562</v>
      </c>
      <c r="M1742" t="s">
        <v>211</v>
      </c>
      <c r="N1742">
        <v>2</v>
      </c>
      <c r="O1742">
        <v>1148.47</v>
      </c>
      <c r="P1742">
        <v>7337</v>
      </c>
      <c r="Q1742" t="str">
        <f t="shared" si="27"/>
        <v>Street</v>
      </c>
    </row>
    <row r="1743" spans="1:17" x14ac:dyDescent="0.35">
      <c r="A1743">
        <v>5</v>
      </c>
      <c r="B1743" t="s">
        <v>181</v>
      </c>
      <c r="C1743">
        <v>2019</v>
      </c>
      <c r="D1743">
        <v>11</v>
      </c>
      <c r="E1743" t="s">
        <v>267</v>
      </c>
      <c r="F1743">
        <v>1</v>
      </c>
      <c r="G1743" t="s">
        <v>183</v>
      </c>
      <c r="H1743">
        <v>602</v>
      </c>
      <c r="I1743" t="s">
        <v>246</v>
      </c>
      <c r="J1743" t="s">
        <v>125</v>
      </c>
      <c r="K1743" t="s">
        <v>197</v>
      </c>
      <c r="L1743">
        <v>200</v>
      </c>
      <c r="M1743" t="s">
        <v>210</v>
      </c>
      <c r="N1743">
        <v>190</v>
      </c>
      <c r="O1743">
        <v>7880.85</v>
      </c>
      <c r="P1743">
        <v>21302</v>
      </c>
      <c r="Q1743" t="str">
        <f t="shared" si="27"/>
        <v>Street</v>
      </c>
    </row>
    <row r="1744" spans="1:17" x14ac:dyDescent="0.35">
      <c r="A1744">
        <v>5</v>
      </c>
      <c r="B1744" t="s">
        <v>181</v>
      </c>
      <c r="C1744">
        <v>2019</v>
      </c>
      <c r="D1744">
        <v>11</v>
      </c>
      <c r="E1744" t="s">
        <v>267</v>
      </c>
      <c r="F1744">
        <v>3</v>
      </c>
      <c r="G1744" t="s">
        <v>189</v>
      </c>
      <c r="H1744">
        <v>2</v>
      </c>
      <c r="I1744" t="s">
        <v>264</v>
      </c>
      <c r="J1744" t="s">
        <v>121</v>
      </c>
      <c r="K1744" t="s">
        <v>230</v>
      </c>
      <c r="L1744">
        <v>300</v>
      </c>
      <c r="M1744" t="s">
        <v>191</v>
      </c>
      <c r="N1744">
        <v>2</v>
      </c>
      <c r="O1744">
        <v>19.03</v>
      </c>
      <c r="P1744">
        <v>5</v>
      </c>
      <c r="Q1744" t="str">
        <f t="shared" si="27"/>
        <v>1-Residential</v>
      </c>
    </row>
    <row r="1745" spans="1:17" x14ac:dyDescent="0.35">
      <c r="A1745">
        <v>5</v>
      </c>
      <c r="B1745" t="s">
        <v>181</v>
      </c>
      <c r="C1745">
        <v>2019</v>
      </c>
      <c r="D1745">
        <v>11</v>
      </c>
      <c r="E1745" t="s">
        <v>267</v>
      </c>
      <c r="F1745">
        <v>1</v>
      </c>
      <c r="G1745" t="s">
        <v>183</v>
      </c>
      <c r="H1745">
        <v>950</v>
      </c>
      <c r="I1745" t="s">
        <v>184</v>
      </c>
      <c r="J1745" t="s">
        <v>115</v>
      </c>
      <c r="K1745" t="s">
        <v>185</v>
      </c>
      <c r="L1745">
        <v>4512</v>
      </c>
      <c r="M1745" t="s">
        <v>186</v>
      </c>
      <c r="N1745">
        <v>655</v>
      </c>
      <c r="O1745">
        <v>34294.9</v>
      </c>
      <c r="P1745">
        <v>319856</v>
      </c>
      <c r="Q1745" t="str">
        <f t="shared" si="27"/>
        <v>3-Small C&amp;I</v>
      </c>
    </row>
    <row r="1746" spans="1:17" x14ac:dyDescent="0.35">
      <c r="A1746">
        <v>5</v>
      </c>
      <c r="B1746" t="s">
        <v>181</v>
      </c>
      <c r="C1746">
        <v>2019</v>
      </c>
      <c r="D1746">
        <v>11</v>
      </c>
      <c r="E1746" t="s">
        <v>267</v>
      </c>
      <c r="F1746">
        <v>3</v>
      </c>
      <c r="G1746" t="s">
        <v>189</v>
      </c>
      <c r="H1746">
        <v>5</v>
      </c>
      <c r="I1746" t="s">
        <v>190</v>
      </c>
      <c r="J1746" t="s">
        <v>115</v>
      </c>
      <c r="K1746" t="s">
        <v>185</v>
      </c>
      <c r="L1746">
        <v>300</v>
      </c>
      <c r="M1746" t="s">
        <v>191</v>
      </c>
      <c r="N1746">
        <v>47799</v>
      </c>
      <c r="O1746">
        <v>3869082.22</v>
      </c>
      <c r="P1746">
        <v>49897328</v>
      </c>
      <c r="Q1746" t="str">
        <f t="shared" si="27"/>
        <v>3-Small C&amp;I</v>
      </c>
    </row>
    <row r="1747" spans="1:17" x14ac:dyDescent="0.35">
      <c r="A1747">
        <v>5</v>
      </c>
      <c r="B1747" t="s">
        <v>181</v>
      </c>
      <c r="C1747">
        <v>2019</v>
      </c>
      <c r="D1747">
        <v>11</v>
      </c>
      <c r="E1747" t="s">
        <v>267</v>
      </c>
      <c r="F1747">
        <v>10</v>
      </c>
      <c r="G1747" t="s">
        <v>238</v>
      </c>
      <c r="H1747">
        <v>602</v>
      </c>
      <c r="I1747" t="s">
        <v>246</v>
      </c>
      <c r="J1747" t="s">
        <v>125</v>
      </c>
      <c r="K1747" t="s">
        <v>197</v>
      </c>
      <c r="L1747">
        <v>207</v>
      </c>
      <c r="M1747" t="s">
        <v>243</v>
      </c>
      <c r="N1747">
        <v>2</v>
      </c>
      <c r="O1747">
        <v>68.44</v>
      </c>
      <c r="P1747">
        <v>162</v>
      </c>
      <c r="Q1747" t="str">
        <f t="shared" si="27"/>
        <v>Street</v>
      </c>
    </row>
    <row r="1748" spans="1:17" x14ac:dyDescent="0.35">
      <c r="A1748">
        <v>5</v>
      </c>
      <c r="B1748" t="s">
        <v>181</v>
      </c>
      <c r="C1748">
        <v>2019</v>
      </c>
      <c r="D1748">
        <v>11</v>
      </c>
      <c r="E1748" t="s">
        <v>267</v>
      </c>
      <c r="F1748">
        <v>3</v>
      </c>
      <c r="G1748" t="s">
        <v>189</v>
      </c>
      <c r="H1748">
        <v>6</v>
      </c>
      <c r="I1748" t="s">
        <v>256</v>
      </c>
      <c r="J1748" t="s">
        <v>122</v>
      </c>
      <c r="K1748" t="s">
        <v>242</v>
      </c>
      <c r="L1748">
        <v>300</v>
      </c>
      <c r="M1748" t="s">
        <v>191</v>
      </c>
      <c r="N1748">
        <v>1</v>
      </c>
      <c r="O1748">
        <v>36.03</v>
      </c>
      <c r="P1748">
        <v>206</v>
      </c>
      <c r="Q1748" t="str">
        <f t="shared" si="27"/>
        <v>2-Low Income Residential</v>
      </c>
    </row>
    <row r="1749" spans="1:17" x14ac:dyDescent="0.35">
      <c r="A1749">
        <v>4</v>
      </c>
      <c r="B1749" t="s">
        <v>187</v>
      </c>
      <c r="C1749">
        <v>2019</v>
      </c>
      <c r="D1749">
        <v>11</v>
      </c>
      <c r="E1749" t="s">
        <v>267</v>
      </c>
      <c r="F1749">
        <v>3</v>
      </c>
      <c r="G1749" t="s">
        <v>189</v>
      </c>
      <c r="H1749">
        <v>954</v>
      </c>
      <c r="I1749" t="s">
        <v>237</v>
      </c>
      <c r="J1749" t="s">
        <v>119</v>
      </c>
      <c r="K1749" t="s">
        <v>216</v>
      </c>
      <c r="L1749">
        <v>4532</v>
      </c>
      <c r="M1749" t="s">
        <v>200</v>
      </c>
      <c r="N1749">
        <v>72</v>
      </c>
      <c r="O1749">
        <v>114659.5</v>
      </c>
      <c r="P1749">
        <v>1280647</v>
      </c>
      <c r="Q1749" t="str">
        <f t="shared" si="27"/>
        <v>4-Medium C&amp;I</v>
      </c>
    </row>
    <row r="1750" spans="1:17" x14ac:dyDescent="0.35">
      <c r="A1750">
        <v>5</v>
      </c>
      <c r="B1750" t="s">
        <v>181</v>
      </c>
      <c r="C1750">
        <v>2019</v>
      </c>
      <c r="D1750">
        <v>11</v>
      </c>
      <c r="E1750" t="s">
        <v>267</v>
      </c>
      <c r="F1750">
        <v>3</v>
      </c>
      <c r="G1750" t="s">
        <v>189</v>
      </c>
      <c r="H1750">
        <v>955</v>
      </c>
      <c r="I1750" t="s">
        <v>282</v>
      </c>
      <c r="J1750" t="s">
        <v>119</v>
      </c>
      <c r="K1750" t="s">
        <v>216</v>
      </c>
      <c r="L1750">
        <v>4532</v>
      </c>
      <c r="M1750" t="s">
        <v>200</v>
      </c>
      <c r="N1750">
        <v>344</v>
      </c>
      <c r="O1750">
        <v>479128.92</v>
      </c>
      <c r="P1750">
        <v>6329106</v>
      </c>
      <c r="Q1750" t="str">
        <f t="shared" si="27"/>
        <v>4-Medium C&amp;I</v>
      </c>
    </row>
    <row r="1751" spans="1:17" x14ac:dyDescent="0.35">
      <c r="A1751">
        <v>5</v>
      </c>
      <c r="B1751" t="s">
        <v>181</v>
      </c>
      <c r="C1751">
        <v>2019</v>
      </c>
      <c r="D1751">
        <v>11</v>
      </c>
      <c r="E1751" t="s">
        <v>267</v>
      </c>
      <c r="F1751">
        <v>3</v>
      </c>
      <c r="G1751" t="s">
        <v>189</v>
      </c>
      <c r="H1751">
        <v>950</v>
      </c>
      <c r="I1751" t="s">
        <v>184</v>
      </c>
      <c r="J1751" t="s">
        <v>115</v>
      </c>
      <c r="K1751" t="s">
        <v>185</v>
      </c>
      <c r="L1751">
        <v>4532</v>
      </c>
      <c r="M1751" t="s">
        <v>200</v>
      </c>
      <c r="N1751">
        <v>55697</v>
      </c>
      <c r="O1751">
        <v>4405192.8600000003</v>
      </c>
      <c r="P1751">
        <v>77345700</v>
      </c>
      <c r="Q1751" t="str">
        <f t="shared" si="27"/>
        <v>3-Small C&amp;I</v>
      </c>
    </row>
    <row r="1752" spans="1:17" x14ac:dyDescent="0.35">
      <c r="A1752">
        <v>5</v>
      </c>
      <c r="B1752" t="s">
        <v>181</v>
      </c>
      <c r="C1752">
        <v>2019</v>
      </c>
      <c r="D1752">
        <v>11</v>
      </c>
      <c r="E1752" t="s">
        <v>267</v>
      </c>
      <c r="F1752">
        <v>10</v>
      </c>
      <c r="G1752" t="s">
        <v>238</v>
      </c>
      <c r="H1752">
        <v>905</v>
      </c>
      <c r="I1752" t="s">
        <v>272</v>
      </c>
      <c r="J1752" t="s">
        <v>122</v>
      </c>
      <c r="K1752" t="s">
        <v>242</v>
      </c>
      <c r="L1752">
        <v>4513</v>
      </c>
      <c r="M1752" t="s">
        <v>240</v>
      </c>
      <c r="N1752">
        <v>4501</v>
      </c>
      <c r="O1752">
        <v>103605.89</v>
      </c>
      <c r="P1752">
        <v>3031972</v>
      </c>
      <c r="Q1752" t="str">
        <f t="shared" si="27"/>
        <v>2-Low Income Residential</v>
      </c>
    </row>
    <row r="1753" spans="1:17" x14ac:dyDescent="0.35">
      <c r="A1753">
        <v>5</v>
      </c>
      <c r="B1753" t="s">
        <v>181</v>
      </c>
      <c r="C1753">
        <v>2019</v>
      </c>
      <c r="D1753">
        <v>11</v>
      </c>
      <c r="E1753" t="s">
        <v>267</v>
      </c>
      <c r="F1753">
        <v>1</v>
      </c>
      <c r="G1753" t="s">
        <v>183</v>
      </c>
      <c r="H1753">
        <v>3</v>
      </c>
      <c r="I1753" t="s">
        <v>209</v>
      </c>
      <c r="J1753" t="s">
        <v>202</v>
      </c>
      <c r="K1753" t="s">
        <v>203</v>
      </c>
      <c r="L1753">
        <v>200</v>
      </c>
      <c r="M1753" t="s">
        <v>210</v>
      </c>
      <c r="N1753">
        <v>11</v>
      </c>
      <c r="O1753">
        <v>4956.59</v>
      </c>
      <c r="P1753">
        <v>20352</v>
      </c>
      <c r="Q1753" t="str">
        <f t="shared" si="27"/>
        <v>1-Residential</v>
      </c>
    </row>
    <row r="1754" spans="1:17" x14ac:dyDescent="0.35">
      <c r="A1754">
        <v>5</v>
      </c>
      <c r="B1754" t="s">
        <v>181</v>
      </c>
      <c r="C1754">
        <v>2019</v>
      </c>
      <c r="D1754">
        <v>11</v>
      </c>
      <c r="E1754" t="s">
        <v>267</v>
      </c>
      <c r="F1754">
        <v>3</v>
      </c>
      <c r="G1754" t="s">
        <v>189</v>
      </c>
      <c r="H1754">
        <v>603</v>
      </c>
      <c r="I1754" t="s">
        <v>196</v>
      </c>
      <c r="J1754" t="s">
        <v>125</v>
      </c>
      <c r="K1754" t="s">
        <v>197</v>
      </c>
      <c r="L1754">
        <v>300</v>
      </c>
      <c r="M1754" t="s">
        <v>191</v>
      </c>
      <c r="N1754">
        <v>2060</v>
      </c>
      <c r="O1754">
        <v>191678.65</v>
      </c>
      <c r="P1754">
        <v>634295</v>
      </c>
      <c r="Q1754" t="str">
        <f t="shared" si="27"/>
        <v>Street</v>
      </c>
    </row>
    <row r="1755" spans="1:17" x14ac:dyDescent="0.35">
      <c r="A1755">
        <v>5</v>
      </c>
      <c r="B1755" t="s">
        <v>181</v>
      </c>
      <c r="C1755">
        <v>2019</v>
      </c>
      <c r="D1755">
        <v>11</v>
      </c>
      <c r="E1755" t="s">
        <v>267</v>
      </c>
      <c r="F1755">
        <v>6</v>
      </c>
      <c r="G1755" t="s">
        <v>192</v>
      </c>
      <c r="H1755">
        <v>626</v>
      </c>
      <c r="I1755" t="s">
        <v>268</v>
      </c>
      <c r="J1755" t="s">
        <v>132</v>
      </c>
      <c r="K1755" t="s">
        <v>212</v>
      </c>
      <c r="L1755">
        <v>700</v>
      </c>
      <c r="M1755" t="s">
        <v>193</v>
      </c>
      <c r="N1755">
        <v>3</v>
      </c>
      <c r="O1755">
        <v>1879.24</v>
      </c>
      <c r="P1755">
        <v>667</v>
      </c>
      <c r="Q1755" t="str">
        <f t="shared" si="27"/>
        <v>Street</v>
      </c>
    </row>
    <row r="1756" spans="1:17" x14ac:dyDescent="0.35">
      <c r="A1756">
        <v>5</v>
      </c>
      <c r="B1756" t="s">
        <v>181</v>
      </c>
      <c r="C1756">
        <v>2019</v>
      </c>
      <c r="D1756">
        <v>11</v>
      </c>
      <c r="E1756" t="s">
        <v>267</v>
      </c>
      <c r="F1756">
        <v>10</v>
      </c>
      <c r="G1756" t="s">
        <v>238</v>
      </c>
      <c r="H1756">
        <v>616</v>
      </c>
      <c r="I1756" t="s">
        <v>199</v>
      </c>
      <c r="J1756" t="s">
        <v>125</v>
      </c>
      <c r="K1756" t="s">
        <v>197</v>
      </c>
      <c r="L1756">
        <v>4513</v>
      </c>
      <c r="M1756" t="s">
        <v>240</v>
      </c>
      <c r="N1756">
        <v>3</v>
      </c>
      <c r="O1756">
        <v>78.72</v>
      </c>
      <c r="P1756">
        <v>417</v>
      </c>
      <c r="Q1756" t="str">
        <f t="shared" si="27"/>
        <v>Street</v>
      </c>
    </row>
    <row r="1757" spans="1:17" x14ac:dyDescent="0.35">
      <c r="A1757">
        <v>5</v>
      </c>
      <c r="B1757" t="s">
        <v>181</v>
      </c>
      <c r="C1757">
        <v>2019</v>
      </c>
      <c r="D1757">
        <v>11</v>
      </c>
      <c r="E1757" t="s">
        <v>267</v>
      </c>
      <c r="F1757">
        <v>5</v>
      </c>
      <c r="G1757" t="s">
        <v>195</v>
      </c>
      <c r="H1757">
        <v>710</v>
      </c>
      <c r="I1757" t="s">
        <v>220</v>
      </c>
      <c r="J1757" t="s">
        <v>207</v>
      </c>
      <c r="K1757" t="s">
        <v>208</v>
      </c>
      <c r="L1757">
        <v>4552</v>
      </c>
      <c r="M1757" t="s">
        <v>276</v>
      </c>
      <c r="N1757">
        <v>659</v>
      </c>
      <c r="O1757">
        <v>9365557.1199999992</v>
      </c>
      <c r="P1757">
        <v>160573198</v>
      </c>
      <c r="Q1757" t="str">
        <f t="shared" si="27"/>
        <v>5-Large C&amp;I</v>
      </c>
    </row>
    <row r="1758" spans="1:17" x14ac:dyDescent="0.35">
      <c r="A1758">
        <v>5</v>
      </c>
      <c r="B1758" t="s">
        <v>181</v>
      </c>
      <c r="C1758">
        <v>2019</v>
      </c>
      <c r="D1758">
        <v>11</v>
      </c>
      <c r="E1758" t="s">
        <v>267</v>
      </c>
      <c r="F1758">
        <v>6</v>
      </c>
      <c r="G1758" t="s">
        <v>192</v>
      </c>
      <c r="H1758">
        <v>606</v>
      </c>
      <c r="I1758" t="s">
        <v>279</v>
      </c>
      <c r="J1758" t="s">
        <v>130</v>
      </c>
      <c r="K1758" t="s">
        <v>280</v>
      </c>
      <c r="L1758">
        <v>700</v>
      </c>
      <c r="M1758" t="s">
        <v>193</v>
      </c>
      <c r="N1758">
        <v>2</v>
      </c>
      <c r="O1758">
        <v>706.85</v>
      </c>
      <c r="P1758">
        <v>1529</v>
      </c>
      <c r="Q1758" t="str">
        <f t="shared" si="27"/>
        <v>Street</v>
      </c>
    </row>
    <row r="1759" spans="1:17" x14ac:dyDescent="0.35">
      <c r="A1759">
        <v>5</v>
      </c>
      <c r="B1759" t="s">
        <v>181</v>
      </c>
      <c r="C1759">
        <v>2019</v>
      </c>
      <c r="D1759">
        <v>11</v>
      </c>
      <c r="E1759" t="s">
        <v>267</v>
      </c>
      <c r="F1759">
        <v>1</v>
      </c>
      <c r="G1759" t="s">
        <v>183</v>
      </c>
      <c r="H1759">
        <v>6</v>
      </c>
      <c r="I1759" t="s">
        <v>256</v>
      </c>
      <c r="J1759" t="s">
        <v>122</v>
      </c>
      <c r="K1759" t="s">
        <v>242</v>
      </c>
      <c r="L1759">
        <v>200</v>
      </c>
      <c r="M1759" t="s">
        <v>210</v>
      </c>
      <c r="N1759">
        <v>62190</v>
      </c>
      <c r="O1759">
        <v>4574474.2699999996</v>
      </c>
      <c r="P1759">
        <v>28386907</v>
      </c>
      <c r="Q1759" t="str">
        <f t="shared" si="27"/>
        <v>2-Low Income Residential</v>
      </c>
    </row>
    <row r="1760" spans="1:17" x14ac:dyDescent="0.35">
      <c r="A1760">
        <v>5</v>
      </c>
      <c r="B1760" t="s">
        <v>181</v>
      </c>
      <c r="C1760">
        <v>2019</v>
      </c>
      <c r="D1760">
        <v>11</v>
      </c>
      <c r="E1760" t="s">
        <v>267</v>
      </c>
      <c r="F1760">
        <v>72</v>
      </c>
      <c r="G1760" t="s">
        <v>212</v>
      </c>
      <c r="H1760">
        <v>1</v>
      </c>
      <c r="I1760" t="s">
        <v>229</v>
      </c>
      <c r="J1760" t="s">
        <v>121</v>
      </c>
      <c r="K1760" t="s">
        <v>230</v>
      </c>
      <c r="L1760">
        <v>1572</v>
      </c>
      <c r="M1760" t="s">
        <v>231</v>
      </c>
      <c r="N1760">
        <v>1</v>
      </c>
      <c r="O1760">
        <v>95.03</v>
      </c>
      <c r="P1760">
        <v>400</v>
      </c>
      <c r="Q1760" t="str">
        <f t="shared" si="27"/>
        <v>1-Residential</v>
      </c>
    </row>
    <row r="1761" spans="1:17" x14ac:dyDescent="0.35">
      <c r="A1761">
        <v>5</v>
      </c>
      <c r="B1761" t="s">
        <v>181</v>
      </c>
      <c r="C1761">
        <v>2019</v>
      </c>
      <c r="D1761">
        <v>11</v>
      </c>
      <c r="E1761" t="s">
        <v>267</v>
      </c>
      <c r="F1761">
        <v>1</v>
      </c>
      <c r="G1761" t="s">
        <v>183</v>
      </c>
      <c r="H1761">
        <v>301</v>
      </c>
      <c r="I1761" t="s">
        <v>247</v>
      </c>
      <c r="J1761" t="s">
        <v>121</v>
      </c>
      <c r="K1761" t="s">
        <v>230</v>
      </c>
      <c r="L1761">
        <v>200</v>
      </c>
      <c r="M1761" t="s">
        <v>210</v>
      </c>
      <c r="N1761">
        <v>9</v>
      </c>
      <c r="O1761">
        <v>-1110.82</v>
      </c>
      <c r="P1761">
        <v>-2039</v>
      </c>
      <c r="Q1761" t="str">
        <f t="shared" si="27"/>
        <v>1-Residential</v>
      </c>
    </row>
    <row r="1762" spans="1:17" x14ac:dyDescent="0.35">
      <c r="A1762">
        <v>4</v>
      </c>
      <c r="B1762" t="s">
        <v>187</v>
      </c>
      <c r="C1762">
        <v>2019</v>
      </c>
      <c r="D1762">
        <v>11</v>
      </c>
      <c r="E1762" t="s">
        <v>267</v>
      </c>
      <c r="F1762">
        <v>1</v>
      </c>
      <c r="G1762" t="s">
        <v>183</v>
      </c>
      <c r="H1762">
        <v>5</v>
      </c>
      <c r="I1762" t="s">
        <v>190</v>
      </c>
      <c r="J1762" t="s">
        <v>115</v>
      </c>
      <c r="K1762" t="s">
        <v>185</v>
      </c>
      <c r="L1762">
        <v>200</v>
      </c>
      <c r="M1762" t="s">
        <v>210</v>
      </c>
      <c r="N1762">
        <v>13</v>
      </c>
      <c r="O1762">
        <v>1441.07</v>
      </c>
      <c r="P1762">
        <v>6463</v>
      </c>
      <c r="Q1762" t="str">
        <f t="shared" si="27"/>
        <v>3-Small C&amp;I</v>
      </c>
    </row>
    <row r="1763" spans="1:17" x14ac:dyDescent="0.35">
      <c r="A1763">
        <v>5</v>
      </c>
      <c r="B1763" t="s">
        <v>181</v>
      </c>
      <c r="C1763">
        <v>2019</v>
      </c>
      <c r="D1763">
        <v>11</v>
      </c>
      <c r="E1763" t="s">
        <v>267</v>
      </c>
      <c r="F1763">
        <v>3</v>
      </c>
      <c r="G1763" t="s">
        <v>189</v>
      </c>
      <c r="H1763">
        <v>11</v>
      </c>
      <c r="I1763" t="s">
        <v>283</v>
      </c>
      <c r="J1763" t="s">
        <v>115</v>
      </c>
      <c r="K1763" t="s">
        <v>185</v>
      </c>
      <c r="L1763">
        <v>300</v>
      </c>
      <c r="M1763" t="s">
        <v>191</v>
      </c>
      <c r="N1763">
        <v>240</v>
      </c>
      <c r="O1763">
        <v>58925.58</v>
      </c>
      <c r="P1763">
        <v>309763</v>
      </c>
      <c r="Q1763" t="str">
        <f t="shared" si="27"/>
        <v>3-Small C&amp;I</v>
      </c>
    </row>
    <row r="1764" spans="1:17" x14ac:dyDescent="0.35">
      <c r="A1764">
        <v>5</v>
      </c>
      <c r="B1764" t="s">
        <v>181</v>
      </c>
      <c r="C1764">
        <v>2019</v>
      </c>
      <c r="D1764">
        <v>11</v>
      </c>
      <c r="E1764" t="s">
        <v>267</v>
      </c>
      <c r="F1764">
        <v>75</v>
      </c>
      <c r="G1764" t="s">
        <v>212</v>
      </c>
      <c r="H1764">
        <v>18</v>
      </c>
      <c r="I1764" t="s">
        <v>215</v>
      </c>
      <c r="J1764" t="s">
        <v>119</v>
      </c>
      <c r="K1764" t="s">
        <v>216</v>
      </c>
      <c r="L1764">
        <v>1575</v>
      </c>
      <c r="M1764" t="s">
        <v>218</v>
      </c>
      <c r="N1764">
        <v>2</v>
      </c>
      <c r="O1764">
        <v>6903.21</v>
      </c>
      <c r="P1764">
        <v>40560</v>
      </c>
      <c r="Q1764" t="str">
        <f t="shared" si="27"/>
        <v>4-Medium C&amp;I</v>
      </c>
    </row>
    <row r="1765" spans="1:17" x14ac:dyDescent="0.35">
      <c r="A1765">
        <v>5</v>
      </c>
      <c r="B1765" t="s">
        <v>181</v>
      </c>
      <c r="C1765">
        <v>2019</v>
      </c>
      <c r="D1765">
        <v>11</v>
      </c>
      <c r="E1765" t="s">
        <v>267</v>
      </c>
      <c r="F1765">
        <v>77</v>
      </c>
      <c r="G1765" t="s">
        <v>212</v>
      </c>
      <c r="H1765">
        <v>18</v>
      </c>
      <c r="I1765" t="s">
        <v>215</v>
      </c>
      <c r="J1765" t="s">
        <v>119</v>
      </c>
      <c r="K1765" t="s">
        <v>216</v>
      </c>
      <c r="L1765">
        <v>1577</v>
      </c>
      <c r="M1765" t="s">
        <v>233</v>
      </c>
      <c r="N1765">
        <v>1</v>
      </c>
      <c r="O1765">
        <v>3724.28</v>
      </c>
      <c r="P1765">
        <v>19000</v>
      </c>
      <c r="Q1765" t="str">
        <f t="shared" si="27"/>
        <v>4-Medium C&amp;I</v>
      </c>
    </row>
    <row r="1766" spans="1:17" x14ac:dyDescent="0.35">
      <c r="A1766">
        <v>5</v>
      </c>
      <c r="B1766" t="s">
        <v>181</v>
      </c>
      <c r="C1766">
        <v>2019</v>
      </c>
      <c r="D1766">
        <v>11</v>
      </c>
      <c r="E1766" t="s">
        <v>267</v>
      </c>
      <c r="F1766">
        <v>3</v>
      </c>
      <c r="G1766" t="s">
        <v>189</v>
      </c>
      <c r="H1766">
        <v>954</v>
      </c>
      <c r="I1766" t="s">
        <v>237</v>
      </c>
      <c r="J1766" t="s">
        <v>119</v>
      </c>
      <c r="K1766" t="s">
        <v>216</v>
      </c>
      <c r="L1766">
        <v>4532</v>
      </c>
      <c r="M1766" t="s">
        <v>200</v>
      </c>
      <c r="N1766">
        <v>7707</v>
      </c>
      <c r="O1766">
        <v>10575781.17</v>
      </c>
      <c r="P1766">
        <v>136007285</v>
      </c>
      <c r="Q1766" t="str">
        <f t="shared" si="27"/>
        <v>4-Medium C&amp;I</v>
      </c>
    </row>
    <row r="1767" spans="1:17" x14ac:dyDescent="0.35">
      <c r="A1767">
        <v>5</v>
      </c>
      <c r="B1767" t="s">
        <v>181</v>
      </c>
      <c r="C1767">
        <v>2019</v>
      </c>
      <c r="D1767">
        <v>11</v>
      </c>
      <c r="E1767" t="s">
        <v>267</v>
      </c>
      <c r="F1767">
        <v>6</v>
      </c>
      <c r="G1767" t="s">
        <v>192</v>
      </c>
      <c r="H1767">
        <v>950</v>
      </c>
      <c r="I1767" t="s">
        <v>184</v>
      </c>
      <c r="J1767" t="s">
        <v>115</v>
      </c>
      <c r="K1767" t="s">
        <v>185</v>
      </c>
      <c r="L1767">
        <v>4562</v>
      </c>
      <c r="M1767" t="s">
        <v>211</v>
      </c>
      <c r="N1767">
        <v>30</v>
      </c>
      <c r="O1767">
        <v>811.67</v>
      </c>
      <c r="P1767">
        <v>5992</v>
      </c>
      <c r="Q1767" t="str">
        <f t="shared" si="27"/>
        <v>3-Small C&amp;I</v>
      </c>
    </row>
    <row r="1768" spans="1:17" x14ac:dyDescent="0.35">
      <c r="A1768">
        <v>5</v>
      </c>
      <c r="B1768" t="s">
        <v>181</v>
      </c>
      <c r="C1768">
        <v>2019</v>
      </c>
      <c r="D1768">
        <v>11</v>
      </c>
      <c r="E1768" t="s">
        <v>267</v>
      </c>
      <c r="F1768">
        <v>5</v>
      </c>
      <c r="G1768" t="s">
        <v>195</v>
      </c>
      <c r="H1768">
        <v>8</v>
      </c>
      <c r="I1768" t="s">
        <v>248</v>
      </c>
      <c r="J1768" t="s">
        <v>126</v>
      </c>
      <c r="K1768" t="s">
        <v>249</v>
      </c>
      <c r="L1768">
        <v>460</v>
      </c>
      <c r="M1768" t="s">
        <v>198</v>
      </c>
      <c r="N1768">
        <v>1</v>
      </c>
      <c r="O1768">
        <v>62.22</v>
      </c>
      <c r="P1768">
        <v>292</v>
      </c>
      <c r="Q1768" t="str">
        <f t="shared" si="27"/>
        <v>3-Small C&amp;I</v>
      </c>
    </row>
    <row r="1769" spans="1:17" x14ac:dyDescent="0.35">
      <c r="A1769">
        <v>5</v>
      </c>
      <c r="B1769" t="s">
        <v>181</v>
      </c>
      <c r="C1769">
        <v>2019</v>
      </c>
      <c r="D1769">
        <v>11</v>
      </c>
      <c r="E1769" t="s">
        <v>267</v>
      </c>
      <c r="F1769">
        <v>6</v>
      </c>
      <c r="G1769" t="s">
        <v>192</v>
      </c>
      <c r="H1769">
        <v>600</v>
      </c>
      <c r="I1769" t="s">
        <v>266</v>
      </c>
      <c r="J1769" t="s">
        <v>123</v>
      </c>
      <c r="K1769" t="s">
        <v>261</v>
      </c>
      <c r="L1769">
        <v>700</v>
      </c>
      <c r="M1769" t="s">
        <v>193</v>
      </c>
      <c r="N1769">
        <v>82</v>
      </c>
      <c r="O1769">
        <v>-92031.76</v>
      </c>
      <c r="P1769">
        <v>-263215</v>
      </c>
      <c r="Q1769" t="str">
        <f t="shared" si="27"/>
        <v>Street</v>
      </c>
    </row>
    <row r="1770" spans="1:17" x14ac:dyDescent="0.35">
      <c r="A1770">
        <v>5</v>
      </c>
      <c r="B1770" t="s">
        <v>181</v>
      </c>
      <c r="C1770">
        <v>2019</v>
      </c>
      <c r="D1770">
        <v>11</v>
      </c>
      <c r="E1770" t="s">
        <v>267</v>
      </c>
      <c r="F1770">
        <v>6</v>
      </c>
      <c r="G1770" t="s">
        <v>192</v>
      </c>
      <c r="H1770">
        <v>612</v>
      </c>
      <c r="I1770" t="s">
        <v>223</v>
      </c>
      <c r="J1770" t="s">
        <v>116</v>
      </c>
      <c r="K1770" t="s">
        <v>224</v>
      </c>
      <c r="L1770">
        <v>700</v>
      </c>
      <c r="M1770" t="s">
        <v>193</v>
      </c>
      <c r="N1770">
        <v>3</v>
      </c>
      <c r="O1770">
        <v>82.47</v>
      </c>
      <c r="P1770">
        <v>301</v>
      </c>
      <c r="Q1770" t="str">
        <f t="shared" si="27"/>
        <v>3-Small C&amp;I</v>
      </c>
    </row>
    <row r="1771" spans="1:17" x14ac:dyDescent="0.35">
      <c r="A1771">
        <v>5</v>
      </c>
      <c r="B1771" t="s">
        <v>181</v>
      </c>
      <c r="C1771">
        <v>2019</v>
      </c>
      <c r="D1771">
        <v>11</v>
      </c>
      <c r="E1771" t="s">
        <v>267</v>
      </c>
      <c r="F1771">
        <v>6</v>
      </c>
      <c r="G1771" t="s">
        <v>192</v>
      </c>
      <c r="H1771">
        <v>613</v>
      </c>
      <c r="I1771" t="s">
        <v>258</v>
      </c>
      <c r="J1771" t="s">
        <v>116</v>
      </c>
      <c r="K1771" t="s">
        <v>224</v>
      </c>
      <c r="L1771">
        <v>700</v>
      </c>
      <c r="M1771" t="s">
        <v>193</v>
      </c>
      <c r="N1771">
        <v>6</v>
      </c>
      <c r="O1771">
        <v>124.47</v>
      </c>
      <c r="P1771">
        <v>422</v>
      </c>
      <c r="Q1771" t="str">
        <f t="shared" si="27"/>
        <v>3-Small C&amp;I</v>
      </c>
    </row>
    <row r="1772" spans="1:17" x14ac:dyDescent="0.35">
      <c r="A1772">
        <v>5</v>
      </c>
      <c r="B1772" t="s">
        <v>181</v>
      </c>
      <c r="C1772">
        <v>2019</v>
      </c>
      <c r="D1772">
        <v>11</v>
      </c>
      <c r="E1772" t="s">
        <v>267</v>
      </c>
      <c r="F1772">
        <v>3</v>
      </c>
      <c r="G1772" t="s">
        <v>189</v>
      </c>
      <c r="H1772">
        <v>621</v>
      </c>
      <c r="I1772" t="s">
        <v>259</v>
      </c>
      <c r="J1772" t="s">
        <v>116</v>
      </c>
      <c r="K1772" t="s">
        <v>224</v>
      </c>
      <c r="L1772">
        <v>4532</v>
      </c>
      <c r="M1772" t="s">
        <v>200</v>
      </c>
      <c r="N1772">
        <v>6</v>
      </c>
      <c r="O1772">
        <v>543.95000000000005</v>
      </c>
      <c r="P1772">
        <v>5791</v>
      </c>
      <c r="Q1772" t="str">
        <f t="shared" si="27"/>
        <v>3-Small C&amp;I</v>
      </c>
    </row>
    <row r="1773" spans="1:17" x14ac:dyDescent="0.35">
      <c r="A1773">
        <v>5</v>
      </c>
      <c r="B1773" t="s">
        <v>181</v>
      </c>
      <c r="C1773">
        <v>2019</v>
      </c>
      <c r="D1773">
        <v>11</v>
      </c>
      <c r="E1773" t="s">
        <v>267</v>
      </c>
      <c r="F1773">
        <v>6</v>
      </c>
      <c r="G1773" t="s">
        <v>192</v>
      </c>
      <c r="H1773">
        <v>621</v>
      </c>
      <c r="I1773" t="s">
        <v>259</v>
      </c>
      <c r="J1773" t="s">
        <v>116</v>
      </c>
      <c r="K1773" t="s">
        <v>224</v>
      </c>
      <c r="L1773">
        <v>4562</v>
      </c>
      <c r="M1773" t="s">
        <v>211</v>
      </c>
      <c r="N1773">
        <v>9</v>
      </c>
      <c r="O1773">
        <v>188.5</v>
      </c>
      <c r="P1773">
        <v>1382</v>
      </c>
      <c r="Q1773" t="str">
        <f t="shared" si="27"/>
        <v>3-Small C&amp;I</v>
      </c>
    </row>
    <row r="1774" spans="1:17" x14ac:dyDescent="0.35">
      <c r="A1774">
        <v>5</v>
      </c>
      <c r="B1774" t="s">
        <v>181</v>
      </c>
      <c r="C1774">
        <v>2019</v>
      </c>
      <c r="D1774">
        <v>11</v>
      </c>
      <c r="E1774" t="s">
        <v>267</v>
      </c>
      <c r="F1774">
        <v>3</v>
      </c>
      <c r="G1774" t="s">
        <v>189</v>
      </c>
      <c r="H1774">
        <v>14</v>
      </c>
      <c r="I1774" t="s">
        <v>299</v>
      </c>
      <c r="J1774" t="s">
        <v>117</v>
      </c>
      <c r="K1774" t="s">
        <v>236</v>
      </c>
      <c r="L1774">
        <v>300</v>
      </c>
      <c r="M1774" t="s">
        <v>191</v>
      </c>
      <c r="N1774">
        <v>2</v>
      </c>
      <c r="O1774">
        <v>105.5</v>
      </c>
      <c r="P1774">
        <v>455</v>
      </c>
      <c r="Q1774" t="str">
        <f t="shared" si="27"/>
        <v>3-Small C&amp;I</v>
      </c>
    </row>
    <row r="1775" spans="1:17" x14ac:dyDescent="0.35">
      <c r="A1775">
        <v>5</v>
      </c>
      <c r="B1775" t="s">
        <v>181</v>
      </c>
      <c r="C1775">
        <v>2019</v>
      </c>
      <c r="D1775">
        <v>11</v>
      </c>
      <c r="E1775" t="s">
        <v>267</v>
      </c>
      <c r="F1775">
        <v>3</v>
      </c>
      <c r="G1775" t="s">
        <v>189</v>
      </c>
      <c r="H1775">
        <v>956</v>
      </c>
      <c r="I1775" t="s">
        <v>285</v>
      </c>
      <c r="J1775" t="s">
        <v>119</v>
      </c>
      <c r="K1775" t="s">
        <v>216</v>
      </c>
      <c r="L1775">
        <v>4532</v>
      </c>
      <c r="M1775" t="s">
        <v>200</v>
      </c>
      <c r="N1775">
        <v>214</v>
      </c>
      <c r="O1775">
        <v>245705.57</v>
      </c>
      <c r="P1775">
        <v>3232569</v>
      </c>
      <c r="Q1775" t="str">
        <f t="shared" si="27"/>
        <v>4-Medium C&amp;I</v>
      </c>
    </row>
    <row r="1776" spans="1:17" x14ac:dyDescent="0.35">
      <c r="A1776">
        <v>4</v>
      </c>
      <c r="B1776" t="s">
        <v>187</v>
      </c>
      <c r="C1776">
        <v>2019</v>
      </c>
      <c r="D1776">
        <v>11</v>
      </c>
      <c r="E1776" t="s">
        <v>267</v>
      </c>
      <c r="F1776">
        <v>1</v>
      </c>
      <c r="G1776" t="s">
        <v>183</v>
      </c>
      <c r="H1776">
        <v>953</v>
      </c>
      <c r="I1776" t="s">
        <v>213</v>
      </c>
      <c r="J1776" t="s">
        <v>118</v>
      </c>
      <c r="K1776" t="s">
        <v>214</v>
      </c>
      <c r="L1776">
        <v>4512</v>
      </c>
      <c r="M1776" t="s">
        <v>186</v>
      </c>
      <c r="N1776">
        <v>1</v>
      </c>
      <c r="O1776">
        <v>27.45</v>
      </c>
      <c r="P1776">
        <v>180</v>
      </c>
      <c r="Q1776" t="str">
        <f t="shared" si="27"/>
        <v>3-Small C&amp;I</v>
      </c>
    </row>
    <row r="1777" spans="1:17" x14ac:dyDescent="0.35">
      <c r="A1777">
        <v>5</v>
      </c>
      <c r="B1777" t="s">
        <v>181</v>
      </c>
      <c r="C1777">
        <v>2019</v>
      </c>
      <c r="D1777">
        <v>11</v>
      </c>
      <c r="E1777" t="s">
        <v>267</v>
      </c>
      <c r="F1777">
        <v>1</v>
      </c>
      <c r="G1777" t="s">
        <v>183</v>
      </c>
      <c r="H1777">
        <v>616</v>
      </c>
      <c r="I1777" t="s">
        <v>199</v>
      </c>
      <c r="J1777" t="s">
        <v>125</v>
      </c>
      <c r="K1777" t="s">
        <v>197</v>
      </c>
      <c r="L1777">
        <v>4512</v>
      </c>
      <c r="M1777" t="s">
        <v>186</v>
      </c>
      <c r="N1777">
        <v>593</v>
      </c>
      <c r="O1777">
        <v>18789.009999999998</v>
      </c>
      <c r="P1777">
        <v>73602</v>
      </c>
      <c r="Q1777" t="str">
        <f t="shared" si="27"/>
        <v>Street</v>
      </c>
    </row>
    <row r="1778" spans="1:17" x14ac:dyDescent="0.35">
      <c r="A1778">
        <v>4</v>
      </c>
      <c r="B1778" t="s">
        <v>187</v>
      </c>
      <c r="C1778">
        <v>2019</v>
      </c>
      <c r="D1778">
        <v>11</v>
      </c>
      <c r="E1778" t="s">
        <v>267</v>
      </c>
      <c r="F1778">
        <v>1</v>
      </c>
      <c r="G1778" t="s">
        <v>183</v>
      </c>
      <c r="H1778">
        <v>10</v>
      </c>
      <c r="I1778" t="s">
        <v>251</v>
      </c>
      <c r="J1778" t="s">
        <v>118</v>
      </c>
      <c r="K1778" t="s">
        <v>214</v>
      </c>
      <c r="L1778">
        <v>200</v>
      </c>
      <c r="M1778" t="s">
        <v>210</v>
      </c>
      <c r="N1778">
        <v>3</v>
      </c>
      <c r="O1778">
        <v>330.51</v>
      </c>
      <c r="P1778">
        <v>1561</v>
      </c>
      <c r="Q1778" t="str">
        <f t="shared" si="27"/>
        <v>3-Small C&amp;I</v>
      </c>
    </row>
    <row r="1779" spans="1:17" x14ac:dyDescent="0.35">
      <c r="A1779">
        <v>4</v>
      </c>
      <c r="B1779" t="s">
        <v>187</v>
      </c>
      <c r="C1779">
        <v>2019</v>
      </c>
      <c r="D1779">
        <v>11</v>
      </c>
      <c r="E1779" t="s">
        <v>267</v>
      </c>
      <c r="F1779">
        <v>1</v>
      </c>
      <c r="G1779" t="s">
        <v>183</v>
      </c>
      <c r="H1779">
        <v>6</v>
      </c>
      <c r="I1779" t="s">
        <v>256</v>
      </c>
      <c r="J1779" t="s">
        <v>122</v>
      </c>
      <c r="K1779" t="s">
        <v>242</v>
      </c>
      <c r="L1779">
        <v>200</v>
      </c>
      <c r="M1779" t="s">
        <v>210</v>
      </c>
      <c r="N1779">
        <v>23</v>
      </c>
      <c r="O1779">
        <v>1953.9</v>
      </c>
      <c r="P1779">
        <v>12119</v>
      </c>
      <c r="Q1779" t="str">
        <f t="shared" si="27"/>
        <v>2-Low Income Residential</v>
      </c>
    </row>
    <row r="1780" spans="1:17" x14ac:dyDescent="0.35">
      <c r="A1780">
        <v>5</v>
      </c>
      <c r="B1780" t="s">
        <v>181</v>
      </c>
      <c r="C1780">
        <v>2019</v>
      </c>
      <c r="D1780">
        <v>11</v>
      </c>
      <c r="E1780" t="s">
        <v>267</v>
      </c>
      <c r="F1780">
        <v>1</v>
      </c>
      <c r="G1780" t="s">
        <v>183</v>
      </c>
      <c r="H1780">
        <v>1</v>
      </c>
      <c r="I1780" t="s">
        <v>229</v>
      </c>
      <c r="J1780" t="s">
        <v>121</v>
      </c>
      <c r="K1780" t="s">
        <v>230</v>
      </c>
      <c r="L1780">
        <v>200</v>
      </c>
      <c r="M1780" t="s">
        <v>210</v>
      </c>
      <c r="N1780">
        <v>560106</v>
      </c>
      <c r="O1780">
        <v>61035059.009999998</v>
      </c>
      <c r="P1780">
        <v>244932018</v>
      </c>
      <c r="Q1780" t="str">
        <f t="shared" si="27"/>
        <v>1-Residential</v>
      </c>
    </row>
    <row r="1781" spans="1:17" x14ac:dyDescent="0.35">
      <c r="A1781">
        <v>5</v>
      </c>
      <c r="B1781" t="s">
        <v>181</v>
      </c>
      <c r="C1781">
        <v>2019</v>
      </c>
      <c r="D1781">
        <v>11</v>
      </c>
      <c r="E1781" t="s">
        <v>267</v>
      </c>
      <c r="F1781">
        <v>3</v>
      </c>
      <c r="G1781" t="s">
        <v>189</v>
      </c>
      <c r="H1781">
        <v>903</v>
      </c>
      <c r="I1781" t="s">
        <v>239</v>
      </c>
      <c r="J1781" t="s">
        <v>121</v>
      </c>
      <c r="K1781" t="s">
        <v>230</v>
      </c>
      <c r="L1781">
        <v>4532</v>
      </c>
      <c r="M1781" t="s">
        <v>200</v>
      </c>
      <c r="N1781">
        <v>945</v>
      </c>
      <c r="O1781">
        <v>196408.52</v>
      </c>
      <c r="P1781">
        <v>1640895</v>
      </c>
      <c r="Q1781" t="str">
        <f t="shared" si="27"/>
        <v>1-Residential</v>
      </c>
    </row>
    <row r="1782" spans="1:17" x14ac:dyDescent="0.35">
      <c r="A1782">
        <v>4</v>
      </c>
      <c r="B1782" t="s">
        <v>187</v>
      </c>
      <c r="C1782">
        <v>2019</v>
      </c>
      <c r="D1782">
        <v>11</v>
      </c>
      <c r="E1782" t="s">
        <v>267</v>
      </c>
      <c r="F1782">
        <v>3</v>
      </c>
      <c r="G1782" t="s">
        <v>189</v>
      </c>
      <c r="H1782">
        <v>903</v>
      </c>
      <c r="I1782" t="s">
        <v>239</v>
      </c>
      <c r="J1782" t="s">
        <v>121</v>
      </c>
      <c r="K1782" t="s">
        <v>230</v>
      </c>
      <c r="L1782">
        <v>4532</v>
      </c>
      <c r="M1782" t="s">
        <v>200</v>
      </c>
      <c r="N1782">
        <v>19</v>
      </c>
      <c r="O1782">
        <v>1568.47</v>
      </c>
      <c r="P1782">
        <v>12014</v>
      </c>
      <c r="Q1782" t="str">
        <f t="shared" si="27"/>
        <v>1-Residential</v>
      </c>
    </row>
    <row r="1783" spans="1:17" x14ac:dyDescent="0.35">
      <c r="A1783">
        <v>4</v>
      </c>
      <c r="B1783" t="s">
        <v>187</v>
      </c>
      <c r="C1783">
        <v>2019</v>
      </c>
      <c r="D1783">
        <v>11</v>
      </c>
      <c r="E1783" t="s">
        <v>267</v>
      </c>
      <c r="F1783">
        <v>1</v>
      </c>
      <c r="G1783" t="s">
        <v>183</v>
      </c>
      <c r="H1783">
        <v>1</v>
      </c>
      <c r="I1783" t="s">
        <v>229</v>
      </c>
      <c r="J1783" t="s">
        <v>121</v>
      </c>
      <c r="K1783" t="s">
        <v>230</v>
      </c>
      <c r="L1783">
        <v>200</v>
      </c>
      <c r="M1783" t="s">
        <v>210</v>
      </c>
      <c r="N1783">
        <v>1284</v>
      </c>
      <c r="O1783">
        <v>174146.72</v>
      </c>
      <c r="P1783">
        <v>694443</v>
      </c>
      <c r="Q1783" t="str">
        <f t="shared" si="27"/>
        <v>1-Residential</v>
      </c>
    </row>
    <row r="1784" spans="1:17" x14ac:dyDescent="0.35">
      <c r="A1784">
        <v>5</v>
      </c>
      <c r="B1784" t="s">
        <v>181</v>
      </c>
      <c r="C1784">
        <v>2019</v>
      </c>
      <c r="D1784">
        <v>11</v>
      </c>
      <c r="E1784" t="s">
        <v>267</v>
      </c>
      <c r="F1784">
        <v>3</v>
      </c>
      <c r="G1784" t="s">
        <v>189</v>
      </c>
      <c r="H1784">
        <v>18</v>
      </c>
      <c r="I1784" t="s">
        <v>215</v>
      </c>
      <c r="J1784" t="s">
        <v>119</v>
      </c>
      <c r="K1784" t="s">
        <v>216</v>
      </c>
      <c r="L1784">
        <v>300</v>
      </c>
      <c r="M1784" t="s">
        <v>191</v>
      </c>
      <c r="N1784">
        <v>2372</v>
      </c>
      <c r="O1784">
        <v>5052599.6900000004</v>
      </c>
      <c r="P1784">
        <v>29062802</v>
      </c>
      <c r="Q1784" t="str">
        <f t="shared" si="27"/>
        <v>4-Medium C&amp;I</v>
      </c>
    </row>
    <row r="1785" spans="1:17" x14ac:dyDescent="0.35">
      <c r="A1785">
        <v>5</v>
      </c>
      <c r="B1785" t="s">
        <v>181</v>
      </c>
      <c r="C1785">
        <v>2019</v>
      </c>
      <c r="D1785">
        <v>11</v>
      </c>
      <c r="E1785" t="s">
        <v>267</v>
      </c>
      <c r="F1785">
        <v>5</v>
      </c>
      <c r="G1785" t="s">
        <v>195</v>
      </c>
      <c r="H1785">
        <v>13</v>
      </c>
      <c r="I1785" t="s">
        <v>296</v>
      </c>
      <c r="J1785" t="s">
        <v>119</v>
      </c>
      <c r="K1785" t="s">
        <v>216</v>
      </c>
      <c r="L1785">
        <v>460</v>
      </c>
      <c r="M1785" t="s">
        <v>198</v>
      </c>
      <c r="N1785">
        <v>7</v>
      </c>
      <c r="O1785">
        <v>10794.67</v>
      </c>
      <c r="P1785">
        <v>61560</v>
      </c>
      <c r="Q1785" t="str">
        <f t="shared" si="27"/>
        <v>4-Medium C&amp;I</v>
      </c>
    </row>
    <row r="1786" spans="1:17" x14ac:dyDescent="0.35">
      <c r="A1786">
        <v>5</v>
      </c>
      <c r="B1786" t="s">
        <v>181</v>
      </c>
      <c r="C1786">
        <v>2019</v>
      </c>
      <c r="D1786">
        <v>11</v>
      </c>
      <c r="E1786" t="s">
        <v>267</v>
      </c>
      <c r="F1786">
        <v>5</v>
      </c>
      <c r="G1786" t="s">
        <v>195</v>
      </c>
      <c r="H1786">
        <v>950</v>
      </c>
      <c r="I1786" t="s">
        <v>184</v>
      </c>
      <c r="J1786" t="s">
        <v>115</v>
      </c>
      <c r="K1786" t="s">
        <v>185</v>
      </c>
      <c r="L1786">
        <v>4552</v>
      </c>
      <c r="M1786" t="s">
        <v>276</v>
      </c>
      <c r="N1786">
        <v>1253</v>
      </c>
      <c r="O1786">
        <v>309485.31</v>
      </c>
      <c r="P1786">
        <v>3394205</v>
      </c>
      <c r="Q1786" t="str">
        <f t="shared" si="27"/>
        <v>3-Small C&amp;I</v>
      </c>
    </row>
    <row r="1787" spans="1:17" x14ac:dyDescent="0.35">
      <c r="A1787">
        <v>5</v>
      </c>
      <c r="B1787" t="s">
        <v>181</v>
      </c>
      <c r="C1787">
        <v>2019</v>
      </c>
      <c r="D1787">
        <v>11</v>
      </c>
      <c r="E1787" t="s">
        <v>267</v>
      </c>
      <c r="F1787">
        <v>79</v>
      </c>
      <c r="G1787" t="s">
        <v>212</v>
      </c>
      <c r="H1787">
        <v>950</v>
      </c>
      <c r="I1787" t="s">
        <v>184</v>
      </c>
      <c r="J1787" t="s">
        <v>115</v>
      </c>
      <c r="K1787" t="s">
        <v>185</v>
      </c>
      <c r="L1787">
        <v>4579</v>
      </c>
      <c r="M1787" t="s">
        <v>221</v>
      </c>
      <c r="N1787">
        <v>83</v>
      </c>
      <c r="O1787">
        <v>6587</v>
      </c>
      <c r="P1787">
        <v>66219</v>
      </c>
      <c r="Q1787" t="str">
        <f t="shared" si="27"/>
        <v>3-Small C&amp;I</v>
      </c>
    </row>
    <row r="1788" spans="1:17" x14ac:dyDescent="0.35">
      <c r="A1788">
        <v>4</v>
      </c>
      <c r="B1788" t="s">
        <v>187</v>
      </c>
      <c r="C1788">
        <v>2019</v>
      </c>
      <c r="D1788">
        <v>11</v>
      </c>
      <c r="E1788" t="s">
        <v>267</v>
      </c>
      <c r="F1788">
        <v>3</v>
      </c>
      <c r="G1788" t="s">
        <v>189</v>
      </c>
      <c r="H1788">
        <v>621</v>
      </c>
      <c r="I1788" t="s">
        <v>259</v>
      </c>
      <c r="J1788" t="s">
        <v>116</v>
      </c>
      <c r="K1788" t="s">
        <v>224</v>
      </c>
      <c r="L1788">
        <v>4532</v>
      </c>
      <c r="M1788" t="s">
        <v>200</v>
      </c>
      <c r="N1788">
        <v>8</v>
      </c>
      <c r="O1788">
        <v>180.6</v>
      </c>
      <c r="P1788">
        <v>1283</v>
      </c>
      <c r="Q1788" t="str">
        <f t="shared" si="27"/>
        <v>3-Small C&amp;I</v>
      </c>
    </row>
    <row r="1789" spans="1:17" x14ac:dyDescent="0.35">
      <c r="A1789">
        <v>4</v>
      </c>
      <c r="B1789" t="s">
        <v>187</v>
      </c>
      <c r="C1789">
        <v>2019</v>
      </c>
      <c r="D1789">
        <v>11</v>
      </c>
      <c r="E1789" t="s">
        <v>267</v>
      </c>
      <c r="F1789">
        <v>1</v>
      </c>
      <c r="G1789" t="s">
        <v>183</v>
      </c>
      <c r="H1789">
        <v>950</v>
      </c>
      <c r="I1789" t="s">
        <v>184</v>
      </c>
      <c r="J1789" t="s">
        <v>115</v>
      </c>
      <c r="K1789" t="s">
        <v>185</v>
      </c>
      <c r="L1789">
        <v>4512</v>
      </c>
      <c r="M1789" t="s">
        <v>186</v>
      </c>
      <c r="N1789">
        <v>28</v>
      </c>
      <c r="O1789">
        <v>1209.23</v>
      </c>
      <c r="P1789">
        <v>11295</v>
      </c>
      <c r="Q1789" t="str">
        <f t="shared" si="27"/>
        <v>3-Small C&amp;I</v>
      </c>
    </row>
    <row r="1790" spans="1:17" x14ac:dyDescent="0.35">
      <c r="A1790">
        <v>4</v>
      </c>
      <c r="B1790" t="s">
        <v>187</v>
      </c>
      <c r="C1790">
        <v>2019</v>
      </c>
      <c r="D1790">
        <v>11</v>
      </c>
      <c r="E1790" t="s">
        <v>267</v>
      </c>
      <c r="F1790">
        <v>1</v>
      </c>
      <c r="G1790" t="s">
        <v>183</v>
      </c>
      <c r="H1790">
        <v>903</v>
      </c>
      <c r="I1790" t="s">
        <v>239</v>
      </c>
      <c r="J1790" t="s">
        <v>121</v>
      </c>
      <c r="K1790" t="s">
        <v>230</v>
      </c>
      <c r="L1790">
        <v>4512</v>
      </c>
      <c r="M1790" t="s">
        <v>186</v>
      </c>
      <c r="N1790">
        <v>10454</v>
      </c>
      <c r="O1790">
        <v>798123.26</v>
      </c>
      <c r="P1790">
        <v>6073238</v>
      </c>
      <c r="Q1790" t="str">
        <f t="shared" si="27"/>
        <v>1-Residential</v>
      </c>
    </row>
    <row r="1791" spans="1:17" x14ac:dyDescent="0.35">
      <c r="A1791">
        <v>4</v>
      </c>
      <c r="B1791" t="s">
        <v>187</v>
      </c>
      <c r="C1791">
        <v>2019</v>
      </c>
      <c r="D1791">
        <v>11</v>
      </c>
      <c r="E1791" t="s">
        <v>267</v>
      </c>
      <c r="F1791">
        <v>1</v>
      </c>
      <c r="G1791" t="s">
        <v>183</v>
      </c>
      <c r="H1791">
        <v>905</v>
      </c>
      <c r="I1791" t="s">
        <v>272</v>
      </c>
      <c r="J1791" t="s">
        <v>122</v>
      </c>
      <c r="K1791" t="s">
        <v>242</v>
      </c>
      <c r="L1791">
        <v>4512</v>
      </c>
      <c r="M1791" t="s">
        <v>186</v>
      </c>
      <c r="N1791">
        <v>113</v>
      </c>
      <c r="O1791">
        <v>3252.98</v>
      </c>
      <c r="P1791">
        <v>69057</v>
      </c>
      <c r="Q1791" t="str">
        <f t="shared" si="27"/>
        <v>2-Low Income Residential</v>
      </c>
    </row>
    <row r="1792" spans="1:17" x14ac:dyDescent="0.35">
      <c r="A1792">
        <v>5</v>
      </c>
      <c r="B1792" t="s">
        <v>181</v>
      </c>
      <c r="C1792">
        <v>2019</v>
      </c>
      <c r="D1792">
        <v>11</v>
      </c>
      <c r="E1792" t="s">
        <v>267</v>
      </c>
      <c r="F1792">
        <v>79</v>
      </c>
      <c r="G1792" t="s">
        <v>212</v>
      </c>
      <c r="H1792">
        <v>951</v>
      </c>
      <c r="I1792" t="s">
        <v>250</v>
      </c>
      <c r="J1792" t="s">
        <v>126</v>
      </c>
      <c r="K1792" t="s">
        <v>249</v>
      </c>
      <c r="L1792">
        <v>4579</v>
      </c>
      <c r="M1792" t="s">
        <v>221</v>
      </c>
      <c r="N1792">
        <v>7</v>
      </c>
      <c r="O1792">
        <v>299.72000000000003</v>
      </c>
      <c r="P1792">
        <v>2844</v>
      </c>
      <c r="Q1792" t="str">
        <f t="shared" si="27"/>
        <v>3-Small C&amp;I</v>
      </c>
    </row>
    <row r="1793" spans="1:17" x14ac:dyDescent="0.35">
      <c r="A1793">
        <v>5</v>
      </c>
      <c r="B1793" t="s">
        <v>181</v>
      </c>
      <c r="C1793">
        <v>2019</v>
      </c>
      <c r="D1793">
        <v>11</v>
      </c>
      <c r="E1793" t="s">
        <v>267</v>
      </c>
      <c r="F1793">
        <v>6</v>
      </c>
      <c r="G1793" t="s">
        <v>192</v>
      </c>
      <c r="H1793">
        <v>627</v>
      </c>
      <c r="I1793" t="s">
        <v>257</v>
      </c>
      <c r="J1793" t="s">
        <v>132</v>
      </c>
      <c r="K1793" t="s">
        <v>212</v>
      </c>
      <c r="L1793">
        <v>4562</v>
      </c>
      <c r="M1793" t="s">
        <v>211</v>
      </c>
      <c r="N1793">
        <v>3</v>
      </c>
      <c r="O1793">
        <v>1021.71</v>
      </c>
      <c r="P1793">
        <v>313</v>
      </c>
      <c r="Q1793" t="str">
        <f t="shared" si="27"/>
        <v>Street</v>
      </c>
    </row>
    <row r="1794" spans="1:17" x14ac:dyDescent="0.35">
      <c r="A1794">
        <v>5</v>
      </c>
      <c r="B1794" t="s">
        <v>181</v>
      </c>
      <c r="C1794">
        <v>2019</v>
      </c>
      <c r="D1794">
        <v>11</v>
      </c>
      <c r="E1794" t="s">
        <v>267</v>
      </c>
      <c r="F1794">
        <v>79</v>
      </c>
      <c r="G1794" t="s">
        <v>212</v>
      </c>
      <c r="H1794">
        <v>710</v>
      </c>
      <c r="I1794" t="s">
        <v>220</v>
      </c>
      <c r="J1794" t="s">
        <v>207</v>
      </c>
      <c r="K1794" t="s">
        <v>208</v>
      </c>
      <c r="L1794">
        <v>4579</v>
      </c>
      <c r="M1794" t="s">
        <v>221</v>
      </c>
      <c r="N1794">
        <v>1</v>
      </c>
      <c r="O1794">
        <v>6176.62</v>
      </c>
      <c r="P1794">
        <v>102945</v>
      </c>
      <c r="Q1794" t="str">
        <f t="shared" ref="Q1794:Q1857" si="28">VLOOKUP(J1794,S:T,2,FALSE)</f>
        <v>5-Large C&amp;I</v>
      </c>
    </row>
    <row r="1795" spans="1:17" x14ac:dyDescent="0.35">
      <c r="A1795">
        <v>4</v>
      </c>
      <c r="B1795" t="s">
        <v>187</v>
      </c>
      <c r="C1795">
        <v>2019</v>
      </c>
      <c r="D1795">
        <v>11</v>
      </c>
      <c r="E1795" t="s">
        <v>267</v>
      </c>
      <c r="F1795">
        <v>60</v>
      </c>
      <c r="G1795" t="s">
        <v>212</v>
      </c>
      <c r="H1795">
        <v>615</v>
      </c>
      <c r="I1795" t="s">
        <v>292</v>
      </c>
      <c r="J1795" t="s">
        <v>123</v>
      </c>
      <c r="K1795" t="s">
        <v>261</v>
      </c>
      <c r="L1795">
        <v>4563</v>
      </c>
      <c r="M1795" t="s">
        <v>228</v>
      </c>
      <c r="N1795">
        <v>1</v>
      </c>
      <c r="O1795">
        <v>10.07</v>
      </c>
      <c r="P1795">
        <v>32</v>
      </c>
      <c r="Q1795" t="str">
        <f t="shared" si="28"/>
        <v>Street</v>
      </c>
    </row>
    <row r="1796" spans="1:17" x14ac:dyDescent="0.35">
      <c r="A1796">
        <v>5</v>
      </c>
      <c r="B1796" t="s">
        <v>181</v>
      </c>
      <c r="C1796">
        <v>2019</v>
      </c>
      <c r="D1796">
        <v>11</v>
      </c>
      <c r="E1796" t="s">
        <v>267</v>
      </c>
      <c r="F1796">
        <v>60</v>
      </c>
      <c r="G1796" t="s">
        <v>212</v>
      </c>
      <c r="H1796">
        <v>623</v>
      </c>
      <c r="I1796" t="s">
        <v>295</v>
      </c>
      <c r="J1796" t="s">
        <v>124</v>
      </c>
      <c r="K1796" t="s">
        <v>227</v>
      </c>
      <c r="L1796">
        <v>360</v>
      </c>
      <c r="M1796" t="s">
        <v>225</v>
      </c>
      <c r="N1796">
        <v>3</v>
      </c>
      <c r="O1796">
        <v>56.91</v>
      </c>
      <c r="P1796">
        <v>210</v>
      </c>
      <c r="Q1796" t="str">
        <f t="shared" si="28"/>
        <v>Street</v>
      </c>
    </row>
    <row r="1797" spans="1:17" x14ac:dyDescent="0.35">
      <c r="A1797">
        <v>5</v>
      </c>
      <c r="B1797" t="s">
        <v>181</v>
      </c>
      <c r="C1797">
        <v>2019</v>
      </c>
      <c r="D1797">
        <v>11</v>
      </c>
      <c r="E1797" t="s">
        <v>267</v>
      </c>
      <c r="F1797">
        <v>60</v>
      </c>
      <c r="G1797" t="s">
        <v>212</v>
      </c>
      <c r="H1797">
        <v>624</v>
      </c>
      <c r="I1797" t="s">
        <v>226</v>
      </c>
      <c r="J1797" t="s">
        <v>124</v>
      </c>
      <c r="K1797" t="s">
        <v>227</v>
      </c>
      <c r="L1797">
        <v>4563</v>
      </c>
      <c r="M1797" t="s">
        <v>228</v>
      </c>
      <c r="N1797">
        <v>3</v>
      </c>
      <c r="O1797">
        <v>-30.57</v>
      </c>
      <c r="P1797">
        <v>384</v>
      </c>
      <c r="Q1797" t="str">
        <f t="shared" si="28"/>
        <v>Street</v>
      </c>
    </row>
    <row r="1798" spans="1:17" x14ac:dyDescent="0.35">
      <c r="A1798">
        <v>5</v>
      </c>
      <c r="B1798" t="s">
        <v>181</v>
      </c>
      <c r="C1798">
        <v>2019</v>
      </c>
      <c r="D1798">
        <v>11</v>
      </c>
      <c r="E1798" t="s">
        <v>267</v>
      </c>
      <c r="F1798">
        <v>1</v>
      </c>
      <c r="G1798" t="s">
        <v>183</v>
      </c>
      <c r="H1798">
        <v>15</v>
      </c>
      <c r="I1798" t="s">
        <v>252</v>
      </c>
      <c r="J1798" t="s">
        <v>118</v>
      </c>
      <c r="K1798" t="s">
        <v>214</v>
      </c>
      <c r="L1798">
        <v>200</v>
      </c>
      <c r="M1798" t="s">
        <v>210</v>
      </c>
      <c r="N1798">
        <v>2</v>
      </c>
      <c r="O1798">
        <v>70.849999999999994</v>
      </c>
      <c r="P1798">
        <v>278</v>
      </c>
      <c r="Q1798" t="str">
        <f t="shared" si="28"/>
        <v>3-Small C&amp;I</v>
      </c>
    </row>
    <row r="1799" spans="1:17" x14ac:dyDescent="0.35">
      <c r="A1799">
        <v>4</v>
      </c>
      <c r="B1799" t="s">
        <v>187</v>
      </c>
      <c r="C1799">
        <v>2019</v>
      </c>
      <c r="D1799">
        <v>11</v>
      </c>
      <c r="E1799" t="s">
        <v>267</v>
      </c>
      <c r="F1799">
        <v>3</v>
      </c>
      <c r="G1799" t="s">
        <v>189</v>
      </c>
      <c r="H1799">
        <v>10</v>
      </c>
      <c r="I1799" t="s">
        <v>251</v>
      </c>
      <c r="J1799" t="s">
        <v>118</v>
      </c>
      <c r="K1799" t="s">
        <v>214</v>
      </c>
      <c r="L1799">
        <v>300</v>
      </c>
      <c r="M1799" t="s">
        <v>191</v>
      </c>
      <c r="N1799">
        <v>14</v>
      </c>
      <c r="O1799">
        <v>764.73</v>
      </c>
      <c r="P1799">
        <v>3158</v>
      </c>
      <c r="Q1799" t="str">
        <f t="shared" si="28"/>
        <v>3-Small C&amp;I</v>
      </c>
    </row>
    <row r="1800" spans="1:17" x14ac:dyDescent="0.35">
      <c r="A1800">
        <v>5</v>
      </c>
      <c r="B1800" t="s">
        <v>181</v>
      </c>
      <c r="C1800">
        <v>2019</v>
      </c>
      <c r="D1800">
        <v>11</v>
      </c>
      <c r="E1800" t="s">
        <v>267</v>
      </c>
      <c r="F1800">
        <v>3</v>
      </c>
      <c r="G1800" t="s">
        <v>189</v>
      </c>
      <c r="H1800">
        <v>15</v>
      </c>
      <c r="I1800" t="s">
        <v>252</v>
      </c>
      <c r="J1800" t="s">
        <v>118</v>
      </c>
      <c r="K1800" t="s">
        <v>214</v>
      </c>
      <c r="L1800">
        <v>300</v>
      </c>
      <c r="M1800" t="s">
        <v>191</v>
      </c>
      <c r="N1800">
        <v>122</v>
      </c>
      <c r="O1800">
        <v>3848.32</v>
      </c>
      <c r="P1800">
        <v>19480</v>
      </c>
      <c r="Q1800" t="str">
        <f t="shared" si="28"/>
        <v>3-Small C&amp;I</v>
      </c>
    </row>
    <row r="1801" spans="1:17" x14ac:dyDescent="0.35">
      <c r="A1801">
        <v>4</v>
      </c>
      <c r="B1801" t="s">
        <v>187</v>
      </c>
      <c r="C1801">
        <v>2019</v>
      </c>
      <c r="D1801">
        <v>11</v>
      </c>
      <c r="E1801" t="s">
        <v>267</v>
      </c>
      <c r="F1801">
        <v>3</v>
      </c>
      <c r="G1801" t="s">
        <v>189</v>
      </c>
      <c r="H1801">
        <v>15</v>
      </c>
      <c r="I1801" t="s">
        <v>252</v>
      </c>
      <c r="J1801" t="s">
        <v>118</v>
      </c>
      <c r="K1801" t="s">
        <v>214</v>
      </c>
      <c r="L1801">
        <v>300</v>
      </c>
      <c r="M1801" t="s">
        <v>191</v>
      </c>
      <c r="N1801">
        <v>1</v>
      </c>
      <c r="O1801">
        <v>23.13</v>
      </c>
      <c r="P1801">
        <v>66</v>
      </c>
      <c r="Q1801" t="str">
        <f t="shared" si="28"/>
        <v>3-Small C&amp;I</v>
      </c>
    </row>
    <row r="1802" spans="1:17" x14ac:dyDescent="0.35">
      <c r="A1802">
        <v>5</v>
      </c>
      <c r="B1802" t="s">
        <v>181</v>
      </c>
      <c r="C1802">
        <v>2019</v>
      </c>
      <c r="D1802">
        <v>11</v>
      </c>
      <c r="E1802" t="s">
        <v>267</v>
      </c>
      <c r="F1802">
        <v>3</v>
      </c>
      <c r="G1802" t="s">
        <v>189</v>
      </c>
      <c r="H1802">
        <v>9</v>
      </c>
      <c r="I1802" t="s">
        <v>275</v>
      </c>
      <c r="J1802" t="s">
        <v>117</v>
      </c>
      <c r="K1802" t="s">
        <v>236</v>
      </c>
      <c r="L1802">
        <v>300</v>
      </c>
      <c r="M1802" t="s">
        <v>191</v>
      </c>
      <c r="N1802">
        <v>323</v>
      </c>
      <c r="O1802">
        <v>-219228.84</v>
      </c>
      <c r="P1802">
        <v>450431</v>
      </c>
      <c r="Q1802" t="str">
        <f t="shared" si="28"/>
        <v>3-Small C&amp;I</v>
      </c>
    </row>
    <row r="1803" spans="1:17" x14ac:dyDescent="0.35">
      <c r="A1803">
        <v>5</v>
      </c>
      <c r="B1803" t="s">
        <v>181</v>
      </c>
      <c r="C1803">
        <v>2019</v>
      </c>
      <c r="D1803">
        <v>11</v>
      </c>
      <c r="E1803" t="s">
        <v>267</v>
      </c>
      <c r="F1803">
        <v>3</v>
      </c>
      <c r="G1803" t="s">
        <v>189</v>
      </c>
      <c r="H1803">
        <v>1</v>
      </c>
      <c r="I1803" t="s">
        <v>229</v>
      </c>
      <c r="J1803" t="s">
        <v>121</v>
      </c>
      <c r="K1803" t="s">
        <v>230</v>
      </c>
      <c r="L1803">
        <v>300</v>
      </c>
      <c r="M1803" t="s">
        <v>191</v>
      </c>
      <c r="N1803">
        <v>1310</v>
      </c>
      <c r="O1803">
        <v>351288.99</v>
      </c>
      <c r="P1803">
        <v>1461422</v>
      </c>
      <c r="Q1803" t="str">
        <f t="shared" si="28"/>
        <v>1-Residential</v>
      </c>
    </row>
    <row r="1804" spans="1:17" x14ac:dyDescent="0.35">
      <c r="A1804">
        <v>5</v>
      </c>
      <c r="B1804" t="s">
        <v>181</v>
      </c>
      <c r="C1804">
        <v>2019</v>
      </c>
      <c r="D1804">
        <v>11</v>
      </c>
      <c r="E1804" t="s">
        <v>267</v>
      </c>
      <c r="F1804">
        <v>10</v>
      </c>
      <c r="G1804" t="s">
        <v>238</v>
      </c>
      <c r="H1804">
        <v>1</v>
      </c>
      <c r="I1804" t="s">
        <v>229</v>
      </c>
      <c r="J1804" t="s">
        <v>121</v>
      </c>
      <c r="K1804" t="s">
        <v>230</v>
      </c>
      <c r="L1804">
        <v>207</v>
      </c>
      <c r="M1804" t="s">
        <v>243</v>
      </c>
      <c r="N1804">
        <v>41955</v>
      </c>
      <c r="O1804">
        <v>6277144.3700000001</v>
      </c>
      <c r="P1804">
        <v>25331465</v>
      </c>
      <c r="Q1804" t="str">
        <f t="shared" si="28"/>
        <v>1-Residential</v>
      </c>
    </row>
    <row r="1805" spans="1:17" x14ac:dyDescent="0.35">
      <c r="A1805">
        <v>5</v>
      </c>
      <c r="B1805" t="s">
        <v>181</v>
      </c>
      <c r="C1805">
        <v>2019</v>
      </c>
      <c r="D1805">
        <v>11</v>
      </c>
      <c r="E1805" t="s">
        <v>267</v>
      </c>
      <c r="F1805">
        <v>6</v>
      </c>
      <c r="G1805" t="s">
        <v>192</v>
      </c>
      <c r="H1805">
        <v>5</v>
      </c>
      <c r="I1805" t="s">
        <v>190</v>
      </c>
      <c r="J1805" t="s">
        <v>115</v>
      </c>
      <c r="K1805" t="s">
        <v>185</v>
      </c>
      <c r="L1805">
        <v>700</v>
      </c>
      <c r="M1805" t="s">
        <v>193</v>
      </c>
      <c r="N1805">
        <v>6</v>
      </c>
      <c r="O1805">
        <v>278.29000000000002</v>
      </c>
      <c r="P1805">
        <v>1159</v>
      </c>
      <c r="Q1805" t="str">
        <f t="shared" si="28"/>
        <v>3-Small C&amp;I</v>
      </c>
    </row>
    <row r="1806" spans="1:17" x14ac:dyDescent="0.35">
      <c r="A1806">
        <v>5</v>
      </c>
      <c r="B1806" t="s">
        <v>181</v>
      </c>
      <c r="C1806">
        <v>2019</v>
      </c>
      <c r="D1806">
        <v>11</v>
      </c>
      <c r="E1806" t="s">
        <v>267</v>
      </c>
      <c r="F1806">
        <v>79</v>
      </c>
      <c r="G1806" t="s">
        <v>212</v>
      </c>
      <c r="H1806">
        <v>5</v>
      </c>
      <c r="I1806" t="s">
        <v>190</v>
      </c>
      <c r="J1806" t="s">
        <v>115</v>
      </c>
      <c r="K1806" t="s">
        <v>185</v>
      </c>
      <c r="L1806">
        <v>1579</v>
      </c>
      <c r="M1806" t="s">
        <v>271</v>
      </c>
      <c r="N1806">
        <v>1</v>
      </c>
      <c r="O1806">
        <v>9.64</v>
      </c>
      <c r="P1806">
        <v>0</v>
      </c>
      <c r="Q1806" t="str">
        <f t="shared" si="28"/>
        <v>3-Small C&amp;I</v>
      </c>
    </row>
    <row r="1807" spans="1:17" x14ac:dyDescent="0.35">
      <c r="A1807">
        <v>4</v>
      </c>
      <c r="B1807" t="s">
        <v>187</v>
      </c>
      <c r="C1807">
        <v>2019</v>
      </c>
      <c r="D1807">
        <v>11</v>
      </c>
      <c r="E1807" t="s">
        <v>267</v>
      </c>
      <c r="F1807">
        <v>3</v>
      </c>
      <c r="G1807" t="s">
        <v>189</v>
      </c>
      <c r="H1807">
        <v>5</v>
      </c>
      <c r="I1807" t="s">
        <v>190</v>
      </c>
      <c r="J1807" t="s">
        <v>115</v>
      </c>
      <c r="K1807" t="s">
        <v>185</v>
      </c>
      <c r="L1807">
        <v>300</v>
      </c>
      <c r="M1807" t="s">
        <v>191</v>
      </c>
      <c r="N1807">
        <v>154</v>
      </c>
      <c r="O1807">
        <v>20777.419999999998</v>
      </c>
      <c r="P1807">
        <v>99369</v>
      </c>
      <c r="Q1807" t="str">
        <f t="shared" si="28"/>
        <v>3-Small C&amp;I</v>
      </c>
    </row>
    <row r="1808" spans="1:17" x14ac:dyDescent="0.35">
      <c r="A1808">
        <v>5</v>
      </c>
      <c r="B1808" t="s">
        <v>181</v>
      </c>
      <c r="C1808">
        <v>2019</v>
      </c>
      <c r="D1808">
        <v>11</v>
      </c>
      <c r="E1808" t="s">
        <v>267</v>
      </c>
      <c r="F1808">
        <v>10</v>
      </c>
      <c r="G1808" t="s">
        <v>238</v>
      </c>
      <c r="H1808">
        <v>2</v>
      </c>
      <c r="I1808" t="s">
        <v>264</v>
      </c>
      <c r="J1808" t="s">
        <v>121</v>
      </c>
      <c r="K1808" t="s">
        <v>230</v>
      </c>
      <c r="L1808">
        <v>207</v>
      </c>
      <c r="M1808" t="s">
        <v>243</v>
      </c>
      <c r="N1808">
        <v>27</v>
      </c>
      <c r="O1808">
        <v>4410.34</v>
      </c>
      <c r="P1808">
        <v>18229</v>
      </c>
      <c r="Q1808" t="str">
        <f t="shared" si="28"/>
        <v>1-Residential</v>
      </c>
    </row>
    <row r="1809" spans="1:17" x14ac:dyDescent="0.35">
      <c r="A1809">
        <v>5</v>
      </c>
      <c r="B1809" t="s">
        <v>181</v>
      </c>
      <c r="C1809">
        <v>2019</v>
      </c>
      <c r="D1809">
        <v>11</v>
      </c>
      <c r="E1809" t="s">
        <v>267</v>
      </c>
      <c r="F1809">
        <v>3</v>
      </c>
      <c r="G1809" t="s">
        <v>189</v>
      </c>
      <c r="H1809">
        <v>8</v>
      </c>
      <c r="I1809" t="s">
        <v>248</v>
      </c>
      <c r="J1809" t="s">
        <v>126</v>
      </c>
      <c r="K1809" t="s">
        <v>249</v>
      </c>
      <c r="L1809">
        <v>300</v>
      </c>
      <c r="M1809" t="s">
        <v>191</v>
      </c>
      <c r="N1809">
        <v>418</v>
      </c>
      <c r="O1809">
        <v>24393.040000000001</v>
      </c>
      <c r="P1809">
        <v>108813</v>
      </c>
      <c r="Q1809" t="str">
        <f t="shared" si="28"/>
        <v>3-Small C&amp;I</v>
      </c>
    </row>
    <row r="1810" spans="1:17" x14ac:dyDescent="0.35">
      <c r="A1810">
        <v>5</v>
      </c>
      <c r="B1810" t="s">
        <v>181</v>
      </c>
      <c r="C1810">
        <v>2019</v>
      </c>
      <c r="D1810">
        <v>11</v>
      </c>
      <c r="E1810" t="s">
        <v>267</v>
      </c>
      <c r="F1810">
        <v>3</v>
      </c>
      <c r="G1810" t="s">
        <v>189</v>
      </c>
      <c r="H1810">
        <v>953</v>
      </c>
      <c r="I1810" t="s">
        <v>213</v>
      </c>
      <c r="J1810" t="s">
        <v>118</v>
      </c>
      <c r="K1810" t="s">
        <v>214</v>
      </c>
      <c r="L1810">
        <v>4532</v>
      </c>
      <c r="M1810" t="s">
        <v>200</v>
      </c>
      <c r="N1810">
        <v>14557</v>
      </c>
      <c r="O1810">
        <v>451231.47</v>
      </c>
      <c r="P1810">
        <v>6627238</v>
      </c>
      <c r="Q1810" t="str">
        <f t="shared" si="28"/>
        <v>3-Small C&amp;I</v>
      </c>
    </row>
    <row r="1811" spans="1:17" x14ac:dyDescent="0.35">
      <c r="A1811">
        <v>4</v>
      </c>
      <c r="B1811" t="s">
        <v>187</v>
      </c>
      <c r="C1811">
        <v>2019</v>
      </c>
      <c r="D1811">
        <v>11</v>
      </c>
      <c r="E1811" t="s">
        <v>267</v>
      </c>
      <c r="F1811">
        <v>3</v>
      </c>
      <c r="G1811" t="s">
        <v>189</v>
      </c>
      <c r="H1811">
        <v>953</v>
      </c>
      <c r="I1811" t="s">
        <v>213</v>
      </c>
      <c r="J1811" t="s">
        <v>118</v>
      </c>
      <c r="K1811" t="s">
        <v>214</v>
      </c>
      <c r="L1811">
        <v>4532</v>
      </c>
      <c r="M1811" t="s">
        <v>200</v>
      </c>
      <c r="N1811">
        <v>47</v>
      </c>
      <c r="O1811">
        <v>2327.7600000000002</v>
      </c>
      <c r="P1811">
        <v>19523</v>
      </c>
      <c r="Q1811" t="str">
        <f t="shared" si="28"/>
        <v>3-Small C&amp;I</v>
      </c>
    </row>
    <row r="1812" spans="1:17" x14ac:dyDescent="0.35">
      <c r="A1812">
        <v>5</v>
      </c>
      <c r="B1812" t="s">
        <v>181</v>
      </c>
      <c r="C1812">
        <v>2019</v>
      </c>
      <c r="D1812">
        <v>11</v>
      </c>
      <c r="E1812" t="s">
        <v>267</v>
      </c>
      <c r="F1812">
        <v>5</v>
      </c>
      <c r="G1812" t="s">
        <v>195</v>
      </c>
      <c r="H1812">
        <v>954</v>
      </c>
      <c r="I1812" t="s">
        <v>237</v>
      </c>
      <c r="J1812" t="s">
        <v>119</v>
      </c>
      <c r="K1812" t="s">
        <v>216</v>
      </c>
      <c r="L1812">
        <v>4552</v>
      </c>
      <c r="M1812" t="s">
        <v>276</v>
      </c>
      <c r="N1812">
        <v>511</v>
      </c>
      <c r="O1812">
        <v>975890.43</v>
      </c>
      <c r="P1812">
        <v>11530351</v>
      </c>
      <c r="Q1812" t="str">
        <f t="shared" si="28"/>
        <v>4-Medium C&amp;I</v>
      </c>
    </row>
    <row r="1813" spans="1:17" x14ac:dyDescent="0.35">
      <c r="A1813">
        <v>5</v>
      </c>
      <c r="B1813" t="s">
        <v>181</v>
      </c>
      <c r="C1813">
        <v>2019</v>
      </c>
      <c r="D1813">
        <v>11</v>
      </c>
      <c r="E1813" t="s">
        <v>267</v>
      </c>
      <c r="F1813">
        <v>79</v>
      </c>
      <c r="G1813" t="s">
        <v>212</v>
      </c>
      <c r="H1813">
        <v>954</v>
      </c>
      <c r="I1813" t="s">
        <v>237</v>
      </c>
      <c r="J1813" t="s">
        <v>119</v>
      </c>
      <c r="K1813" t="s">
        <v>216</v>
      </c>
      <c r="L1813">
        <v>4579</v>
      </c>
      <c r="M1813" t="s">
        <v>221</v>
      </c>
      <c r="N1813">
        <v>5</v>
      </c>
      <c r="O1813">
        <v>4079.7</v>
      </c>
      <c r="P1813">
        <v>55500</v>
      </c>
      <c r="Q1813" t="str">
        <f t="shared" si="28"/>
        <v>4-Medium C&amp;I</v>
      </c>
    </row>
    <row r="1814" spans="1:17" x14ac:dyDescent="0.35">
      <c r="A1814">
        <v>5</v>
      </c>
      <c r="B1814" t="s">
        <v>181</v>
      </c>
      <c r="C1814">
        <v>2019</v>
      </c>
      <c r="D1814">
        <v>11</v>
      </c>
      <c r="E1814" t="s">
        <v>267</v>
      </c>
      <c r="F1814">
        <v>3</v>
      </c>
      <c r="G1814" t="s">
        <v>189</v>
      </c>
      <c r="H1814">
        <v>19</v>
      </c>
      <c r="I1814" t="s">
        <v>262</v>
      </c>
      <c r="J1814" t="s">
        <v>127</v>
      </c>
      <c r="K1814" t="s">
        <v>263</v>
      </c>
      <c r="L1814">
        <v>300</v>
      </c>
      <c r="M1814" t="s">
        <v>191</v>
      </c>
      <c r="N1814">
        <v>55</v>
      </c>
      <c r="O1814">
        <v>127756.57</v>
      </c>
      <c r="P1814">
        <v>734920</v>
      </c>
      <c r="Q1814" t="str">
        <f t="shared" si="28"/>
        <v>4-Medium C&amp;I</v>
      </c>
    </row>
    <row r="1815" spans="1:17" x14ac:dyDescent="0.35">
      <c r="A1815">
        <v>5</v>
      </c>
      <c r="B1815" t="s">
        <v>181</v>
      </c>
      <c r="C1815">
        <v>2019</v>
      </c>
      <c r="D1815">
        <v>11</v>
      </c>
      <c r="E1815" t="s">
        <v>267</v>
      </c>
      <c r="F1815">
        <v>3</v>
      </c>
      <c r="G1815" t="s">
        <v>189</v>
      </c>
      <c r="H1815">
        <v>17</v>
      </c>
      <c r="I1815" t="s">
        <v>204</v>
      </c>
      <c r="J1815" t="s">
        <v>128</v>
      </c>
      <c r="K1815" t="s">
        <v>205</v>
      </c>
      <c r="L1815">
        <v>300</v>
      </c>
      <c r="M1815" t="s">
        <v>191</v>
      </c>
      <c r="N1815">
        <v>2</v>
      </c>
      <c r="O1815">
        <v>2108.2600000000002</v>
      </c>
      <c r="P1815">
        <v>11240</v>
      </c>
      <c r="Q1815" t="str">
        <f t="shared" si="28"/>
        <v>4-Medium C&amp;I</v>
      </c>
    </row>
    <row r="1816" spans="1:17" x14ac:dyDescent="0.35">
      <c r="A1816">
        <v>5</v>
      </c>
      <c r="B1816" t="s">
        <v>181</v>
      </c>
      <c r="C1816">
        <v>2019</v>
      </c>
      <c r="D1816">
        <v>11</v>
      </c>
      <c r="E1816" t="s">
        <v>267</v>
      </c>
      <c r="F1816">
        <v>3</v>
      </c>
      <c r="G1816" t="s">
        <v>189</v>
      </c>
      <c r="H1816">
        <v>701</v>
      </c>
      <c r="I1816" t="s">
        <v>206</v>
      </c>
      <c r="J1816" t="s">
        <v>207</v>
      </c>
      <c r="K1816" t="s">
        <v>208</v>
      </c>
      <c r="L1816">
        <v>300</v>
      </c>
      <c r="M1816" t="s">
        <v>191</v>
      </c>
      <c r="N1816">
        <v>192</v>
      </c>
      <c r="O1816">
        <v>1265669.83</v>
      </c>
      <c r="P1816">
        <v>8268747</v>
      </c>
      <c r="Q1816" t="str">
        <f t="shared" si="28"/>
        <v>5-Large C&amp;I</v>
      </c>
    </row>
    <row r="1817" spans="1:17" x14ac:dyDescent="0.35">
      <c r="A1817">
        <v>5</v>
      </c>
      <c r="B1817" t="s">
        <v>181</v>
      </c>
      <c r="C1817">
        <v>2019</v>
      </c>
      <c r="D1817">
        <v>11</v>
      </c>
      <c r="E1817" t="s">
        <v>267</v>
      </c>
      <c r="F1817">
        <v>3</v>
      </c>
      <c r="G1817" t="s">
        <v>189</v>
      </c>
      <c r="H1817">
        <v>710</v>
      </c>
      <c r="I1817" t="s">
        <v>220</v>
      </c>
      <c r="J1817" t="s">
        <v>207</v>
      </c>
      <c r="K1817" t="s">
        <v>208</v>
      </c>
      <c r="L1817">
        <v>4532</v>
      </c>
      <c r="M1817" t="s">
        <v>200</v>
      </c>
      <c r="N1817">
        <v>1999</v>
      </c>
      <c r="O1817">
        <v>18291024.140000001</v>
      </c>
      <c r="P1817">
        <v>305951871</v>
      </c>
      <c r="Q1817" t="str">
        <f t="shared" si="28"/>
        <v>5-Large C&amp;I</v>
      </c>
    </row>
    <row r="1818" spans="1:17" x14ac:dyDescent="0.35">
      <c r="A1818">
        <v>4</v>
      </c>
      <c r="B1818" t="s">
        <v>187</v>
      </c>
      <c r="C1818">
        <v>2019</v>
      </c>
      <c r="D1818">
        <v>11</v>
      </c>
      <c r="E1818" t="s">
        <v>267</v>
      </c>
      <c r="F1818">
        <v>3</v>
      </c>
      <c r="G1818" t="s">
        <v>189</v>
      </c>
      <c r="H1818">
        <v>950</v>
      </c>
      <c r="I1818" t="s">
        <v>184</v>
      </c>
      <c r="J1818" t="s">
        <v>115</v>
      </c>
      <c r="K1818" t="s">
        <v>185</v>
      </c>
      <c r="L1818">
        <v>4532</v>
      </c>
      <c r="M1818" t="s">
        <v>200</v>
      </c>
      <c r="N1818">
        <v>1276</v>
      </c>
      <c r="O1818">
        <v>153092.96</v>
      </c>
      <c r="P1818">
        <v>1494371</v>
      </c>
      <c r="Q1818" t="str">
        <f t="shared" si="28"/>
        <v>3-Small C&amp;I</v>
      </c>
    </row>
    <row r="1819" spans="1:17" x14ac:dyDescent="0.35">
      <c r="A1819">
        <v>4</v>
      </c>
      <c r="B1819" t="s">
        <v>187</v>
      </c>
      <c r="C1819">
        <v>2019</v>
      </c>
      <c r="D1819">
        <v>11</v>
      </c>
      <c r="E1819" t="s">
        <v>267</v>
      </c>
      <c r="F1819">
        <v>10</v>
      </c>
      <c r="G1819" t="s">
        <v>238</v>
      </c>
      <c r="H1819">
        <v>903</v>
      </c>
      <c r="I1819" t="s">
        <v>239</v>
      </c>
      <c r="J1819" t="s">
        <v>121</v>
      </c>
      <c r="K1819" t="s">
        <v>230</v>
      </c>
      <c r="L1819">
        <v>4513</v>
      </c>
      <c r="M1819" t="s">
        <v>240</v>
      </c>
      <c r="N1819">
        <v>159</v>
      </c>
      <c r="O1819">
        <v>11349.24</v>
      </c>
      <c r="P1819">
        <v>85619</v>
      </c>
      <c r="Q1819" t="str">
        <f t="shared" si="28"/>
        <v>1-Residential</v>
      </c>
    </row>
    <row r="1820" spans="1:17" x14ac:dyDescent="0.35">
      <c r="A1820">
        <v>4</v>
      </c>
      <c r="B1820" t="s">
        <v>187</v>
      </c>
      <c r="C1820">
        <v>2019</v>
      </c>
      <c r="D1820">
        <v>11</v>
      </c>
      <c r="E1820" t="s">
        <v>267</v>
      </c>
      <c r="F1820">
        <v>10</v>
      </c>
      <c r="G1820" t="s">
        <v>238</v>
      </c>
      <c r="H1820">
        <v>905</v>
      </c>
      <c r="I1820" t="s">
        <v>272</v>
      </c>
      <c r="J1820" t="s">
        <v>122</v>
      </c>
      <c r="K1820" t="s">
        <v>242</v>
      </c>
      <c r="L1820">
        <v>4513</v>
      </c>
      <c r="M1820" t="s">
        <v>240</v>
      </c>
      <c r="N1820">
        <v>4</v>
      </c>
      <c r="O1820">
        <v>140.06</v>
      </c>
      <c r="P1820">
        <v>2808</v>
      </c>
      <c r="Q1820" t="str">
        <f t="shared" si="28"/>
        <v>2-Low Income Residential</v>
      </c>
    </row>
    <row r="1821" spans="1:17" x14ac:dyDescent="0.35">
      <c r="A1821">
        <v>5</v>
      </c>
      <c r="B1821" t="s">
        <v>181</v>
      </c>
      <c r="C1821">
        <v>2019</v>
      </c>
      <c r="D1821">
        <v>11</v>
      </c>
      <c r="E1821" t="s">
        <v>267</v>
      </c>
      <c r="F1821">
        <v>3</v>
      </c>
      <c r="G1821" t="s">
        <v>189</v>
      </c>
      <c r="H1821">
        <v>911</v>
      </c>
      <c r="I1821" t="s">
        <v>201</v>
      </c>
      <c r="J1821" t="s">
        <v>202</v>
      </c>
      <c r="K1821" t="s">
        <v>203</v>
      </c>
      <c r="L1821">
        <v>4532</v>
      </c>
      <c r="M1821" t="s">
        <v>200</v>
      </c>
      <c r="N1821">
        <v>26</v>
      </c>
      <c r="O1821">
        <v>54513.71</v>
      </c>
      <c r="P1821">
        <v>461670</v>
      </c>
      <c r="Q1821" t="str">
        <f t="shared" si="28"/>
        <v>1-Residential</v>
      </c>
    </row>
    <row r="1822" spans="1:17" x14ac:dyDescent="0.35">
      <c r="A1822">
        <v>5</v>
      </c>
      <c r="B1822" t="s">
        <v>181</v>
      </c>
      <c r="C1822">
        <v>2019</v>
      </c>
      <c r="D1822">
        <v>11</v>
      </c>
      <c r="E1822" t="s">
        <v>267</v>
      </c>
      <c r="F1822">
        <v>5</v>
      </c>
      <c r="G1822" t="s">
        <v>195</v>
      </c>
      <c r="H1822">
        <v>603</v>
      </c>
      <c r="I1822" t="s">
        <v>196</v>
      </c>
      <c r="J1822" t="s">
        <v>125</v>
      </c>
      <c r="K1822" t="s">
        <v>197</v>
      </c>
      <c r="L1822">
        <v>460</v>
      </c>
      <c r="M1822" t="s">
        <v>198</v>
      </c>
      <c r="N1822">
        <v>57</v>
      </c>
      <c r="O1822">
        <v>7800.15</v>
      </c>
      <c r="P1822">
        <v>26342</v>
      </c>
      <c r="Q1822" t="str">
        <f t="shared" si="28"/>
        <v>Street</v>
      </c>
    </row>
    <row r="1823" spans="1:17" x14ac:dyDescent="0.35">
      <c r="A1823">
        <v>5</v>
      </c>
      <c r="B1823" t="s">
        <v>181</v>
      </c>
      <c r="C1823">
        <v>2019</v>
      </c>
      <c r="D1823">
        <v>11</v>
      </c>
      <c r="E1823" t="s">
        <v>267</v>
      </c>
      <c r="F1823">
        <v>3</v>
      </c>
      <c r="G1823" t="s">
        <v>189</v>
      </c>
      <c r="H1823">
        <v>602</v>
      </c>
      <c r="I1823" t="s">
        <v>246</v>
      </c>
      <c r="J1823" t="s">
        <v>125</v>
      </c>
      <c r="K1823" t="s">
        <v>197</v>
      </c>
      <c r="L1823">
        <v>300</v>
      </c>
      <c r="M1823" t="s">
        <v>191</v>
      </c>
      <c r="N1823">
        <v>1008</v>
      </c>
      <c r="O1823">
        <v>110073.41</v>
      </c>
      <c r="P1823">
        <v>347487</v>
      </c>
      <c r="Q1823" t="str">
        <f t="shared" si="28"/>
        <v>Street</v>
      </c>
    </row>
    <row r="1824" spans="1:17" x14ac:dyDescent="0.35">
      <c r="A1824">
        <v>5</v>
      </c>
      <c r="B1824" t="s">
        <v>181</v>
      </c>
      <c r="C1824">
        <v>2019</v>
      </c>
      <c r="D1824">
        <v>11</v>
      </c>
      <c r="E1824" t="s">
        <v>267</v>
      </c>
      <c r="F1824">
        <v>3</v>
      </c>
      <c r="G1824" t="s">
        <v>189</v>
      </c>
      <c r="H1824">
        <v>616</v>
      </c>
      <c r="I1824" t="s">
        <v>199</v>
      </c>
      <c r="J1824" t="s">
        <v>125</v>
      </c>
      <c r="K1824" t="s">
        <v>197</v>
      </c>
      <c r="L1824">
        <v>4532</v>
      </c>
      <c r="M1824" t="s">
        <v>200</v>
      </c>
      <c r="N1824">
        <v>3183</v>
      </c>
      <c r="O1824">
        <v>232873.26</v>
      </c>
      <c r="P1824">
        <v>1156828</v>
      </c>
      <c r="Q1824" t="str">
        <f t="shared" si="28"/>
        <v>Street</v>
      </c>
    </row>
    <row r="1825" spans="1:17" x14ac:dyDescent="0.35">
      <c r="A1825">
        <v>4</v>
      </c>
      <c r="B1825" t="s">
        <v>187</v>
      </c>
      <c r="C1825">
        <v>2019</v>
      </c>
      <c r="D1825">
        <v>11</v>
      </c>
      <c r="E1825" t="s">
        <v>267</v>
      </c>
      <c r="F1825">
        <v>3</v>
      </c>
      <c r="G1825" t="s">
        <v>189</v>
      </c>
      <c r="H1825">
        <v>616</v>
      </c>
      <c r="I1825" t="s">
        <v>199</v>
      </c>
      <c r="J1825" t="s">
        <v>125</v>
      </c>
      <c r="K1825" t="s">
        <v>197</v>
      </c>
      <c r="L1825">
        <v>4532</v>
      </c>
      <c r="M1825" t="s">
        <v>200</v>
      </c>
      <c r="N1825">
        <v>1</v>
      </c>
      <c r="O1825">
        <v>7.97</v>
      </c>
      <c r="P1825">
        <v>23</v>
      </c>
      <c r="Q1825" t="str">
        <f t="shared" si="28"/>
        <v>Street</v>
      </c>
    </row>
    <row r="1826" spans="1:17" x14ac:dyDescent="0.35">
      <c r="A1826">
        <v>4</v>
      </c>
      <c r="B1826" t="s">
        <v>187</v>
      </c>
      <c r="C1826">
        <v>2019</v>
      </c>
      <c r="D1826">
        <v>11</v>
      </c>
      <c r="E1826" t="s">
        <v>267</v>
      </c>
      <c r="F1826">
        <v>5</v>
      </c>
      <c r="G1826" t="s">
        <v>195</v>
      </c>
      <c r="H1826">
        <v>710</v>
      </c>
      <c r="I1826" t="s">
        <v>220</v>
      </c>
      <c r="J1826" t="s">
        <v>207</v>
      </c>
      <c r="K1826" t="s">
        <v>208</v>
      </c>
      <c r="L1826">
        <v>4552</v>
      </c>
      <c r="M1826" t="s">
        <v>276</v>
      </c>
      <c r="N1826">
        <v>1</v>
      </c>
      <c r="O1826">
        <v>4888.07</v>
      </c>
      <c r="P1826">
        <v>67171</v>
      </c>
      <c r="Q1826" t="str">
        <f t="shared" si="28"/>
        <v>5-Large C&amp;I</v>
      </c>
    </row>
    <row r="1827" spans="1:17" x14ac:dyDescent="0.35">
      <c r="A1827">
        <v>4</v>
      </c>
      <c r="B1827" t="s">
        <v>187</v>
      </c>
      <c r="C1827">
        <v>2019</v>
      </c>
      <c r="D1827">
        <v>11</v>
      </c>
      <c r="E1827" t="s">
        <v>267</v>
      </c>
      <c r="F1827">
        <v>6</v>
      </c>
      <c r="G1827" t="s">
        <v>192</v>
      </c>
      <c r="H1827">
        <v>615</v>
      </c>
      <c r="I1827" t="s">
        <v>292</v>
      </c>
      <c r="J1827" t="s">
        <v>123</v>
      </c>
      <c r="K1827" t="s">
        <v>261</v>
      </c>
      <c r="L1827">
        <v>4562</v>
      </c>
      <c r="M1827" t="s">
        <v>211</v>
      </c>
      <c r="N1827">
        <v>1</v>
      </c>
      <c r="O1827">
        <v>5376.22</v>
      </c>
      <c r="P1827">
        <v>17453</v>
      </c>
      <c r="Q1827" t="str">
        <f t="shared" si="28"/>
        <v>Street</v>
      </c>
    </row>
    <row r="1828" spans="1:17" x14ac:dyDescent="0.35">
      <c r="A1828">
        <v>5</v>
      </c>
      <c r="B1828" t="s">
        <v>181</v>
      </c>
      <c r="C1828">
        <v>2019</v>
      </c>
      <c r="D1828">
        <v>11</v>
      </c>
      <c r="E1828" t="s">
        <v>267</v>
      </c>
      <c r="F1828">
        <v>6</v>
      </c>
      <c r="G1828" t="s">
        <v>192</v>
      </c>
      <c r="H1828">
        <v>623</v>
      </c>
      <c r="I1828" t="s">
        <v>295</v>
      </c>
      <c r="J1828" t="s">
        <v>124</v>
      </c>
      <c r="K1828" t="s">
        <v>227</v>
      </c>
      <c r="L1828">
        <v>700</v>
      </c>
      <c r="M1828" t="s">
        <v>193</v>
      </c>
      <c r="N1828">
        <v>2</v>
      </c>
      <c r="O1828">
        <v>2373.89</v>
      </c>
      <c r="P1828">
        <v>10236</v>
      </c>
      <c r="Q1828" t="str">
        <f t="shared" si="28"/>
        <v>Street</v>
      </c>
    </row>
    <row r="1829" spans="1:17" x14ac:dyDescent="0.35">
      <c r="A1829">
        <v>5</v>
      </c>
      <c r="B1829" t="s">
        <v>181</v>
      </c>
      <c r="C1829">
        <v>2019</v>
      </c>
      <c r="D1829">
        <v>11</v>
      </c>
      <c r="E1829" t="s">
        <v>267</v>
      </c>
      <c r="F1829">
        <v>3</v>
      </c>
      <c r="G1829" t="s">
        <v>189</v>
      </c>
      <c r="H1829">
        <v>952</v>
      </c>
      <c r="I1829" t="s">
        <v>235</v>
      </c>
      <c r="J1829" t="s">
        <v>117</v>
      </c>
      <c r="K1829" t="s">
        <v>236</v>
      </c>
      <c r="L1829">
        <v>4532</v>
      </c>
      <c r="M1829" t="s">
        <v>200</v>
      </c>
      <c r="N1829">
        <v>412</v>
      </c>
      <c r="O1829">
        <v>64648.99</v>
      </c>
      <c r="P1829">
        <v>1194247</v>
      </c>
      <c r="Q1829" t="str">
        <f t="shared" si="28"/>
        <v>3-Small C&amp;I</v>
      </c>
    </row>
    <row r="1830" spans="1:17" x14ac:dyDescent="0.35">
      <c r="A1830">
        <v>5</v>
      </c>
      <c r="B1830" t="s">
        <v>181</v>
      </c>
      <c r="C1830">
        <v>2019</v>
      </c>
      <c r="D1830">
        <v>11</v>
      </c>
      <c r="E1830" t="s">
        <v>267</v>
      </c>
      <c r="F1830">
        <v>1</v>
      </c>
      <c r="G1830" t="s">
        <v>183</v>
      </c>
      <c r="H1830">
        <v>953</v>
      </c>
      <c r="I1830" t="s">
        <v>213</v>
      </c>
      <c r="J1830" t="s">
        <v>118</v>
      </c>
      <c r="K1830" t="s">
        <v>214</v>
      </c>
      <c r="L1830">
        <v>4512</v>
      </c>
      <c r="M1830" t="s">
        <v>186</v>
      </c>
      <c r="N1830">
        <v>565</v>
      </c>
      <c r="O1830">
        <v>21177.89</v>
      </c>
      <c r="P1830">
        <v>178692</v>
      </c>
      <c r="Q1830" t="str">
        <f t="shared" si="28"/>
        <v>3-Small C&amp;I</v>
      </c>
    </row>
    <row r="1831" spans="1:17" x14ac:dyDescent="0.35">
      <c r="A1831">
        <v>4</v>
      </c>
      <c r="B1831" t="s">
        <v>187</v>
      </c>
      <c r="C1831">
        <v>2019</v>
      </c>
      <c r="D1831">
        <v>11</v>
      </c>
      <c r="E1831" t="s">
        <v>267</v>
      </c>
      <c r="F1831">
        <v>3</v>
      </c>
      <c r="G1831" t="s">
        <v>189</v>
      </c>
      <c r="H1831">
        <v>1</v>
      </c>
      <c r="I1831" t="s">
        <v>229</v>
      </c>
      <c r="J1831" t="s">
        <v>121</v>
      </c>
      <c r="K1831" t="s">
        <v>230</v>
      </c>
      <c r="L1831">
        <v>300</v>
      </c>
      <c r="M1831" t="s">
        <v>191</v>
      </c>
      <c r="N1831">
        <v>20</v>
      </c>
      <c r="O1831">
        <v>1754.36</v>
      </c>
      <c r="P1831">
        <v>6789</v>
      </c>
      <c r="Q1831" t="str">
        <f t="shared" si="28"/>
        <v>1-Residential</v>
      </c>
    </row>
    <row r="1832" spans="1:17" x14ac:dyDescent="0.35">
      <c r="A1832">
        <v>5</v>
      </c>
      <c r="B1832" t="s">
        <v>181</v>
      </c>
      <c r="C1832">
        <v>2019</v>
      </c>
      <c r="D1832">
        <v>11</v>
      </c>
      <c r="E1832" t="s">
        <v>267</v>
      </c>
      <c r="F1832">
        <v>71</v>
      </c>
      <c r="G1832" t="s">
        <v>212</v>
      </c>
      <c r="H1832">
        <v>1</v>
      </c>
      <c r="I1832" t="s">
        <v>229</v>
      </c>
      <c r="J1832" t="s">
        <v>121</v>
      </c>
      <c r="K1832" t="s">
        <v>230</v>
      </c>
      <c r="L1832">
        <v>1571</v>
      </c>
      <c r="M1832" t="s">
        <v>265</v>
      </c>
      <c r="N1832">
        <v>1</v>
      </c>
      <c r="O1832">
        <v>5.91</v>
      </c>
      <c r="P1832">
        <v>0</v>
      </c>
      <c r="Q1832" t="str">
        <f t="shared" si="28"/>
        <v>1-Residential</v>
      </c>
    </row>
    <row r="1833" spans="1:17" x14ac:dyDescent="0.35">
      <c r="A1833">
        <v>4</v>
      </c>
      <c r="B1833" t="s">
        <v>187</v>
      </c>
      <c r="C1833">
        <v>2019</v>
      </c>
      <c r="D1833">
        <v>11</v>
      </c>
      <c r="E1833" t="s">
        <v>267</v>
      </c>
      <c r="F1833">
        <v>1</v>
      </c>
      <c r="G1833" t="s">
        <v>183</v>
      </c>
      <c r="H1833">
        <v>2</v>
      </c>
      <c r="I1833" t="s">
        <v>264</v>
      </c>
      <c r="J1833" t="s">
        <v>121</v>
      </c>
      <c r="K1833" t="s">
        <v>230</v>
      </c>
      <c r="L1833">
        <v>200</v>
      </c>
      <c r="M1833" t="s">
        <v>210</v>
      </c>
      <c r="N1833">
        <v>1</v>
      </c>
      <c r="O1833">
        <v>870.94</v>
      </c>
      <c r="P1833">
        <v>3531</v>
      </c>
      <c r="Q1833" t="str">
        <f t="shared" si="28"/>
        <v>1-Residential</v>
      </c>
    </row>
    <row r="1834" spans="1:17" x14ac:dyDescent="0.35">
      <c r="A1834">
        <v>5</v>
      </c>
      <c r="B1834" t="s">
        <v>181</v>
      </c>
      <c r="C1834">
        <v>2019</v>
      </c>
      <c r="D1834">
        <v>11</v>
      </c>
      <c r="E1834" t="s">
        <v>267</v>
      </c>
      <c r="F1834">
        <v>5</v>
      </c>
      <c r="G1834" t="s">
        <v>195</v>
      </c>
      <c r="H1834">
        <v>5</v>
      </c>
      <c r="I1834" t="s">
        <v>190</v>
      </c>
      <c r="J1834" t="s">
        <v>115</v>
      </c>
      <c r="K1834" t="s">
        <v>185</v>
      </c>
      <c r="L1834">
        <v>460</v>
      </c>
      <c r="M1834" t="s">
        <v>198</v>
      </c>
      <c r="N1834">
        <v>1121</v>
      </c>
      <c r="O1834">
        <v>237055.04</v>
      </c>
      <c r="P1834">
        <v>1676592</v>
      </c>
      <c r="Q1834" t="str">
        <f t="shared" si="28"/>
        <v>3-Small C&amp;I</v>
      </c>
    </row>
    <row r="1835" spans="1:17" x14ac:dyDescent="0.35">
      <c r="A1835">
        <v>4</v>
      </c>
      <c r="B1835" t="s">
        <v>187</v>
      </c>
      <c r="C1835">
        <v>2019</v>
      </c>
      <c r="D1835">
        <v>11</v>
      </c>
      <c r="E1835" t="s">
        <v>267</v>
      </c>
      <c r="F1835">
        <v>5</v>
      </c>
      <c r="G1835" t="s">
        <v>195</v>
      </c>
      <c r="H1835">
        <v>18</v>
      </c>
      <c r="I1835" t="s">
        <v>215</v>
      </c>
      <c r="J1835" t="s">
        <v>119</v>
      </c>
      <c r="K1835" t="s">
        <v>216</v>
      </c>
      <c r="L1835">
        <v>460</v>
      </c>
      <c r="M1835" t="s">
        <v>198</v>
      </c>
      <c r="N1835">
        <v>1</v>
      </c>
      <c r="O1835">
        <v>372.38</v>
      </c>
      <c r="P1835">
        <v>1720</v>
      </c>
      <c r="Q1835" t="str">
        <f t="shared" si="28"/>
        <v>4-Medium C&amp;I</v>
      </c>
    </row>
    <row r="1836" spans="1:17" x14ac:dyDescent="0.35">
      <c r="A1836">
        <v>5</v>
      </c>
      <c r="B1836" t="s">
        <v>181</v>
      </c>
      <c r="C1836">
        <v>2019</v>
      </c>
      <c r="D1836">
        <v>11</v>
      </c>
      <c r="E1836" t="s">
        <v>267</v>
      </c>
      <c r="F1836">
        <v>75</v>
      </c>
      <c r="G1836" t="s">
        <v>212</v>
      </c>
      <c r="H1836">
        <v>13</v>
      </c>
      <c r="I1836" t="s">
        <v>296</v>
      </c>
      <c r="J1836" t="s">
        <v>119</v>
      </c>
      <c r="K1836" t="s">
        <v>216</v>
      </c>
      <c r="L1836">
        <v>1575</v>
      </c>
      <c r="M1836" t="s">
        <v>218</v>
      </c>
      <c r="N1836">
        <v>1</v>
      </c>
      <c r="O1836">
        <v>616.04999999999995</v>
      </c>
      <c r="P1836">
        <v>3290</v>
      </c>
      <c r="Q1836" t="str">
        <f t="shared" si="28"/>
        <v>4-Medium C&amp;I</v>
      </c>
    </row>
    <row r="1837" spans="1:17" x14ac:dyDescent="0.35">
      <c r="A1837">
        <v>4</v>
      </c>
      <c r="B1837" t="s">
        <v>187</v>
      </c>
      <c r="C1837">
        <v>2019</v>
      </c>
      <c r="D1837">
        <v>11</v>
      </c>
      <c r="E1837" t="s">
        <v>267</v>
      </c>
      <c r="F1837">
        <v>5</v>
      </c>
      <c r="G1837" t="s">
        <v>195</v>
      </c>
      <c r="H1837">
        <v>950</v>
      </c>
      <c r="I1837" t="s">
        <v>184</v>
      </c>
      <c r="J1837" t="s">
        <v>115</v>
      </c>
      <c r="K1837" t="s">
        <v>185</v>
      </c>
      <c r="L1837">
        <v>4552</v>
      </c>
      <c r="M1837" t="s">
        <v>276</v>
      </c>
      <c r="N1837">
        <v>2</v>
      </c>
      <c r="O1837">
        <v>34.18</v>
      </c>
      <c r="P1837">
        <v>153</v>
      </c>
      <c r="Q1837" t="str">
        <f t="shared" si="28"/>
        <v>3-Small C&amp;I</v>
      </c>
    </row>
    <row r="1838" spans="1:17" x14ac:dyDescent="0.35">
      <c r="A1838">
        <v>5</v>
      </c>
      <c r="B1838" t="s">
        <v>181</v>
      </c>
      <c r="C1838">
        <v>2019</v>
      </c>
      <c r="D1838">
        <v>11</v>
      </c>
      <c r="E1838" t="s">
        <v>267</v>
      </c>
      <c r="F1838">
        <v>3</v>
      </c>
      <c r="G1838" t="s">
        <v>189</v>
      </c>
      <c r="H1838">
        <v>12</v>
      </c>
      <c r="I1838" t="s">
        <v>301</v>
      </c>
      <c r="J1838" t="s">
        <v>126</v>
      </c>
      <c r="K1838" t="s">
        <v>249</v>
      </c>
      <c r="L1838">
        <v>300</v>
      </c>
      <c r="M1838" t="s">
        <v>191</v>
      </c>
      <c r="N1838">
        <v>1</v>
      </c>
      <c r="O1838">
        <v>-12.96</v>
      </c>
      <c r="P1838">
        <v>0</v>
      </c>
      <c r="Q1838" t="str">
        <f t="shared" si="28"/>
        <v>3-Small C&amp;I</v>
      </c>
    </row>
    <row r="1839" spans="1:17" x14ac:dyDescent="0.35">
      <c r="A1839">
        <v>5</v>
      </c>
      <c r="B1839" t="s">
        <v>181</v>
      </c>
      <c r="C1839">
        <v>2019</v>
      </c>
      <c r="D1839">
        <v>11</v>
      </c>
      <c r="E1839" t="s">
        <v>267</v>
      </c>
      <c r="F1839">
        <v>60</v>
      </c>
      <c r="G1839" t="s">
        <v>212</v>
      </c>
      <c r="H1839">
        <v>600</v>
      </c>
      <c r="I1839" t="s">
        <v>266</v>
      </c>
      <c r="J1839" t="s">
        <v>123</v>
      </c>
      <c r="K1839" t="s">
        <v>261</v>
      </c>
      <c r="L1839">
        <v>360</v>
      </c>
      <c r="M1839" t="s">
        <v>225</v>
      </c>
      <c r="N1839">
        <v>11</v>
      </c>
      <c r="O1839">
        <v>4028.31</v>
      </c>
      <c r="P1839">
        <v>6017</v>
      </c>
      <c r="Q1839" t="str">
        <f t="shared" si="28"/>
        <v>Street</v>
      </c>
    </row>
    <row r="1840" spans="1:17" x14ac:dyDescent="0.35">
      <c r="A1840">
        <v>5</v>
      </c>
      <c r="B1840" t="s">
        <v>181</v>
      </c>
      <c r="C1840">
        <v>2019</v>
      </c>
      <c r="D1840">
        <v>11</v>
      </c>
      <c r="E1840" t="s">
        <v>267</v>
      </c>
      <c r="F1840">
        <v>10</v>
      </c>
      <c r="G1840" t="s">
        <v>238</v>
      </c>
      <c r="H1840">
        <v>7</v>
      </c>
      <c r="I1840" t="s">
        <v>241</v>
      </c>
      <c r="J1840" t="s">
        <v>122</v>
      </c>
      <c r="K1840" t="s">
        <v>242</v>
      </c>
      <c r="L1840">
        <v>207</v>
      </c>
      <c r="M1840" t="s">
        <v>243</v>
      </c>
      <c r="N1840">
        <v>7</v>
      </c>
      <c r="O1840">
        <v>811.23</v>
      </c>
      <c r="P1840">
        <v>5261</v>
      </c>
      <c r="Q1840" t="str">
        <f t="shared" si="28"/>
        <v>2-Low Income Residential</v>
      </c>
    </row>
    <row r="1841" spans="1:17" x14ac:dyDescent="0.35">
      <c r="A1841">
        <v>5</v>
      </c>
      <c r="B1841" t="s">
        <v>181</v>
      </c>
      <c r="C1841">
        <v>2019</v>
      </c>
      <c r="D1841">
        <v>11</v>
      </c>
      <c r="E1841" t="s">
        <v>267</v>
      </c>
      <c r="F1841">
        <v>3</v>
      </c>
      <c r="G1841" t="s">
        <v>189</v>
      </c>
      <c r="H1841">
        <v>20</v>
      </c>
      <c r="I1841" t="s">
        <v>300</v>
      </c>
      <c r="J1841" t="s">
        <v>128</v>
      </c>
      <c r="K1841" t="s">
        <v>205</v>
      </c>
      <c r="L1841">
        <v>300</v>
      </c>
      <c r="M1841" t="s">
        <v>191</v>
      </c>
      <c r="N1841">
        <v>83</v>
      </c>
      <c r="O1841">
        <v>149761.79999999999</v>
      </c>
      <c r="P1841">
        <v>867023</v>
      </c>
      <c r="Q1841" t="str">
        <f t="shared" si="28"/>
        <v>4-Medium C&amp;I</v>
      </c>
    </row>
    <row r="1842" spans="1:17" x14ac:dyDescent="0.35">
      <c r="A1842">
        <v>5</v>
      </c>
      <c r="B1842" t="s">
        <v>181</v>
      </c>
      <c r="C1842">
        <v>2019</v>
      </c>
      <c r="D1842">
        <v>11</v>
      </c>
      <c r="E1842" t="s">
        <v>267</v>
      </c>
      <c r="F1842">
        <v>5</v>
      </c>
      <c r="G1842" t="s">
        <v>195</v>
      </c>
      <c r="H1842">
        <v>700</v>
      </c>
      <c r="I1842" t="s">
        <v>273</v>
      </c>
      <c r="J1842" t="s">
        <v>207</v>
      </c>
      <c r="K1842" t="s">
        <v>208</v>
      </c>
      <c r="L1842">
        <v>460</v>
      </c>
      <c r="M1842" t="s">
        <v>198</v>
      </c>
      <c r="N1842">
        <v>4</v>
      </c>
      <c r="O1842">
        <v>121143.35</v>
      </c>
      <c r="P1842">
        <v>582209</v>
      </c>
      <c r="Q1842" t="str">
        <f t="shared" si="28"/>
        <v>5-Large C&amp;I</v>
      </c>
    </row>
    <row r="1843" spans="1:17" x14ac:dyDescent="0.35">
      <c r="A1843">
        <v>5</v>
      </c>
      <c r="B1843" t="s">
        <v>181</v>
      </c>
      <c r="C1843">
        <v>2019</v>
      </c>
      <c r="D1843">
        <v>11</v>
      </c>
      <c r="E1843" t="s">
        <v>267</v>
      </c>
      <c r="F1843">
        <v>10</v>
      </c>
      <c r="G1843" t="s">
        <v>238</v>
      </c>
      <c r="H1843">
        <v>950</v>
      </c>
      <c r="I1843" t="s">
        <v>184</v>
      </c>
      <c r="J1843" t="s">
        <v>115</v>
      </c>
      <c r="K1843" t="s">
        <v>185</v>
      </c>
      <c r="L1843">
        <v>4513</v>
      </c>
      <c r="M1843" t="s">
        <v>240</v>
      </c>
      <c r="N1843">
        <v>17</v>
      </c>
      <c r="O1843">
        <v>1975.58</v>
      </c>
      <c r="P1843">
        <v>20443</v>
      </c>
      <c r="Q1843" t="str">
        <f t="shared" si="28"/>
        <v>3-Small C&amp;I</v>
      </c>
    </row>
    <row r="1844" spans="1:17" x14ac:dyDescent="0.35">
      <c r="A1844">
        <v>5</v>
      </c>
      <c r="B1844" t="s">
        <v>181</v>
      </c>
      <c r="C1844">
        <v>2019</v>
      </c>
      <c r="D1844">
        <v>11</v>
      </c>
      <c r="E1844" t="s">
        <v>267</v>
      </c>
      <c r="F1844">
        <v>10</v>
      </c>
      <c r="G1844" t="s">
        <v>238</v>
      </c>
      <c r="H1844">
        <v>3</v>
      </c>
      <c r="I1844" t="s">
        <v>209</v>
      </c>
      <c r="J1844" t="s">
        <v>202</v>
      </c>
      <c r="K1844" t="s">
        <v>203</v>
      </c>
      <c r="L1844">
        <v>207</v>
      </c>
      <c r="M1844" t="s">
        <v>243</v>
      </c>
      <c r="N1844">
        <v>32</v>
      </c>
      <c r="O1844">
        <v>15717.66</v>
      </c>
      <c r="P1844">
        <v>64717</v>
      </c>
      <c r="Q1844" t="str">
        <f t="shared" si="28"/>
        <v>1-Residential</v>
      </c>
    </row>
    <row r="1845" spans="1:17" x14ac:dyDescent="0.35">
      <c r="A1845">
        <v>5</v>
      </c>
      <c r="B1845" t="s">
        <v>181</v>
      </c>
      <c r="C1845">
        <v>2019</v>
      </c>
      <c r="D1845">
        <v>11</v>
      </c>
      <c r="E1845" t="s">
        <v>267</v>
      </c>
      <c r="F1845">
        <v>10</v>
      </c>
      <c r="G1845" t="s">
        <v>238</v>
      </c>
      <c r="H1845">
        <v>911</v>
      </c>
      <c r="I1845" t="s">
        <v>201</v>
      </c>
      <c r="J1845" t="s">
        <v>202</v>
      </c>
      <c r="K1845" t="s">
        <v>203</v>
      </c>
      <c r="L1845">
        <v>4513</v>
      </c>
      <c r="M1845" t="s">
        <v>240</v>
      </c>
      <c r="N1845">
        <v>41</v>
      </c>
      <c r="O1845">
        <v>7440.45</v>
      </c>
      <c r="P1845">
        <v>59950</v>
      </c>
      <c r="Q1845" t="str">
        <f t="shared" si="28"/>
        <v>1-Residential</v>
      </c>
    </row>
    <row r="1846" spans="1:17" x14ac:dyDescent="0.35">
      <c r="A1846">
        <v>4</v>
      </c>
      <c r="B1846" t="s">
        <v>187</v>
      </c>
      <c r="C1846">
        <v>2019</v>
      </c>
      <c r="D1846">
        <v>11</v>
      </c>
      <c r="E1846" t="s">
        <v>267</v>
      </c>
      <c r="F1846">
        <v>3</v>
      </c>
      <c r="G1846" t="s">
        <v>189</v>
      </c>
      <c r="H1846">
        <v>951</v>
      </c>
      <c r="I1846" t="s">
        <v>250</v>
      </c>
      <c r="J1846" t="s">
        <v>126</v>
      </c>
      <c r="K1846" t="s">
        <v>249</v>
      </c>
      <c r="L1846">
        <v>4532</v>
      </c>
      <c r="M1846" t="s">
        <v>200</v>
      </c>
      <c r="N1846">
        <v>6</v>
      </c>
      <c r="O1846">
        <v>174.27</v>
      </c>
      <c r="P1846">
        <v>1366</v>
      </c>
      <c r="Q1846" t="str">
        <f t="shared" si="28"/>
        <v>3-Small C&amp;I</v>
      </c>
    </row>
    <row r="1847" spans="1:17" x14ac:dyDescent="0.35">
      <c r="A1847">
        <v>5</v>
      </c>
      <c r="B1847" t="s">
        <v>181</v>
      </c>
      <c r="C1847">
        <v>2019</v>
      </c>
      <c r="D1847">
        <v>11</v>
      </c>
      <c r="E1847" t="s">
        <v>267</v>
      </c>
      <c r="F1847">
        <v>6</v>
      </c>
      <c r="G1847" t="s">
        <v>192</v>
      </c>
      <c r="H1847">
        <v>616</v>
      </c>
      <c r="I1847" t="s">
        <v>199</v>
      </c>
      <c r="J1847" t="s">
        <v>125</v>
      </c>
      <c r="K1847" t="s">
        <v>197</v>
      </c>
      <c r="L1847">
        <v>4562</v>
      </c>
      <c r="M1847" t="s">
        <v>211</v>
      </c>
      <c r="N1847">
        <v>858</v>
      </c>
      <c r="O1847">
        <v>54764.88</v>
      </c>
      <c r="P1847">
        <v>259943</v>
      </c>
      <c r="Q1847" t="str">
        <f t="shared" si="28"/>
        <v>Street</v>
      </c>
    </row>
    <row r="1848" spans="1:17" x14ac:dyDescent="0.35">
      <c r="A1848">
        <v>4</v>
      </c>
      <c r="B1848" t="s">
        <v>187</v>
      </c>
      <c r="C1848">
        <v>2019</v>
      </c>
      <c r="D1848">
        <v>12</v>
      </c>
      <c r="E1848" t="s">
        <v>255</v>
      </c>
      <c r="F1848">
        <v>3</v>
      </c>
      <c r="G1848" t="s">
        <v>189</v>
      </c>
      <c r="H1848">
        <v>18</v>
      </c>
      <c r="I1848" t="s">
        <v>215</v>
      </c>
      <c r="J1848" t="s">
        <v>119</v>
      </c>
      <c r="K1848" t="s">
        <v>216</v>
      </c>
      <c r="L1848">
        <v>300</v>
      </c>
      <c r="M1848" t="s">
        <v>191</v>
      </c>
      <c r="N1848">
        <v>4</v>
      </c>
      <c r="O1848">
        <v>5998.42</v>
      </c>
      <c r="P1848">
        <v>28503</v>
      </c>
      <c r="Q1848" t="str">
        <f t="shared" si="28"/>
        <v>4-Medium C&amp;I</v>
      </c>
    </row>
    <row r="1849" spans="1:17" x14ac:dyDescent="0.35">
      <c r="A1849">
        <v>5</v>
      </c>
      <c r="B1849" t="s">
        <v>181</v>
      </c>
      <c r="C1849">
        <v>2019</v>
      </c>
      <c r="D1849">
        <v>12</v>
      </c>
      <c r="E1849" t="s">
        <v>255</v>
      </c>
      <c r="F1849">
        <v>3</v>
      </c>
      <c r="G1849" t="s">
        <v>189</v>
      </c>
      <c r="H1849">
        <v>701</v>
      </c>
      <c r="I1849" t="s">
        <v>206</v>
      </c>
      <c r="J1849" t="s">
        <v>207</v>
      </c>
      <c r="K1849" t="s">
        <v>208</v>
      </c>
      <c r="L1849">
        <v>300</v>
      </c>
      <c r="M1849" t="s">
        <v>191</v>
      </c>
      <c r="N1849">
        <v>183</v>
      </c>
      <c r="O1849">
        <v>2408774.33</v>
      </c>
      <c r="P1849">
        <v>14119691</v>
      </c>
      <c r="Q1849" t="str">
        <f t="shared" si="28"/>
        <v>5-Large C&amp;I</v>
      </c>
    </row>
    <row r="1850" spans="1:17" x14ac:dyDescent="0.35">
      <c r="A1850">
        <v>5</v>
      </c>
      <c r="B1850" t="s">
        <v>181</v>
      </c>
      <c r="C1850">
        <v>2019</v>
      </c>
      <c r="D1850">
        <v>12</v>
      </c>
      <c r="E1850" t="s">
        <v>255</v>
      </c>
      <c r="F1850">
        <v>75</v>
      </c>
      <c r="G1850" t="s">
        <v>212</v>
      </c>
      <c r="H1850">
        <v>701</v>
      </c>
      <c r="I1850" t="s">
        <v>206</v>
      </c>
      <c r="J1850" t="s">
        <v>207</v>
      </c>
      <c r="K1850" t="s">
        <v>208</v>
      </c>
      <c r="L1850">
        <v>1575</v>
      </c>
      <c r="M1850" t="s">
        <v>218</v>
      </c>
      <c r="N1850">
        <v>1</v>
      </c>
      <c r="O1850">
        <v>31867.27</v>
      </c>
      <c r="P1850">
        <v>193200</v>
      </c>
      <c r="Q1850" t="str">
        <f t="shared" si="28"/>
        <v>5-Large C&amp;I</v>
      </c>
    </row>
    <row r="1851" spans="1:17" x14ac:dyDescent="0.35">
      <c r="A1851">
        <v>4</v>
      </c>
      <c r="B1851" t="s">
        <v>187</v>
      </c>
      <c r="C1851">
        <v>2019</v>
      </c>
      <c r="D1851">
        <v>12</v>
      </c>
      <c r="E1851" t="s">
        <v>255</v>
      </c>
      <c r="F1851">
        <v>3</v>
      </c>
      <c r="G1851" t="s">
        <v>189</v>
      </c>
      <c r="H1851">
        <v>953</v>
      </c>
      <c r="I1851" t="s">
        <v>213</v>
      </c>
      <c r="J1851" t="s">
        <v>118</v>
      </c>
      <c r="K1851" t="s">
        <v>214</v>
      </c>
      <c r="L1851">
        <v>4532</v>
      </c>
      <c r="M1851" t="s">
        <v>200</v>
      </c>
      <c r="N1851">
        <v>49</v>
      </c>
      <c r="O1851">
        <v>3613.55</v>
      </c>
      <c r="P1851">
        <v>31940</v>
      </c>
      <c r="Q1851" t="str">
        <f t="shared" si="28"/>
        <v>3-Small C&amp;I</v>
      </c>
    </row>
    <row r="1852" spans="1:17" x14ac:dyDescent="0.35">
      <c r="A1852">
        <v>5</v>
      </c>
      <c r="B1852" t="s">
        <v>181</v>
      </c>
      <c r="C1852">
        <v>2019</v>
      </c>
      <c r="D1852">
        <v>12</v>
      </c>
      <c r="E1852" t="s">
        <v>255</v>
      </c>
      <c r="F1852">
        <v>10</v>
      </c>
      <c r="G1852" t="s">
        <v>238</v>
      </c>
      <c r="H1852">
        <v>6</v>
      </c>
      <c r="I1852" t="s">
        <v>256</v>
      </c>
      <c r="J1852" t="s">
        <v>122</v>
      </c>
      <c r="K1852" t="s">
        <v>242</v>
      </c>
      <c r="L1852">
        <v>207</v>
      </c>
      <c r="M1852" t="s">
        <v>243</v>
      </c>
      <c r="N1852">
        <v>5549</v>
      </c>
      <c r="O1852">
        <v>998695.75</v>
      </c>
      <c r="P1852">
        <v>5866560</v>
      </c>
      <c r="Q1852" t="str">
        <f t="shared" si="28"/>
        <v>2-Low Income Residential</v>
      </c>
    </row>
    <row r="1853" spans="1:17" x14ac:dyDescent="0.35">
      <c r="A1853">
        <v>5</v>
      </c>
      <c r="B1853" t="s">
        <v>181</v>
      </c>
      <c r="C1853">
        <v>2019</v>
      </c>
      <c r="D1853">
        <v>12</v>
      </c>
      <c r="E1853" t="s">
        <v>255</v>
      </c>
      <c r="F1853">
        <v>6</v>
      </c>
      <c r="G1853" t="s">
        <v>192</v>
      </c>
      <c r="H1853">
        <v>627</v>
      </c>
      <c r="I1853" t="s">
        <v>257</v>
      </c>
      <c r="J1853" t="s">
        <v>132</v>
      </c>
      <c r="K1853" t="s">
        <v>212</v>
      </c>
      <c r="L1853">
        <v>4562</v>
      </c>
      <c r="M1853" t="s">
        <v>211</v>
      </c>
      <c r="N1853">
        <v>4</v>
      </c>
      <c r="O1853">
        <v>1300.78</v>
      </c>
      <c r="P1853">
        <v>415</v>
      </c>
      <c r="Q1853" t="str">
        <f t="shared" si="28"/>
        <v>Street</v>
      </c>
    </row>
    <row r="1854" spans="1:17" x14ac:dyDescent="0.35">
      <c r="A1854">
        <v>5</v>
      </c>
      <c r="B1854" t="s">
        <v>181</v>
      </c>
      <c r="C1854">
        <v>2019</v>
      </c>
      <c r="D1854">
        <v>12</v>
      </c>
      <c r="E1854" t="s">
        <v>255</v>
      </c>
      <c r="F1854">
        <v>79</v>
      </c>
      <c r="G1854" t="s">
        <v>212</v>
      </c>
      <c r="H1854">
        <v>954</v>
      </c>
      <c r="I1854" t="s">
        <v>237</v>
      </c>
      <c r="J1854" t="s">
        <v>119</v>
      </c>
      <c r="K1854" t="s">
        <v>216</v>
      </c>
      <c r="L1854">
        <v>4579</v>
      </c>
      <c r="M1854" t="s">
        <v>221</v>
      </c>
      <c r="N1854">
        <v>5</v>
      </c>
      <c r="O1854">
        <v>7192.74</v>
      </c>
      <c r="P1854">
        <v>70540</v>
      </c>
      <c r="Q1854" t="str">
        <f t="shared" si="28"/>
        <v>4-Medium C&amp;I</v>
      </c>
    </row>
    <row r="1855" spans="1:17" x14ac:dyDescent="0.35">
      <c r="A1855">
        <v>5</v>
      </c>
      <c r="B1855" t="s">
        <v>181</v>
      </c>
      <c r="C1855">
        <v>2019</v>
      </c>
      <c r="D1855">
        <v>12</v>
      </c>
      <c r="E1855" t="s">
        <v>255</v>
      </c>
      <c r="F1855">
        <v>6</v>
      </c>
      <c r="G1855" t="s">
        <v>192</v>
      </c>
      <c r="H1855">
        <v>612</v>
      </c>
      <c r="I1855" t="s">
        <v>223</v>
      </c>
      <c r="J1855" t="s">
        <v>116</v>
      </c>
      <c r="K1855" t="s">
        <v>224</v>
      </c>
      <c r="L1855">
        <v>700</v>
      </c>
      <c r="M1855" t="s">
        <v>193</v>
      </c>
      <c r="N1855">
        <v>3</v>
      </c>
      <c r="O1855">
        <v>97.33</v>
      </c>
      <c r="P1855">
        <v>355</v>
      </c>
      <c r="Q1855" t="str">
        <f t="shared" si="28"/>
        <v>3-Small C&amp;I</v>
      </c>
    </row>
    <row r="1856" spans="1:17" x14ac:dyDescent="0.35">
      <c r="A1856">
        <v>5</v>
      </c>
      <c r="B1856" t="s">
        <v>181</v>
      </c>
      <c r="C1856">
        <v>2019</v>
      </c>
      <c r="D1856">
        <v>12</v>
      </c>
      <c r="E1856" t="s">
        <v>255</v>
      </c>
      <c r="F1856">
        <v>6</v>
      </c>
      <c r="G1856" t="s">
        <v>192</v>
      </c>
      <c r="H1856">
        <v>613</v>
      </c>
      <c r="I1856" t="s">
        <v>258</v>
      </c>
      <c r="J1856" t="s">
        <v>116</v>
      </c>
      <c r="K1856" t="s">
        <v>224</v>
      </c>
      <c r="L1856">
        <v>700</v>
      </c>
      <c r="M1856" t="s">
        <v>193</v>
      </c>
      <c r="N1856">
        <v>6</v>
      </c>
      <c r="O1856">
        <v>145.47</v>
      </c>
      <c r="P1856">
        <v>489</v>
      </c>
      <c r="Q1856" t="str">
        <f t="shared" si="28"/>
        <v>3-Small C&amp;I</v>
      </c>
    </row>
    <row r="1857" spans="1:17" x14ac:dyDescent="0.35">
      <c r="A1857">
        <v>4</v>
      </c>
      <c r="B1857" t="s">
        <v>187</v>
      </c>
      <c r="C1857">
        <v>2019</v>
      </c>
      <c r="D1857">
        <v>12</v>
      </c>
      <c r="E1857" t="s">
        <v>255</v>
      </c>
      <c r="F1857">
        <v>3</v>
      </c>
      <c r="G1857" t="s">
        <v>189</v>
      </c>
      <c r="H1857">
        <v>621</v>
      </c>
      <c r="I1857" t="s">
        <v>259</v>
      </c>
      <c r="J1857" t="s">
        <v>116</v>
      </c>
      <c r="K1857" t="s">
        <v>224</v>
      </c>
      <c r="L1857">
        <v>4532</v>
      </c>
      <c r="M1857" t="s">
        <v>200</v>
      </c>
      <c r="N1857">
        <v>8</v>
      </c>
      <c r="O1857">
        <v>216.92</v>
      </c>
      <c r="P1857">
        <v>1616</v>
      </c>
      <c r="Q1857" t="str">
        <f t="shared" si="28"/>
        <v>3-Small C&amp;I</v>
      </c>
    </row>
    <row r="1858" spans="1:17" x14ac:dyDescent="0.35">
      <c r="A1858">
        <v>5</v>
      </c>
      <c r="B1858" t="s">
        <v>181</v>
      </c>
      <c r="C1858">
        <v>2019</v>
      </c>
      <c r="D1858">
        <v>12</v>
      </c>
      <c r="E1858" t="s">
        <v>255</v>
      </c>
      <c r="F1858">
        <v>1</v>
      </c>
      <c r="G1858" t="s">
        <v>183</v>
      </c>
      <c r="H1858">
        <v>603</v>
      </c>
      <c r="I1858" t="s">
        <v>196</v>
      </c>
      <c r="J1858" t="s">
        <v>125</v>
      </c>
      <c r="K1858" t="s">
        <v>197</v>
      </c>
      <c r="L1858">
        <v>200</v>
      </c>
      <c r="M1858" t="s">
        <v>210</v>
      </c>
      <c r="N1858">
        <v>765</v>
      </c>
      <c r="O1858">
        <v>27193.74</v>
      </c>
      <c r="P1858">
        <v>72664</v>
      </c>
      <c r="Q1858" t="str">
        <f t="shared" ref="Q1858:Q1921" si="29">VLOOKUP(J1858,S:T,2,FALSE)</f>
        <v>Street</v>
      </c>
    </row>
    <row r="1859" spans="1:17" x14ac:dyDescent="0.35">
      <c r="A1859">
        <v>5</v>
      </c>
      <c r="B1859" t="s">
        <v>181</v>
      </c>
      <c r="C1859">
        <v>2019</v>
      </c>
      <c r="D1859">
        <v>12</v>
      </c>
      <c r="E1859" t="s">
        <v>255</v>
      </c>
      <c r="F1859">
        <v>6</v>
      </c>
      <c r="G1859" t="s">
        <v>192</v>
      </c>
      <c r="H1859">
        <v>601</v>
      </c>
      <c r="I1859" t="s">
        <v>260</v>
      </c>
      <c r="J1859" t="s">
        <v>123</v>
      </c>
      <c r="K1859" t="s">
        <v>261</v>
      </c>
      <c r="L1859">
        <v>700</v>
      </c>
      <c r="M1859" t="s">
        <v>193</v>
      </c>
      <c r="N1859">
        <v>126</v>
      </c>
      <c r="O1859">
        <v>87981.09</v>
      </c>
      <c r="P1859">
        <v>153850</v>
      </c>
      <c r="Q1859" t="str">
        <f t="shared" si="29"/>
        <v>Street</v>
      </c>
    </row>
    <row r="1860" spans="1:17" x14ac:dyDescent="0.35">
      <c r="A1860">
        <v>5</v>
      </c>
      <c r="B1860" t="s">
        <v>181</v>
      </c>
      <c r="C1860">
        <v>2019</v>
      </c>
      <c r="D1860">
        <v>12</v>
      </c>
      <c r="E1860" t="s">
        <v>255</v>
      </c>
      <c r="F1860">
        <v>5</v>
      </c>
      <c r="G1860" t="s">
        <v>195</v>
      </c>
      <c r="H1860">
        <v>603</v>
      </c>
      <c r="I1860" t="s">
        <v>196</v>
      </c>
      <c r="J1860" t="s">
        <v>125</v>
      </c>
      <c r="K1860" t="s">
        <v>197</v>
      </c>
      <c r="L1860">
        <v>460</v>
      </c>
      <c r="M1860" t="s">
        <v>198</v>
      </c>
      <c r="N1860">
        <v>56</v>
      </c>
      <c r="O1860">
        <v>9384.2999999999993</v>
      </c>
      <c r="P1860">
        <v>30427</v>
      </c>
      <c r="Q1860" t="str">
        <f t="shared" si="29"/>
        <v>Street</v>
      </c>
    </row>
    <row r="1861" spans="1:17" x14ac:dyDescent="0.35">
      <c r="A1861">
        <v>4</v>
      </c>
      <c r="B1861" t="s">
        <v>187</v>
      </c>
      <c r="C1861">
        <v>2019</v>
      </c>
      <c r="D1861">
        <v>12</v>
      </c>
      <c r="E1861" t="s">
        <v>255</v>
      </c>
      <c r="F1861">
        <v>1</v>
      </c>
      <c r="G1861" t="s">
        <v>183</v>
      </c>
      <c r="H1861">
        <v>905</v>
      </c>
      <c r="I1861" t="s">
        <v>272</v>
      </c>
      <c r="J1861" t="s">
        <v>122</v>
      </c>
      <c r="K1861" t="s">
        <v>242</v>
      </c>
      <c r="L1861">
        <v>4512</v>
      </c>
      <c r="M1861" t="s">
        <v>186</v>
      </c>
      <c r="N1861">
        <v>109</v>
      </c>
      <c r="O1861">
        <v>4329.49</v>
      </c>
      <c r="P1861">
        <v>91760</v>
      </c>
      <c r="Q1861" t="str">
        <f t="shared" si="29"/>
        <v>2-Low Income Residential</v>
      </c>
    </row>
    <row r="1862" spans="1:17" x14ac:dyDescent="0.35">
      <c r="A1862">
        <v>5</v>
      </c>
      <c r="B1862" t="s">
        <v>181</v>
      </c>
      <c r="C1862">
        <v>2019</v>
      </c>
      <c r="D1862">
        <v>12</v>
      </c>
      <c r="E1862" t="s">
        <v>255</v>
      </c>
      <c r="F1862">
        <v>3</v>
      </c>
      <c r="G1862" t="s">
        <v>189</v>
      </c>
      <c r="H1862">
        <v>903</v>
      </c>
      <c r="I1862" t="s">
        <v>239</v>
      </c>
      <c r="J1862" t="s">
        <v>121</v>
      </c>
      <c r="K1862" t="s">
        <v>230</v>
      </c>
      <c r="L1862">
        <v>4532</v>
      </c>
      <c r="M1862" t="s">
        <v>200</v>
      </c>
      <c r="N1862">
        <v>978</v>
      </c>
      <c r="O1862">
        <v>345569.78</v>
      </c>
      <c r="P1862">
        <v>2891781</v>
      </c>
      <c r="Q1862" t="str">
        <f t="shared" si="29"/>
        <v>1-Residential</v>
      </c>
    </row>
    <row r="1863" spans="1:17" x14ac:dyDescent="0.35">
      <c r="A1863">
        <v>4</v>
      </c>
      <c r="B1863" t="s">
        <v>187</v>
      </c>
      <c r="C1863">
        <v>2019</v>
      </c>
      <c r="D1863">
        <v>12</v>
      </c>
      <c r="E1863" t="s">
        <v>255</v>
      </c>
      <c r="F1863">
        <v>3</v>
      </c>
      <c r="G1863" t="s">
        <v>189</v>
      </c>
      <c r="H1863">
        <v>903</v>
      </c>
      <c r="I1863" t="s">
        <v>239</v>
      </c>
      <c r="J1863" t="s">
        <v>121</v>
      </c>
      <c r="K1863" t="s">
        <v>230</v>
      </c>
      <c r="L1863">
        <v>4532</v>
      </c>
      <c r="M1863" t="s">
        <v>200</v>
      </c>
      <c r="N1863">
        <v>20</v>
      </c>
      <c r="O1863">
        <v>1925.2</v>
      </c>
      <c r="P1863">
        <v>14599</v>
      </c>
      <c r="Q1863" t="str">
        <f t="shared" si="29"/>
        <v>1-Residential</v>
      </c>
    </row>
    <row r="1864" spans="1:17" x14ac:dyDescent="0.35">
      <c r="A1864">
        <v>5</v>
      </c>
      <c r="B1864" t="s">
        <v>181</v>
      </c>
      <c r="C1864">
        <v>2019</v>
      </c>
      <c r="D1864">
        <v>12</v>
      </c>
      <c r="E1864" t="s">
        <v>255</v>
      </c>
      <c r="F1864">
        <v>10</v>
      </c>
      <c r="G1864" t="s">
        <v>238</v>
      </c>
      <c r="H1864">
        <v>950</v>
      </c>
      <c r="I1864" t="s">
        <v>184</v>
      </c>
      <c r="J1864" t="s">
        <v>115</v>
      </c>
      <c r="K1864" t="s">
        <v>185</v>
      </c>
      <c r="L1864">
        <v>4513</v>
      </c>
      <c r="M1864" t="s">
        <v>240</v>
      </c>
      <c r="N1864">
        <v>15</v>
      </c>
      <c r="O1864">
        <v>2266.98</v>
      </c>
      <c r="P1864">
        <v>23757</v>
      </c>
      <c r="Q1864" t="str">
        <f t="shared" si="29"/>
        <v>3-Small C&amp;I</v>
      </c>
    </row>
    <row r="1865" spans="1:17" x14ac:dyDescent="0.35">
      <c r="A1865">
        <v>5</v>
      </c>
      <c r="B1865" t="s">
        <v>181</v>
      </c>
      <c r="C1865">
        <v>2019</v>
      </c>
      <c r="D1865">
        <v>12</v>
      </c>
      <c r="E1865" t="s">
        <v>255</v>
      </c>
      <c r="F1865">
        <v>77</v>
      </c>
      <c r="G1865" t="s">
        <v>212</v>
      </c>
      <c r="H1865">
        <v>5</v>
      </c>
      <c r="I1865" t="s">
        <v>190</v>
      </c>
      <c r="J1865" t="s">
        <v>115</v>
      </c>
      <c r="K1865" t="s">
        <v>185</v>
      </c>
      <c r="L1865">
        <v>1577</v>
      </c>
      <c r="M1865" t="s">
        <v>233</v>
      </c>
      <c r="N1865">
        <v>3</v>
      </c>
      <c r="O1865">
        <v>2274.94</v>
      </c>
      <c r="P1865">
        <v>11354</v>
      </c>
      <c r="Q1865" t="str">
        <f t="shared" si="29"/>
        <v>3-Small C&amp;I</v>
      </c>
    </row>
    <row r="1866" spans="1:17" x14ac:dyDescent="0.35">
      <c r="A1866">
        <v>5</v>
      </c>
      <c r="B1866" t="s">
        <v>181</v>
      </c>
      <c r="C1866">
        <v>2019</v>
      </c>
      <c r="D1866">
        <v>12</v>
      </c>
      <c r="E1866" t="s">
        <v>255</v>
      </c>
      <c r="F1866">
        <v>72</v>
      </c>
      <c r="G1866" t="s">
        <v>212</v>
      </c>
      <c r="H1866">
        <v>1</v>
      </c>
      <c r="I1866" t="s">
        <v>229</v>
      </c>
      <c r="J1866" t="s">
        <v>121</v>
      </c>
      <c r="K1866" t="s">
        <v>230</v>
      </c>
      <c r="L1866">
        <v>1572</v>
      </c>
      <c r="M1866" t="s">
        <v>231</v>
      </c>
      <c r="N1866">
        <v>1</v>
      </c>
      <c r="O1866">
        <v>105.65</v>
      </c>
      <c r="P1866">
        <v>386</v>
      </c>
      <c r="Q1866" t="str">
        <f t="shared" si="29"/>
        <v>1-Residential</v>
      </c>
    </row>
    <row r="1867" spans="1:17" x14ac:dyDescent="0.35">
      <c r="A1867">
        <v>5</v>
      </c>
      <c r="B1867" t="s">
        <v>181</v>
      </c>
      <c r="C1867">
        <v>2019</v>
      </c>
      <c r="D1867">
        <v>12</v>
      </c>
      <c r="E1867" t="s">
        <v>255</v>
      </c>
      <c r="F1867">
        <v>3</v>
      </c>
      <c r="G1867" t="s">
        <v>189</v>
      </c>
      <c r="H1867">
        <v>10</v>
      </c>
      <c r="I1867" t="s">
        <v>251</v>
      </c>
      <c r="J1867" t="s">
        <v>117</v>
      </c>
      <c r="K1867" t="s">
        <v>236</v>
      </c>
      <c r="L1867">
        <v>300</v>
      </c>
      <c r="M1867" t="s">
        <v>191</v>
      </c>
      <c r="N1867">
        <v>24768</v>
      </c>
      <c r="O1867">
        <v>2044619.64</v>
      </c>
      <c r="P1867">
        <v>9259370</v>
      </c>
      <c r="Q1867" t="str">
        <f t="shared" si="29"/>
        <v>3-Small C&amp;I</v>
      </c>
    </row>
    <row r="1868" spans="1:17" x14ac:dyDescent="0.35">
      <c r="A1868">
        <v>5</v>
      </c>
      <c r="B1868" t="s">
        <v>181</v>
      </c>
      <c r="C1868">
        <v>2019</v>
      </c>
      <c r="D1868">
        <v>12</v>
      </c>
      <c r="E1868" t="s">
        <v>255</v>
      </c>
      <c r="F1868">
        <v>5</v>
      </c>
      <c r="G1868" t="s">
        <v>195</v>
      </c>
      <c r="H1868">
        <v>13</v>
      </c>
      <c r="I1868" t="s">
        <v>296</v>
      </c>
      <c r="J1868" t="s">
        <v>119</v>
      </c>
      <c r="K1868" t="s">
        <v>216</v>
      </c>
      <c r="L1868">
        <v>460</v>
      </c>
      <c r="M1868" t="s">
        <v>198</v>
      </c>
      <c r="N1868">
        <v>7</v>
      </c>
      <c r="O1868">
        <v>12392.99</v>
      </c>
      <c r="P1868">
        <v>61760</v>
      </c>
      <c r="Q1868" t="str">
        <f t="shared" si="29"/>
        <v>4-Medium C&amp;I</v>
      </c>
    </row>
    <row r="1869" spans="1:17" x14ac:dyDescent="0.35">
      <c r="A1869">
        <v>5</v>
      </c>
      <c r="B1869" t="s">
        <v>181</v>
      </c>
      <c r="C1869">
        <v>2019</v>
      </c>
      <c r="D1869">
        <v>12</v>
      </c>
      <c r="E1869" t="s">
        <v>255</v>
      </c>
      <c r="F1869">
        <v>3</v>
      </c>
      <c r="G1869" t="s">
        <v>189</v>
      </c>
      <c r="H1869">
        <v>954</v>
      </c>
      <c r="I1869" t="s">
        <v>237</v>
      </c>
      <c r="J1869" t="s">
        <v>119</v>
      </c>
      <c r="K1869" t="s">
        <v>216</v>
      </c>
      <c r="L1869">
        <v>4532</v>
      </c>
      <c r="M1869" t="s">
        <v>200</v>
      </c>
      <c r="N1869">
        <v>7739</v>
      </c>
      <c r="O1869">
        <v>11626187.289999999</v>
      </c>
      <c r="P1869">
        <v>154961046</v>
      </c>
      <c r="Q1869" t="str">
        <f t="shared" si="29"/>
        <v>4-Medium C&amp;I</v>
      </c>
    </row>
    <row r="1870" spans="1:17" x14ac:dyDescent="0.35">
      <c r="A1870">
        <v>5</v>
      </c>
      <c r="B1870" t="s">
        <v>181</v>
      </c>
      <c r="C1870">
        <v>2019</v>
      </c>
      <c r="D1870">
        <v>12</v>
      </c>
      <c r="E1870" t="s">
        <v>255</v>
      </c>
      <c r="F1870">
        <v>5</v>
      </c>
      <c r="G1870" t="s">
        <v>195</v>
      </c>
      <c r="H1870">
        <v>710</v>
      </c>
      <c r="I1870" t="s">
        <v>220</v>
      </c>
      <c r="J1870" t="s">
        <v>207</v>
      </c>
      <c r="K1870" t="s">
        <v>208</v>
      </c>
      <c r="L1870">
        <v>4552</v>
      </c>
      <c r="M1870" t="s">
        <v>276</v>
      </c>
      <c r="N1870">
        <v>647</v>
      </c>
      <c r="O1870">
        <v>11615401.09</v>
      </c>
      <c r="P1870">
        <v>194467302</v>
      </c>
      <c r="Q1870" t="str">
        <f t="shared" si="29"/>
        <v>5-Large C&amp;I</v>
      </c>
    </row>
    <row r="1871" spans="1:17" x14ac:dyDescent="0.35">
      <c r="A1871">
        <v>5</v>
      </c>
      <c r="B1871" t="s">
        <v>181</v>
      </c>
      <c r="C1871">
        <v>2019</v>
      </c>
      <c r="D1871">
        <v>12</v>
      </c>
      <c r="E1871" t="s">
        <v>255</v>
      </c>
      <c r="F1871">
        <v>3</v>
      </c>
      <c r="G1871" t="s">
        <v>189</v>
      </c>
      <c r="H1871">
        <v>700</v>
      </c>
      <c r="I1871" t="s">
        <v>273</v>
      </c>
      <c r="J1871" t="s">
        <v>207</v>
      </c>
      <c r="K1871" t="s">
        <v>208</v>
      </c>
      <c r="L1871">
        <v>300</v>
      </c>
      <c r="M1871" t="s">
        <v>191</v>
      </c>
      <c r="N1871">
        <v>2</v>
      </c>
      <c r="O1871">
        <v>8578.66</v>
      </c>
      <c r="P1871">
        <v>43840</v>
      </c>
      <c r="Q1871" t="str">
        <f t="shared" si="29"/>
        <v>5-Large C&amp;I</v>
      </c>
    </row>
    <row r="1872" spans="1:17" x14ac:dyDescent="0.35">
      <c r="A1872">
        <v>5</v>
      </c>
      <c r="B1872" t="s">
        <v>181</v>
      </c>
      <c r="C1872">
        <v>2019</v>
      </c>
      <c r="D1872">
        <v>12</v>
      </c>
      <c r="E1872" t="s">
        <v>255</v>
      </c>
      <c r="F1872">
        <v>5</v>
      </c>
      <c r="G1872" t="s">
        <v>195</v>
      </c>
      <c r="H1872">
        <v>700</v>
      </c>
      <c r="I1872" t="s">
        <v>273</v>
      </c>
      <c r="J1872" t="s">
        <v>207</v>
      </c>
      <c r="K1872" t="s">
        <v>208</v>
      </c>
      <c r="L1872">
        <v>460</v>
      </c>
      <c r="M1872" t="s">
        <v>198</v>
      </c>
      <c r="N1872">
        <v>4</v>
      </c>
      <c r="O1872">
        <v>147364.43</v>
      </c>
      <c r="P1872">
        <v>645590</v>
      </c>
      <c r="Q1872" t="str">
        <f t="shared" si="29"/>
        <v>5-Large C&amp;I</v>
      </c>
    </row>
    <row r="1873" spans="1:17" x14ac:dyDescent="0.35">
      <c r="A1873">
        <v>5</v>
      </c>
      <c r="B1873" t="s">
        <v>181</v>
      </c>
      <c r="C1873">
        <v>2019</v>
      </c>
      <c r="D1873">
        <v>12</v>
      </c>
      <c r="E1873" t="s">
        <v>255</v>
      </c>
      <c r="F1873">
        <v>5</v>
      </c>
      <c r="G1873" t="s">
        <v>195</v>
      </c>
      <c r="H1873">
        <v>701</v>
      </c>
      <c r="I1873" t="s">
        <v>206</v>
      </c>
      <c r="J1873" t="s">
        <v>207</v>
      </c>
      <c r="K1873" t="s">
        <v>208</v>
      </c>
      <c r="L1873">
        <v>460</v>
      </c>
      <c r="M1873" t="s">
        <v>198</v>
      </c>
      <c r="N1873">
        <v>75</v>
      </c>
      <c r="O1873">
        <v>1390513.74</v>
      </c>
      <c r="P1873">
        <v>8254262</v>
      </c>
      <c r="Q1873" t="str">
        <f t="shared" si="29"/>
        <v>5-Large C&amp;I</v>
      </c>
    </row>
    <row r="1874" spans="1:17" x14ac:dyDescent="0.35">
      <c r="A1874">
        <v>5</v>
      </c>
      <c r="B1874" t="s">
        <v>181</v>
      </c>
      <c r="C1874">
        <v>2019</v>
      </c>
      <c r="D1874">
        <v>12</v>
      </c>
      <c r="E1874" t="s">
        <v>255</v>
      </c>
      <c r="F1874">
        <v>6</v>
      </c>
      <c r="G1874" t="s">
        <v>192</v>
      </c>
      <c r="H1874">
        <v>616</v>
      </c>
      <c r="I1874" t="s">
        <v>199</v>
      </c>
      <c r="J1874" t="s">
        <v>125</v>
      </c>
      <c r="K1874" t="s">
        <v>197</v>
      </c>
      <c r="L1874">
        <v>4562</v>
      </c>
      <c r="M1874" t="s">
        <v>211</v>
      </c>
      <c r="N1874">
        <v>850</v>
      </c>
      <c r="O1874">
        <v>62933.89</v>
      </c>
      <c r="P1874">
        <v>304032</v>
      </c>
      <c r="Q1874" t="str">
        <f t="shared" si="29"/>
        <v>Street</v>
      </c>
    </row>
    <row r="1875" spans="1:17" x14ac:dyDescent="0.35">
      <c r="A1875">
        <v>5</v>
      </c>
      <c r="B1875" t="s">
        <v>181</v>
      </c>
      <c r="C1875">
        <v>2019</v>
      </c>
      <c r="D1875">
        <v>12</v>
      </c>
      <c r="E1875" t="s">
        <v>255</v>
      </c>
      <c r="F1875">
        <v>6</v>
      </c>
      <c r="G1875" t="s">
        <v>192</v>
      </c>
      <c r="H1875">
        <v>626</v>
      </c>
      <c r="I1875" t="s">
        <v>268</v>
      </c>
      <c r="J1875" t="s">
        <v>132</v>
      </c>
      <c r="K1875" t="s">
        <v>212</v>
      </c>
      <c r="L1875">
        <v>700</v>
      </c>
      <c r="M1875" t="s">
        <v>193</v>
      </c>
      <c r="N1875">
        <v>3</v>
      </c>
      <c r="O1875">
        <v>2168.06</v>
      </c>
      <c r="P1875">
        <v>773</v>
      </c>
      <c r="Q1875" t="str">
        <f t="shared" si="29"/>
        <v>Street</v>
      </c>
    </row>
    <row r="1876" spans="1:17" x14ac:dyDescent="0.35">
      <c r="A1876">
        <v>4</v>
      </c>
      <c r="B1876" t="s">
        <v>187</v>
      </c>
      <c r="C1876">
        <v>2019</v>
      </c>
      <c r="D1876">
        <v>12</v>
      </c>
      <c r="E1876" t="s">
        <v>255</v>
      </c>
      <c r="F1876">
        <v>3</v>
      </c>
      <c r="G1876" t="s">
        <v>189</v>
      </c>
      <c r="H1876">
        <v>950</v>
      </c>
      <c r="I1876" t="s">
        <v>184</v>
      </c>
      <c r="J1876" t="s">
        <v>115</v>
      </c>
      <c r="K1876" t="s">
        <v>185</v>
      </c>
      <c r="L1876">
        <v>4532</v>
      </c>
      <c r="M1876" t="s">
        <v>200</v>
      </c>
      <c r="N1876">
        <v>1272</v>
      </c>
      <c r="O1876">
        <v>167920.09</v>
      </c>
      <c r="P1876">
        <v>1663503</v>
      </c>
      <c r="Q1876" t="str">
        <f t="shared" si="29"/>
        <v>3-Small C&amp;I</v>
      </c>
    </row>
    <row r="1877" spans="1:17" x14ac:dyDescent="0.35">
      <c r="A1877">
        <v>5</v>
      </c>
      <c r="B1877" t="s">
        <v>181</v>
      </c>
      <c r="C1877">
        <v>2019</v>
      </c>
      <c r="D1877">
        <v>12</v>
      </c>
      <c r="E1877" t="s">
        <v>255</v>
      </c>
      <c r="F1877">
        <v>3</v>
      </c>
      <c r="G1877" t="s">
        <v>189</v>
      </c>
      <c r="H1877">
        <v>956</v>
      </c>
      <c r="I1877" t="s">
        <v>285</v>
      </c>
      <c r="J1877" t="s">
        <v>119</v>
      </c>
      <c r="K1877" t="s">
        <v>216</v>
      </c>
      <c r="L1877">
        <v>4532</v>
      </c>
      <c r="M1877" t="s">
        <v>200</v>
      </c>
      <c r="N1877">
        <v>218</v>
      </c>
      <c r="O1877">
        <v>324531.77</v>
      </c>
      <c r="P1877">
        <v>4534173</v>
      </c>
      <c r="Q1877" t="str">
        <f t="shared" si="29"/>
        <v>4-Medium C&amp;I</v>
      </c>
    </row>
    <row r="1878" spans="1:17" x14ac:dyDescent="0.35">
      <c r="A1878">
        <v>5</v>
      </c>
      <c r="B1878" t="s">
        <v>181</v>
      </c>
      <c r="C1878">
        <v>2019</v>
      </c>
      <c r="D1878">
        <v>12</v>
      </c>
      <c r="E1878" t="s">
        <v>255</v>
      </c>
      <c r="F1878">
        <v>60</v>
      </c>
      <c r="G1878" t="s">
        <v>212</v>
      </c>
      <c r="H1878">
        <v>612</v>
      </c>
      <c r="I1878" t="s">
        <v>223</v>
      </c>
      <c r="J1878" t="s">
        <v>116</v>
      </c>
      <c r="K1878" t="s">
        <v>224</v>
      </c>
      <c r="L1878">
        <v>360</v>
      </c>
      <c r="M1878" t="s">
        <v>225</v>
      </c>
      <c r="N1878">
        <v>1</v>
      </c>
      <c r="O1878">
        <v>9.66</v>
      </c>
      <c r="P1878">
        <v>12</v>
      </c>
      <c r="Q1878" t="str">
        <f t="shared" si="29"/>
        <v>3-Small C&amp;I</v>
      </c>
    </row>
    <row r="1879" spans="1:17" x14ac:dyDescent="0.35">
      <c r="A1879">
        <v>4</v>
      </c>
      <c r="B1879" t="s">
        <v>187</v>
      </c>
      <c r="C1879">
        <v>2019</v>
      </c>
      <c r="D1879">
        <v>12</v>
      </c>
      <c r="E1879" t="s">
        <v>255</v>
      </c>
      <c r="F1879">
        <v>10</v>
      </c>
      <c r="G1879" t="s">
        <v>238</v>
      </c>
      <c r="H1879">
        <v>905</v>
      </c>
      <c r="I1879" t="s">
        <v>272</v>
      </c>
      <c r="J1879" t="s">
        <v>122</v>
      </c>
      <c r="K1879" t="s">
        <v>242</v>
      </c>
      <c r="L1879">
        <v>4513</v>
      </c>
      <c r="M1879" t="s">
        <v>240</v>
      </c>
      <c r="N1879">
        <v>4</v>
      </c>
      <c r="O1879">
        <v>193.95</v>
      </c>
      <c r="P1879">
        <v>3956</v>
      </c>
      <c r="Q1879" t="str">
        <f t="shared" si="29"/>
        <v>2-Low Income Residential</v>
      </c>
    </row>
    <row r="1880" spans="1:17" x14ac:dyDescent="0.35">
      <c r="A1880">
        <v>5</v>
      </c>
      <c r="B1880" t="s">
        <v>181</v>
      </c>
      <c r="C1880">
        <v>2019</v>
      </c>
      <c r="D1880">
        <v>12</v>
      </c>
      <c r="E1880" t="s">
        <v>255</v>
      </c>
      <c r="F1880">
        <v>10</v>
      </c>
      <c r="G1880" t="s">
        <v>238</v>
      </c>
      <c r="H1880">
        <v>7</v>
      </c>
      <c r="I1880" t="s">
        <v>241</v>
      </c>
      <c r="J1880" t="s">
        <v>122</v>
      </c>
      <c r="K1880" t="s">
        <v>242</v>
      </c>
      <c r="L1880">
        <v>207</v>
      </c>
      <c r="M1880" t="s">
        <v>243</v>
      </c>
      <c r="N1880">
        <v>7</v>
      </c>
      <c r="O1880">
        <v>1238.69</v>
      </c>
      <c r="P1880">
        <v>7609</v>
      </c>
      <c r="Q1880" t="str">
        <f t="shared" si="29"/>
        <v>2-Low Income Residential</v>
      </c>
    </row>
    <row r="1881" spans="1:17" x14ac:dyDescent="0.35">
      <c r="A1881">
        <v>5</v>
      </c>
      <c r="B1881" t="s">
        <v>181</v>
      </c>
      <c r="C1881">
        <v>2019</v>
      </c>
      <c r="D1881">
        <v>12</v>
      </c>
      <c r="E1881" t="s">
        <v>255</v>
      </c>
      <c r="F1881">
        <v>60</v>
      </c>
      <c r="G1881" t="s">
        <v>212</v>
      </c>
      <c r="H1881">
        <v>623</v>
      </c>
      <c r="I1881" t="s">
        <v>295</v>
      </c>
      <c r="J1881" t="s">
        <v>124</v>
      </c>
      <c r="K1881" t="s">
        <v>227</v>
      </c>
      <c r="L1881">
        <v>360</v>
      </c>
      <c r="M1881" t="s">
        <v>225</v>
      </c>
      <c r="N1881">
        <v>3</v>
      </c>
      <c r="O1881">
        <v>69.150000000000006</v>
      </c>
      <c r="P1881">
        <v>243</v>
      </c>
      <c r="Q1881" t="str">
        <f t="shared" si="29"/>
        <v>Street</v>
      </c>
    </row>
    <row r="1882" spans="1:17" x14ac:dyDescent="0.35">
      <c r="A1882">
        <v>4</v>
      </c>
      <c r="B1882" t="s">
        <v>187</v>
      </c>
      <c r="C1882">
        <v>2019</v>
      </c>
      <c r="D1882">
        <v>12</v>
      </c>
      <c r="E1882" t="s">
        <v>255</v>
      </c>
      <c r="F1882">
        <v>10</v>
      </c>
      <c r="G1882" t="s">
        <v>238</v>
      </c>
      <c r="H1882">
        <v>903</v>
      </c>
      <c r="I1882" t="s">
        <v>239</v>
      </c>
      <c r="J1882" t="s">
        <v>121</v>
      </c>
      <c r="K1882" t="s">
        <v>230</v>
      </c>
      <c r="L1882">
        <v>4513</v>
      </c>
      <c r="M1882" t="s">
        <v>240</v>
      </c>
      <c r="N1882">
        <v>158</v>
      </c>
      <c r="O1882">
        <v>17548.29</v>
      </c>
      <c r="P1882">
        <v>134202</v>
      </c>
      <c r="Q1882" t="str">
        <f t="shared" si="29"/>
        <v>1-Residential</v>
      </c>
    </row>
    <row r="1883" spans="1:17" x14ac:dyDescent="0.35">
      <c r="A1883">
        <v>5</v>
      </c>
      <c r="B1883" t="s">
        <v>181</v>
      </c>
      <c r="C1883">
        <v>2019</v>
      </c>
      <c r="D1883">
        <v>12</v>
      </c>
      <c r="E1883" t="s">
        <v>255</v>
      </c>
      <c r="F1883">
        <v>1</v>
      </c>
      <c r="G1883" t="s">
        <v>183</v>
      </c>
      <c r="H1883">
        <v>5</v>
      </c>
      <c r="I1883" t="s">
        <v>190</v>
      </c>
      <c r="J1883" t="s">
        <v>115</v>
      </c>
      <c r="K1883" t="s">
        <v>185</v>
      </c>
      <c r="L1883">
        <v>200</v>
      </c>
      <c r="M1883" t="s">
        <v>210</v>
      </c>
      <c r="N1883">
        <v>1089</v>
      </c>
      <c r="O1883">
        <v>44652.76</v>
      </c>
      <c r="P1883">
        <v>526914</v>
      </c>
      <c r="Q1883" t="str">
        <f t="shared" si="29"/>
        <v>3-Small C&amp;I</v>
      </c>
    </row>
    <row r="1884" spans="1:17" x14ac:dyDescent="0.35">
      <c r="A1884">
        <v>5</v>
      </c>
      <c r="B1884" t="s">
        <v>181</v>
      </c>
      <c r="C1884">
        <v>2019</v>
      </c>
      <c r="D1884">
        <v>12</v>
      </c>
      <c r="E1884" t="s">
        <v>255</v>
      </c>
      <c r="F1884">
        <v>77</v>
      </c>
      <c r="G1884" t="s">
        <v>212</v>
      </c>
      <c r="H1884">
        <v>950</v>
      </c>
      <c r="I1884" t="s">
        <v>184</v>
      </c>
      <c r="J1884" t="s">
        <v>115</v>
      </c>
      <c r="K1884" t="s">
        <v>185</v>
      </c>
      <c r="L1884">
        <v>4577</v>
      </c>
      <c r="M1884" t="s">
        <v>212</v>
      </c>
      <c r="N1884">
        <v>1</v>
      </c>
      <c r="O1884">
        <v>324.14</v>
      </c>
      <c r="P1884">
        <v>3467</v>
      </c>
      <c r="Q1884" t="str">
        <f t="shared" si="29"/>
        <v>3-Small C&amp;I</v>
      </c>
    </row>
    <row r="1885" spans="1:17" x14ac:dyDescent="0.35">
      <c r="A1885">
        <v>5</v>
      </c>
      <c r="B1885" t="s">
        <v>181</v>
      </c>
      <c r="C1885">
        <v>2019</v>
      </c>
      <c r="D1885">
        <v>12</v>
      </c>
      <c r="E1885" t="s">
        <v>255</v>
      </c>
      <c r="F1885">
        <v>5</v>
      </c>
      <c r="G1885" t="s">
        <v>195</v>
      </c>
      <c r="H1885">
        <v>5</v>
      </c>
      <c r="I1885" t="s">
        <v>190</v>
      </c>
      <c r="J1885" t="s">
        <v>115</v>
      </c>
      <c r="K1885" t="s">
        <v>185</v>
      </c>
      <c r="L1885">
        <v>460</v>
      </c>
      <c r="M1885" t="s">
        <v>198</v>
      </c>
      <c r="N1885">
        <v>1098</v>
      </c>
      <c r="O1885">
        <v>385271.87</v>
      </c>
      <c r="P1885">
        <v>2114386</v>
      </c>
      <c r="Q1885" t="str">
        <f t="shared" si="29"/>
        <v>3-Small C&amp;I</v>
      </c>
    </row>
    <row r="1886" spans="1:17" x14ac:dyDescent="0.35">
      <c r="A1886">
        <v>5</v>
      </c>
      <c r="B1886" t="s">
        <v>181</v>
      </c>
      <c r="C1886">
        <v>2019</v>
      </c>
      <c r="D1886">
        <v>12</v>
      </c>
      <c r="E1886" t="s">
        <v>255</v>
      </c>
      <c r="F1886">
        <v>10</v>
      </c>
      <c r="G1886" t="s">
        <v>238</v>
      </c>
      <c r="H1886">
        <v>2</v>
      </c>
      <c r="I1886" t="s">
        <v>264</v>
      </c>
      <c r="J1886" t="s">
        <v>121</v>
      </c>
      <c r="K1886" t="s">
        <v>230</v>
      </c>
      <c r="L1886">
        <v>207</v>
      </c>
      <c r="M1886" t="s">
        <v>243</v>
      </c>
      <c r="N1886">
        <v>27</v>
      </c>
      <c r="O1886">
        <v>8708.18</v>
      </c>
      <c r="P1886">
        <v>34413</v>
      </c>
      <c r="Q1886" t="str">
        <f t="shared" si="29"/>
        <v>1-Residential</v>
      </c>
    </row>
    <row r="1887" spans="1:17" x14ac:dyDescent="0.35">
      <c r="A1887">
        <v>5</v>
      </c>
      <c r="B1887" t="s">
        <v>181</v>
      </c>
      <c r="C1887">
        <v>2019</v>
      </c>
      <c r="D1887">
        <v>12</v>
      </c>
      <c r="E1887" t="s">
        <v>255</v>
      </c>
      <c r="F1887">
        <v>3</v>
      </c>
      <c r="G1887" t="s">
        <v>189</v>
      </c>
      <c r="H1887">
        <v>9</v>
      </c>
      <c r="I1887" t="s">
        <v>275</v>
      </c>
      <c r="J1887" t="s">
        <v>117</v>
      </c>
      <c r="K1887" t="s">
        <v>236</v>
      </c>
      <c r="L1887">
        <v>300</v>
      </c>
      <c r="M1887" t="s">
        <v>191</v>
      </c>
      <c r="N1887">
        <v>323</v>
      </c>
      <c r="O1887">
        <v>-94452.5</v>
      </c>
      <c r="P1887">
        <v>626661</v>
      </c>
      <c r="Q1887" t="str">
        <f t="shared" si="29"/>
        <v>3-Small C&amp;I</v>
      </c>
    </row>
    <row r="1888" spans="1:17" x14ac:dyDescent="0.35">
      <c r="A1888">
        <v>5</v>
      </c>
      <c r="B1888" t="s">
        <v>181</v>
      </c>
      <c r="C1888">
        <v>2019</v>
      </c>
      <c r="D1888">
        <v>12</v>
      </c>
      <c r="E1888" t="s">
        <v>255</v>
      </c>
      <c r="F1888">
        <v>75</v>
      </c>
      <c r="G1888" t="s">
        <v>212</v>
      </c>
      <c r="H1888">
        <v>13</v>
      </c>
      <c r="I1888" t="s">
        <v>296</v>
      </c>
      <c r="J1888" t="s">
        <v>119</v>
      </c>
      <c r="K1888" t="s">
        <v>216</v>
      </c>
      <c r="L1888">
        <v>1575</v>
      </c>
      <c r="M1888" t="s">
        <v>218</v>
      </c>
      <c r="N1888">
        <v>1</v>
      </c>
      <c r="O1888">
        <v>1009.71</v>
      </c>
      <c r="P1888">
        <v>4830</v>
      </c>
      <c r="Q1888" t="str">
        <f t="shared" si="29"/>
        <v>4-Medium C&amp;I</v>
      </c>
    </row>
    <row r="1889" spans="1:17" x14ac:dyDescent="0.35">
      <c r="A1889">
        <v>5</v>
      </c>
      <c r="B1889" t="s">
        <v>181</v>
      </c>
      <c r="C1889">
        <v>2019</v>
      </c>
      <c r="D1889">
        <v>12</v>
      </c>
      <c r="E1889" t="s">
        <v>255</v>
      </c>
      <c r="F1889">
        <v>79</v>
      </c>
      <c r="G1889" t="s">
        <v>212</v>
      </c>
      <c r="H1889">
        <v>18</v>
      </c>
      <c r="I1889" t="s">
        <v>215</v>
      </c>
      <c r="J1889" t="s">
        <v>119</v>
      </c>
      <c r="K1889" t="s">
        <v>216</v>
      </c>
      <c r="L1889">
        <v>1579</v>
      </c>
      <c r="M1889" t="s">
        <v>271</v>
      </c>
      <c r="N1889">
        <v>1</v>
      </c>
      <c r="O1889">
        <v>11922.97</v>
      </c>
      <c r="P1889">
        <v>72600</v>
      </c>
      <c r="Q1889" t="str">
        <f t="shared" si="29"/>
        <v>4-Medium C&amp;I</v>
      </c>
    </row>
    <row r="1890" spans="1:17" x14ac:dyDescent="0.35">
      <c r="A1890">
        <v>5</v>
      </c>
      <c r="B1890" t="s">
        <v>181</v>
      </c>
      <c r="C1890">
        <v>2019</v>
      </c>
      <c r="D1890">
        <v>12</v>
      </c>
      <c r="E1890" t="s">
        <v>255</v>
      </c>
      <c r="F1890">
        <v>3</v>
      </c>
      <c r="G1890" t="s">
        <v>189</v>
      </c>
      <c r="H1890">
        <v>953</v>
      </c>
      <c r="I1890" t="s">
        <v>213</v>
      </c>
      <c r="J1890" t="s">
        <v>118</v>
      </c>
      <c r="K1890" t="s">
        <v>214</v>
      </c>
      <c r="L1890">
        <v>4532</v>
      </c>
      <c r="M1890" t="s">
        <v>200</v>
      </c>
      <c r="N1890">
        <v>14937</v>
      </c>
      <c r="O1890">
        <v>802686.01</v>
      </c>
      <c r="P1890">
        <v>8983576</v>
      </c>
      <c r="Q1890" t="str">
        <f t="shared" si="29"/>
        <v>3-Small C&amp;I</v>
      </c>
    </row>
    <row r="1891" spans="1:17" x14ac:dyDescent="0.35">
      <c r="A1891">
        <v>4</v>
      </c>
      <c r="B1891" t="s">
        <v>187</v>
      </c>
      <c r="C1891">
        <v>2019</v>
      </c>
      <c r="D1891">
        <v>12</v>
      </c>
      <c r="E1891" t="s">
        <v>255</v>
      </c>
      <c r="F1891">
        <v>1</v>
      </c>
      <c r="G1891" t="s">
        <v>183</v>
      </c>
      <c r="H1891">
        <v>10</v>
      </c>
      <c r="I1891" t="s">
        <v>251</v>
      </c>
      <c r="J1891" t="s">
        <v>118</v>
      </c>
      <c r="K1891" t="s">
        <v>214</v>
      </c>
      <c r="L1891">
        <v>200</v>
      </c>
      <c r="M1891" t="s">
        <v>210</v>
      </c>
      <c r="N1891">
        <v>3</v>
      </c>
      <c r="O1891">
        <v>916.1</v>
      </c>
      <c r="P1891">
        <v>4009</v>
      </c>
      <c r="Q1891" t="str">
        <f t="shared" si="29"/>
        <v>3-Small C&amp;I</v>
      </c>
    </row>
    <row r="1892" spans="1:17" x14ac:dyDescent="0.35">
      <c r="A1892">
        <v>5</v>
      </c>
      <c r="B1892" t="s">
        <v>181</v>
      </c>
      <c r="C1892">
        <v>2019</v>
      </c>
      <c r="D1892">
        <v>12</v>
      </c>
      <c r="E1892" t="s">
        <v>255</v>
      </c>
      <c r="F1892">
        <v>3</v>
      </c>
      <c r="G1892" t="s">
        <v>189</v>
      </c>
      <c r="H1892">
        <v>15</v>
      </c>
      <c r="I1892" t="s">
        <v>252</v>
      </c>
      <c r="J1892" t="s">
        <v>118</v>
      </c>
      <c r="K1892" t="s">
        <v>214</v>
      </c>
      <c r="L1892">
        <v>300</v>
      </c>
      <c r="M1892" t="s">
        <v>191</v>
      </c>
      <c r="N1892">
        <v>122</v>
      </c>
      <c r="O1892">
        <v>6649.69</v>
      </c>
      <c r="P1892">
        <v>30501</v>
      </c>
      <c r="Q1892" t="str">
        <f t="shared" si="29"/>
        <v>3-Small C&amp;I</v>
      </c>
    </row>
    <row r="1893" spans="1:17" x14ac:dyDescent="0.35">
      <c r="A1893">
        <v>5</v>
      </c>
      <c r="B1893" t="s">
        <v>181</v>
      </c>
      <c r="C1893">
        <v>2019</v>
      </c>
      <c r="D1893">
        <v>12</v>
      </c>
      <c r="E1893" t="s">
        <v>255</v>
      </c>
      <c r="F1893">
        <v>6</v>
      </c>
      <c r="G1893" t="s">
        <v>192</v>
      </c>
      <c r="H1893">
        <v>608</v>
      </c>
      <c r="I1893" t="s">
        <v>290</v>
      </c>
      <c r="J1893" t="s">
        <v>278</v>
      </c>
      <c r="K1893" t="s">
        <v>212</v>
      </c>
      <c r="L1893">
        <v>700</v>
      </c>
      <c r="M1893" t="s">
        <v>193</v>
      </c>
      <c r="N1893">
        <v>64</v>
      </c>
      <c r="O1893">
        <v>82316.100000000006</v>
      </c>
      <c r="P1893">
        <v>377444</v>
      </c>
      <c r="Q1893" t="str">
        <f t="shared" si="29"/>
        <v>Street</v>
      </c>
    </row>
    <row r="1894" spans="1:17" x14ac:dyDescent="0.35">
      <c r="A1894">
        <v>5</v>
      </c>
      <c r="B1894" t="s">
        <v>181</v>
      </c>
      <c r="C1894">
        <v>2019</v>
      </c>
      <c r="D1894">
        <v>12</v>
      </c>
      <c r="E1894" t="s">
        <v>255</v>
      </c>
      <c r="F1894">
        <v>5</v>
      </c>
      <c r="G1894" t="s">
        <v>195</v>
      </c>
      <c r="H1894">
        <v>616</v>
      </c>
      <c r="I1894" t="s">
        <v>199</v>
      </c>
      <c r="J1894" t="s">
        <v>125</v>
      </c>
      <c r="K1894" t="s">
        <v>197</v>
      </c>
      <c r="L1894">
        <v>4552</v>
      </c>
      <c r="M1894" t="s">
        <v>276</v>
      </c>
      <c r="N1894">
        <v>104</v>
      </c>
      <c r="O1894">
        <v>14875.29</v>
      </c>
      <c r="P1894">
        <v>77661</v>
      </c>
      <c r="Q1894" t="str">
        <f t="shared" si="29"/>
        <v>Street</v>
      </c>
    </row>
    <row r="1895" spans="1:17" x14ac:dyDescent="0.35">
      <c r="A1895">
        <v>5</v>
      </c>
      <c r="B1895" t="s">
        <v>181</v>
      </c>
      <c r="C1895">
        <v>2019</v>
      </c>
      <c r="D1895">
        <v>12</v>
      </c>
      <c r="E1895" t="s">
        <v>255</v>
      </c>
      <c r="F1895">
        <v>5</v>
      </c>
      <c r="G1895" t="s">
        <v>195</v>
      </c>
      <c r="H1895">
        <v>950</v>
      </c>
      <c r="I1895" t="s">
        <v>184</v>
      </c>
      <c r="J1895" t="s">
        <v>115</v>
      </c>
      <c r="K1895" t="s">
        <v>185</v>
      </c>
      <c r="L1895">
        <v>4552</v>
      </c>
      <c r="M1895" t="s">
        <v>276</v>
      </c>
      <c r="N1895">
        <v>1242</v>
      </c>
      <c r="O1895">
        <v>330509.17</v>
      </c>
      <c r="P1895">
        <v>3562853</v>
      </c>
      <c r="Q1895" t="str">
        <f t="shared" si="29"/>
        <v>3-Small C&amp;I</v>
      </c>
    </row>
    <row r="1896" spans="1:17" x14ac:dyDescent="0.35">
      <c r="A1896">
        <v>5</v>
      </c>
      <c r="B1896" t="s">
        <v>181</v>
      </c>
      <c r="C1896">
        <v>2019</v>
      </c>
      <c r="D1896">
        <v>12</v>
      </c>
      <c r="E1896" t="s">
        <v>255</v>
      </c>
      <c r="F1896">
        <v>6</v>
      </c>
      <c r="G1896" t="s">
        <v>192</v>
      </c>
      <c r="H1896">
        <v>615</v>
      </c>
      <c r="I1896" t="s">
        <v>292</v>
      </c>
      <c r="J1896" t="s">
        <v>123</v>
      </c>
      <c r="K1896" t="s">
        <v>261</v>
      </c>
      <c r="L1896">
        <v>4562</v>
      </c>
      <c r="M1896" t="s">
        <v>211</v>
      </c>
      <c r="N1896">
        <v>589</v>
      </c>
      <c r="O1896">
        <v>729686.15</v>
      </c>
      <c r="P1896">
        <v>2402357</v>
      </c>
      <c r="Q1896" t="str">
        <f t="shared" si="29"/>
        <v>Street</v>
      </c>
    </row>
    <row r="1897" spans="1:17" x14ac:dyDescent="0.35">
      <c r="A1897">
        <v>5</v>
      </c>
      <c r="B1897" t="s">
        <v>181</v>
      </c>
      <c r="C1897">
        <v>2019</v>
      </c>
      <c r="D1897">
        <v>12</v>
      </c>
      <c r="E1897" t="s">
        <v>255</v>
      </c>
      <c r="F1897">
        <v>60</v>
      </c>
      <c r="G1897" t="s">
        <v>212</v>
      </c>
      <c r="H1897">
        <v>600</v>
      </c>
      <c r="I1897" t="s">
        <v>266</v>
      </c>
      <c r="J1897" t="s">
        <v>123</v>
      </c>
      <c r="K1897" t="s">
        <v>261</v>
      </c>
      <c r="L1897">
        <v>360</v>
      </c>
      <c r="M1897" t="s">
        <v>225</v>
      </c>
      <c r="N1897">
        <v>11</v>
      </c>
      <c r="O1897">
        <v>4662.2299999999996</v>
      </c>
      <c r="P1897">
        <v>6980</v>
      </c>
      <c r="Q1897" t="str">
        <f t="shared" si="29"/>
        <v>Street</v>
      </c>
    </row>
    <row r="1898" spans="1:17" x14ac:dyDescent="0.35">
      <c r="A1898">
        <v>5</v>
      </c>
      <c r="B1898" t="s">
        <v>181</v>
      </c>
      <c r="C1898">
        <v>2019</v>
      </c>
      <c r="D1898">
        <v>12</v>
      </c>
      <c r="E1898" t="s">
        <v>255</v>
      </c>
      <c r="F1898">
        <v>6</v>
      </c>
      <c r="G1898" t="s">
        <v>192</v>
      </c>
      <c r="H1898">
        <v>603</v>
      </c>
      <c r="I1898" t="s">
        <v>196</v>
      </c>
      <c r="J1898" t="s">
        <v>125</v>
      </c>
      <c r="K1898" t="s">
        <v>197</v>
      </c>
      <c r="L1898">
        <v>700</v>
      </c>
      <c r="M1898" t="s">
        <v>193</v>
      </c>
      <c r="N1898">
        <v>700</v>
      </c>
      <c r="O1898">
        <v>66384.240000000005</v>
      </c>
      <c r="P1898">
        <v>202628</v>
      </c>
      <c r="Q1898" t="str">
        <f t="shared" si="29"/>
        <v>Street</v>
      </c>
    </row>
    <row r="1899" spans="1:17" x14ac:dyDescent="0.35">
      <c r="A1899">
        <v>5</v>
      </c>
      <c r="B1899" t="s">
        <v>181</v>
      </c>
      <c r="C1899">
        <v>2019</v>
      </c>
      <c r="D1899">
        <v>12</v>
      </c>
      <c r="E1899" t="s">
        <v>255</v>
      </c>
      <c r="F1899">
        <v>6</v>
      </c>
      <c r="G1899" t="s">
        <v>192</v>
      </c>
      <c r="H1899">
        <v>602</v>
      </c>
      <c r="I1899" t="s">
        <v>246</v>
      </c>
      <c r="J1899" t="s">
        <v>125</v>
      </c>
      <c r="K1899" t="s">
        <v>197</v>
      </c>
      <c r="L1899">
        <v>700</v>
      </c>
      <c r="M1899" t="s">
        <v>193</v>
      </c>
      <c r="N1899">
        <v>353</v>
      </c>
      <c r="O1899">
        <v>37604.57</v>
      </c>
      <c r="P1899">
        <v>116898</v>
      </c>
      <c r="Q1899" t="str">
        <f t="shared" si="29"/>
        <v>Street</v>
      </c>
    </row>
    <row r="1900" spans="1:17" x14ac:dyDescent="0.35">
      <c r="A1900">
        <v>5</v>
      </c>
      <c r="B1900" t="s">
        <v>181</v>
      </c>
      <c r="C1900">
        <v>2019</v>
      </c>
      <c r="D1900">
        <v>12</v>
      </c>
      <c r="E1900" t="s">
        <v>255</v>
      </c>
      <c r="F1900">
        <v>1</v>
      </c>
      <c r="G1900" t="s">
        <v>183</v>
      </c>
      <c r="H1900">
        <v>911</v>
      </c>
      <c r="I1900" t="s">
        <v>201</v>
      </c>
      <c r="J1900" t="s">
        <v>202</v>
      </c>
      <c r="K1900" t="s">
        <v>203</v>
      </c>
      <c r="L1900">
        <v>4512</v>
      </c>
      <c r="M1900" t="s">
        <v>186</v>
      </c>
      <c r="N1900">
        <v>1</v>
      </c>
      <c r="O1900">
        <v>177.72</v>
      </c>
      <c r="P1900">
        <v>1446</v>
      </c>
      <c r="Q1900" t="str">
        <f t="shared" si="29"/>
        <v>1-Residential</v>
      </c>
    </row>
    <row r="1901" spans="1:17" x14ac:dyDescent="0.35">
      <c r="A1901">
        <v>5</v>
      </c>
      <c r="B1901" t="s">
        <v>181</v>
      </c>
      <c r="C1901">
        <v>2019</v>
      </c>
      <c r="D1901">
        <v>12</v>
      </c>
      <c r="E1901" t="s">
        <v>255</v>
      </c>
      <c r="F1901">
        <v>1</v>
      </c>
      <c r="G1901" t="s">
        <v>183</v>
      </c>
      <c r="H1901">
        <v>905</v>
      </c>
      <c r="I1901" t="s">
        <v>272</v>
      </c>
      <c r="J1901" t="s">
        <v>122</v>
      </c>
      <c r="K1901" t="s">
        <v>242</v>
      </c>
      <c r="L1901">
        <v>4512</v>
      </c>
      <c r="M1901" t="s">
        <v>186</v>
      </c>
      <c r="N1901">
        <v>57804</v>
      </c>
      <c r="O1901">
        <v>1171490.45</v>
      </c>
      <c r="P1901">
        <v>32481703</v>
      </c>
      <c r="Q1901" t="str">
        <f t="shared" si="29"/>
        <v>2-Low Income Residential</v>
      </c>
    </row>
    <row r="1902" spans="1:17" x14ac:dyDescent="0.35">
      <c r="A1902">
        <v>4</v>
      </c>
      <c r="B1902" t="s">
        <v>187</v>
      </c>
      <c r="C1902">
        <v>2019</v>
      </c>
      <c r="D1902">
        <v>12</v>
      </c>
      <c r="E1902" t="s">
        <v>255</v>
      </c>
      <c r="F1902">
        <v>1</v>
      </c>
      <c r="G1902" t="s">
        <v>183</v>
      </c>
      <c r="H1902">
        <v>6</v>
      </c>
      <c r="I1902" t="s">
        <v>256</v>
      </c>
      <c r="J1902" t="s">
        <v>122</v>
      </c>
      <c r="K1902" t="s">
        <v>242</v>
      </c>
      <c r="L1902">
        <v>200</v>
      </c>
      <c r="M1902" t="s">
        <v>210</v>
      </c>
      <c r="N1902">
        <v>24</v>
      </c>
      <c r="O1902">
        <v>3399.39</v>
      </c>
      <c r="P1902">
        <v>19555</v>
      </c>
      <c r="Q1902" t="str">
        <f t="shared" si="29"/>
        <v>2-Low Income Residential</v>
      </c>
    </row>
    <row r="1903" spans="1:17" x14ac:dyDescent="0.35">
      <c r="A1903">
        <v>5</v>
      </c>
      <c r="B1903" t="s">
        <v>181</v>
      </c>
      <c r="C1903">
        <v>2019</v>
      </c>
      <c r="D1903">
        <v>12</v>
      </c>
      <c r="E1903" t="s">
        <v>255</v>
      </c>
      <c r="F1903">
        <v>60</v>
      </c>
      <c r="G1903" t="s">
        <v>212</v>
      </c>
      <c r="H1903">
        <v>615</v>
      </c>
      <c r="I1903" t="s">
        <v>292</v>
      </c>
      <c r="J1903" t="s">
        <v>123</v>
      </c>
      <c r="K1903" t="s">
        <v>261</v>
      </c>
      <c r="L1903">
        <v>4563</v>
      </c>
      <c r="M1903" t="s">
        <v>228</v>
      </c>
      <c r="N1903">
        <v>35</v>
      </c>
      <c r="O1903">
        <v>4244.99</v>
      </c>
      <c r="P1903">
        <v>12570</v>
      </c>
      <c r="Q1903" t="str">
        <f t="shared" si="29"/>
        <v>Street</v>
      </c>
    </row>
    <row r="1904" spans="1:17" x14ac:dyDescent="0.35">
      <c r="A1904">
        <v>5</v>
      </c>
      <c r="B1904" t="s">
        <v>181</v>
      </c>
      <c r="C1904">
        <v>2019</v>
      </c>
      <c r="D1904">
        <v>12</v>
      </c>
      <c r="E1904" t="s">
        <v>255</v>
      </c>
      <c r="F1904">
        <v>10</v>
      </c>
      <c r="G1904" t="s">
        <v>238</v>
      </c>
      <c r="H1904">
        <v>5</v>
      </c>
      <c r="I1904" t="s">
        <v>190</v>
      </c>
      <c r="J1904" t="s">
        <v>115</v>
      </c>
      <c r="K1904" t="s">
        <v>185</v>
      </c>
      <c r="L1904">
        <v>207</v>
      </c>
      <c r="M1904" t="s">
        <v>243</v>
      </c>
      <c r="N1904">
        <v>13</v>
      </c>
      <c r="O1904">
        <v>3680.34</v>
      </c>
      <c r="P1904">
        <v>16788</v>
      </c>
      <c r="Q1904" t="str">
        <f t="shared" si="29"/>
        <v>3-Small C&amp;I</v>
      </c>
    </row>
    <row r="1905" spans="1:17" x14ac:dyDescent="0.35">
      <c r="A1905">
        <v>5</v>
      </c>
      <c r="B1905" t="s">
        <v>181</v>
      </c>
      <c r="C1905">
        <v>2019</v>
      </c>
      <c r="D1905">
        <v>12</v>
      </c>
      <c r="E1905" t="s">
        <v>255</v>
      </c>
      <c r="F1905">
        <v>3</v>
      </c>
      <c r="G1905" t="s">
        <v>189</v>
      </c>
      <c r="H1905">
        <v>8</v>
      </c>
      <c r="I1905" t="s">
        <v>248</v>
      </c>
      <c r="J1905" t="s">
        <v>126</v>
      </c>
      <c r="K1905" t="s">
        <v>249</v>
      </c>
      <c r="L1905">
        <v>300</v>
      </c>
      <c r="M1905" t="s">
        <v>191</v>
      </c>
      <c r="N1905">
        <v>420</v>
      </c>
      <c r="O1905">
        <v>26338.43</v>
      </c>
      <c r="P1905">
        <v>110563</v>
      </c>
      <c r="Q1905" t="str">
        <f t="shared" si="29"/>
        <v>3-Small C&amp;I</v>
      </c>
    </row>
    <row r="1906" spans="1:17" x14ac:dyDescent="0.35">
      <c r="A1906">
        <v>5</v>
      </c>
      <c r="B1906" t="s">
        <v>181</v>
      </c>
      <c r="C1906">
        <v>2019</v>
      </c>
      <c r="D1906">
        <v>12</v>
      </c>
      <c r="E1906" t="s">
        <v>255</v>
      </c>
      <c r="F1906">
        <v>1</v>
      </c>
      <c r="G1906" t="s">
        <v>183</v>
      </c>
      <c r="H1906">
        <v>950</v>
      </c>
      <c r="I1906" t="s">
        <v>184</v>
      </c>
      <c r="J1906" t="s">
        <v>115</v>
      </c>
      <c r="K1906" t="s">
        <v>185</v>
      </c>
      <c r="L1906">
        <v>4512</v>
      </c>
      <c r="M1906" t="s">
        <v>186</v>
      </c>
      <c r="N1906">
        <v>660</v>
      </c>
      <c r="O1906">
        <v>39414.6</v>
      </c>
      <c r="P1906">
        <v>368043</v>
      </c>
      <c r="Q1906" t="str">
        <f t="shared" si="29"/>
        <v>3-Small C&amp;I</v>
      </c>
    </row>
    <row r="1907" spans="1:17" x14ac:dyDescent="0.35">
      <c r="A1907">
        <v>5</v>
      </c>
      <c r="B1907" t="s">
        <v>181</v>
      </c>
      <c r="C1907">
        <v>2019</v>
      </c>
      <c r="D1907">
        <v>12</v>
      </c>
      <c r="E1907" t="s">
        <v>255</v>
      </c>
      <c r="F1907">
        <v>6</v>
      </c>
      <c r="G1907" t="s">
        <v>192</v>
      </c>
      <c r="H1907">
        <v>5</v>
      </c>
      <c r="I1907" t="s">
        <v>190</v>
      </c>
      <c r="J1907" t="s">
        <v>115</v>
      </c>
      <c r="K1907" t="s">
        <v>185</v>
      </c>
      <c r="L1907">
        <v>700</v>
      </c>
      <c r="M1907" t="s">
        <v>193</v>
      </c>
      <c r="N1907">
        <v>6</v>
      </c>
      <c r="O1907">
        <v>359.79</v>
      </c>
      <c r="P1907">
        <v>1424</v>
      </c>
      <c r="Q1907" t="str">
        <f t="shared" si="29"/>
        <v>3-Small C&amp;I</v>
      </c>
    </row>
    <row r="1908" spans="1:17" x14ac:dyDescent="0.35">
      <c r="A1908">
        <v>5</v>
      </c>
      <c r="B1908" t="s">
        <v>181</v>
      </c>
      <c r="C1908">
        <v>2019</v>
      </c>
      <c r="D1908">
        <v>12</v>
      </c>
      <c r="E1908" t="s">
        <v>255</v>
      </c>
      <c r="F1908">
        <v>3</v>
      </c>
      <c r="G1908" t="s">
        <v>189</v>
      </c>
      <c r="H1908">
        <v>18</v>
      </c>
      <c r="I1908" t="s">
        <v>215</v>
      </c>
      <c r="J1908" t="s">
        <v>119</v>
      </c>
      <c r="K1908" t="s">
        <v>216</v>
      </c>
      <c r="L1908">
        <v>300</v>
      </c>
      <c r="M1908" t="s">
        <v>191</v>
      </c>
      <c r="N1908">
        <v>2369</v>
      </c>
      <c r="O1908">
        <v>6335302.9199999999</v>
      </c>
      <c r="P1908">
        <v>33686301</v>
      </c>
      <c r="Q1908" t="str">
        <f t="shared" si="29"/>
        <v>4-Medium C&amp;I</v>
      </c>
    </row>
    <row r="1909" spans="1:17" x14ac:dyDescent="0.35">
      <c r="A1909">
        <v>5</v>
      </c>
      <c r="B1909" t="s">
        <v>181</v>
      </c>
      <c r="C1909">
        <v>2019</v>
      </c>
      <c r="D1909">
        <v>12</v>
      </c>
      <c r="E1909" t="s">
        <v>255</v>
      </c>
      <c r="F1909">
        <v>3</v>
      </c>
      <c r="G1909" t="s">
        <v>189</v>
      </c>
      <c r="H1909">
        <v>14</v>
      </c>
      <c r="I1909" t="s">
        <v>299</v>
      </c>
      <c r="J1909" t="s">
        <v>117</v>
      </c>
      <c r="K1909" t="s">
        <v>236</v>
      </c>
      <c r="L1909">
        <v>300</v>
      </c>
      <c r="M1909" t="s">
        <v>191</v>
      </c>
      <c r="N1909">
        <v>2</v>
      </c>
      <c r="O1909">
        <v>98.24</v>
      </c>
      <c r="P1909">
        <v>381</v>
      </c>
      <c r="Q1909" t="str">
        <f t="shared" si="29"/>
        <v>3-Small C&amp;I</v>
      </c>
    </row>
    <row r="1910" spans="1:17" x14ac:dyDescent="0.35">
      <c r="A1910">
        <v>5</v>
      </c>
      <c r="B1910" t="s">
        <v>181</v>
      </c>
      <c r="C1910">
        <v>2019</v>
      </c>
      <c r="D1910">
        <v>12</v>
      </c>
      <c r="E1910" t="s">
        <v>255</v>
      </c>
      <c r="F1910">
        <v>1</v>
      </c>
      <c r="G1910" t="s">
        <v>183</v>
      </c>
      <c r="H1910">
        <v>15</v>
      </c>
      <c r="I1910" t="s">
        <v>252</v>
      </c>
      <c r="J1910" t="s">
        <v>118</v>
      </c>
      <c r="K1910" t="s">
        <v>214</v>
      </c>
      <c r="L1910">
        <v>200</v>
      </c>
      <c r="M1910" t="s">
        <v>210</v>
      </c>
      <c r="N1910">
        <v>3</v>
      </c>
      <c r="O1910">
        <v>126.78</v>
      </c>
      <c r="P1910">
        <v>445</v>
      </c>
      <c r="Q1910" t="str">
        <f t="shared" si="29"/>
        <v>3-Small C&amp;I</v>
      </c>
    </row>
    <row r="1911" spans="1:17" x14ac:dyDescent="0.35">
      <c r="A1911">
        <v>4</v>
      </c>
      <c r="B1911" t="s">
        <v>187</v>
      </c>
      <c r="C1911">
        <v>2019</v>
      </c>
      <c r="D1911">
        <v>12</v>
      </c>
      <c r="E1911" t="s">
        <v>255</v>
      </c>
      <c r="F1911">
        <v>1</v>
      </c>
      <c r="G1911" t="s">
        <v>183</v>
      </c>
      <c r="H1911">
        <v>953</v>
      </c>
      <c r="I1911" t="s">
        <v>213</v>
      </c>
      <c r="J1911" t="s">
        <v>118</v>
      </c>
      <c r="K1911" t="s">
        <v>214</v>
      </c>
      <c r="L1911">
        <v>4512</v>
      </c>
      <c r="M1911" t="s">
        <v>186</v>
      </c>
      <c r="N1911">
        <v>1</v>
      </c>
      <c r="O1911">
        <v>74.61</v>
      </c>
      <c r="P1911">
        <v>661</v>
      </c>
      <c r="Q1911" t="str">
        <f t="shared" si="29"/>
        <v>3-Small C&amp;I</v>
      </c>
    </row>
    <row r="1912" spans="1:17" x14ac:dyDescent="0.35">
      <c r="A1912">
        <v>5</v>
      </c>
      <c r="B1912" t="s">
        <v>181</v>
      </c>
      <c r="C1912">
        <v>2019</v>
      </c>
      <c r="D1912">
        <v>12</v>
      </c>
      <c r="E1912" t="s">
        <v>255</v>
      </c>
      <c r="F1912">
        <v>10</v>
      </c>
      <c r="G1912" t="s">
        <v>238</v>
      </c>
      <c r="H1912">
        <v>903</v>
      </c>
      <c r="I1912" t="s">
        <v>239</v>
      </c>
      <c r="J1912" t="s">
        <v>121</v>
      </c>
      <c r="K1912" t="s">
        <v>230</v>
      </c>
      <c r="L1912">
        <v>4513</v>
      </c>
      <c r="M1912" t="s">
        <v>240</v>
      </c>
      <c r="N1912">
        <v>29240</v>
      </c>
      <c r="O1912">
        <v>4002690.91</v>
      </c>
      <c r="P1912">
        <v>32441810</v>
      </c>
      <c r="Q1912" t="str">
        <f t="shared" si="29"/>
        <v>1-Residential</v>
      </c>
    </row>
    <row r="1913" spans="1:17" x14ac:dyDescent="0.35">
      <c r="A1913">
        <v>5</v>
      </c>
      <c r="B1913" t="s">
        <v>181</v>
      </c>
      <c r="C1913">
        <v>2019</v>
      </c>
      <c r="D1913">
        <v>12</v>
      </c>
      <c r="E1913" t="s">
        <v>255</v>
      </c>
      <c r="F1913">
        <v>6</v>
      </c>
      <c r="G1913" t="s">
        <v>192</v>
      </c>
      <c r="H1913">
        <v>609</v>
      </c>
      <c r="I1913" t="s">
        <v>298</v>
      </c>
      <c r="J1913" t="s">
        <v>278</v>
      </c>
      <c r="K1913" t="s">
        <v>212</v>
      </c>
      <c r="L1913">
        <v>700</v>
      </c>
      <c r="M1913" t="s">
        <v>193</v>
      </c>
      <c r="N1913">
        <v>10</v>
      </c>
      <c r="O1913">
        <v>9769.3799999999992</v>
      </c>
      <c r="P1913">
        <v>45384</v>
      </c>
      <c r="Q1913" t="str">
        <f t="shared" si="29"/>
        <v>Street</v>
      </c>
    </row>
    <row r="1914" spans="1:17" x14ac:dyDescent="0.35">
      <c r="A1914">
        <v>5</v>
      </c>
      <c r="B1914" t="s">
        <v>181</v>
      </c>
      <c r="C1914">
        <v>2019</v>
      </c>
      <c r="D1914">
        <v>12</v>
      </c>
      <c r="E1914" t="s">
        <v>255</v>
      </c>
      <c r="F1914">
        <v>3</v>
      </c>
      <c r="G1914" t="s">
        <v>189</v>
      </c>
      <c r="H1914">
        <v>950</v>
      </c>
      <c r="I1914" t="s">
        <v>184</v>
      </c>
      <c r="J1914" t="s">
        <v>115</v>
      </c>
      <c r="K1914" t="s">
        <v>185</v>
      </c>
      <c r="L1914">
        <v>4532</v>
      </c>
      <c r="M1914" t="s">
        <v>200</v>
      </c>
      <c r="N1914">
        <v>56077</v>
      </c>
      <c r="O1914">
        <v>6517141.4000000004</v>
      </c>
      <c r="P1914">
        <v>90652214</v>
      </c>
      <c r="Q1914" t="str">
        <f t="shared" si="29"/>
        <v>3-Small C&amp;I</v>
      </c>
    </row>
    <row r="1915" spans="1:17" x14ac:dyDescent="0.35">
      <c r="A1915">
        <v>5</v>
      </c>
      <c r="B1915" t="s">
        <v>181</v>
      </c>
      <c r="C1915">
        <v>2019</v>
      </c>
      <c r="D1915">
        <v>12</v>
      </c>
      <c r="E1915" t="s">
        <v>255</v>
      </c>
      <c r="F1915">
        <v>3</v>
      </c>
      <c r="G1915" t="s">
        <v>189</v>
      </c>
      <c r="H1915">
        <v>955</v>
      </c>
      <c r="I1915" t="s">
        <v>282</v>
      </c>
      <c r="J1915" t="s">
        <v>119</v>
      </c>
      <c r="K1915" t="s">
        <v>216</v>
      </c>
      <c r="L1915">
        <v>4532</v>
      </c>
      <c r="M1915" t="s">
        <v>200</v>
      </c>
      <c r="N1915">
        <v>347</v>
      </c>
      <c r="O1915">
        <v>598677.73</v>
      </c>
      <c r="P1915">
        <v>8236250</v>
      </c>
      <c r="Q1915" t="str">
        <f t="shared" si="29"/>
        <v>4-Medium C&amp;I</v>
      </c>
    </row>
    <row r="1916" spans="1:17" x14ac:dyDescent="0.35">
      <c r="A1916">
        <v>4</v>
      </c>
      <c r="B1916" t="s">
        <v>187</v>
      </c>
      <c r="C1916">
        <v>2019</v>
      </c>
      <c r="D1916">
        <v>12</v>
      </c>
      <c r="E1916" t="s">
        <v>255</v>
      </c>
      <c r="F1916">
        <v>5</v>
      </c>
      <c r="G1916" t="s">
        <v>195</v>
      </c>
      <c r="H1916">
        <v>710</v>
      </c>
      <c r="I1916" t="s">
        <v>220</v>
      </c>
      <c r="J1916" t="s">
        <v>207</v>
      </c>
      <c r="K1916" t="s">
        <v>208</v>
      </c>
      <c r="L1916">
        <v>4552</v>
      </c>
      <c r="M1916" t="s">
        <v>276</v>
      </c>
      <c r="N1916">
        <v>1</v>
      </c>
      <c r="O1916">
        <v>4729.97</v>
      </c>
      <c r="P1916">
        <v>65727</v>
      </c>
      <c r="Q1916" t="str">
        <f t="shared" si="29"/>
        <v>5-Large C&amp;I</v>
      </c>
    </row>
    <row r="1917" spans="1:17" x14ac:dyDescent="0.35">
      <c r="A1917">
        <v>5</v>
      </c>
      <c r="B1917" t="s">
        <v>181</v>
      </c>
      <c r="C1917">
        <v>2019</v>
      </c>
      <c r="D1917">
        <v>12</v>
      </c>
      <c r="E1917" t="s">
        <v>255</v>
      </c>
      <c r="F1917">
        <v>3</v>
      </c>
      <c r="G1917" t="s">
        <v>189</v>
      </c>
      <c r="H1917">
        <v>602</v>
      </c>
      <c r="I1917" t="s">
        <v>246</v>
      </c>
      <c r="J1917" t="s">
        <v>125</v>
      </c>
      <c r="K1917" t="s">
        <v>197</v>
      </c>
      <c r="L1917">
        <v>300</v>
      </c>
      <c r="M1917" t="s">
        <v>191</v>
      </c>
      <c r="N1917">
        <v>993</v>
      </c>
      <c r="O1917">
        <v>128258.56</v>
      </c>
      <c r="P1917">
        <v>402218</v>
      </c>
      <c r="Q1917" t="str">
        <f t="shared" si="29"/>
        <v>Street</v>
      </c>
    </row>
    <row r="1918" spans="1:17" x14ac:dyDescent="0.35">
      <c r="A1918">
        <v>5</v>
      </c>
      <c r="B1918" t="s">
        <v>181</v>
      </c>
      <c r="C1918">
        <v>2019</v>
      </c>
      <c r="D1918">
        <v>12</v>
      </c>
      <c r="E1918" t="s">
        <v>255</v>
      </c>
      <c r="F1918">
        <v>3</v>
      </c>
      <c r="G1918" t="s">
        <v>189</v>
      </c>
      <c r="H1918">
        <v>621</v>
      </c>
      <c r="I1918" t="s">
        <v>259</v>
      </c>
      <c r="J1918" t="s">
        <v>116</v>
      </c>
      <c r="K1918" t="s">
        <v>224</v>
      </c>
      <c r="L1918">
        <v>4532</v>
      </c>
      <c r="M1918" t="s">
        <v>200</v>
      </c>
      <c r="N1918">
        <v>6</v>
      </c>
      <c r="O1918">
        <v>629.52</v>
      </c>
      <c r="P1918">
        <v>6571</v>
      </c>
      <c r="Q1918" t="str">
        <f t="shared" si="29"/>
        <v>3-Small C&amp;I</v>
      </c>
    </row>
    <row r="1919" spans="1:17" x14ac:dyDescent="0.35">
      <c r="A1919">
        <v>5</v>
      </c>
      <c r="B1919" t="s">
        <v>181</v>
      </c>
      <c r="C1919">
        <v>2019</v>
      </c>
      <c r="D1919">
        <v>12</v>
      </c>
      <c r="E1919" t="s">
        <v>255</v>
      </c>
      <c r="F1919">
        <v>10</v>
      </c>
      <c r="G1919" t="s">
        <v>238</v>
      </c>
      <c r="H1919">
        <v>603</v>
      </c>
      <c r="I1919" t="s">
        <v>196</v>
      </c>
      <c r="J1919" t="s">
        <v>125</v>
      </c>
      <c r="K1919" t="s">
        <v>197</v>
      </c>
      <c r="L1919">
        <v>207</v>
      </c>
      <c r="M1919" t="s">
        <v>243</v>
      </c>
      <c r="N1919">
        <v>29</v>
      </c>
      <c r="O1919">
        <v>641.25</v>
      </c>
      <c r="P1919">
        <v>1793</v>
      </c>
      <c r="Q1919" t="str">
        <f t="shared" si="29"/>
        <v>Street</v>
      </c>
    </row>
    <row r="1920" spans="1:17" x14ac:dyDescent="0.35">
      <c r="A1920">
        <v>5</v>
      </c>
      <c r="B1920" t="s">
        <v>181</v>
      </c>
      <c r="C1920">
        <v>2019</v>
      </c>
      <c r="D1920">
        <v>12</v>
      </c>
      <c r="E1920" t="s">
        <v>255</v>
      </c>
      <c r="F1920">
        <v>60</v>
      </c>
      <c r="G1920" t="s">
        <v>212</v>
      </c>
      <c r="H1920">
        <v>601</v>
      </c>
      <c r="I1920" t="s">
        <v>260</v>
      </c>
      <c r="J1920" t="s">
        <v>123</v>
      </c>
      <c r="K1920" t="s">
        <v>261</v>
      </c>
      <c r="L1920">
        <v>360</v>
      </c>
      <c r="M1920" t="s">
        <v>225</v>
      </c>
      <c r="N1920">
        <v>50</v>
      </c>
      <c r="O1920">
        <v>2008.26</v>
      </c>
      <c r="P1920">
        <v>3839</v>
      </c>
      <c r="Q1920" t="str">
        <f t="shared" si="29"/>
        <v>Street</v>
      </c>
    </row>
    <row r="1921" spans="1:17" x14ac:dyDescent="0.35">
      <c r="A1921">
        <v>5</v>
      </c>
      <c r="B1921" t="s">
        <v>181</v>
      </c>
      <c r="C1921">
        <v>2019</v>
      </c>
      <c r="D1921">
        <v>12</v>
      </c>
      <c r="E1921" t="s">
        <v>255</v>
      </c>
      <c r="F1921">
        <v>3</v>
      </c>
      <c r="G1921" t="s">
        <v>189</v>
      </c>
      <c r="H1921">
        <v>911</v>
      </c>
      <c r="I1921" t="s">
        <v>201</v>
      </c>
      <c r="J1921" t="s">
        <v>202</v>
      </c>
      <c r="K1921" t="s">
        <v>203</v>
      </c>
      <c r="L1921">
        <v>4532</v>
      </c>
      <c r="M1921" t="s">
        <v>200</v>
      </c>
      <c r="N1921">
        <v>7</v>
      </c>
      <c r="O1921">
        <v>8013.7</v>
      </c>
      <c r="P1921">
        <v>68215</v>
      </c>
      <c r="Q1921" t="str">
        <f t="shared" si="29"/>
        <v>1-Residential</v>
      </c>
    </row>
    <row r="1922" spans="1:17" x14ac:dyDescent="0.35">
      <c r="A1922">
        <v>4</v>
      </c>
      <c r="B1922" t="s">
        <v>187</v>
      </c>
      <c r="C1922">
        <v>2019</v>
      </c>
      <c r="D1922">
        <v>12</v>
      </c>
      <c r="E1922" t="s">
        <v>255</v>
      </c>
      <c r="F1922">
        <v>3</v>
      </c>
      <c r="G1922" t="s">
        <v>189</v>
      </c>
      <c r="H1922">
        <v>5</v>
      </c>
      <c r="I1922" t="s">
        <v>190</v>
      </c>
      <c r="J1922" t="s">
        <v>115</v>
      </c>
      <c r="K1922" t="s">
        <v>185</v>
      </c>
      <c r="L1922">
        <v>300</v>
      </c>
      <c r="M1922" t="s">
        <v>191</v>
      </c>
      <c r="N1922">
        <v>159</v>
      </c>
      <c r="O1922">
        <v>31026.44</v>
      </c>
      <c r="P1922">
        <v>135142</v>
      </c>
      <c r="Q1922" t="str">
        <f t="shared" ref="Q1922:Q1985" si="30">VLOOKUP(J1922,S:T,2,FALSE)</f>
        <v>3-Small C&amp;I</v>
      </c>
    </row>
    <row r="1923" spans="1:17" x14ac:dyDescent="0.35">
      <c r="A1923">
        <v>5</v>
      </c>
      <c r="B1923" t="s">
        <v>181</v>
      </c>
      <c r="C1923">
        <v>2019</v>
      </c>
      <c r="D1923">
        <v>12</v>
      </c>
      <c r="E1923" t="s">
        <v>255</v>
      </c>
      <c r="F1923">
        <v>3</v>
      </c>
      <c r="G1923" t="s">
        <v>189</v>
      </c>
      <c r="H1923">
        <v>11</v>
      </c>
      <c r="I1923" t="s">
        <v>283</v>
      </c>
      <c r="J1923" t="s">
        <v>115</v>
      </c>
      <c r="K1923" t="s">
        <v>185</v>
      </c>
      <c r="L1923">
        <v>300</v>
      </c>
      <c r="M1923" t="s">
        <v>191</v>
      </c>
      <c r="N1923">
        <v>239</v>
      </c>
      <c r="O1923">
        <v>82206.58</v>
      </c>
      <c r="P1923">
        <v>397998</v>
      </c>
      <c r="Q1923" t="str">
        <f t="shared" si="30"/>
        <v>3-Small C&amp;I</v>
      </c>
    </row>
    <row r="1924" spans="1:17" x14ac:dyDescent="0.35">
      <c r="A1924">
        <v>4</v>
      </c>
      <c r="B1924" t="s">
        <v>187</v>
      </c>
      <c r="C1924">
        <v>2019</v>
      </c>
      <c r="D1924">
        <v>12</v>
      </c>
      <c r="E1924" t="s">
        <v>255</v>
      </c>
      <c r="F1924">
        <v>1</v>
      </c>
      <c r="G1924" t="s">
        <v>183</v>
      </c>
      <c r="H1924">
        <v>950</v>
      </c>
      <c r="I1924" t="s">
        <v>184</v>
      </c>
      <c r="J1924" t="s">
        <v>115</v>
      </c>
      <c r="K1924" t="s">
        <v>185</v>
      </c>
      <c r="L1924">
        <v>4512</v>
      </c>
      <c r="M1924" t="s">
        <v>186</v>
      </c>
      <c r="N1924">
        <v>28</v>
      </c>
      <c r="O1924">
        <v>1698.65</v>
      </c>
      <c r="P1924">
        <v>15521</v>
      </c>
      <c r="Q1924" t="str">
        <f t="shared" si="30"/>
        <v>3-Small C&amp;I</v>
      </c>
    </row>
    <row r="1925" spans="1:17" x14ac:dyDescent="0.35">
      <c r="A1925">
        <v>5</v>
      </c>
      <c r="B1925" t="s">
        <v>181</v>
      </c>
      <c r="C1925">
        <v>2019</v>
      </c>
      <c r="D1925">
        <v>12</v>
      </c>
      <c r="E1925" t="s">
        <v>255</v>
      </c>
      <c r="F1925">
        <v>72</v>
      </c>
      <c r="G1925" t="s">
        <v>212</v>
      </c>
      <c r="H1925">
        <v>5</v>
      </c>
      <c r="I1925" t="s">
        <v>190</v>
      </c>
      <c r="J1925" t="s">
        <v>115</v>
      </c>
      <c r="K1925" t="s">
        <v>185</v>
      </c>
      <c r="L1925">
        <v>1572</v>
      </c>
      <c r="M1925" t="s">
        <v>231</v>
      </c>
      <c r="N1925">
        <v>1</v>
      </c>
      <c r="O1925">
        <v>4847.8599999999997</v>
      </c>
      <c r="P1925">
        <v>24551</v>
      </c>
      <c r="Q1925" t="str">
        <f t="shared" si="30"/>
        <v>3-Small C&amp;I</v>
      </c>
    </row>
    <row r="1926" spans="1:17" x14ac:dyDescent="0.35">
      <c r="A1926">
        <v>5</v>
      </c>
      <c r="B1926" t="s">
        <v>181</v>
      </c>
      <c r="C1926">
        <v>2019</v>
      </c>
      <c r="D1926">
        <v>12</v>
      </c>
      <c r="E1926" t="s">
        <v>255</v>
      </c>
      <c r="F1926">
        <v>79</v>
      </c>
      <c r="G1926" t="s">
        <v>212</v>
      </c>
      <c r="H1926">
        <v>5</v>
      </c>
      <c r="I1926" t="s">
        <v>190</v>
      </c>
      <c r="J1926" t="s">
        <v>115</v>
      </c>
      <c r="K1926" t="s">
        <v>185</v>
      </c>
      <c r="L1926">
        <v>1579</v>
      </c>
      <c r="M1926" t="s">
        <v>271</v>
      </c>
      <c r="N1926">
        <v>1</v>
      </c>
      <c r="O1926">
        <v>9.64</v>
      </c>
      <c r="P1926">
        <v>0</v>
      </c>
      <c r="Q1926" t="str">
        <f t="shared" si="30"/>
        <v>3-Small C&amp;I</v>
      </c>
    </row>
    <row r="1927" spans="1:17" x14ac:dyDescent="0.35">
      <c r="A1927">
        <v>5</v>
      </c>
      <c r="B1927" t="s">
        <v>181</v>
      </c>
      <c r="C1927">
        <v>2019</v>
      </c>
      <c r="D1927">
        <v>12</v>
      </c>
      <c r="E1927" t="s">
        <v>255</v>
      </c>
      <c r="F1927">
        <v>3</v>
      </c>
      <c r="G1927" t="s">
        <v>189</v>
      </c>
      <c r="H1927">
        <v>2</v>
      </c>
      <c r="I1927" t="s">
        <v>264</v>
      </c>
      <c r="J1927" t="s">
        <v>121</v>
      </c>
      <c r="K1927" t="s">
        <v>230</v>
      </c>
      <c r="L1927">
        <v>300</v>
      </c>
      <c r="M1927" t="s">
        <v>191</v>
      </c>
      <c r="N1927">
        <v>3</v>
      </c>
      <c r="O1927">
        <v>154.22999999999999</v>
      </c>
      <c r="P1927">
        <v>544</v>
      </c>
      <c r="Q1927" t="str">
        <f t="shared" si="30"/>
        <v>1-Residential</v>
      </c>
    </row>
    <row r="1928" spans="1:17" x14ac:dyDescent="0.35">
      <c r="A1928">
        <v>5</v>
      </c>
      <c r="B1928" t="s">
        <v>181</v>
      </c>
      <c r="C1928">
        <v>2019</v>
      </c>
      <c r="D1928">
        <v>12</v>
      </c>
      <c r="E1928" t="s">
        <v>255</v>
      </c>
      <c r="F1928">
        <v>71</v>
      </c>
      <c r="G1928" t="s">
        <v>212</v>
      </c>
      <c r="H1928">
        <v>1</v>
      </c>
      <c r="I1928" t="s">
        <v>229</v>
      </c>
      <c r="J1928" t="s">
        <v>121</v>
      </c>
      <c r="K1928" t="s">
        <v>230</v>
      </c>
      <c r="L1928">
        <v>1571</v>
      </c>
      <c r="M1928" t="s">
        <v>265</v>
      </c>
      <c r="N1928">
        <v>1</v>
      </c>
      <c r="O1928">
        <v>7</v>
      </c>
      <c r="P1928">
        <v>0</v>
      </c>
      <c r="Q1928" t="str">
        <f t="shared" si="30"/>
        <v>1-Residential</v>
      </c>
    </row>
    <row r="1929" spans="1:17" x14ac:dyDescent="0.35">
      <c r="A1929">
        <v>4</v>
      </c>
      <c r="B1929" t="s">
        <v>187</v>
      </c>
      <c r="C1929">
        <v>2019</v>
      </c>
      <c r="D1929">
        <v>12</v>
      </c>
      <c r="E1929" t="s">
        <v>255</v>
      </c>
      <c r="F1929">
        <v>5</v>
      </c>
      <c r="G1929" t="s">
        <v>195</v>
      </c>
      <c r="H1929">
        <v>18</v>
      </c>
      <c r="I1929" t="s">
        <v>215</v>
      </c>
      <c r="J1929" t="s">
        <v>119</v>
      </c>
      <c r="K1929" t="s">
        <v>216</v>
      </c>
      <c r="L1929">
        <v>460</v>
      </c>
      <c r="M1929" t="s">
        <v>198</v>
      </c>
      <c r="N1929">
        <v>1</v>
      </c>
      <c r="O1929">
        <v>521.36</v>
      </c>
      <c r="P1929">
        <v>2320</v>
      </c>
      <c r="Q1929" t="str">
        <f t="shared" si="30"/>
        <v>4-Medium C&amp;I</v>
      </c>
    </row>
    <row r="1930" spans="1:17" x14ac:dyDescent="0.35">
      <c r="A1930">
        <v>5</v>
      </c>
      <c r="B1930" t="s">
        <v>181</v>
      </c>
      <c r="C1930">
        <v>2019</v>
      </c>
      <c r="D1930">
        <v>12</v>
      </c>
      <c r="E1930" t="s">
        <v>255</v>
      </c>
      <c r="F1930">
        <v>3</v>
      </c>
      <c r="G1930" t="s">
        <v>189</v>
      </c>
      <c r="H1930">
        <v>20</v>
      </c>
      <c r="I1930" t="s">
        <v>300</v>
      </c>
      <c r="J1930" t="s">
        <v>128</v>
      </c>
      <c r="K1930" t="s">
        <v>205</v>
      </c>
      <c r="L1930">
        <v>300</v>
      </c>
      <c r="M1930" t="s">
        <v>191</v>
      </c>
      <c r="N1930">
        <v>82</v>
      </c>
      <c r="O1930">
        <v>210135.81</v>
      </c>
      <c r="P1930">
        <v>1162713</v>
      </c>
      <c r="Q1930" t="str">
        <f t="shared" si="30"/>
        <v>4-Medium C&amp;I</v>
      </c>
    </row>
    <row r="1931" spans="1:17" x14ac:dyDescent="0.35">
      <c r="A1931">
        <v>4</v>
      </c>
      <c r="B1931" t="s">
        <v>187</v>
      </c>
      <c r="C1931">
        <v>2019</v>
      </c>
      <c r="D1931">
        <v>12</v>
      </c>
      <c r="E1931" t="s">
        <v>255</v>
      </c>
      <c r="F1931">
        <v>3</v>
      </c>
      <c r="G1931" t="s">
        <v>189</v>
      </c>
      <c r="H1931">
        <v>10</v>
      </c>
      <c r="I1931" t="s">
        <v>251</v>
      </c>
      <c r="J1931" t="s">
        <v>118</v>
      </c>
      <c r="K1931" t="s">
        <v>214</v>
      </c>
      <c r="L1931">
        <v>300</v>
      </c>
      <c r="M1931" t="s">
        <v>191</v>
      </c>
      <c r="N1931">
        <v>12</v>
      </c>
      <c r="O1931">
        <v>904.09</v>
      </c>
      <c r="P1931">
        <v>3580</v>
      </c>
      <c r="Q1931" t="str">
        <f t="shared" si="30"/>
        <v>3-Small C&amp;I</v>
      </c>
    </row>
    <row r="1932" spans="1:17" x14ac:dyDescent="0.35">
      <c r="A1932">
        <v>5</v>
      </c>
      <c r="B1932" t="s">
        <v>181</v>
      </c>
      <c r="C1932">
        <v>2019</v>
      </c>
      <c r="D1932">
        <v>12</v>
      </c>
      <c r="E1932" t="s">
        <v>255</v>
      </c>
      <c r="F1932">
        <v>1</v>
      </c>
      <c r="G1932" t="s">
        <v>183</v>
      </c>
      <c r="H1932">
        <v>903</v>
      </c>
      <c r="I1932" t="s">
        <v>239</v>
      </c>
      <c r="J1932" t="s">
        <v>121</v>
      </c>
      <c r="K1932" t="s">
        <v>230</v>
      </c>
      <c r="L1932">
        <v>4512</v>
      </c>
      <c r="M1932" t="s">
        <v>186</v>
      </c>
      <c r="N1932">
        <v>398937</v>
      </c>
      <c r="O1932">
        <v>30675267.550000001</v>
      </c>
      <c r="P1932">
        <v>238092942</v>
      </c>
      <c r="Q1932" t="str">
        <f t="shared" si="30"/>
        <v>1-Residential</v>
      </c>
    </row>
    <row r="1933" spans="1:17" x14ac:dyDescent="0.35">
      <c r="A1933">
        <v>5</v>
      </c>
      <c r="B1933" t="s">
        <v>181</v>
      </c>
      <c r="C1933">
        <v>2019</v>
      </c>
      <c r="D1933">
        <v>12</v>
      </c>
      <c r="E1933" t="s">
        <v>255</v>
      </c>
      <c r="F1933">
        <v>79</v>
      </c>
      <c r="G1933" t="s">
        <v>212</v>
      </c>
      <c r="H1933">
        <v>710</v>
      </c>
      <c r="I1933" t="s">
        <v>220</v>
      </c>
      <c r="J1933" t="s">
        <v>207</v>
      </c>
      <c r="K1933" t="s">
        <v>208</v>
      </c>
      <c r="L1933">
        <v>4579</v>
      </c>
      <c r="M1933" t="s">
        <v>221</v>
      </c>
      <c r="N1933">
        <v>1</v>
      </c>
      <c r="O1933">
        <v>3296.63</v>
      </c>
      <c r="P1933">
        <v>62169</v>
      </c>
      <c r="Q1933" t="str">
        <f t="shared" si="30"/>
        <v>5-Large C&amp;I</v>
      </c>
    </row>
    <row r="1934" spans="1:17" x14ac:dyDescent="0.35">
      <c r="A1934">
        <v>5</v>
      </c>
      <c r="B1934" t="s">
        <v>181</v>
      </c>
      <c r="C1934">
        <v>2019</v>
      </c>
      <c r="D1934">
        <v>12</v>
      </c>
      <c r="E1934" t="s">
        <v>255</v>
      </c>
      <c r="F1934">
        <v>3</v>
      </c>
      <c r="G1934" t="s">
        <v>189</v>
      </c>
      <c r="H1934">
        <v>603</v>
      </c>
      <c r="I1934" t="s">
        <v>196</v>
      </c>
      <c r="J1934" t="s">
        <v>125</v>
      </c>
      <c r="K1934" t="s">
        <v>197</v>
      </c>
      <c r="L1934">
        <v>300</v>
      </c>
      <c r="M1934" t="s">
        <v>191</v>
      </c>
      <c r="N1934">
        <v>2044</v>
      </c>
      <c r="O1934">
        <v>229710.22</v>
      </c>
      <c r="P1934">
        <v>733576</v>
      </c>
      <c r="Q1934" t="str">
        <f t="shared" si="30"/>
        <v>Street</v>
      </c>
    </row>
    <row r="1935" spans="1:17" x14ac:dyDescent="0.35">
      <c r="A1935">
        <v>5</v>
      </c>
      <c r="B1935" t="s">
        <v>181</v>
      </c>
      <c r="C1935">
        <v>2019</v>
      </c>
      <c r="D1935">
        <v>12</v>
      </c>
      <c r="E1935" t="s">
        <v>255</v>
      </c>
      <c r="F1935">
        <v>5</v>
      </c>
      <c r="G1935" t="s">
        <v>195</v>
      </c>
      <c r="H1935">
        <v>602</v>
      </c>
      <c r="I1935" t="s">
        <v>246</v>
      </c>
      <c r="J1935" t="s">
        <v>125</v>
      </c>
      <c r="K1935" t="s">
        <v>197</v>
      </c>
      <c r="L1935">
        <v>460</v>
      </c>
      <c r="M1935" t="s">
        <v>198</v>
      </c>
      <c r="N1935">
        <v>29</v>
      </c>
      <c r="O1935">
        <v>5068.8999999999996</v>
      </c>
      <c r="P1935">
        <v>16342</v>
      </c>
      <c r="Q1935" t="str">
        <f t="shared" si="30"/>
        <v>Street</v>
      </c>
    </row>
    <row r="1936" spans="1:17" x14ac:dyDescent="0.35">
      <c r="A1936">
        <v>4</v>
      </c>
      <c r="B1936" t="s">
        <v>187</v>
      </c>
      <c r="C1936">
        <v>2019</v>
      </c>
      <c r="D1936">
        <v>12</v>
      </c>
      <c r="E1936" t="s">
        <v>255</v>
      </c>
      <c r="F1936">
        <v>60</v>
      </c>
      <c r="G1936" t="s">
        <v>212</v>
      </c>
      <c r="H1936">
        <v>615</v>
      </c>
      <c r="I1936" t="s">
        <v>292</v>
      </c>
      <c r="J1936" t="s">
        <v>123</v>
      </c>
      <c r="K1936" t="s">
        <v>261</v>
      </c>
      <c r="L1936">
        <v>4563</v>
      </c>
      <c r="M1936" t="s">
        <v>228</v>
      </c>
      <c r="N1936">
        <v>1</v>
      </c>
      <c r="O1936">
        <v>11.53</v>
      </c>
      <c r="P1936">
        <v>38</v>
      </c>
      <c r="Q1936" t="str">
        <f t="shared" si="30"/>
        <v>Street</v>
      </c>
    </row>
    <row r="1937" spans="1:17" x14ac:dyDescent="0.35">
      <c r="A1937">
        <v>5</v>
      </c>
      <c r="B1937" t="s">
        <v>181</v>
      </c>
      <c r="C1937">
        <v>2019</v>
      </c>
      <c r="D1937">
        <v>12</v>
      </c>
      <c r="E1937" t="s">
        <v>255</v>
      </c>
      <c r="F1937">
        <v>6</v>
      </c>
      <c r="G1937" t="s">
        <v>192</v>
      </c>
      <c r="H1937">
        <v>606</v>
      </c>
      <c r="I1937" t="s">
        <v>279</v>
      </c>
      <c r="J1937" t="s">
        <v>130</v>
      </c>
      <c r="K1937" t="s">
        <v>280</v>
      </c>
      <c r="L1937">
        <v>700</v>
      </c>
      <c r="M1937" t="s">
        <v>193</v>
      </c>
      <c r="N1937">
        <v>2</v>
      </c>
      <c r="O1937">
        <v>821.37</v>
      </c>
      <c r="P1937">
        <v>1774</v>
      </c>
      <c r="Q1937" t="str">
        <f t="shared" si="30"/>
        <v>Street</v>
      </c>
    </row>
    <row r="1938" spans="1:17" x14ac:dyDescent="0.35">
      <c r="A1938">
        <v>5</v>
      </c>
      <c r="B1938" t="s">
        <v>181</v>
      </c>
      <c r="C1938">
        <v>2019</v>
      </c>
      <c r="D1938">
        <v>12</v>
      </c>
      <c r="E1938" t="s">
        <v>255</v>
      </c>
      <c r="F1938">
        <v>6</v>
      </c>
      <c r="G1938" t="s">
        <v>192</v>
      </c>
      <c r="H1938">
        <v>624</v>
      </c>
      <c r="I1938" t="s">
        <v>226</v>
      </c>
      <c r="J1938" t="s">
        <v>124</v>
      </c>
      <c r="K1938" t="s">
        <v>227</v>
      </c>
      <c r="L1938">
        <v>4562</v>
      </c>
      <c r="M1938" t="s">
        <v>211</v>
      </c>
      <c r="N1938">
        <v>14</v>
      </c>
      <c r="O1938">
        <v>2996.65</v>
      </c>
      <c r="P1938">
        <v>21567</v>
      </c>
      <c r="Q1938" t="str">
        <f t="shared" si="30"/>
        <v>Street</v>
      </c>
    </row>
    <row r="1939" spans="1:17" x14ac:dyDescent="0.35">
      <c r="A1939">
        <v>4</v>
      </c>
      <c r="B1939" t="s">
        <v>187</v>
      </c>
      <c r="C1939">
        <v>2019</v>
      </c>
      <c r="D1939">
        <v>12</v>
      </c>
      <c r="E1939" t="s">
        <v>255</v>
      </c>
      <c r="F1939">
        <v>6</v>
      </c>
      <c r="G1939" t="s">
        <v>192</v>
      </c>
      <c r="H1939">
        <v>624</v>
      </c>
      <c r="I1939" t="s">
        <v>226</v>
      </c>
      <c r="J1939" t="s">
        <v>124</v>
      </c>
      <c r="K1939" t="s">
        <v>227</v>
      </c>
      <c r="L1939">
        <v>4562</v>
      </c>
      <c r="M1939" t="s">
        <v>211</v>
      </c>
      <c r="N1939">
        <v>2</v>
      </c>
      <c r="O1939">
        <v>1298.79</v>
      </c>
      <c r="P1939">
        <v>8515</v>
      </c>
      <c r="Q1939" t="str">
        <f t="shared" si="30"/>
        <v>Street</v>
      </c>
    </row>
    <row r="1940" spans="1:17" x14ac:dyDescent="0.35">
      <c r="A1940">
        <v>4</v>
      </c>
      <c r="B1940" t="s">
        <v>187</v>
      </c>
      <c r="C1940">
        <v>2019</v>
      </c>
      <c r="D1940">
        <v>12</v>
      </c>
      <c r="E1940" t="s">
        <v>255</v>
      </c>
      <c r="F1940">
        <v>1</v>
      </c>
      <c r="G1940" t="s">
        <v>183</v>
      </c>
      <c r="H1940">
        <v>5</v>
      </c>
      <c r="I1940" t="s">
        <v>190</v>
      </c>
      <c r="J1940" t="s">
        <v>115</v>
      </c>
      <c r="K1940" t="s">
        <v>185</v>
      </c>
      <c r="L1940">
        <v>200</v>
      </c>
      <c r="M1940" t="s">
        <v>210</v>
      </c>
      <c r="N1940">
        <v>13</v>
      </c>
      <c r="O1940">
        <v>1706.45</v>
      </c>
      <c r="P1940">
        <v>7198</v>
      </c>
      <c r="Q1940" t="str">
        <f t="shared" si="30"/>
        <v>3-Small C&amp;I</v>
      </c>
    </row>
    <row r="1941" spans="1:17" x14ac:dyDescent="0.35">
      <c r="A1941">
        <v>5</v>
      </c>
      <c r="B1941" t="s">
        <v>181</v>
      </c>
      <c r="C1941">
        <v>2019</v>
      </c>
      <c r="D1941">
        <v>12</v>
      </c>
      <c r="E1941" t="s">
        <v>255</v>
      </c>
      <c r="F1941">
        <v>79</v>
      </c>
      <c r="G1941" t="s">
        <v>212</v>
      </c>
      <c r="H1941">
        <v>951</v>
      </c>
      <c r="I1941" t="s">
        <v>250</v>
      </c>
      <c r="J1941" t="s">
        <v>126</v>
      </c>
      <c r="K1941" t="s">
        <v>249</v>
      </c>
      <c r="L1941">
        <v>4579</v>
      </c>
      <c r="M1941" t="s">
        <v>221</v>
      </c>
      <c r="N1941">
        <v>7</v>
      </c>
      <c r="O1941">
        <v>303.95999999999998</v>
      </c>
      <c r="P1941">
        <v>2844</v>
      </c>
      <c r="Q1941" t="str">
        <f t="shared" si="30"/>
        <v>3-Small C&amp;I</v>
      </c>
    </row>
    <row r="1942" spans="1:17" x14ac:dyDescent="0.35">
      <c r="A1942">
        <v>5</v>
      </c>
      <c r="B1942" t="s">
        <v>181</v>
      </c>
      <c r="C1942">
        <v>2019</v>
      </c>
      <c r="D1942">
        <v>12</v>
      </c>
      <c r="E1942" t="s">
        <v>255</v>
      </c>
      <c r="F1942">
        <v>5</v>
      </c>
      <c r="G1942" t="s">
        <v>195</v>
      </c>
      <c r="H1942">
        <v>11</v>
      </c>
      <c r="I1942" t="s">
        <v>283</v>
      </c>
      <c r="J1942" t="s">
        <v>115</v>
      </c>
      <c r="K1942" t="s">
        <v>185</v>
      </c>
      <c r="L1942">
        <v>460</v>
      </c>
      <c r="M1942" t="s">
        <v>198</v>
      </c>
      <c r="N1942">
        <v>2</v>
      </c>
      <c r="O1942">
        <v>133.25</v>
      </c>
      <c r="P1942">
        <v>548</v>
      </c>
      <c r="Q1942" t="str">
        <f t="shared" si="30"/>
        <v>3-Small C&amp;I</v>
      </c>
    </row>
    <row r="1943" spans="1:17" x14ac:dyDescent="0.35">
      <c r="A1943">
        <v>5</v>
      </c>
      <c r="B1943" t="s">
        <v>181</v>
      </c>
      <c r="C1943">
        <v>2019</v>
      </c>
      <c r="D1943">
        <v>12</v>
      </c>
      <c r="E1943" t="s">
        <v>255</v>
      </c>
      <c r="F1943">
        <v>3</v>
      </c>
      <c r="G1943" t="s">
        <v>189</v>
      </c>
      <c r="H1943">
        <v>1</v>
      </c>
      <c r="I1943" t="s">
        <v>229</v>
      </c>
      <c r="J1943" t="s">
        <v>121</v>
      </c>
      <c r="K1943" t="s">
        <v>230</v>
      </c>
      <c r="L1943">
        <v>300</v>
      </c>
      <c r="M1943" t="s">
        <v>191</v>
      </c>
      <c r="N1943">
        <v>1310</v>
      </c>
      <c r="O1943">
        <v>451582.95</v>
      </c>
      <c r="P1943">
        <v>1651261</v>
      </c>
      <c r="Q1943" t="str">
        <f t="shared" si="30"/>
        <v>1-Residential</v>
      </c>
    </row>
    <row r="1944" spans="1:17" x14ac:dyDescent="0.35">
      <c r="A1944">
        <v>5</v>
      </c>
      <c r="B1944" t="s">
        <v>181</v>
      </c>
      <c r="C1944">
        <v>2019</v>
      </c>
      <c r="D1944">
        <v>12</v>
      </c>
      <c r="E1944" t="s">
        <v>255</v>
      </c>
      <c r="F1944">
        <v>1</v>
      </c>
      <c r="G1944" t="s">
        <v>183</v>
      </c>
      <c r="H1944">
        <v>10</v>
      </c>
      <c r="I1944" t="s">
        <v>251</v>
      </c>
      <c r="J1944" t="s">
        <v>117</v>
      </c>
      <c r="K1944" t="s">
        <v>236</v>
      </c>
      <c r="L1944">
        <v>200</v>
      </c>
      <c r="M1944" t="s">
        <v>210</v>
      </c>
      <c r="N1944">
        <v>1099</v>
      </c>
      <c r="O1944">
        <v>89947.09</v>
      </c>
      <c r="P1944">
        <v>376956</v>
      </c>
      <c r="Q1944" t="str">
        <f t="shared" si="30"/>
        <v>3-Small C&amp;I</v>
      </c>
    </row>
    <row r="1945" spans="1:17" x14ac:dyDescent="0.35">
      <c r="A1945">
        <v>5</v>
      </c>
      <c r="B1945" t="s">
        <v>181</v>
      </c>
      <c r="C1945">
        <v>2019</v>
      </c>
      <c r="D1945">
        <v>12</v>
      </c>
      <c r="E1945" t="s">
        <v>255</v>
      </c>
      <c r="F1945">
        <v>5</v>
      </c>
      <c r="G1945" t="s">
        <v>195</v>
      </c>
      <c r="H1945">
        <v>18</v>
      </c>
      <c r="I1945" t="s">
        <v>215</v>
      </c>
      <c r="J1945" t="s">
        <v>119</v>
      </c>
      <c r="K1945" t="s">
        <v>216</v>
      </c>
      <c r="L1945">
        <v>460</v>
      </c>
      <c r="M1945" t="s">
        <v>198</v>
      </c>
      <c r="N1945">
        <v>200</v>
      </c>
      <c r="O1945">
        <v>682601.62</v>
      </c>
      <c r="P1945">
        <v>3622963</v>
      </c>
      <c r="Q1945" t="str">
        <f t="shared" si="30"/>
        <v>4-Medium C&amp;I</v>
      </c>
    </row>
    <row r="1946" spans="1:17" x14ac:dyDescent="0.35">
      <c r="A1946">
        <v>5</v>
      </c>
      <c r="B1946" t="s">
        <v>181</v>
      </c>
      <c r="C1946">
        <v>2019</v>
      </c>
      <c r="D1946">
        <v>12</v>
      </c>
      <c r="E1946" t="s">
        <v>255</v>
      </c>
      <c r="F1946">
        <v>75</v>
      </c>
      <c r="G1946" t="s">
        <v>212</v>
      </c>
      <c r="H1946">
        <v>18</v>
      </c>
      <c r="I1946" t="s">
        <v>215</v>
      </c>
      <c r="J1946" t="s">
        <v>119</v>
      </c>
      <c r="K1946" t="s">
        <v>216</v>
      </c>
      <c r="L1946">
        <v>1575</v>
      </c>
      <c r="M1946" t="s">
        <v>218</v>
      </c>
      <c r="N1946">
        <v>2</v>
      </c>
      <c r="O1946">
        <v>9376.52</v>
      </c>
      <c r="P1946">
        <v>50540</v>
      </c>
      <c r="Q1946" t="str">
        <f t="shared" si="30"/>
        <v>4-Medium C&amp;I</v>
      </c>
    </row>
    <row r="1947" spans="1:17" x14ac:dyDescent="0.35">
      <c r="A1947">
        <v>4</v>
      </c>
      <c r="B1947" t="s">
        <v>187</v>
      </c>
      <c r="C1947">
        <v>2019</v>
      </c>
      <c r="D1947">
        <v>12</v>
      </c>
      <c r="E1947" t="s">
        <v>255</v>
      </c>
      <c r="F1947">
        <v>3</v>
      </c>
      <c r="G1947" t="s">
        <v>189</v>
      </c>
      <c r="H1947">
        <v>15</v>
      </c>
      <c r="I1947" t="s">
        <v>252</v>
      </c>
      <c r="J1947" t="s">
        <v>118</v>
      </c>
      <c r="K1947" t="s">
        <v>214</v>
      </c>
      <c r="L1947">
        <v>300</v>
      </c>
      <c r="M1947" t="s">
        <v>191</v>
      </c>
      <c r="N1947">
        <v>1</v>
      </c>
      <c r="O1947">
        <v>11.93</v>
      </c>
      <c r="P1947">
        <v>9</v>
      </c>
      <c r="Q1947" t="str">
        <f t="shared" si="30"/>
        <v>3-Small C&amp;I</v>
      </c>
    </row>
    <row r="1948" spans="1:17" x14ac:dyDescent="0.35">
      <c r="A1948">
        <v>4</v>
      </c>
      <c r="B1948" t="s">
        <v>187</v>
      </c>
      <c r="C1948">
        <v>2019</v>
      </c>
      <c r="D1948">
        <v>12</v>
      </c>
      <c r="E1948" t="s">
        <v>255</v>
      </c>
      <c r="F1948">
        <v>3</v>
      </c>
      <c r="G1948" t="s">
        <v>189</v>
      </c>
      <c r="H1948">
        <v>954</v>
      </c>
      <c r="I1948" t="s">
        <v>237</v>
      </c>
      <c r="J1948" t="s">
        <v>119</v>
      </c>
      <c r="K1948" t="s">
        <v>216</v>
      </c>
      <c r="L1948">
        <v>4532</v>
      </c>
      <c r="M1948" t="s">
        <v>200</v>
      </c>
      <c r="N1948">
        <v>73</v>
      </c>
      <c r="O1948">
        <v>114963.68</v>
      </c>
      <c r="P1948">
        <v>1253796</v>
      </c>
      <c r="Q1948" t="str">
        <f t="shared" si="30"/>
        <v>4-Medium C&amp;I</v>
      </c>
    </row>
    <row r="1949" spans="1:17" x14ac:dyDescent="0.35">
      <c r="A1949">
        <v>5</v>
      </c>
      <c r="B1949" t="s">
        <v>181</v>
      </c>
      <c r="C1949">
        <v>2019</v>
      </c>
      <c r="D1949">
        <v>12</v>
      </c>
      <c r="E1949" t="s">
        <v>255</v>
      </c>
      <c r="F1949">
        <v>3</v>
      </c>
      <c r="G1949" t="s">
        <v>189</v>
      </c>
      <c r="H1949">
        <v>19</v>
      </c>
      <c r="I1949" t="s">
        <v>262</v>
      </c>
      <c r="J1949" t="s">
        <v>127</v>
      </c>
      <c r="K1949" t="s">
        <v>263</v>
      </c>
      <c r="L1949">
        <v>300</v>
      </c>
      <c r="M1949" t="s">
        <v>191</v>
      </c>
      <c r="N1949">
        <v>56</v>
      </c>
      <c r="O1949">
        <v>187554.82</v>
      </c>
      <c r="P1949">
        <v>1024281</v>
      </c>
      <c r="Q1949" t="str">
        <f t="shared" si="30"/>
        <v>4-Medium C&amp;I</v>
      </c>
    </row>
    <row r="1950" spans="1:17" x14ac:dyDescent="0.35">
      <c r="A1950">
        <v>5</v>
      </c>
      <c r="B1950" t="s">
        <v>181</v>
      </c>
      <c r="C1950">
        <v>2019</v>
      </c>
      <c r="D1950">
        <v>12</v>
      </c>
      <c r="E1950" t="s">
        <v>255</v>
      </c>
      <c r="F1950">
        <v>10</v>
      </c>
      <c r="G1950" t="s">
        <v>238</v>
      </c>
      <c r="H1950">
        <v>905</v>
      </c>
      <c r="I1950" t="s">
        <v>272</v>
      </c>
      <c r="J1950" t="s">
        <v>122</v>
      </c>
      <c r="K1950" t="s">
        <v>242</v>
      </c>
      <c r="L1950">
        <v>4513</v>
      </c>
      <c r="M1950" t="s">
        <v>240</v>
      </c>
      <c r="N1950">
        <v>4378</v>
      </c>
      <c r="O1950">
        <v>148745.04</v>
      </c>
      <c r="P1950">
        <v>4539819</v>
      </c>
      <c r="Q1950" t="str">
        <f t="shared" si="30"/>
        <v>2-Low Income Residential</v>
      </c>
    </row>
    <row r="1951" spans="1:17" x14ac:dyDescent="0.35">
      <c r="A1951">
        <v>5</v>
      </c>
      <c r="B1951" t="s">
        <v>181</v>
      </c>
      <c r="C1951">
        <v>2019</v>
      </c>
      <c r="D1951">
        <v>12</v>
      </c>
      <c r="E1951" t="s">
        <v>255</v>
      </c>
      <c r="F1951">
        <v>6</v>
      </c>
      <c r="G1951" t="s">
        <v>192</v>
      </c>
      <c r="H1951">
        <v>618</v>
      </c>
      <c r="I1951" t="s">
        <v>294</v>
      </c>
      <c r="J1951" t="s">
        <v>130</v>
      </c>
      <c r="K1951" t="s">
        <v>280</v>
      </c>
      <c r="L1951">
        <v>4562</v>
      </c>
      <c r="M1951" t="s">
        <v>211</v>
      </c>
      <c r="N1951">
        <v>5</v>
      </c>
      <c r="O1951">
        <v>1612.5</v>
      </c>
      <c r="P1951">
        <v>5983</v>
      </c>
      <c r="Q1951" t="str">
        <f t="shared" si="30"/>
        <v>Street</v>
      </c>
    </row>
    <row r="1952" spans="1:17" x14ac:dyDescent="0.35">
      <c r="A1952">
        <v>5</v>
      </c>
      <c r="B1952" t="s">
        <v>181</v>
      </c>
      <c r="C1952">
        <v>2019</v>
      </c>
      <c r="D1952">
        <v>12</v>
      </c>
      <c r="E1952" t="s">
        <v>255</v>
      </c>
      <c r="F1952">
        <v>60</v>
      </c>
      <c r="G1952" t="s">
        <v>212</v>
      </c>
      <c r="H1952">
        <v>624</v>
      </c>
      <c r="I1952" t="s">
        <v>226</v>
      </c>
      <c r="J1952" t="s">
        <v>124</v>
      </c>
      <c r="K1952" t="s">
        <v>227</v>
      </c>
      <c r="L1952">
        <v>4563</v>
      </c>
      <c r="M1952" t="s">
        <v>228</v>
      </c>
      <c r="N1952">
        <v>3</v>
      </c>
      <c r="O1952">
        <v>62.97</v>
      </c>
      <c r="P1952">
        <v>444</v>
      </c>
      <c r="Q1952" t="str">
        <f t="shared" si="30"/>
        <v>Street</v>
      </c>
    </row>
    <row r="1953" spans="1:17" x14ac:dyDescent="0.35">
      <c r="A1953">
        <v>4</v>
      </c>
      <c r="B1953" t="s">
        <v>187</v>
      </c>
      <c r="C1953">
        <v>2019</v>
      </c>
      <c r="D1953">
        <v>12</v>
      </c>
      <c r="E1953" t="s">
        <v>255</v>
      </c>
      <c r="F1953">
        <v>1</v>
      </c>
      <c r="G1953" t="s">
        <v>183</v>
      </c>
      <c r="H1953">
        <v>1</v>
      </c>
      <c r="I1953" t="s">
        <v>229</v>
      </c>
      <c r="J1953" t="s">
        <v>121</v>
      </c>
      <c r="K1953" t="s">
        <v>230</v>
      </c>
      <c r="L1953">
        <v>200</v>
      </c>
      <c r="M1953" t="s">
        <v>210</v>
      </c>
      <c r="N1953">
        <v>1322</v>
      </c>
      <c r="O1953">
        <v>258347.13</v>
      </c>
      <c r="P1953">
        <v>956372</v>
      </c>
      <c r="Q1953" t="str">
        <f t="shared" si="30"/>
        <v>1-Residential</v>
      </c>
    </row>
    <row r="1954" spans="1:17" x14ac:dyDescent="0.35">
      <c r="A1954">
        <v>5</v>
      </c>
      <c r="B1954" t="s">
        <v>181</v>
      </c>
      <c r="C1954">
        <v>2019</v>
      </c>
      <c r="D1954">
        <v>12</v>
      </c>
      <c r="E1954" t="s">
        <v>255</v>
      </c>
      <c r="F1954">
        <v>1</v>
      </c>
      <c r="G1954" t="s">
        <v>183</v>
      </c>
      <c r="H1954">
        <v>2</v>
      </c>
      <c r="I1954" t="s">
        <v>264</v>
      </c>
      <c r="J1954" t="s">
        <v>121</v>
      </c>
      <c r="K1954" t="s">
        <v>230</v>
      </c>
      <c r="L1954">
        <v>200</v>
      </c>
      <c r="M1954" t="s">
        <v>210</v>
      </c>
      <c r="N1954">
        <v>262</v>
      </c>
      <c r="O1954">
        <v>39445.83</v>
      </c>
      <c r="P1954">
        <v>152521</v>
      </c>
      <c r="Q1954" t="str">
        <f t="shared" si="30"/>
        <v>1-Residential</v>
      </c>
    </row>
    <row r="1955" spans="1:17" x14ac:dyDescent="0.35">
      <c r="A1955">
        <v>4</v>
      </c>
      <c r="B1955" t="s">
        <v>187</v>
      </c>
      <c r="C1955">
        <v>2019</v>
      </c>
      <c r="D1955">
        <v>12</v>
      </c>
      <c r="E1955" t="s">
        <v>255</v>
      </c>
      <c r="F1955">
        <v>1</v>
      </c>
      <c r="G1955" t="s">
        <v>183</v>
      </c>
      <c r="H1955">
        <v>2</v>
      </c>
      <c r="I1955" t="s">
        <v>264</v>
      </c>
      <c r="J1955" t="s">
        <v>121</v>
      </c>
      <c r="K1955" t="s">
        <v>230</v>
      </c>
      <c r="L1955">
        <v>200</v>
      </c>
      <c r="M1955" t="s">
        <v>210</v>
      </c>
      <c r="N1955">
        <v>1</v>
      </c>
      <c r="O1955">
        <v>1702.02</v>
      </c>
      <c r="P1955">
        <v>6557</v>
      </c>
      <c r="Q1955" t="str">
        <f t="shared" si="30"/>
        <v>1-Residential</v>
      </c>
    </row>
    <row r="1956" spans="1:17" x14ac:dyDescent="0.35">
      <c r="A1956">
        <v>5</v>
      </c>
      <c r="B1956" t="s">
        <v>181</v>
      </c>
      <c r="C1956">
        <v>2019</v>
      </c>
      <c r="D1956">
        <v>12</v>
      </c>
      <c r="E1956" t="s">
        <v>255</v>
      </c>
      <c r="F1956">
        <v>75</v>
      </c>
      <c r="G1956" t="s">
        <v>212</v>
      </c>
      <c r="H1956">
        <v>950</v>
      </c>
      <c r="I1956" t="s">
        <v>184</v>
      </c>
      <c r="J1956" t="s">
        <v>115</v>
      </c>
      <c r="K1956" t="s">
        <v>185</v>
      </c>
      <c r="L1956">
        <v>4575</v>
      </c>
      <c r="M1956" t="s">
        <v>212</v>
      </c>
      <c r="N1956">
        <v>2</v>
      </c>
      <c r="O1956">
        <v>1009.8</v>
      </c>
      <c r="P1956">
        <v>11100</v>
      </c>
      <c r="Q1956" t="str">
        <f t="shared" si="30"/>
        <v>3-Small C&amp;I</v>
      </c>
    </row>
    <row r="1957" spans="1:17" x14ac:dyDescent="0.35">
      <c r="A1957">
        <v>5</v>
      </c>
      <c r="B1957" t="s">
        <v>181</v>
      </c>
      <c r="C1957">
        <v>2019</v>
      </c>
      <c r="D1957">
        <v>12</v>
      </c>
      <c r="E1957" t="s">
        <v>255</v>
      </c>
      <c r="F1957">
        <v>3</v>
      </c>
      <c r="G1957" t="s">
        <v>189</v>
      </c>
      <c r="H1957">
        <v>305</v>
      </c>
      <c r="I1957" t="s">
        <v>234</v>
      </c>
      <c r="J1957" t="s">
        <v>115</v>
      </c>
      <c r="K1957" t="s">
        <v>185</v>
      </c>
      <c r="L1957">
        <v>300</v>
      </c>
      <c r="M1957" t="s">
        <v>191</v>
      </c>
      <c r="N1957">
        <v>2</v>
      </c>
      <c r="O1957">
        <v>-575.73</v>
      </c>
      <c r="P1957">
        <v>-2959</v>
      </c>
      <c r="Q1957" t="str">
        <f t="shared" si="30"/>
        <v>3-Small C&amp;I</v>
      </c>
    </row>
    <row r="1958" spans="1:17" x14ac:dyDescent="0.35">
      <c r="A1958">
        <v>5</v>
      </c>
      <c r="B1958" t="s">
        <v>181</v>
      </c>
      <c r="C1958">
        <v>2019</v>
      </c>
      <c r="D1958">
        <v>12</v>
      </c>
      <c r="E1958" t="s">
        <v>255</v>
      </c>
      <c r="F1958">
        <v>75</v>
      </c>
      <c r="G1958" t="s">
        <v>212</v>
      </c>
      <c r="H1958">
        <v>5</v>
      </c>
      <c r="I1958" t="s">
        <v>190</v>
      </c>
      <c r="J1958" t="s">
        <v>115</v>
      </c>
      <c r="K1958" t="s">
        <v>185</v>
      </c>
      <c r="L1958">
        <v>1575</v>
      </c>
      <c r="M1958" t="s">
        <v>218</v>
      </c>
      <c r="N1958">
        <v>4</v>
      </c>
      <c r="O1958">
        <v>1884.27</v>
      </c>
      <c r="P1958">
        <v>8750</v>
      </c>
      <c r="Q1958" t="str">
        <f t="shared" si="30"/>
        <v>3-Small C&amp;I</v>
      </c>
    </row>
    <row r="1959" spans="1:17" x14ac:dyDescent="0.35">
      <c r="A1959">
        <v>5</v>
      </c>
      <c r="B1959" t="s">
        <v>181</v>
      </c>
      <c r="C1959">
        <v>2019</v>
      </c>
      <c r="D1959">
        <v>12</v>
      </c>
      <c r="E1959" t="s">
        <v>255</v>
      </c>
      <c r="F1959">
        <v>10</v>
      </c>
      <c r="G1959" t="s">
        <v>238</v>
      </c>
      <c r="H1959">
        <v>301</v>
      </c>
      <c r="I1959" t="s">
        <v>247</v>
      </c>
      <c r="J1959" t="s">
        <v>121</v>
      </c>
      <c r="K1959" t="s">
        <v>230</v>
      </c>
      <c r="L1959">
        <v>207</v>
      </c>
      <c r="M1959" t="s">
        <v>243</v>
      </c>
      <c r="N1959">
        <v>1</v>
      </c>
      <c r="O1959">
        <v>638.91999999999996</v>
      </c>
      <c r="P1959">
        <v>3403</v>
      </c>
      <c r="Q1959" t="str">
        <f t="shared" si="30"/>
        <v>1-Residential</v>
      </c>
    </row>
    <row r="1960" spans="1:17" x14ac:dyDescent="0.35">
      <c r="A1960">
        <v>5</v>
      </c>
      <c r="B1960" t="s">
        <v>181</v>
      </c>
      <c r="C1960">
        <v>2019</v>
      </c>
      <c r="D1960">
        <v>12</v>
      </c>
      <c r="E1960" t="s">
        <v>255</v>
      </c>
      <c r="F1960">
        <v>3</v>
      </c>
      <c r="G1960" t="s">
        <v>189</v>
      </c>
      <c r="H1960">
        <v>710</v>
      </c>
      <c r="I1960" t="s">
        <v>220</v>
      </c>
      <c r="J1960" t="s">
        <v>207</v>
      </c>
      <c r="K1960" t="s">
        <v>208</v>
      </c>
      <c r="L1960">
        <v>4532</v>
      </c>
      <c r="M1960" t="s">
        <v>200</v>
      </c>
      <c r="N1960">
        <v>1976</v>
      </c>
      <c r="O1960">
        <v>18466470.050000001</v>
      </c>
      <c r="P1960">
        <v>326106975</v>
      </c>
      <c r="Q1960" t="str">
        <f t="shared" si="30"/>
        <v>5-Large C&amp;I</v>
      </c>
    </row>
    <row r="1961" spans="1:17" x14ac:dyDescent="0.35">
      <c r="A1961">
        <v>5</v>
      </c>
      <c r="B1961" t="s">
        <v>181</v>
      </c>
      <c r="C1961">
        <v>2019</v>
      </c>
      <c r="D1961">
        <v>12</v>
      </c>
      <c r="E1961" t="s">
        <v>255</v>
      </c>
      <c r="F1961">
        <v>79</v>
      </c>
      <c r="G1961" t="s">
        <v>212</v>
      </c>
      <c r="H1961">
        <v>153</v>
      </c>
      <c r="I1961" t="s">
        <v>269</v>
      </c>
      <c r="J1961" t="s">
        <v>270</v>
      </c>
      <c r="K1961" t="s">
        <v>270</v>
      </c>
      <c r="L1961">
        <v>1579</v>
      </c>
      <c r="M1961" t="s">
        <v>271</v>
      </c>
      <c r="N1961">
        <v>18</v>
      </c>
      <c r="O1961">
        <v>0</v>
      </c>
      <c r="P1961">
        <v>4966393</v>
      </c>
      <c r="Q1961" t="str">
        <f t="shared" si="30"/>
        <v>OTHER</v>
      </c>
    </row>
    <row r="1962" spans="1:17" x14ac:dyDescent="0.35">
      <c r="A1962">
        <v>5</v>
      </c>
      <c r="B1962" t="s">
        <v>181</v>
      </c>
      <c r="C1962">
        <v>2019</v>
      </c>
      <c r="D1962">
        <v>12</v>
      </c>
      <c r="E1962" t="s">
        <v>255</v>
      </c>
      <c r="F1962">
        <v>3</v>
      </c>
      <c r="G1962" t="s">
        <v>189</v>
      </c>
      <c r="H1962">
        <v>952</v>
      </c>
      <c r="I1962" t="s">
        <v>235</v>
      </c>
      <c r="J1962" t="s">
        <v>117</v>
      </c>
      <c r="K1962" t="s">
        <v>236</v>
      </c>
      <c r="L1962">
        <v>4532</v>
      </c>
      <c r="M1962" t="s">
        <v>200</v>
      </c>
      <c r="N1962">
        <v>406</v>
      </c>
      <c r="O1962">
        <v>133437.54999999999</v>
      </c>
      <c r="P1962">
        <v>1670487</v>
      </c>
      <c r="Q1962" t="str">
        <f t="shared" si="30"/>
        <v>3-Small C&amp;I</v>
      </c>
    </row>
    <row r="1963" spans="1:17" x14ac:dyDescent="0.35">
      <c r="A1963">
        <v>4</v>
      </c>
      <c r="B1963" t="s">
        <v>187</v>
      </c>
      <c r="C1963">
        <v>2019</v>
      </c>
      <c r="D1963">
        <v>12</v>
      </c>
      <c r="E1963" t="s">
        <v>255</v>
      </c>
      <c r="F1963">
        <v>1</v>
      </c>
      <c r="G1963" t="s">
        <v>183</v>
      </c>
      <c r="H1963">
        <v>903</v>
      </c>
      <c r="I1963" t="s">
        <v>239</v>
      </c>
      <c r="J1963" t="s">
        <v>121</v>
      </c>
      <c r="K1963" t="s">
        <v>230</v>
      </c>
      <c r="L1963">
        <v>4512</v>
      </c>
      <c r="M1963" t="s">
        <v>186</v>
      </c>
      <c r="N1963">
        <v>10437</v>
      </c>
      <c r="O1963">
        <v>1023426.59</v>
      </c>
      <c r="P1963">
        <v>7784232</v>
      </c>
      <c r="Q1963" t="str">
        <f t="shared" si="30"/>
        <v>1-Residential</v>
      </c>
    </row>
    <row r="1964" spans="1:17" x14ac:dyDescent="0.35">
      <c r="A1964">
        <v>5</v>
      </c>
      <c r="B1964" t="s">
        <v>181</v>
      </c>
      <c r="C1964">
        <v>2019</v>
      </c>
      <c r="D1964">
        <v>12</v>
      </c>
      <c r="E1964" t="s">
        <v>255</v>
      </c>
      <c r="F1964">
        <v>6</v>
      </c>
      <c r="G1964" t="s">
        <v>192</v>
      </c>
      <c r="H1964">
        <v>625</v>
      </c>
      <c r="I1964" t="s">
        <v>286</v>
      </c>
      <c r="J1964" t="s">
        <v>132</v>
      </c>
      <c r="K1964" t="s">
        <v>212</v>
      </c>
      <c r="L1964">
        <v>700</v>
      </c>
      <c r="M1964" t="s">
        <v>193</v>
      </c>
      <c r="N1964">
        <v>1</v>
      </c>
      <c r="O1964">
        <v>21.33</v>
      </c>
      <c r="P1964">
        <v>28</v>
      </c>
      <c r="Q1964" t="str">
        <f t="shared" si="30"/>
        <v>Street</v>
      </c>
    </row>
    <row r="1965" spans="1:17" x14ac:dyDescent="0.35">
      <c r="A1965">
        <v>5</v>
      </c>
      <c r="B1965" t="s">
        <v>181</v>
      </c>
      <c r="C1965">
        <v>2019</v>
      </c>
      <c r="D1965">
        <v>12</v>
      </c>
      <c r="E1965" t="s">
        <v>255</v>
      </c>
      <c r="F1965">
        <v>5</v>
      </c>
      <c r="G1965" t="s">
        <v>195</v>
      </c>
      <c r="H1965">
        <v>954</v>
      </c>
      <c r="I1965" t="s">
        <v>237</v>
      </c>
      <c r="J1965" t="s">
        <v>119</v>
      </c>
      <c r="K1965" t="s">
        <v>216</v>
      </c>
      <c r="L1965">
        <v>4552</v>
      </c>
      <c r="M1965" t="s">
        <v>276</v>
      </c>
      <c r="N1965">
        <v>504</v>
      </c>
      <c r="O1965">
        <v>1014719.26</v>
      </c>
      <c r="P1965">
        <v>11809798</v>
      </c>
      <c r="Q1965" t="str">
        <f t="shared" si="30"/>
        <v>4-Medium C&amp;I</v>
      </c>
    </row>
    <row r="1966" spans="1:17" x14ac:dyDescent="0.35">
      <c r="A1966">
        <v>5</v>
      </c>
      <c r="B1966" t="s">
        <v>181</v>
      </c>
      <c r="C1966">
        <v>2019</v>
      </c>
      <c r="D1966">
        <v>12</v>
      </c>
      <c r="E1966" t="s">
        <v>255</v>
      </c>
      <c r="F1966">
        <v>3</v>
      </c>
      <c r="G1966" t="s">
        <v>189</v>
      </c>
      <c r="H1966">
        <v>17</v>
      </c>
      <c r="I1966" t="s">
        <v>204</v>
      </c>
      <c r="J1966" t="s">
        <v>128</v>
      </c>
      <c r="K1966" t="s">
        <v>205</v>
      </c>
      <c r="L1966">
        <v>300</v>
      </c>
      <c r="M1966" t="s">
        <v>191</v>
      </c>
      <c r="N1966">
        <v>2</v>
      </c>
      <c r="O1966">
        <v>2925.16</v>
      </c>
      <c r="P1966">
        <v>14480</v>
      </c>
      <c r="Q1966" t="str">
        <f t="shared" si="30"/>
        <v>4-Medium C&amp;I</v>
      </c>
    </row>
    <row r="1967" spans="1:17" x14ac:dyDescent="0.35">
      <c r="A1967">
        <v>5</v>
      </c>
      <c r="B1967" t="s">
        <v>181</v>
      </c>
      <c r="C1967">
        <v>2019</v>
      </c>
      <c r="D1967">
        <v>12</v>
      </c>
      <c r="E1967" t="s">
        <v>255</v>
      </c>
      <c r="F1967">
        <v>6</v>
      </c>
      <c r="G1967" t="s">
        <v>192</v>
      </c>
      <c r="H1967">
        <v>621</v>
      </c>
      <c r="I1967" t="s">
        <v>259</v>
      </c>
      <c r="J1967" t="s">
        <v>116</v>
      </c>
      <c r="K1967" t="s">
        <v>224</v>
      </c>
      <c r="L1967">
        <v>4562</v>
      </c>
      <c r="M1967" t="s">
        <v>211</v>
      </c>
      <c r="N1967">
        <v>9</v>
      </c>
      <c r="O1967">
        <v>203.98</v>
      </c>
      <c r="P1967">
        <v>1530</v>
      </c>
      <c r="Q1967" t="str">
        <f t="shared" si="30"/>
        <v>3-Small C&amp;I</v>
      </c>
    </row>
    <row r="1968" spans="1:17" x14ac:dyDescent="0.35">
      <c r="A1968">
        <v>4</v>
      </c>
      <c r="B1968" t="s">
        <v>187</v>
      </c>
      <c r="C1968">
        <v>2019</v>
      </c>
      <c r="D1968">
        <v>12</v>
      </c>
      <c r="E1968" t="s">
        <v>255</v>
      </c>
      <c r="F1968">
        <v>3</v>
      </c>
      <c r="G1968" t="s">
        <v>189</v>
      </c>
      <c r="H1968">
        <v>616</v>
      </c>
      <c r="I1968" t="s">
        <v>199</v>
      </c>
      <c r="J1968" t="s">
        <v>125</v>
      </c>
      <c r="K1968" t="s">
        <v>197</v>
      </c>
      <c r="L1968">
        <v>4532</v>
      </c>
      <c r="M1968" t="s">
        <v>200</v>
      </c>
      <c r="N1968">
        <v>1</v>
      </c>
      <c r="O1968">
        <v>9.11</v>
      </c>
      <c r="P1968">
        <v>27</v>
      </c>
      <c r="Q1968" t="str">
        <f t="shared" si="30"/>
        <v>Street</v>
      </c>
    </row>
    <row r="1969" spans="1:17" x14ac:dyDescent="0.35">
      <c r="A1969">
        <v>5</v>
      </c>
      <c r="B1969" t="s">
        <v>181</v>
      </c>
      <c r="C1969">
        <v>2019</v>
      </c>
      <c r="D1969">
        <v>12</v>
      </c>
      <c r="E1969" t="s">
        <v>255</v>
      </c>
      <c r="F1969">
        <v>1</v>
      </c>
      <c r="G1969" t="s">
        <v>183</v>
      </c>
      <c r="H1969">
        <v>616</v>
      </c>
      <c r="I1969" t="s">
        <v>199</v>
      </c>
      <c r="J1969" t="s">
        <v>125</v>
      </c>
      <c r="K1969" t="s">
        <v>197</v>
      </c>
      <c r="L1969">
        <v>4512</v>
      </c>
      <c r="M1969" t="s">
        <v>186</v>
      </c>
      <c r="N1969">
        <v>588</v>
      </c>
      <c r="O1969">
        <v>21314.53</v>
      </c>
      <c r="P1969">
        <v>84919</v>
      </c>
      <c r="Q1969" t="str">
        <f t="shared" si="30"/>
        <v>Street</v>
      </c>
    </row>
    <row r="1970" spans="1:17" x14ac:dyDescent="0.35">
      <c r="A1970">
        <v>5</v>
      </c>
      <c r="B1970" t="s">
        <v>181</v>
      </c>
      <c r="C1970">
        <v>2019</v>
      </c>
      <c r="D1970">
        <v>12</v>
      </c>
      <c r="E1970" t="s">
        <v>255</v>
      </c>
      <c r="F1970">
        <v>10</v>
      </c>
      <c r="G1970" t="s">
        <v>238</v>
      </c>
      <c r="H1970">
        <v>616</v>
      </c>
      <c r="I1970" t="s">
        <v>199</v>
      </c>
      <c r="J1970" t="s">
        <v>125</v>
      </c>
      <c r="K1970" t="s">
        <v>197</v>
      </c>
      <c r="L1970">
        <v>4513</v>
      </c>
      <c r="M1970" t="s">
        <v>240</v>
      </c>
      <c r="N1970">
        <v>3</v>
      </c>
      <c r="O1970">
        <v>89.26</v>
      </c>
      <c r="P1970">
        <v>485</v>
      </c>
      <c r="Q1970" t="str">
        <f t="shared" si="30"/>
        <v>Street</v>
      </c>
    </row>
    <row r="1971" spans="1:17" x14ac:dyDescent="0.35">
      <c r="A1971">
        <v>5</v>
      </c>
      <c r="B1971" t="s">
        <v>181</v>
      </c>
      <c r="C1971">
        <v>2019</v>
      </c>
      <c r="D1971">
        <v>12</v>
      </c>
      <c r="E1971" t="s">
        <v>255</v>
      </c>
      <c r="F1971">
        <v>1</v>
      </c>
      <c r="G1971" t="s">
        <v>183</v>
      </c>
      <c r="H1971">
        <v>3</v>
      </c>
      <c r="I1971" t="s">
        <v>209</v>
      </c>
      <c r="J1971" t="s">
        <v>202</v>
      </c>
      <c r="K1971" t="s">
        <v>203</v>
      </c>
      <c r="L1971">
        <v>200</v>
      </c>
      <c r="M1971" t="s">
        <v>210</v>
      </c>
      <c r="N1971">
        <v>1</v>
      </c>
      <c r="O1971">
        <v>395.77</v>
      </c>
      <c r="P1971">
        <v>1528</v>
      </c>
      <c r="Q1971" t="str">
        <f t="shared" si="30"/>
        <v>1-Residential</v>
      </c>
    </row>
    <row r="1972" spans="1:17" x14ac:dyDescent="0.35">
      <c r="A1972">
        <v>5</v>
      </c>
      <c r="B1972" t="s">
        <v>181</v>
      </c>
      <c r="C1972">
        <v>2019</v>
      </c>
      <c r="D1972">
        <v>12</v>
      </c>
      <c r="E1972" t="s">
        <v>255</v>
      </c>
      <c r="F1972">
        <v>10</v>
      </c>
      <c r="G1972" t="s">
        <v>238</v>
      </c>
      <c r="H1972">
        <v>911</v>
      </c>
      <c r="I1972" t="s">
        <v>201</v>
      </c>
      <c r="J1972" t="s">
        <v>202</v>
      </c>
      <c r="K1972" t="s">
        <v>203</v>
      </c>
      <c r="L1972">
        <v>4513</v>
      </c>
      <c r="M1972" t="s">
        <v>240</v>
      </c>
      <c r="N1972">
        <v>11</v>
      </c>
      <c r="O1972">
        <v>2447.52</v>
      </c>
      <c r="P1972">
        <v>20155</v>
      </c>
      <c r="Q1972" t="str">
        <f t="shared" si="30"/>
        <v>1-Residential</v>
      </c>
    </row>
    <row r="1973" spans="1:17" x14ac:dyDescent="0.35">
      <c r="A1973">
        <v>5</v>
      </c>
      <c r="B1973" t="s">
        <v>181</v>
      </c>
      <c r="C1973">
        <v>2019</v>
      </c>
      <c r="D1973">
        <v>12</v>
      </c>
      <c r="E1973" t="s">
        <v>255</v>
      </c>
      <c r="F1973">
        <v>1</v>
      </c>
      <c r="G1973" t="s">
        <v>183</v>
      </c>
      <c r="H1973">
        <v>7</v>
      </c>
      <c r="I1973" t="s">
        <v>241</v>
      </c>
      <c r="J1973" t="s">
        <v>122</v>
      </c>
      <c r="K1973" t="s">
        <v>242</v>
      </c>
      <c r="L1973">
        <v>200</v>
      </c>
      <c r="M1973" t="s">
        <v>210</v>
      </c>
      <c r="N1973">
        <v>75</v>
      </c>
      <c r="O1973">
        <v>7817.96</v>
      </c>
      <c r="P1973">
        <v>46977</v>
      </c>
      <c r="Q1973" t="str">
        <f t="shared" si="30"/>
        <v>2-Low Income Residential</v>
      </c>
    </row>
    <row r="1974" spans="1:17" x14ac:dyDescent="0.35">
      <c r="A1974">
        <v>4</v>
      </c>
      <c r="B1974" t="s">
        <v>187</v>
      </c>
      <c r="C1974">
        <v>2019</v>
      </c>
      <c r="D1974">
        <v>12</v>
      </c>
      <c r="E1974" t="s">
        <v>255</v>
      </c>
      <c r="F1974">
        <v>6</v>
      </c>
      <c r="G1974" t="s">
        <v>192</v>
      </c>
      <c r="H1974">
        <v>615</v>
      </c>
      <c r="I1974" t="s">
        <v>292</v>
      </c>
      <c r="J1974" t="s">
        <v>123</v>
      </c>
      <c r="K1974" t="s">
        <v>261</v>
      </c>
      <c r="L1974">
        <v>4562</v>
      </c>
      <c r="M1974" t="s">
        <v>211</v>
      </c>
      <c r="N1974">
        <v>1</v>
      </c>
      <c r="O1974">
        <v>6122.92</v>
      </c>
      <c r="P1974">
        <v>20257</v>
      </c>
      <c r="Q1974" t="str">
        <f t="shared" si="30"/>
        <v>Street</v>
      </c>
    </row>
    <row r="1975" spans="1:17" x14ac:dyDescent="0.35">
      <c r="A1975">
        <v>5</v>
      </c>
      <c r="B1975" t="s">
        <v>181</v>
      </c>
      <c r="C1975">
        <v>2019</v>
      </c>
      <c r="D1975">
        <v>12</v>
      </c>
      <c r="E1975" t="s">
        <v>255</v>
      </c>
      <c r="F1975">
        <v>6</v>
      </c>
      <c r="G1975" t="s">
        <v>192</v>
      </c>
      <c r="H1975">
        <v>617</v>
      </c>
      <c r="I1975" t="s">
        <v>287</v>
      </c>
      <c r="J1975" t="s">
        <v>288</v>
      </c>
      <c r="K1975" t="s">
        <v>289</v>
      </c>
      <c r="L1975">
        <v>4562</v>
      </c>
      <c r="M1975" t="s">
        <v>211</v>
      </c>
      <c r="N1975">
        <v>8</v>
      </c>
      <c r="O1975">
        <v>12935.57</v>
      </c>
      <c r="P1975">
        <v>72200</v>
      </c>
      <c r="Q1975" t="str">
        <f t="shared" si="30"/>
        <v>Street</v>
      </c>
    </row>
    <row r="1976" spans="1:17" x14ac:dyDescent="0.35">
      <c r="A1976">
        <v>5</v>
      </c>
      <c r="B1976" t="s">
        <v>181</v>
      </c>
      <c r="C1976">
        <v>2019</v>
      </c>
      <c r="D1976">
        <v>12</v>
      </c>
      <c r="E1976" t="s">
        <v>255</v>
      </c>
      <c r="F1976">
        <v>6</v>
      </c>
      <c r="G1976" t="s">
        <v>192</v>
      </c>
      <c r="H1976">
        <v>607</v>
      </c>
      <c r="I1976" t="s">
        <v>293</v>
      </c>
      <c r="J1976" t="s">
        <v>130</v>
      </c>
      <c r="K1976" t="s">
        <v>280</v>
      </c>
      <c r="L1976">
        <v>700</v>
      </c>
      <c r="M1976" t="s">
        <v>193</v>
      </c>
      <c r="N1976">
        <v>4</v>
      </c>
      <c r="O1976">
        <v>21762.22</v>
      </c>
      <c r="P1976">
        <v>59725</v>
      </c>
      <c r="Q1976" t="str">
        <f t="shared" si="30"/>
        <v>Street</v>
      </c>
    </row>
    <row r="1977" spans="1:17" x14ac:dyDescent="0.35">
      <c r="A1977">
        <v>4</v>
      </c>
      <c r="B1977" t="s">
        <v>187</v>
      </c>
      <c r="C1977">
        <v>2019</v>
      </c>
      <c r="D1977">
        <v>12</v>
      </c>
      <c r="E1977" t="s">
        <v>255</v>
      </c>
      <c r="F1977">
        <v>60</v>
      </c>
      <c r="G1977" t="s">
        <v>212</v>
      </c>
      <c r="H1977">
        <v>624</v>
      </c>
      <c r="I1977" t="s">
        <v>226</v>
      </c>
      <c r="J1977" t="s">
        <v>124</v>
      </c>
      <c r="K1977" t="s">
        <v>227</v>
      </c>
      <c r="L1977">
        <v>4563</v>
      </c>
      <c r="M1977" t="s">
        <v>228</v>
      </c>
      <c r="N1977">
        <v>2</v>
      </c>
      <c r="O1977">
        <v>28.63</v>
      </c>
      <c r="P1977">
        <v>174</v>
      </c>
      <c r="Q1977" t="str">
        <f t="shared" si="30"/>
        <v>Street</v>
      </c>
    </row>
    <row r="1978" spans="1:17" x14ac:dyDescent="0.35">
      <c r="A1978">
        <v>5</v>
      </c>
      <c r="B1978" t="s">
        <v>181</v>
      </c>
      <c r="C1978">
        <v>2019</v>
      </c>
      <c r="D1978">
        <v>12</v>
      </c>
      <c r="E1978" t="s">
        <v>255</v>
      </c>
      <c r="F1978">
        <v>1</v>
      </c>
      <c r="G1978" t="s">
        <v>183</v>
      </c>
      <c r="H1978">
        <v>11</v>
      </c>
      <c r="I1978" t="s">
        <v>283</v>
      </c>
      <c r="J1978" t="s">
        <v>115</v>
      </c>
      <c r="K1978" t="s">
        <v>185</v>
      </c>
      <c r="L1978">
        <v>200</v>
      </c>
      <c r="M1978" t="s">
        <v>210</v>
      </c>
      <c r="N1978">
        <v>11</v>
      </c>
      <c r="O1978">
        <v>-8532.75</v>
      </c>
      <c r="P1978">
        <v>4466</v>
      </c>
      <c r="Q1978" t="str">
        <f t="shared" si="30"/>
        <v>3-Small C&amp;I</v>
      </c>
    </row>
    <row r="1979" spans="1:17" x14ac:dyDescent="0.35">
      <c r="A1979">
        <v>5</v>
      </c>
      <c r="B1979" t="s">
        <v>181</v>
      </c>
      <c r="C1979">
        <v>2019</v>
      </c>
      <c r="D1979">
        <v>12</v>
      </c>
      <c r="E1979" t="s">
        <v>255</v>
      </c>
      <c r="F1979">
        <v>3</v>
      </c>
      <c r="G1979" t="s">
        <v>189</v>
      </c>
      <c r="H1979">
        <v>5</v>
      </c>
      <c r="I1979" t="s">
        <v>190</v>
      </c>
      <c r="J1979" t="s">
        <v>115</v>
      </c>
      <c r="K1979" t="s">
        <v>185</v>
      </c>
      <c r="L1979">
        <v>300</v>
      </c>
      <c r="M1979" t="s">
        <v>191</v>
      </c>
      <c r="N1979">
        <v>47301</v>
      </c>
      <c r="O1979">
        <v>8174899.46</v>
      </c>
      <c r="P1979">
        <v>57864109</v>
      </c>
      <c r="Q1979" t="str">
        <f t="shared" si="30"/>
        <v>3-Small C&amp;I</v>
      </c>
    </row>
    <row r="1980" spans="1:17" x14ac:dyDescent="0.35">
      <c r="A1980">
        <v>5</v>
      </c>
      <c r="B1980" t="s">
        <v>181</v>
      </c>
      <c r="C1980">
        <v>2019</v>
      </c>
      <c r="D1980">
        <v>12</v>
      </c>
      <c r="E1980" t="s">
        <v>255</v>
      </c>
      <c r="F1980">
        <v>6</v>
      </c>
      <c r="G1980" t="s">
        <v>192</v>
      </c>
      <c r="H1980">
        <v>950</v>
      </c>
      <c r="I1980" t="s">
        <v>184</v>
      </c>
      <c r="J1980" t="s">
        <v>115</v>
      </c>
      <c r="K1980" t="s">
        <v>185</v>
      </c>
      <c r="L1980">
        <v>4562</v>
      </c>
      <c r="M1980" t="s">
        <v>211</v>
      </c>
      <c r="N1980">
        <v>30</v>
      </c>
      <c r="O1980">
        <v>936.26</v>
      </c>
      <c r="P1980">
        <v>7224</v>
      </c>
      <c r="Q1980" t="str">
        <f t="shared" si="30"/>
        <v>3-Small C&amp;I</v>
      </c>
    </row>
    <row r="1981" spans="1:17" x14ac:dyDescent="0.35">
      <c r="A1981">
        <v>4</v>
      </c>
      <c r="B1981" t="s">
        <v>187</v>
      </c>
      <c r="C1981">
        <v>2019</v>
      </c>
      <c r="D1981">
        <v>12</v>
      </c>
      <c r="E1981" t="s">
        <v>255</v>
      </c>
      <c r="F1981">
        <v>3</v>
      </c>
      <c r="G1981" t="s">
        <v>189</v>
      </c>
      <c r="H1981">
        <v>951</v>
      </c>
      <c r="I1981" t="s">
        <v>250</v>
      </c>
      <c r="J1981" t="s">
        <v>126</v>
      </c>
      <c r="K1981" t="s">
        <v>249</v>
      </c>
      <c r="L1981">
        <v>4532</v>
      </c>
      <c r="M1981" t="s">
        <v>200</v>
      </c>
      <c r="N1981">
        <v>6</v>
      </c>
      <c r="O1981">
        <v>176.35</v>
      </c>
      <c r="P1981">
        <v>1366</v>
      </c>
      <c r="Q1981" t="str">
        <f t="shared" si="30"/>
        <v>3-Small C&amp;I</v>
      </c>
    </row>
    <row r="1982" spans="1:17" x14ac:dyDescent="0.35">
      <c r="A1982">
        <v>5</v>
      </c>
      <c r="B1982" t="s">
        <v>181</v>
      </c>
      <c r="C1982">
        <v>2019</v>
      </c>
      <c r="D1982">
        <v>12</v>
      </c>
      <c r="E1982" t="s">
        <v>255</v>
      </c>
      <c r="F1982">
        <v>5</v>
      </c>
      <c r="G1982" t="s">
        <v>195</v>
      </c>
      <c r="H1982">
        <v>951</v>
      </c>
      <c r="I1982" t="s">
        <v>250</v>
      </c>
      <c r="J1982" t="s">
        <v>126</v>
      </c>
      <c r="K1982" t="s">
        <v>249</v>
      </c>
      <c r="L1982">
        <v>4552</v>
      </c>
      <c r="M1982" t="s">
        <v>276</v>
      </c>
      <c r="N1982">
        <v>1</v>
      </c>
      <c r="O1982">
        <v>34.270000000000003</v>
      </c>
      <c r="P1982">
        <v>300</v>
      </c>
      <c r="Q1982" t="str">
        <f t="shared" si="30"/>
        <v>3-Small C&amp;I</v>
      </c>
    </row>
    <row r="1983" spans="1:17" x14ac:dyDescent="0.35">
      <c r="A1983">
        <v>5</v>
      </c>
      <c r="B1983" t="s">
        <v>181</v>
      </c>
      <c r="C1983">
        <v>2019</v>
      </c>
      <c r="D1983">
        <v>12</v>
      </c>
      <c r="E1983" t="s">
        <v>255</v>
      </c>
      <c r="F1983">
        <v>5</v>
      </c>
      <c r="G1983" t="s">
        <v>195</v>
      </c>
      <c r="H1983">
        <v>8</v>
      </c>
      <c r="I1983" t="s">
        <v>248</v>
      </c>
      <c r="J1983" t="s">
        <v>126</v>
      </c>
      <c r="K1983" t="s">
        <v>249</v>
      </c>
      <c r="L1983">
        <v>460</v>
      </c>
      <c r="M1983" t="s">
        <v>198</v>
      </c>
      <c r="N1983">
        <v>1</v>
      </c>
      <c r="O1983">
        <v>69.02</v>
      </c>
      <c r="P1983">
        <v>292</v>
      </c>
      <c r="Q1983" t="str">
        <f t="shared" si="30"/>
        <v>3-Small C&amp;I</v>
      </c>
    </row>
    <row r="1984" spans="1:17" x14ac:dyDescent="0.35">
      <c r="A1984">
        <v>5</v>
      </c>
      <c r="B1984" t="s">
        <v>181</v>
      </c>
      <c r="C1984">
        <v>2019</v>
      </c>
      <c r="D1984">
        <v>12</v>
      </c>
      <c r="E1984" t="s">
        <v>255</v>
      </c>
      <c r="F1984">
        <v>3</v>
      </c>
      <c r="G1984" t="s">
        <v>189</v>
      </c>
      <c r="H1984">
        <v>13</v>
      </c>
      <c r="I1984" t="s">
        <v>296</v>
      </c>
      <c r="J1984" t="s">
        <v>119</v>
      </c>
      <c r="K1984" t="s">
        <v>216</v>
      </c>
      <c r="L1984">
        <v>300</v>
      </c>
      <c r="M1984" t="s">
        <v>191</v>
      </c>
      <c r="N1984">
        <v>108</v>
      </c>
      <c r="O1984">
        <v>259665.66</v>
      </c>
      <c r="P1984">
        <v>1289621</v>
      </c>
      <c r="Q1984" t="str">
        <f t="shared" si="30"/>
        <v>4-Medium C&amp;I</v>
      </c>
    </row>
    <row r="1985" spans="1:17" x14ac:dyDescent="0.35">
      <c r="A1985">
        <v>4</v>
      </c>
      <c r="B1985" t="s">
        <v>187</v>
      </c>
      <c r="C1985">
        <v>2019</v>
      </c>
      <c r="D1985">
        <v>12</v>
      </c>
      <c r="E1985" t="s">
        <v>255</v>
      </c>
      <c r="F1985">
        <v>3</v>
      </c>
      <c r="G1985" t="s">
        <v>189</v>
      </c>
      <c r="H1985">
        <v>710</v>
      </c>
      <c r="I1985" t="s">
        <v>220</v>
      </c>
      <c r="J1985" t="s">
        <v>207</v>
      </c>
      <c r="K1985" t="s">
        <v>208</v>
      </c>
      <c r="L1985">
        <v>4532</v>
      </c>
      <c r="M1985" t="s">
        <v>200</v>
      </c>
      <c r="N1985">
        <v>10</v>
      </c>
      <c r="O1985">
        <v>71402.28</v>
      </c>
      <c r="P1985">
        <v>982457</v>
      </c>
      <c r="Q1985" t="str">
        <f t="shared" si="30"/>
        <v>5-Large C&amp;I</v>
      </c>
    </row>
    <row r="1986" spans="1:17" x14ac:dyDescent="0.35">
      <c r="A1986">
        <v>4</v>
      </c>
      <c r="B1986" t="s">
        <v>187</v>
      </c>
      <c r="C1986">
        <v>2019</v>
      </c>
      <c r="D1986">
        <v>12</v>
      </c>
      <c r="E1986" t="s">
        <v>255</v>
      </c>
      <c r="F1986">
        <v>3</v>
      </c>
      <c r="G1986" t="s">
        <v>189</v>
      </c>
      <c r="H1986">
        <v>952</v>
      </c>
      <c r="I1986" t="s">
        <v>235</v>
      </c>
      <c r="J1986" t="s">
        <v>117</v>
      </c>
      <c r="K1986" t="s">
        <v>236</v>
      </c>
      <c r="L1986">
        <v>4532</v>
      </c>
      <c r="M1986" t="s">
        <v>200</v>
      </c>
      <c r="N1986">
        <v>12</v>
      </c>
      <c r="O1986">
        <v>503.9</v>
      </c>
      <c r="P1986">
        <v>3932</v>
      </c>
      <c r="Q1986" t="str">
        <f t="shared" ref="Q1986:Q2049" si="31">VLOOKUP(J1986,S:T,2,FALSE)</f>
        <v>3-Small C&amp;I</v>
      </c>
    </row>
    <row r="1987" spans="1:17" x14ac:dyDescent="0.35">
      <c r="A1987">
        <v>5</v>
      </c>
      <c r="B1987" t="s">
        <v>181</v>
      </c>
      <c r="C1987">
        <v>2019</v>
      </c>
      <c r="D1987">
        <v>12</v>
      </c>
      <c r="E1987" t="s">
        <v>255</v>
      </c>
      <c r="F1987">
        <v>1</v>
      </c>
      <c r="G1987" t="s">
        <v>183</v>
      </c>
      <c r="H1987">
        <v>953</v>
      </c>
      <c r="I1987" t="s">
        <v>213</v>
      </c>
      <c r="J1987" t="s">
        <v>118</v>
      </c>
      <c r="K1987" t="s">
        <v>214</v>
      </c>
      <c r="L1987">
        <v>4512</v>
      </c>
      <c r="M1987" t="s">
        <v>186</v>
      </c>
      <c r="N1987">
        <v>581</v>
      </c>
      <c r="O1987">
        <v>26101.66</v>
      </c>
      <c r="P1987">
        <v>226407</v>
      </c>
      <c r="Q1987" t="str">
        <f t="shared" si="31"/>
        <v>3-Small C&amp;I</v>
      </c>
    </row>
    <row r="1988" spans="1:17" x14ac:dyDescent="0.35">
      <c r="A1988">
        <v>5</v>
      </c>
      <c r="B1988" t="s">
        <v>181</v>
      </c>
      <c r="C1988">
        <v>2019</v>
      </c>
      <c r="D1988">
        <v>12</v>
      </c>
      <c r="E1988" t="s">
        <v>255</v>
      </c>
      <c r="F1988">
        <v>10</v>
      </c>
      <c r="G1988" t="s">
        <v>238</v>
      </c>
      <c r="H1988">
        <v>1</v>
      </c>
      <c r="I1988" t="s">
        <v>229</v>
      </c>
      <c r="J1988" t="s">
        <v>121</v>
      </c>
      <c r="K1988" t="s">
        <v>230</v>
      </c>
      <c r="L1988">
        <v>207</v>
      </c>
      <c r="M1988" t="s">
        <v>243</v>
      </c>
      <c r="N1988">
        <v>41735</v>
      </c>
      <c r="O1988">
        <v>10658256.6</v>
      </c>
      <c r="P1988">
        <v>40431442</v>
      </c>
      <c r="Q1988" t="str">
        <f t="shared" si="31"/>
        <v>1-Residential</v>
      </c>
    </row>
    <row r="1989" spans="1:17" x14ac:dyDescent="0.35">
      <c r="A1989">
        <v>5</v>
      </c>
      <c r="B1989" t="s">
        <v>181</v>
      </c>
      <c r="C1989">
        <v>2019</v>
      </c>
      <c r="D1989">
        <v>12</v>
      </c>
      <c r="E1989" t="s">
        <v>255</v>
      </c>
      <c r="F1989">
        <v>6</v>
      </c>
      <c r="G1989" t="s">
        <v>192</v>
      </c>
      <c r="H1989">
        <v>619</v>
      </c>
      <c r="I1989" t="s">
        <v>277</v>
      </c>
      <c r="J1989" t="s">
        <v>278</v>
      </c>
      <c r="K1989" t="s">
        <v>212</v>
      </c>
      <c r="L1989">
        <v>4562</v>
      </c>
      <c r="M1989" t="s">
        <v>211</v>
      </c>
      <c r="N1989">
        <v>298</v>
      </c>
      <c r="O1989">
        <v>479035.8</v>
      </c>
      <c r="P1989">
        <v>4731376</v>
      </c>
      <c r="Q1989" t="str">
        <f t="shared" si="31"/>
        <v>Street</v>
      </c>
    </row>
    <row r="1990" spans="1:17" x14ac:dyDescent="0.35">
      <c r="A1990">
        <v>5</v>
      </c>
      <c r="B1990" t="s">
        <v>181</v>
      </c>
      <c r="C1990">
        <v>2019</v>
      </c>
      <c r="D1990">
        <v>12</v>
      </c>
      <c r="E1990" t="s">
        <v>255</v>
      </c>
      <c r="F1990">
        <v>3</v>
      </c>
      <c r="G1990" t="s">
        <v>189</v>
      </c>
      <c r="H1990">
        <v>16</v>
      </c>
      <c r="I1990" t="s">
        <v>281</v>
      </c>
      <c r="J1990" t="s">
        <v>127</v>
      </c>
      <c r="K1990" t="s">
        <v>263</v>
      </c>
      <c r="L1990">
        <v>300</v>
      </c>
      <c r="M1990" t="s">
        <v>191</v>
      </c>
      <c r="N1990">
        <v>1</v>
      </c>
      <c r="O1990">
        <v>2313.17</v>
      </c>
      <c r="P1990">
        <v>11520</v>
      </c>
      <c r="Q1990" t="str">
        <f t="shared" si="31"/>
        <v>4-Medium C&amp;I</v>
      </c>
    </row>
    <row r="1991" spans="1:17" x14ac:dyDescent="0.35">
      <c r="A1991">
        <v>5</v>
      </c>
      <c r="B1991" t="s">
        <v>181</v>
      </c>
      <c r="C1991">
        <v>2019</v>
      </c>
      <c r="D1991">
        <v>12</v>
      </c>
      <c r="E1991" t="s">
        <v>255</v>
      </c>
      <c r="F1991">
        <v>1</v>
      </c>
      <c r="G1991" t="s">
        <v>183</v>
      </c>
      <c r="H1991">
        <v>1</v>
      </c>
      <c r="I1991" t="s">
        <v>229</v>
      </c>
      <c r="J1991" t="s">
        <v>121</v>
      </c>
      <c r="K1991" t="s">
        <v>230</v>
      </c>
      <c r="L1991">
        <v>200</v>
      </c>
      <c r="M1991" t="s">
        <v>210</v>
      </c>
      <c r="N1991">
        <v>561065</v>
      </c>
      <c r="O1991">
        <v>82905345.140000001</v>
      </c>
      <c r="P1991">
        <v>308510992</v>
      </c>
      <c r="Q1991" t="str">
        <f t="shared" si="31"/>
        <v>1-Residential</v>
      </c>
    </row>
    <row r="1992" spans="1:17" x14ac:dyDescent="0.35">
      <c r="A1992">
        <v>5</v>
      </c>
      <c r="B1992" t="s">
        <v>181</v>
      </c>
      <c r="C1992">
        <v>2019</v>
      </c>
      <c r="D1992">
        <v>12</v>
      </c>
      <c r="E1992" t="s">
        <v>255</v>
      </c>
      <c r="F1992">
        <v>1</v>
      </c>
      <c r="G1992" t="s">
        <v>183</v>
      </c>
      <c r="H1992">
        <v>602</v>
      </c>
      <c r="I1992" t="s">
        <v>246</v>
      </c>
      <c r="J1992" t="s">
        <v>125</v>
      </c>
      <c r="K1992" t="s">
        <v>197</v>
      </c>
      <c r="L1992">
        <v>200</v>
      </c>
      <c r="M1992" t="s">
        <v>210</v>
      </c>
      <c r="N1992">
        <v>190</v>
      </c>
      <c r="O1992">
        <v>9086.77</v>
      </c>
      <c r="P1992">
        <v>24502</v>
      </c>
      <c r="Q1992" t="str">
        <f t="shared" si="31"/>
        <v>Street</v>
      </c>
    </row>
    <row r="1993" spans="1:17" x14ac:dyDescent="0.35">
      <c r="A1993">
        <v>5</v>
      </c>
      <c r="B1993" t="s">
        <v>181</v>
      </c>
      <c r="C1993">
        <v>2019</v>
      </c>
      <c r="D1993">
        <v>12</v>
      </c>
      <c r="E1993" t="s">
        <v>255</v>
      </c>
      <c r="F1993">
        <v>10</v>
      </c>
      <c r="G1993" t="s">
        <v>238</v>
      </c>
      <c r="H1993">
        <v>602</v>
      </c>
      <c r="I1993" t="s">
        <v>246</v>
      </c>
      <c r="J1993" t="s">
        <v>125</v>
      </c>
      <c r="K1993" t="s">
        <v>197</v>
      </c>
      <c r="L1993">
        <v>207</v>
      </c>
      <c r="M1993" t="s">
        <v>243</v>
      </c>
      <c r="N1993">
        <v>2</v>
      </c>
      <c r="O1993">
        <v>79.45</v>
      </c>
      <c r="P1993">
        <v>187</v>
      </c>
      <c r="Q1993" t="str">
        <f t="shared" si="31"/>
        <v>Street</v>
      </c>
    </row>
    <row r="1994" spans="1:17" x14ac:dyDescent="0.35">
      <c r="A1994">
        <v>5</v>
      </c>
      <c r="B1994" t="s">
        <v>181</v>
      </c>
      <c r="C1994">
        <v>2019</v>
      </c>
      <c r="D1994">
        <v>12</v>
      </c>
      <c r="E1994" t="s">
        <v>255</v>
      </c>
      <c r="F1994">
        <v>6</v>
      </c>
      <c r="G1994" t="s">
        <v>192</v>
      </c>
      <c r="H1994">
        <v>600</v>
      </c>
      <c r="I1994" t="s">
        <v>266</v>
      </c>
      <c r="J1994" t="s">
        <v>123</v>
      </c>
      <c r="K1994" t="s">
        <v>261</v>
      </c>
      <c r="L1994">
        <v>700</v>
      </c>
      <c r="M1994" t="s">
        <v>193</v>
      </c>
      <c r="N1994">
        <v>82</v>
      </c>
      <c r="O1994">
        <v>-261664.99</v>
      </c>
      <c r="P1994">
        <v>-728986</v>
      </c>
      <c r="Q1994" t="str">
        <f t="shared" si="31"/>
        <v>Street</v>
      </c>
    </row>
    <row r="1995" spans="1:17" x14ac:dyDescent="0.35">
      <c r="A1995">
        <v>5</v>
      </c>
      <c r="B1995" t="s">
        <v>181</v>
      </c>
      <c r="C1995">
        <v>2019</v>
      </c>
      <c r="D1995">
        <v>12</v>
      </c>
      <c r="E1995" t="s">
        <v>255</v>
      </c>
      <c r="F1995">
        <v>3</v>
      </c>
      <c r="G1995" t="s">
        <v>189</v>
      </c>
      <c r="H1995">
        <v>616</v>
      </c>
      <c r="I1995" t="s">
        <v>199</v>
      </c>
      <c r="J1995" t="s">
        <v>125</v>
      </c>
      <c r="K1995" t="s">
        <v>197</v>
      </c>
      <c r="L1995">
        <v>4532</v>
      </c>
      <c r="M1995" t="s">
        <v>200</v>
      </c>
      <c r="N1995">
        <v>3180</v>
      </c>
      <c r="O1995">
        <v>273029.59999999998</v>
      </c>
      <c r="P1995">
        <v>1380308</v>
      </c>
      <c r="Q1995" t="str">
        <f t="shared" si="31"/>
        <v>Street</v>
      </c>
    </row>
    <row r="1996" spans="1:17" x14ac:dyDescent="0.35">
      <c r="A1996">
        <v>5</v>
      </c>
      <c r="B1996" t="s">
        <v>181</v>
      </c>
      <c r="C1996">
        <v>2019</v>
      </c>
      <c r="D1996">
        <v>12</v>
      </c>
      <c r="E1996" t="s">
        <v>255</v>
      </c>
      <c r="F1996">
        <v>10</v>
      </c>
      <c r="G1996" t="s">
        <v>238</v>
      </c>
      <c r="H1996">
        <v>3</v>
      </c>
      <c r="I1996" t="s">
        <v>209</v>
      </c>
      <c r="J1996" t="s">
        <v>202</v>
      </c>
      <c r="K1996" t="s">
        <v>203</v>
      </c>
      <c r="L1996">
        <v>207</v>
      </c>
      <c r="M1996" t="s">
        <v>243</v>
      </c>
      <c r="N1996">
        <v>8</v>
      </c>
      <c r="O1996">
        <v>998.09</v>
      </c>
      <c r="P1996">
        <v>4312</v>
      </c>
      <c r="Q1996" t="str">
        <f t="shared" si="31"/>
        <v>1-Residential</v>
      </c>
    </row>
    <row r="1997" spans="1:17" x14ac:dyDescent="0.35">
      <c r="A1997">
        <v>5</v>
      </c>
      <c r="B1997" t="s">
        <v>181</v>
      </c>
      <c r="C1997">
        <v>2019</v>
      </c>
      <c r="D1997">
        <v>12</v>
      </c>
      <c r="E1997" t="s">
        <v>255</v>
      </c>
      <c r="F1997">
        <v>1</v>
      </c>
      <c r="G1997" t="s">
        <v>183</v>
      </c>
      <c r="H1997">
        <v>6</v>
      </c>
      <c r="I1997" t="s">
        <v>256</v>
      </c>
      <c r="J1997" t="s">
        <v>122</v>
      </c>
      <c r="K1997" t="s">
        <v>242</v>
      </c>
      <c r="L1997">
        <v>200</v>
      </c>
      <c r="M1997" t="s">
        <v>210</v>
      </c>
      <c r="N1997">
        <v>60455</v>
      </c>
      <c r="O1997">
        <v>6179136.3600000003</v>
      </c>
      <c r="P1997">
        <v>35555945</v>
      </c>
      <c r="Q1997" t="str">
        <f t="shared" si="31"/>
        <v>2-Low Income Residential</v>
      </c>
    </row>
    <row r="1998" spans="1:17" x14ac:dyDescent="0.35">
      <c r="A1998">
        <v>5</v>
      </c>
      <c r="B1998" t="s">
        <v>181</v>
      </c>
      <c r="C1998">
        <v>2019</v>
      </c>
      <c r="D1998">
        <v>12</v>
      </c>
      <c r="E1998" t="s">
        <v>255</v>
      </c>
      <c r="F1998">
        <v>6</v>
      </c>
      <c r="G1998" t="s">
        <v>192</v>
      </c>
      <c r="H1998">
        <v>623</v>
      </c>
      <c r="I1998" t="s">
        <v>295</v>
      </c>
      <c r="J1998" t="s">
        <v>124</v>
      </c>
      <c r="K1998" t="s">
        <v>227</v>
      </c>
      <c r="L1998">
        <v>700</v>
      </c>
      <c r="M1998" t="s">
        <v>193</v>
      </c>
      <c r="N1998">
        <v>1</v>
      </c>
      <c r="O1998">
        <v>1828.39</v>
      </c>
      <c r="P1998">
        <v>7590</v>
      </c>
      <c r="Q1998" t="str">
        <f t="shared" si="31"/>
        <v>Street</v>
      </c>
    </row>
    <row r="1999" spans="1:17" x14ac:dyDescent="0.35">
      <c r="A1999">
        <v>5</v>
      </c>
      <c r="B1999" t="s">
        <v>181</v>
      </c>
      <c r="C1999">
        <v>2019</v>
      </c>
      <c r="D1999">
        <v>12</v>
      </c>
      <c r="E1999" t="s">
        <v>255</v>
      </c>
      <c r="F1999">
        <v>1</v>
      </c>
      <c r="G1999" t="s">
        <v>183</v>
      </c>
      <c r="H1999">
        <v>301</v>
      </c>
      <c r="I1999" t="s">
        <v>247</v>
      </c>
      <c r="J1999" t="s">
        <v>121</v>
      </c>
      <c r="K1999" t="s">
        <v>230</v>
      </c>
      <c r="L1999">
        <v>200</v>
      </c>
      <c r="M1999" t="s">
        <v>210</v>
      </c>
      <c r="N1999">
        <v>3</v>
      </c>
      <c r="O1999">
        <v>252.74</v>
      </c>
      <c r="P1999">
        <v>1060</v>
      </c>
      <c r="Q1999" t="str">
        <f t="shared" si="31"/>
        <v>1-Residential</v>
      </c>
    </row>
    <row r="2000" spans="1:17" x14ac:dyDescent="0.35">
      <c r="A2000">
        <v>4</v>
      </c>
      <c r="B2000" t="s">
        <v>187</v>
      </c>
      <c r="C2000">
        <v>2019</v>
      </c>
      <c r="D2000">
        <v>12</v>
      </c>
      <c r="E2000" t="s">
        <v>255</v>
      </c>
      <c r="F2000">
        <v>5</v>
      </c>
      <c r="G2000" t="s">
        <v>195</v>
      </c>
      <c r="H2000">
        <v>950</v>
      </c>
      <c r="I2000" t="s">
        <v>184</v>
      </c>
      <c r="J2000" t="s">
        <v>115</v>
      </c>
      <c r="K2000" t="s">
        <v>185</v>
      </c>
      <c r="L2000">
        <v>4552</v>
      </c>
      <c r="M2000" t="s">
        <v>276</v>
      </c>
      <c r="N2000">
        <v>2</v>
      </c>
      <c r="O2000">
        <v>49.67</v>
      </c>
      <c r="P2000">
        <v>307</v>
      </c>
      <c r="Q2000" t="str">
        <f t="shared" si="31"/>
        <v>3-Small C&amp;I</v>
      </c>
    </row>
    <row r="2001" spans="1:21" x14ac:dyDescent="0.35">
      <c r="A2001">
        <v>5</v>
      </c>
      <c r="B2001" t="s">
        <v>181</v>
      </c>
      <c r="C2001">
        <v>2019</v>
      </c>
      <c r="D2001">
        <v>12</v>
      </c>
      <c r="E2001" t="s">
        <v>255</v>
      </c>
      <c r="F2001">
        <v>79</v>
      </c>
      <c r="G2001" t="s">
        <v>212</v>
      </c>
      <c r="H2001">
        <v>950</v>
      </c>
      <c r="I2001" t="s">
        <v>184</v>
      </c>
      <c r="J2001" t="s">
        <v>115</v>
      </c>
      <c r="K2001" t="s">
        <v>185</v>
      </c>
      <c r="L2001">
        <v>4579</v>
      </c>
      <c r="M2001" t="s">
        <v>221</v>
      </c>
      <c r="N2001">
        <v>83</v>
      </c>
      <c r="O2001">
        <v>16288.46</v>
      </c>
      <c r="P2001">
        <v>173589</v>
      </c>
      <c r="Q2001" t="str">
        <f t="shared" si="31"/>
        <v>3-Small C&amp;I</v>
      </c>
    </row>
    <row r="2002" spans="1:21" x14ac:dyDescent="0.35">
      <c r="A2002">
        <v>5</v>
      </c>
      <c r="B2002" t="s">
        <v>181</v>
      </c>
      <c r="C2002">
        <v>2019</v>
      </c>
      <c r="D2002">
        <v>12</v>
      </c>
      <c r="E2002" t="s">
        <v>255</v>
      </c>
      <c r="F2002">
        <v>3</v>
      </c>
      <c r="G2002" t="s">
        <v>189</v>
      </c>
      <c r="H2002">
        <v>951</v>
      </c>
      <c r="I2002" t="s">
        <v>250</v>
      </c>
      <c r="J2002" t="s">
        <v>126</v>
      </c>
      <c r="K2002" t="s">
        <v>249</v>
      </c>
      <c r="L2002">
        <v>4532</v>
      </c>
      <c r="M2002" t="s">
        <v>200</v>
      </c>
      <c r="N2002">
        <v>1184</v>
      </c>
      <c r="O2002">
        <v>44367.38</v>
      </c>
      <c r="P2002">
        <v>400594</v>
      </c>
      <c r="Q2002" t="str">
        <f t="shared" si="31"/>
        <v>3-Small C&amp;I</v>
      </c>
    </row>
    <row r="2003" spans="1:21" x14ac:dyDescent="0.35">
      <c r="A2003">
        <v>4</v>
      </c>
      <c r="B2003" t="s">
        <v>187</v>
      </c>
      <c r="C2003">
        <v>2019</v>
      </c>
      <c r="D2003">
        <v>12</v>
      </c>
      <c r="E2003" t="s">
        <v>255</v>
      </c>
      <c r="F2003">
        <v>10</v>
      </c>
      <c r="G2003" t="s">
        <v>238</v>
      </c>
      <c r="H2003">
        <v>1</v>
      </c>
      <c r="I2003" t="s">
        <v>229</v>
      </c>
      <c r="J2003" t="s">
        <v>121</v>
      </c>
      <c r="K2003" t="s">
        <v>230</v>
      </c>
      <c r="L2003">
        <v>207</v>
      </c>
      <c r="M2003" t="s">
        <v>243</v>
      </c>
      <c r="N2003">
        <v>16</v>
      </c>
      <c r="O2003">
        <v>2039.22</v>
      </c>
      <c r="P2003">
        <v>7338</v>
      </c>
      <c r="Q2003" t="str">
        <f t="shared" si="31"/>
        <v>1-Residential</v>
      </c>
    </row>
    <row r="2004" spans="1:21" x14ac:dyDescent="0.35">
      <c r="A2004">
        <v>4</v>
      </c>
      <c r="B2004" t="s">
        <v>187</v>
      </c>
      <c r="C2004">
        <v>2019</v>
      </c>
      <c r="D2004">
        <v>12</v>
      </c>
      <c r="E2004" t="s">
        <v>255</v>
      </c>
      <c r="F2004">
        <v>3</v>
      </c>
      <c r="G2004" t="s">
        <v>189</v>
      </c>
      <c r="H2004">
        <v>1</v>
      </c>
      <c r="I2004" t="s">
        <v>229</v>
      </c>
      <c r="J2004" t="s">
        <v>121</v>
      </c>
      <c r="K2004" t="s">
        <v>230</v>
      </c>
      <c r="L2004">
        <v>300</v>
      </c>
      <c r="M2004" t="s">
        <v>191</v>
      </c>
      <c r="N2004">
        <v>22</v>
      </c>
      <c r="O2004">
        <v>1728.45</v>
      </c>
      <c r="P2004">
        <v>6012</v>
      </c>
      <c r="Q2004" t="str">
        <f t="shared" si="31"/>
        <v>1-Residential</v>
      </c>
    </row>
    <row r="2005" spans="1:21" x14ac:dyDescent="0.35">
      <c r="A2005" s="180">
        <v>5</v>
      </c>
      <c r="B2005" s="180" t="s">
        <v>181</v>
      </c>
      <c r="C2005" s="177">
        <v>2020</v>
      </c>
      <c r="D2005" s="180">
        <v>1</v>
      </c>
      <c r="E2005" s="180" t="s">
        <v>253</v>
      </c>
      <c r="F2005" s="181">
        <v>10</v>
      </c>
      <c r="G2005" s="180" t="s">
        <v>238</v>
      </c>
      <c r="H2005" s="180">
        <v>616</v>
      </c>
      <c r="I2005" s="180" t="s">
        <v>199</v>
      </c>
      <c r="J2005" s="180" t="s">
        <v>125</v>
      </c>
      <c r="K2005" s="180" t="s">
        <v>197</v>
      </c>
      <c r="L2005" s="180">
        <v>4513</v>
      </c>
      <c r="M2005" s="180" t="s">
        <v>240</v>
      </c>
      <c r="N2005" s="180">
        <v>3</v>
      </c>
      <c r="O2005" s="180">
        <v>89.68</v>
      </c>
      <c r="P2005" s="180">
        <v>485</v>
      </c>
      <c r="Q2005" t="str">
        <f t="shared" si="31"/>
        <v>Street</v>
      </c>
      <c r="R2005" s="182"/>
      <c r="U2005" s="182"/>
    </row>
    <row r="2006" spans="1:21" x14ac:dyDescent="0.35">
      <c r="A2006" s="180">
        <v>5</v>
      </c>
      <c r="B2006" s="180" t="s">
        <v>181</v>
      </c>
      <c r="C2006" s="177">
        <v>2020</v>
      </c>
      <c r="D2006" s="180">
        <v>1</v>
      </c>
      <c r="E2006" s="180" t="s">
        <v>253</v>
      </c>
      <c r="F2006" s="181">
        <v>1</v>
      </c>
      <c r="G2006" s="180" t="s">
        <v>183</v>
      </c>
      <c r="H2006" s="180">
        <v>603</v>
      </c>
      <c r="I2006" s="180" t="s">
        <v>196</v>
      </c>
      <c r="J2006" s="180" t="s">
        <v>125</v>
      </c>
      <c r="K2006" s="180" t="s">
        <v>197</v>
      </c>
      <c r="L2006" s="180">
        <v>200</v>
      </c>
      <c r="M2006" s="180" t="s">
        <v>210</v>
      </c>
      <c r="N2006" s="180">
        <v>762</v>
      </c>
      <c r="O2006" s="180">
        <v>28237.46</v>
      </c>
      <c r="P2006" s="180">
        <v>71956</v>
      </c>
      <c r="Q2006" t="str">
        <f t="shared" si="31"/>
        <v>Street</v>
      </c>
      <c r="R2006" s="182"/>
      <c r="U2006" s="182"/>
    </row>
    <row r="2007" spans="1:21" x14ac:dyDescent="0.35">
      <c r="A2007" s="180">
        <v>5</v>
      </c>
      <c r="B2007" s="180" t="s">
        <v>181</v>
      </c>
      <c r="C2007" s="177">
        <v>2020</v>
      </c>
      <c r="D2007" s="180">
        <v>1</v>
      </c>
      <c r="E2007" s="180" t="s">
        <v>253</v>
      </c>
      <c r="F2007" s="181">
        <v>3</v>
      </c>
      <c r="G2007" s="180" t="s">
        <v>189</v>
      </c>
      <c r="H2007" s="180">
        <v>954</v>
      </c>
      <c r="I2007" s="180" t="s">
        <v>237</v>
      </c>
      <c r="J2007" s="180" t="s">
        <v>119</v>
      </c>
      <c r="K2007" s="180" t="s">
        <v>216</v>
      </c>
      <c r="L2007" s="180">
        <v>4532</v>
      </c>
      <c r="M2007" s="180" t="s">
        <v>200</v>
      </c>
      <c r="N2007" s="180">
        <v>7926</v>
      </c>
      <c r="O2007" s="180">
        <v>12393264.01</v>
      </c>
      <c r="P2007" s="180">
        <v>167291909</v>
      </c>
      <c r="Q2007" t="str">
        <f t="shared" si="31"/>
        <v>4-Medium C&amp;I</v>
      </c>
      <c r="R2007" s="182"/>
      <c r="U2007" s="182"/>
    </row>
    <row r="2008" spans="1:21" x14ac:dyDescent="0.35">
      <c r="A2008" s="180">
        <v>4</v>
      </c>
      <c r="B2008" s="180" t="s">
        <v>187</v>
      </c>
      <c r="C2008" s="177">
        <v>2020</v>
      </c>
      <c r="D2008" s="180">
        <v>1</v>
      </c>
      <c r="E2008" s="180" t="s">
        <v>253</v>
      </c>
      <c r="F2008" s="181">
        <v>1</v>
      </c>
      <c r="G2008" s="180" t="s">
        <v>183</v>
      </c>
      <c r="H2008" s="180">
        <v>5</v>
      </c>
      <c r="I2008" s="180" t="s">
        <v>190</v>
      </c>
      <c r="J2008" s="180" t="s">
        <v>115</v>
      </c>
      <c r="K2008" s="180" t="s">
        <v>185</v>
      </c>
      <c r="L2008" s="180">
        <v>200</v>
      </c>
      <c r="M2008" s="180" t="s">
        <v>210</v>
      </c>
      <c r="N2008" s="180">
        <v>12</v>
      </c>
      <c r="O2008" s="180">
        <v>1195.47</v>
      </c>
      <c r="P2008" s="180">
        <v>4852</v>
      </c>
      <c r="Q2008" t="str">
        <f t="shared" si="31"/>
        <v>3-Small C&amp;I</v>
      </c>
      <c r="R2008" s="182"/>
      <c r="U2008" s="182"/>
    </row>
    <row r="2009" spans="1:21" x14ac:dyDescent="0.35">
      <c r="A2009" s="180">
        <v>5</v>
      </c>
      <c r="B2009" s="180" t="s">
        <v>181</v>
      </c>
      <c r="C2009" s="177">
        <v>2020</v>
      </c>
      <c r="D2009" s="180">
        <v>1</v>
      </c>
      <c r="E2009" s="180" t="s">
        <v>253</v>
      </c>
      <c r="F2009" s="181">
        <v>1</v>
      </c>
      <c r="G2009" s="180" t="s">
        <v>183</v>
      </c>
      <c r="H2009" s="180">
        <v>11</v>
      </c>
      <c r="I2009" s="180" t="s">
        <v>283</v>
      </c>
      <c r="J2009" s="180" t="s">
        <v>115</v>
      </c>
      <c r="K2009" s="180" t="s">
        <v>185</v>
      </c>
      <c r="L2009" s="180">
        <v>200</v>
      </c>
      <c r="M2009" s="180" t="s">
        <v>210</v>
      </c>
      <c r="N2009" s="180">
        <v>12</v>
      </c>
      <c r="O2009" s="180">
        <v>-10303.620000000001</v>
      </c>
      <c r="P2009" s="180">
        <v>6294</v>
      </c>
      <c r="Q2009" t="str">
        <f t="shared" si="31"/>
        <v>3-Small C&amp;I</v>
      </c>
      <c r="R2009" s="182"/>
      <c r="U2009" s="182"/>
    </row>
    <row r="2010" spans="1:21" x14ac:dyDescent="0.35">
      <c r="A2010" s="180">
        <v>5</v>
      </c>
      <c r="B2010" s="180" t="s">
        <v>181</v>
      </c>
      <c r="C2010" s="177">
        <v>2020</v>
      </c>
      <c r="D2010" s="180">
        <v>1</v>
      </c>
      <c r="E2010" s="180" t="s">
        <v>253</v>
      </c>
      <c r="F2010" s="181">
        <v>10</v>
      </c>
      <c r="G2010" s="180" t="s">
        <v>238</v>
      </c>
      <c r="H2010" s="180">
        <v>5</v>
      </c>
      <c r="I2010" s="180" t="s">
        <v>190</v>
      </c>
      <c r="J2010" s="180" t="s">
        <v>115</v>
      </c>
      <c r="K2010" s="180" t="s">
        <v>185</v>
      </c>
      <c r="L2010" s="180">
        <v>207</v>
      </c>
      <c r="M2010" s="180" t="s">
        <v>243</v>
      </c>
      <c r="N2010" s="180">
        <v>13</v>
      </c>
      <c r="O2010" s="180">
        <v>3704.3</v>
      </c>
      <c r="P2010" s="180">
        <v>16842</v>
      </c>
      <c r="Q2010" t="str">
        <f t="shared" si="31"/>
        <v>3-Small C&amp;I</v>
      </c>
      <c r="R2010" s="182"/>
      <c r="U2010" s="182"/>
    </row>
    <row r="2011" spans="1:21" x14ac:dyDescent="0.35">
      <c r="A2011" s="180">
        <v>5</v>
      </c>
      <c r="B2011" s="180" t="s">
        <v>181</v>
      </c>
      <c r="C2011" s="177">
        <v>2020</v>
      </c>
      <c r="D2011" s="180">
        <v>1</v>
      </c>
      <c r="E2011" s="180" t="s">
        <v>253</v>
      </c>
      <c r="F2011" s="181">
        <v>5</v>
      </c>
      <c r="G2011" s="180" t="s">
        <v>195</v>
      </c>
      <c r="H2011" s="180">
        <v>950</v>
      </c>
      <c r="I2011" s="180" t="s">
        <v>184</v>
      </c>
      <c r="J2011" s="180" t="s">
        <v>115</v>
      </c>
      <c r="K2011" s="180" t="s">
        <v>185</v>
      </c>
      <c r="L2011" s="180">
        <v>4552</v>
      </c>
      <c r="M2011" s="180" t="s">
        <v>276</v>
      </c>
      <c r="N2011" s="180">
        <v>1294</v>
      </c>
      <c r="O2011" s="180">
        <v>366608.09</v>
      </c>
      <c r="P2011" s="180">
        <v>3920100</v>
      </c>
      <c r="Q2011" t="str">
        <f t="shared" si="31"/>
        <v>3-Small C&amp;I</v>
      </c>
      <c r="R2011" s="182"/>
      <c r="U2011" s="182"/>
    </row>
    <row r="2012" spans="1:21" x14ac:dyDescent="0.35">
      <c r="A2012" s="180">
        <v>5</v>
      </c>
      <c r="B2012" s="180" t="s">
        <v>181</v>
      </c>
      <c r="C2012" s="177">
        <v>2020</v>
      </c>
      <c r="D2012" s="180">
        <v>1</v>
      </c>
      <c r="E2012" s="180" t="s">
        <v>253</v>
      </c>
      <c r="F2012" s="181">
        <v>3</v>
      </c>
      <c r="G2012" s="180" t="s">
        <v>189</v>
      </c>
      <c r="H2012" s="180">
        <v>950</v>
      </c>
      <c r="I2012" s="180" t="s">
        <v>184</v>
      </c>
      <c r="J2012" s="180" t="s">
        <v>115</v>
      </c>
      <c r="K2012" s="180" t="s">
        <v>185</v>
      </c>
      <c r="L2012" s="180">
        <v>4532</v>
      </c>
      <c r="M2012" s="180" t="s">
        <v>200</v>
      </c>
      <c r="N2012" s="180">
        <v>57640</v>
      </c>
      <c r="O2012" s="180">
        <v>7831207.3799999999</v>
      </c>
      <c r="P2012" s="180">
        <v>100562492</v>
      </c>
      <c r="Q2012" t="str">
        <f t="shared" si="31"/>
        <v>3-Small C&amp;I</v>
      </c>
      <c r="R2012" s="182"/>
      <c r="U2012" s="182"/>
    </row>
    <row r="2013" spans="1:21" x14ac:dyDescent="0.35">
      <c r="A2013" s="180">
        <v>4</v>
      </c>
      <c r="B2013" s="180" t="s">
        <v>187</v>
      </c>
      <c r="C2013" s="177">
        <v>2020</v>
      </c>
      <c r="D2013" s="180">
        <v>1</v>
      </c>
      <c r="E2013" s="180" t="s">
        <v>253</v>
      </c>
      <c r="F2013" s="181">
        <v>1</v>
      </c>
      <c r="G2013" s="180" t="s">
        <v>183</v>
      </c>
      <c r="H2013" s="180">
        <v>953</v>
      </c>
      <c r="I2013" s="180" t="s">
        <v>213</v>
      </c>
      <c r="J2013" s="180" t="s">
        <v>118</v>
      </c>
      <c r="K2013" s="180" t="s">
        <v>214</v>
      </c>
      <c r="L2013" s="180">
        <v>4512</v>
      </c>
      <c r="M2013" s="180" t="s">
        <v>186</v>
      </c>
      <c r="N2013" s="180">
        <v>1</v>
      </c>
      <c r="O2013" s="180">
        <v>55.03</v>
      </c>
      <c r="P2013" s="180">
        <v>455</v>
      </c>
      <c r="Q2013" t="str">
        <f t="shared" si="31"/>
        <v>3-Small C&amp;I</v>
      </c>
      <c r="R2013" s="182"/>
      <c r="U2013" s="182"/>
    </row>
    <row r="2014" spans="1:21" x14ac:dyDescent="0.35">
      <c r="A2014" s="180">
        <v>4</v>
      </c>
      <c r="B2014" s="180" t="s">
        <v>187</v>
      </c>
      <c r="C2014" s="177">
        <v>2020</v>
      </c>
      <c r="D2014" s="180">
        <v>1</v>
      </c>
      <c r="E2014" s="180" t="s">
        <v>253</v>
      </c>
      <c r="F2014" s="181">
        <v>1</v>
      </c>
      <c r="G2014" s="180" t="s">
        <v>183</v>
      </c>
      <c r="H2014" s="180">
        <v>950</v>
      </c>
      <c r="I2014" s="180" t="s">
        <v>184</v>
      </c>
      <c r="J2014" s="180" t="s">
        <v>115</v>
      </c>
      <c r="K2014" s="180" t="s">
        <v>185</v>
      </c>
      <c r="L2014" s="180">
        <v>4512</v>
      </c>
      <c r="M2014" s="180" t="s">
        <v>186</v>
      </c>
      <c r="N2014" s="180">
        <v>28</v>
      </c>
      <c r="O2014" s="180">
        <v>1801.6</v>
      </c>
      <c r="P2014" s="180">
        <v>15208</v>
      </c>
      <c r="Q2014" t="str">
        <f t="shared" si="31"/>
        <v>3-Small C&amp;I</v>
      </c>
      <c r="R2014" s="182"/>
      <c r="U2014" s="182"/>
    </row>
    <row r="2015" spans="1:21" x14ac:dyDescent="0.35">
      <c r="A2015" s="180">
        <v>5</v>
      </c>
      <c r="B2015" s="180" t="s">
        <v>181</v>
      </c>
      <c r="C2015" s="177">
        <v>2020</v>
      </c>
      <c r="D2015" s="180">
        <v>1</v>
      </c>
      <c r="E2015" s="180" t="s">
        <v>253</v>
      </c>
      <c r="F2015" s="181">
        <v>10</v>
      </c>
      <c r="G2015" s="180" t="s">
        <v>238</v>
      </c>
      <c r="H2015" s="180">
        <v>950</v>
      </c>
      <c r="I2015" s="180" t="s">
        <v>184</v>
      </c>
      <c r="J2015" s="180" t="s">
        <v>115</v>
      </c>
      <c r="K2015" s="180" t="s">
        <v>185</v>
      </c>
      <c r="L2015" s="180">
        <v>4513</v>
      </c>
      <c r="M2015" s="180" t="s">
        <v>240</v>
      </c>
      <c r="N2015" s="180">
        <v>17</v>
      </c>
      <c r="O2015" s="180">
        <v>2891.1</v>
      </c>
      <c r="P2015" s="180">
        <v>30330</v>
      </c>
      <c r="Q2015" t="str">
        <f t="shared" si="31"/>
        <v>3-Small C&amp;I</v>
      </c>
      <c r="R2015" s="182"/>
      <c r="U2015" s="182"/>
    </row>
    <row r="2016" spans="1:21" x14ac:dyDescent="0.35">
      <c r="A2016" s="180">
        <v>5</v>
      </c>
      <c r="B2016" s="180" t="s">
        <v>181</v>
      </c>
      <c r="C2016" s="177">
        <v>2020</v>
      </c>
      <c r="D2016" s="180">
        <v>1</v>
      </c>
      <c r="E2016" s="180" t="s">
        <v>253</v>
      </c>
      <c r="F2016" s="181">
        <v>6</v>
      </c>
      <c r="G2016" s="180" t="s">
        <v>192</v>
      </c>
      <c r="H2016" s="180">
        <v>626</v>
      </c>
      <c r="I2016" s="180" t="s">
        <v>268</v>
      </c>
      <c r="J2016" s="180" t="s">
        <v>132</v>
      </c>
      <c r="K2016" s="180" t="s">
        <v>212</v>
      </c>
      <c r="L2016" s="180">
        <v>700</v>
      </c>
      <c r="M2016" s="180" t="s">
        <v>193</v>
      </c>
      <c r="N2016" s="180">
        <v>3</v>
      </c>
      <c r="O2016" s="180">
        <v>2178.7800000000002</v>
      </c>
      <c r="P2016" s="180">
        <v>773</v>
      </c>
      <c r="Q2016" t="str">
        <f t="shared" si="31"/>
        <v>Street</v>
      </c>
      <c r="R2016" s="182"/>
      <c r="U2016" s="182"/>
    </row>
    <row r="2017" spans="1:21" x14ac:dyDescent="0.35">
      <c r="A2017" s="180">
        <v>4</v>
      </c>
      <c r="B2017" s="180" t="s">
        <v>187</v>
      </c>
      <c r="C2017" s="177">
        <v>2020</v>
      </c>
      <c r="D2017" s="180">
        <v>1</v>
      </c>
      <c r="E2017" s="180" t="s">
        <v>253</v>
      </c>
      <c r="F2017" s="181">
        <v>3</v>
      </c>
      <c r="G2017" s="180" t="s">
        <v>189</v>
      </c>
      <c r="H2017" s="180">
        <v>951</v>
      </c>
      <c r="I2017" s="180" t="s">
        <v>250</v>
      </c>
      <c r="J2017" s="180" t="s">
        <v>126</v>
      </c>
      <c r="K2017" s="180" t="s">
        <v>249</v>
      </c>
      <c r="L2017" s="180">
        <v>4532</v>
      </c>
      <c r="M2017" s="180" t="s">
        <v>200</v>
      </c>
      <c r="N2017" s="180">
        <v>6</v>
      </c>
      <c r="O2017" s="180">
        <v>177.62</v>
      </c>
      <c r="P2017" s="180">
        <v>1366</v>
      </c>
      <c r="Q2017" t="str">
        <f t="shared" si="31"/>
        <v>3-Small C&amp;I</v>
      </c>
      <c r="R2017" s="182"/>
      <c r="U2017" s="182"/>
    </row>
    <row r="2018" spans="1:21" x14ac:dyDescent="0.35">
      <c r="A2018" s="180">
        <v>4</v>
      </c>
      <c r="B2018" s="180" t="s">
        <v>187</v>
      </c>
      <c r="C2018" s="177">
        <v>2020</v>
      </c>
      <c r="D2018" s="180">
        <v>1</v>
      </c>
      <c r="E2018" s="180" t="s">
        <v>253</v>
      </c>
      <c r="F2018" s="181">
        <v>3</v>
      </c>
      <c r="G2018" s="180" t="s">
        <v>189</v>
      </c>
      <c r="H2018" s="180">
        <v>955</v>
      </c>
      <c r="I2018" s="180" t="s">
        <v>282</v>
      </c>
      <c r="J2018" s="180" t="s">
        <v>127</v>
      </c>
      <c r="K2018" s="180" t="s">
        <v>263</v>
      </c>
      <c r="L2018" s="180">
        <v>4532</v>
      </c>
      <c r="M2018" s="180" t="s">
        <v>200</v>
      </c>
      <c r="N2018" s="180">
        <v>1</v>
      </c>
      <c r="O2018" s="180">
        <v>-209.62</v>
      </c>
      <c r="P2018" s="180">
        <v>-118</v>
      </c>
      <c r="Q2018" t="str">
        <f t="shared" si="31"/>
        <v>4-Medium C&amp;I</v>
      </c>
      <c r="R2018" s="182"/>
      <c r="U2018" s="182"/>
    </row>
    <row r="2019" spans="1:21" x14ac:dyDescent="0.35">
      <c r="A2019" s="180">
        <v>5</v>
      </c>
      <c r="B2019" s="180" t="s">
        <v>181</v>
      </c>
      <c r="C2019" s="177">
        <v>2020</v>
      </c>
      <c r="D2019" s="180">
        <v>1</v>
      </c>
      <c r="E2019" s="180" t="s">
        <v>253</v>
      </c>
      <c r="F2019" s="181">
        <v>6</v>
      </c>
      <c r="G2019" s="180" t="s">
        <v>192</v>
      </c>
      <c r="H2019" s="180">
        <v>612</v>
      </c>
      <c r="I2019" s="180" t="s">
        <v>223</v>
      </c>
      <c r="J2019" s="180" t="s">
        <v>116</v>
      </c>
      <c r="K2019" s="180" t="s">
        <v>224</v>
      </c>
      <c r="L2019" s="180">
        <v>700</v>
      </c>
      <c r="M2019" s="180" t="s">
        <v>193</v>
      </c>
      <c r="N2019" s="180">
        <v>3</v>
      </c>
      <c r="O2019" s="180">
        <v>97.73</v>
      </c>
      <c r="P2019" s="180">
        <v>355</v>
      </c>
      <c r="Q2019" t="str">
        <f t="shared" si="31"/>
        <v>3-Small C&amp;I</v>
      </c>
      <c r="R2019" s="182"/>
      <c r="U2019" s="182"/>
    </row>
    <row r="2020" spans="1:21" x14ac:dyDescent="0.35">
      <c r="A2020" s="180">
        <v>4</v>
      </c>
      <c r="B2020" s="180" t="s">
        <v>187</v>
      </c>
      <c r="C2020" s="177">
        <v>2020</v>
      </c>
      <c r="D2020" s="180">
        <v>1</v>
      </c>
      <c r="E2020" s="180" t="s">
        <v>253</v>
      </c>
      <c r="F2020" s="181">
        <v>3</v>
      </c>
      <c r="G2020" s="180" t="s">
        <v>189</v>
      </c>
      <c r="H2020" s="180">
        <v>621</v>
      </c>
      <c r="I2020" s="180" t="s">
        <v>259</v>
      </c>
      <c r="J2020" s="180" t="s">
        <v>116</v>
      </c>
      <c r="K2020" s="180" t="s">
        <v>224</v>
      </c>
      <c r="L2020" s="180">
        <v>4532</v>
      </c>
      <c r="M2020" s="180" t="s">
        <v>200</v>
      </c>
      <c r="N2020" s="180">
        <v>8</v>
      </c>
      <c r="O2020" s="180">
        <v>212.09</v>
      </c>
      <c r="P2020" s="180">
        <v>1564</v>
      </c>
      <c r="Q2020" t="str">
        <f t="shared" si="31"/>
        <v>3-Small C&amp;I</v>
      </c>
      <c r="R2020" s="182"/>
      <c r="U2020" s="182"/>
    </row>
    <row r="2021" spans="1:21" x14ac:dyDescent="0.35">
      <c r="A2021" s="180">
        <v>5</v>
      </c>
      <c r="B2021" s="180" t="s">
        <v>181</v>
      </c>
      <c r="C2021" s="177">
        <v>2020</v>
      </c>
      <c r="D2021" s="180">
        <v>1</v>
      </c>
      <c r="E2021" s="180" t="s">
        <v>253</v>
      </c>
      <c r="F2021" s="181">
        <v>6</v>
      </c>
      <c r="G2021" s="180" t="s">
        <v>192</v>
      </c>
      <c r="H2021" s="180">
        <v>607</v>
      </c>
      <c r="I2021" s="180" t="s">
        <v>293</v>
      </c>
      <c r="J2021" s="180" t="s">
        <v>130</v>
      </c>
      <c r="K2021" s="180" t="s">
        <v>280</v>
      </c>
      <c r="L2021" s="180">
        <v>700</v>
      </c>
      <c r="M2021" s="180" t="s">
        <v>193</v>
      </c>
      <c r="N2021" s="180">
        <v>3</v>
      </c>
      <c r="O2021" s="180">
        <v>22061.22</v>
      </c>
      <c r="P2021" s="180">
        <v>57613</v>
      </c>
      <c r="Q2021" t="str">
        <f t="shared" si="31"/>
        <v>Street</v>
      </c>
      <c r="R2021" s="182"/>
      <c r="U2021" s="182"/>
    </row>
    <row r="2022" spans="1:21" x14ac:dyDescent="0.35">
      <c r="A2022" s="180">
        <v>4</v>
      </c>
      <c r="B2022" s="180" t="s">
        <v>187</v>
      </c>
      <c r="C2022" s="177">
        <v>2020</v>
      </c>
      <c r="D2022" s="180">
        <v>1</v>
      </c>
      <c r="E2022" s="180" t="s">
        <v>253</v>
      </c>
      <c r="F2022" s="181">
        <v>60</v>
      </c>
      <c r="G2022" s="180" t="s">
        <v>212</v>
      </c>
      <c r="H2022" s="180">
        <v>624</v>
      </c>
      <c r="I2022" s="180" t="s">
        <v>226</v>
      </c>
      <c r="J2022" s="180" t="s">
        <v>124</v>
      </c>
      <c r="K2022" s="180" t="s">
        <v>227</v>
      </c>
      <c r="L2022" s="180">
        <v>4563</v>
      </c>
      <c r="M2022" s="180" t="s">
        <v>228</v>
      </c>
      <c r="N2022" s="180">
        <v>2</v>
      </c>
      <c r="O2022" s="180">
        <v>28.78</v>
      </c>
      <c r="P2022" s="180">
        <v>174</v>
      </c>
      <c r="Q2022" t="str">
        <f t="shared" si="31"/>
        <v>Street</v>
      </c>
      <c r="R2022" s="182"/>
      <c r="U2022" s="182"/>
    </row>
    <row r="2023" spans="1:21" x14ac:dyDescent="0.35">
      <c r="A2023" s="180">
        <v>4</v>
      </c>
      <c r="B2023" s="180" t="s">
        <v>187</v>
      </c>
      <c r="C2023" s="177">
        <v>2020</v>
      </c>
      <c r="D2023" s="180">
        <v>1</v>
      </c>
      <c r="E2023" s="180" t="s">
        <v>253</v>
      </c>
      <c r="F2023" s="181">
        <v>1</v>
      </c>
      <c r="G2023" s="180" t="s">
        <v>183</v>
      </c>
      <c r="H2023" s="180">
        <v>905</v>
      </c>
      <c r="I2023" s="180" t="s">
        <v>272</v>
      </c>
      <c r="J2023" s="180" t="s">
        <v>122</v>
      </c>
      <c r="K2023" s="180" t="s">
        <v>242</v>
      </c>
      <c r="L2023" s="180">
        <v>4512</v>
      </c>
      <c r="M2023" s="180" t="s">
        <v>186</v>
      </c>
      <c r="N2023" s="180">
        <v>106</v>
      </c>
      <c r="O2023" s="180">
        <v>5185.6099999999997</v>
      </c>
      <c r="P2023" s="180">
        <v>109698</v>
      </c>
      <c r="Q2023" t="str">
        <f t="shared" si="31"/>
        <v>2-Low Income Residential</v>
      </c>
      <c r="R2023" s="182"/>
      <c r="U2023" s="182"/>
    </row>
    <row r="2024" spans="1:21" x14ac:dyDescent="0.35">
      <c r="A2024" s="180">
        <v>5</v>
      </c>
      <c r="B2024" s="180" t="s">
        <v>181</v>
      </c>
      <c r="C2024" s="177">
        <v>2020</v>
      </c>
      <c r="D2024" s="180">
        <v>1</v>
      </c>
      <c r="E2024" s="180" t="s">
        <v>253</v>
      </c>
      <c r="F2024" s="181">
        <v>5</v>
      </c>
      <c r="G2024" s="180" t="s">
        <v>195</v>
      </c>
      <c r="H2024" s="180">
        <v>616</v>
      </c>
      <c r="I2024" s="180" t="s">
        <v>199</v>
      </c>
      <c r="J2024" s="180" t="s">
        <v>125</v>
      </c>
      <c r="K2024" s="180" t="s">
        <v>197</v>
      </c>
      <c r="L2024" s="180">
        <v>4552</v>
      </c>
      <c r="M2024" s="180" t="s">
        <v>276</v>
      </c>
      <c r="N2024" s="180">
        <v>103</v>
      </c>
      <c r="O2024" s="180">
        <v>14957.21</v>
      </c>
      <c r="P2024" s="180">
        <v>77818</v>
      </c>
      <c r="Q2024" t="str">
        <f t="shared" si="31"/>
        <v>Street</v>
      </c>
      <c r="R2024" s="182"/>
      <c r="U2024" s="182"/>
    </row>
    <row r="2025" spans="1:21" x14ac:dyDescent="0.35">
      <c r="A2025" s="180">
        <v>5</v>
      </c>
      <c r="B2025" s="180" t="s">
        <v>181</v>
      </c>
      <c r="C2025" s="177">
        <v>2020</v>
      </c>
      <c r="D2025" s="180">
        <v>1</v>
      </c>
      <c r="E2025" s="180" t="s">
        <v>253</v>
      </c>
      <c r="F2025" s="181">
        <v>1</v>
      </c>
      <c r="G2025" s="180" t="s">
        <v>183</v>
      </c>
      <c r="H2025" s="180">
        <v>1</v>
      </c>
      <c r="I2025" s="180" t="s">
        <v>229</v>
      </c>
      <c r="J2025" s="180" t="s">
        <v>121</v>
      </c>
      <c r="K2025" s="180" t="s">
        <v>230</v>
      </c>
      <c r="L2025" s="180">
        <v>200</v>
      </c>
      <c r="M2025" s="180" t="s">
        <v>210</v>
      </c>
      <c r="N2025" s="180">
        <v>542411</v>
      </c>
      <c r="O2025" s="180">
        <v>89307421.129999995</v>
      </c>
      <c r="P2025" s="180">
        <v>332638957</v>
      </c>
      <c r="Q2025" t="str">
        <f t="shared" si="31"/>
        <v>1-Residential</v>
      </c>
      <c r="R2025" s="182"/>
      <c r="U2025" s="182"/>
    </row>
    <row r="2026" spans="1:21" x14ac:dyDescent="0.35">
      <c r="A2026" s="180">
        <v>5</v>
      </c>
      <c r="B2026" s="180" t="s">
        <v>181</v>
      </c>
      <c r="C2026" s="177">
        <v>2020</v>
      </c>
      <c r="D2026" s="180">
        <v>1</v>
      </c>
      <c r="E2026" s="180" t="s">
        <v>253</v>
      </c>
      <c r="F2026" s="181">
        <v>3</v>
      </c>
      <c r="G2026" s="180" t="s">
        <v>189</v>
      </c>
      <c r="H2026" s="180">
        <v>11</v>
      </c>
      <c r="I2026" s="180" t="s">
        <v>283</v>
      </c>
      <c r="J2026" s="180" t="s">
        <v>115</v>
      </c>
      <c r="K2026" s="180" t="s">
        <v>185</v>
      </c>
      <c r="L2026" s="180">
        <v>300</v>
      </c>
      <c r="M2026" s="180" t="s">
        <v>191</v>
      </c>
      <c r="N2026" s="180">
        <v>232</v>
      </c>
      <c r="O2026" s="180">
        <v>74625.740000000005</v>
      </c>
      <c r="P2026" s="180">
        <v>326059</v>
      </c>
      <c r="Q2026" t="str">
        <f t="shared" si="31"/>
        <v>3-Small C&amp;I</v>
      </c>
      <c r="R2026" s="182"/>
      <c r="U2026" s="182"/>
    </row>
    <row r="2027" spans="1:21" x14ac:dyDescent="0.35">
      <c r="A2027" s="180">
        <v>5</v>
      </c>
      <c r="B2027" s="180" t="s">
        <v>181</v>
      </c>
      <c r="C2027" s="177">
        <v>2020</v>
      </c>
      <c r="D2027" s="180">
        <v>1</v>
      </c>
      <c r="E2027" s="180" t="s">
        <v>253</v>
      </c>
      <c r="F2027" s="181">
        <v>3</v>
      </c>
      <c r="G2027" s="180" t="s">
        <v>189</v>
      </c>
      <c r="H2027" s="180">
        <v>5</v>
      </c>
      <c r="I2027" s="180" t="s">
        <v>190</v>
      </c>
      <c r="J2027" s="180" t="s">
        <v>115</v>
      </c>
      <c r="K2027" s="180" t="s">
        <v>185</v>
      </c>
      <c r="L2027" s="180">
        <v>300</v>
      </c>
      <c r="M2027" s="180" t="s">
        <v>191</v>
      </c>
      <c r="N2027" s="180">
        <v>46523</v>
      </c>
      <c r="O2027" s="180">
        <v>9583032.5399999991</v>
      </c>
      <c r="P2027" s="180">
        <v>62040825</v>
      </c>
      <c r="Q2027" t="str">
        <f t="shared" si="31"/>
        <v>3-Small C&amp;I</v>
      </c>
      <c r="R2027" s="182"/>
      <c r="U2027" s="182"/>
    </row>
    <row r="2028" spans="1:21" x14ac:dyDescent="0.35">
      <c r="A2028" s="180">
        <v>4</v>
      </c>
      <c r="B2028" s="180" t="s">
        <v>187</v>
      </c>
      <c r="C2028" s="177">
        <v>2020</v>
      </c>
      <c r="D2028" s="180">
        <v>1</v>
      </c>
      <c r="E2028" s="180" t="s">
        <v>253</v>
      </c>
      <c r="F2028" s="181">
        <v>3</v>
      </c>
      <c r="G2028" s="180" t="s">
        <v>189</v>
      </c>
      <c r="H2028" s="180">
        <v>10</v>
      </c>
      <c r="I2028" s="180" t="s">
        <v>251</v>
      </c>
      <c r="J2028" s="180" t="s">
        <v>118</v>
      </c>
      <c r="K2028" s="180" t="s">
        <v>214</v>
      </c>
      <c r="L2028" s="180">
        <v>300</v>
      </c>
      <c r="M2028" s="180" t="s">
        <v>191</v>
      </c>
      <c r="N2028" s="180">
        <v>13</v>
      </c>
      <c r="O2028" s="180">
        <v>1539.12</v>
      </c>
      <c r="P2028" s="180">
        <v>6380</v>
      </c>
      <c r="Q2028" t="str">
        <f t="shared" si="31"/>
        <v>3-Small C&amp;I</v>
      </c>
      <c r="R2028" s="182"/>
      <c r="U2028" s="182"/>
    </row>
    <row r="2029" spans="1:21" x14ac:dyDescent="0.35">
      <c r="A2029" s="180">
        <v>5</v>
      </c>
      <c r="B2029" s="180" t="s">
        <v>181</v>
      </c>
      <c r="C2029" s="177">
        <v>2020</v>
      </c>
      <c r="D2029" s="180">
        <v>1</v>
      </c>
      <c r="E2029" s="180" t="s">
        <v>253</v>
      </c>
      <c r="F2029" s="181">
        <v>75</v>
      </c>
      <c r="G2029" s="180" t="s">
        <v>212</v>
      </c>
      <c r="H2029" s="180">
        <v>950</v>
      </c>
      <c r="I2029" s="180" t="s">
        <v>184</v>
      </c>
      <c r="J2029" s="180" t="s">
        <v>115</v>
      </c>
      <c r="K2029" s="180" t="s">
        <v>185</v>
      </c>
      <c r="L2029" s="180">
        <v>4575</v>
      </c>
      <c r="M2029" s="180" t="s">
        <v>212</v>
      </c>
      <c r="N2029" s="180">
        <v>2</v>
      </c>
      <c r="O2029" s="180">
        <v>1280.6199999999999</v>
      </c>
      <c r="P2029" s="180">
        <v>14000</v>
      </c>
      <c r="Q2029" t="str">
        <f t="shared" si="31"/>
        <v>3-Small C&amp;I</v>
      </c>
      <c r="R2029" s="182"/>
      <c r="U2029" s="182"/>
    </row>
    <row r="2030" spans="1:21" x14ac:dyDescent="0.35">
      <c r="A2030" s="180">
        <v>5</v>
      </c>
      <c r="B2030" s="180" t="s">
        <v>181</v>
      </c>
      <c r="C2030" s="177">
        <v>2020</v>
      </c>
      <c r="D2030" s="180">
        <v>1</v>
      </c>
      <c r="E2030" s="180" t="s">
        <v>253</v>
      </c>
      <c r="F2030" s="181">
        <v>3</v>
      </c>
      <c r="G2030" s="180" t="s">
        <v>189</v>
      </c>
      <c r="H2030" s="180">
        <v>8</v>
      </c>
      <c r="I2030" s="180" t="s">
        <v>248</v>
      </c>
      <c r="J2030" s="180" t="s">
        <v>126</v>
      </c>
      <c r="K2030" s="180" t="s">
        <v>249</v>
      </c>
      <c r="L2030" s="180">
        <v>300</v>
      </c>
      <c r="M2030" s="180" t="s">
        <v>191</v>
      </c>
      <c r="N2030" s="180">
        <v>417</v>
      </c>
      <c r="O2030" s="180">
        <v>25673.75</v>
      </c>
      <c r="P2030" s="180">
        <v>106926</v>
      </c>
      <c r="Q2030" t="str">
        <f t="shared" si="31"/>
        <v>3-Small C&amp;I</v>
      </c>
      <c r="R2030" s="182"/>
      <c r="U2030" s="182"/>
    </row>
    <row r="2031" spans="1:21" x14ac:dyDescent="0.35">
      <c r="A2031" s="180">
        <v>5</v>
      </c>
      <c r="B2031" s="180" t="s">
        <v>181</v>
      </c>
      <c r="C2031" s="177">
        <v>2020</v>
      </c>
      <c r="D2031" s="180">
        <v>1</v>
      </c>
      <c r="E2031" s="180" t="s">
        <v>253</v>
      </c>
      <c r="F2031" s="181">
        <v>1</v>
      </c>
      <c r="G2031" s="180" t="s">
        <v>183</v>
      </c>
      <c r="H2031" s="180">
        <v>903</v>
      </c>
      <c r="I2031" s="180" t="s">
        <v>239</v>
      </c>
      <c r="J2031" s="180" t="s">
        <v>121</v>
      </c>
      <c r="K2031" s="180" t="s">
        <v>230</v>
      </c>
      <c r="L2031" s="180">
        <v>4512</v>
      </c>
      <c r="M2031" s="180" t="s">
        <v>186</v>
      </c>
      <c r="N2031" s="180">
        <v>417981</v>
      </c>
      <c r="O2031" s="180">
        <v>36088362.670000002</v>
      </c>
      <c r="P2031" s="180">
        <v>280495718</v>
      </c>
      <c r="Q2031" t="str">
        <f t="shared" si="31"/>
        <v>1-Residential</v>
      </c>
      <c r="R2031" s="182"/>
      <c r="U2031" s="182"/>
    </row>
    <row r="2032" spans="1:21" x14ac:dyDescent="0.35">
      <c r="A2032" s="180">
        <v>5</v>
      </c>
      <c r="B2032" s="180" t="s">
        <v>181</v>
      </c>
      <c r="C2032" s="177">
        <v>2020</v>
      </c>
      <c r="D2032" s="180">
        <v>1</v>
      </c>
      <c r="E2032" s="180" t="s">
        <v>253</v>
      </c>
      <c r="F2032" s="181">
        <v>1</v>
      </c>
      <c r="G2032" s="180" t="s">
        <v>183</v>
      </c>
      <c r="H2032" s="180">
        <v>950</v>
      </c>
      <c r="I2032" s="180" t="s">
        <v>184</v>
      </c>
      <c r="J2032" s="180" t="s">
        <v>115</v>
      </c>
      <c r="K2032" s="180" t="s">
        <v>185</v>
      </c>
      <c r="L2032" s="180">
        <v>4512</v>
      </c>
      <c r="M2032" s="180" t="s">
        <v>186</v>
      </c>
      <c r="N2032" s="180">
        <v>675</v>
      </c>
      <c r="O2032" s="180">
        <v>45441.05</v>
      </c>
      <c r="P2032" s="180">
        <v>428936</v>
      </c>
      <c r="Q2032" t="str">
        <f t="shared" si="31"/>
        <v>3-Small C&amp;I</v>
      </c>
      <c r="R2032" s="182"/>
      <c r="U2032" s="182"/>
    </row>
    <row r="2033" spans="1:21" x14ac:dyDescent="0.35">
      <c r="A2033" s="180">
        <v>5</v>
      </c>
      <c r="B2033" s="180" t="s">
        <v>181</v>
      </c>
      <c r="C2033" s="177">
        <v>2020</v>
      </c>
      <c r="D2033" s="180">
        <v>1</v>
      </c>
      <c r="E2033" s="180" t="s">
        <v>253</v>
      </c>
      <c r="F2033" s="181">
        <v>75</v>
      </c>
      <c r="G2033" s="180" t="s">
        <v>212</v>
      </c>
      <c r="H2033" s="180">
        <v>5</v>
      </c>
      <c r="I2033" s="180" t="s">
        <v>190</v>
      </c>
      <c r="J2033" s="180" t="s">
        <v>115</v>
      </c>
      <c r="K2033" s="180" t="s">
        <v>185</v>
      </c>
      <c r="L2033" s="180">
        <v>1575</v>
      </c>
      <c r="M2033" s="180" t="s">
        <v>218</v>
      </c>
      <c r="N2033" s="180">
        <v>5</v>
      </c>
      <c r="O2033" s="180">
        <v>2833.9</v>
      </c>
      <c r="P2033" s="180">
        <v>13090</v>
      </c>
      <c r="Q2033" t="str">
        <f t="shared" si="31"/>
        <v>3-Small C&amp;I</v>
      </c>
      <c r="R2033" s="182"/>
      <c r="U2033" s="182"/>
    </row>
    <row r="2034" spans="1:21" x14ac:dyDescent="0.35">
      <c r="A2034" s="180">
        <v>5</v>
      </c>
      <c r="B2034" s="180" t="s">
        <v>181</v>
      </c>
      <c r="C2034" s="177">
        <v>2020</v>
      </c>
      <c r="D2034" s="180">
        <v>1</v>
      </c>
      <c r="E2034" s="180" t="s">
        <v>253</v>
      </c>
      <c r="F2034" s="181">
        <v>6</v>
      </c>
      <c r="G2034" s="180" t="s">
        <v>192</v>
      </c>
      <c r="H2034" s="180">
        <v>602</v>
      </c>
      <c r="I2034" s="180" t="s">
        <v>246</v>
      </c>
      <c r="J2034" s="180" t="s">
        <v>125</v>
      </c>
      <c r="K2034" s="180" t="s">
        <v>197</v>
      </c>
      <c r="L2034" s="180">
        <v>700</v>
      </c>
      <c r="M2034" s="180" t="s">
        <v>193</v>
      </c>
      <c r="N2034" s="180">
        <v>348</v>
      </c>
      <c r="O2034" s="180">
        <v>37979.5</v>
      </c>
      <c r="P2034" s="180">
        <v>120332</v>
      </c>
      <c r="Q2034" t="str">
        <f t="shared" si="31"/>
        <v>Street</v>
      </c>
      <c r="R2034" s="182"/>
      <c r="U2034" s="182"/>
    </row>
    <row r="2035" spans="1:21" x14ac:dyDescent="0.35">
      <c r="A2035" s="180">
        <v>4</v>
      </c>
      <c r="B2035" s="180" t="s">
        <v>187</v>
      </c>
      <c r="C2035" s="177">
        <v>2020</v>
      </c>
      <c r="D2035" s="180">
        <v>1</v>
      </c>
      <c r="E2035" s="180" t="s">
        <v>253</v>
      </c>
      <c r="F2035" s="181">
        <v>3</v>
      </c>
      <c r="G2035" s="180" t="s">
        <v>189</v>
      </c>
      <c r="H2035" s="180">
        <v>710</v>
      </c>
      <c r="I2035" s="180" t="s">
        <v>220</v>
      </c>
      <c r="J2035" s="180" t="s">
        <v>207</v>
      </c>
      <c r="K2035" s="180" t="s">
        <v>208</v>
      </c>
      <c r="L2035" s="180">
        <v>4532</v>
      </c>
      <c r="M2035" s="180" t="s">
        <v>200</v>
      </c>
      <c r="N2035" s="180">
        <v>10</v>
      </c>
      <c r="O2035" s="180">
        <v>39729.550000000003</v>
      </c>
      <c r="P2035" s="180">
        <v>248567</v>
      </c>
      <c r="Q2035" t="str">
        <f t="shared" si="31"/>
        <v>5-Large C&amp;I</v>
      </c>
      <c r="R2035" s="182"/>
      <c r="U2035" s="182"/>
    </row>
    <row r="2036" spans="1:21" x14ac:dyDescent="0.35">
      <c r="A2036" s="180">
        <v>5</v>
      </c>
      <c r="B2036" s="180" t="s">
        <v>181</v>
      </c>
      <c r="C2036" s="177">
        <v>2020</v>
      </c>
      <c r="D2036" s="180">
        <v>1</v>
      </c>
      <c r="E2036" s="180" t="s">
        <v>253</v>
      </c>
      <c r="F2036" s="181">
        <v>3</v>
      </c>
      <c r="G2036" s="180" t="s">
        <v>189</v>
      </c>
      <c r="H2036" s="180">
        <v>17</v>
      </c>
      <c r="I2036" s="180" t="s">
        <v>204</v>
      </c>
      <c r="J2036" s="180" t="s">
        <v>128</v>
      </c>
      <c r="K2036" s="180" t="s">
        <v>205</v>
      </c>
      <c r="L2036" s="180">
        <v>300</v>
      </c>
      <c r="M2036" s="180" t="s">
        <v>191</v>
      </c>
      <c r="N2036" s="180">
        <v>2</v>
      </c>
      <c r="O2036" s="180">
        <v>2824.03</v>
      </c>
      <c r="P2036" s="180">
        <v>13600</v>
      </c>
      <c r="Q2036" t="str">
        <f t="shared" si="31"/>
        <v>4-Medium C&amp;I</v>
      </c>
      <c r="R2036" s="182"/>
      <c r="U2036" s="182"/>
    </row>
    <row r="2037" spans="1:21" x14ac:dyDescent="0.35">
      <c r="A2037" s="180">
        <v>5</v>
      </c>
      <c r="B2037" s="180" t="s">
        <v>181</v>
      </c>
      <c r="C2037" s="177">
        <v>2020</v>
      </c>
      <c r="D2037" s="180">
        <v>1</v>
      </c>
      <c r="E2037" s="180" t="s">
        <v>253</v>
      </c>
      <c r="F2037" s="181">
        <v>3</v>
      </c>
      <c r="G2037" s="180" t="s">
        <v>189</v>
      </c>
      <c r="H2037" s="180">
        <v>602</v>
      </c>
      <c r="I2037" s="180" t="s">
        <v>246</v>
      </c>
      <c r="J2037" s="180" t="s">
        <v>125</v>
      </c>
      <c r="K2037" s="180" t="s">
        <v>197</v>
      </c>
      <c r="L2037" s="180">
        <v>300</v>
      </c>
      <c r="M2037" s="180" t="s">
        <v>191</v>
      </c>
      <c r="N2037" s="180">
        <v>1000</v>
      </c>
      <c r="O2037" s="180">
        <v>128493.72</v>
      </c>
      <c r="P2037" s="180">
        <v>401186</v>
      </c>
      <c r="Q2037" t="str">
        <f t="shared" si="31"/>
        <v>Street</v>
      </c>
      <c r="R2037" s="182"/>
      <c r="U2037" s="182"/>
    </row>
    <row r="2038" spans="1:21" x14ac:dyDescent="0.35">
      <c r="A2038" s="180">
        <v>5</v>
      </c>
      <c r="B2038" s="180" t="s">
        <v>181</v>
      </c>
      <c r="C2038" s="177">
        <v>2020</v>
      </c>
      <c r="D2038" s="180">
        <v>1</v>
      </c>
      <c r="E2038" s="180" t="s">
        <v>253</v>
      </c>
      <c r="F2038" s="181">
        <v>3</v>
      </c>
      <c r="G2038" s="180" t="s">
        <v>189</v>
      </c>
      <c r="H2038" s="180">
        <v>603</v>
      </c>
      <c r="I2038" s="180" t="s">
        <v>196</v>
      </c>
      <c r="J2038" s="180" t="s">
        <v>125</v>
      </c>
      <c r="K2038" s="180" t="s">
        <v>197</v>
      </c>
      <c r="L2038" s="180">
        <v>300</v>
      </c>
      <c r="M2038" s="180" t="s">
        <v>191</v>
      </c>
      <c r="N2038" s="180">
        <v>2004</v>
      </c>
      <c r="O2038" s="180">
        <v>237739.6</v>
      </c>
      <c r="P2038" s="180">
        <v>713741</v>
      </c>
      <c r="Q2038" t="str">
        <f t="shared" si="31"/>
        <v>Street</v>
      </c>
      <c r="R2038" s="182"/>
      <c r="U2038" s="182"/>
    </row>
    <row r="2039" spans="1:21" x14ac:dyDescent="0.35">
      <c r="A2039" s="180">
        <v>5</v>
      </c>
      <c r="B2039" s="180" t="s">
        <v>181</v>
      </c>
      <c r="C2039" s="177">
        <v>2020</v>
      </c>
      <c r="D2039" s="180">
        <v>1</v>
      </c>
      <c r="E2039" s="180" t="s">
        <v>253</v>
      </c>
      <c r="F2039" s="181">
        <v>60</v>
      </c>
      <c r="G2039" s="180" t="s">
        <v>212</v>
      </c>
      <c r="H2039" s="180">
        <v>624</v>
      </c>
      <c r="I2039" s="180" t="s">
        <v>226</v>
      </c>
      <c r="J2039" s="180" t="s">
        <v>124</v>
      </c>
      <c r="K2039" s="180" t="s">
        <v>227</v>
      </c>
      <c r="L2039" s="180">
        <v>4563</v>
      </c>
      <c r="M2039" s="180" t="s">
        <v>228</v>
      </c>
      <c r="N2039" s="180">
        <v>2</v>
      </c>
      <c r="O2039" s="180">
        <v>42.17</v>
      </c>
      <c r="P2039" s="180">
        <v>335</v>
      </c>
      <c r="Q2039" t="str">
        <f t="shared" si="31"/>
        <v>Street</v>
      </c>
      <c r="R2039" s="182"/>
      <c r="U2039" s="182"/>
    </row>
    <row r="2040" spans="1:21" x14ac:dyDescent="0.35">
      <c r="A2040" s="180">
        <v>5</v>
      </c>
      <c r="B2040" s="180" t="s">
        <v>181</v>
      </c>
      <c r="C2040" s="177">
        <v>2020</v>
      </c>
      <c r="D2040" s="180">
        <v>1</v>
      </c>
      <c r="E2040" s="180" t="s">
        <v>253</v>
      </c>
      <c r="F2040" s="181">
        <v>1</v>
      </c>
      <c r="G2040" s="180" t="s">
        <v>183</v>
      </c>
      <c r="H2040" s="180">
        <v>7</v>
      </c>
      <c r="I2040" s="180" t="s">
        <v>241</v>
      </c>
      <c r="J2040" s="180" t="s">
        <v>122</v>
      </c>
      <c r="K2040" s="180" t="s">
        <v>242</v>
      </c>
      <c r="L2040" s="180">
        <v>200</v>
      </c>
      <c r="M2040" s="180" t="s">
        <v>210</v>
      </c>
      <c r="N2040" s="180">
        <v>69</v>
      </c>
      <c r="O2040" s="180">
        <v>8750.76</v>
      </c>
      <c r="P2040" s="180">
        <v>49376</v>
      </c>
      <c r="Q2040" t="str">
        <f t="shared" si="31"/>
        <v>2-Low Income Residential</v>
      </c>
      <c r="R2040" s="182"/>
      <c r="U2040" s="182"/>
    </row>
    <row r="2041" spans="1:21" x14ac:dyDescent="0.35">
      <c r="A2041" s="180">
        <v>5</v>
      </c>
      <c r="B2041" s="180" t="s">
        <v>181</v>
      </c>
      <c r="C2041" s="180">
        <v>2020</v>
      </c>
      <c r="D2041" s="180">
        <v>1</v>
      </c>
      <c r="E2041" s="180" t="s">
        <v>253</v>
      </c>
      <c r="F2041" s="181">
        <v>1</v>
      </c>
      <c r="G2041" s="180" t="s">
        <v>183</v>
      </c>
      <c r="H2041" s="180">
        <v>616</v>
      </c>
      <c r="I2041" s="180" t="s">
        <v>199</v>
      </c>
      <c r="J2041" s="180" t="s">
        <v>125</v>
      </c>
      <c r="K2041" s="180" t="s">
        <v>197</v>
      </c>
      <c r="L2041" s="180">
        <v>4512</v>
      </c>
      <c r="M2041" s="180" t="s">
        <v>186</v>
      </c>
      <c r="N2041" s="180">
        <v>589</v>
      </c>
      <c r="O2041" s="180">
        <v>21604.19</v>
      </c>
      <c r="P2041" s="180">
        <v>86332</v>
      </c>
      <c r="Q2041" t="str">
        <f t="shared" si="31"/>
        <v>Street</v>
      </c>
      <c r="R2041" s="182"/>
      <c r="U2041" s="182"/>
    </row>
    <row r="2042" spans="1:21" x14ac:dyDescent="0.35">
      <c r="A2042" s="180">
        <v>4</v>
      </c>
      <c r="B2042" s="180" t="s">
        <v>187</v>
      </c>
      <c r="C2042" s="180">
        <v>2020</v>
      </c>
      <c r="D2042" s="180">
        <v>1</v>
      </c>
      <c r="E2042" s="180" t="s">
        <v>253</v>
      </c>
      <c r="F2042" s="181">
        <v>1</v>
      </c>
      <c r="G2042" s="180" t="s">
        <v>183</v>
      </c>
      <c r="H2042" s="180">
        <v>1</v>
      </c>
      <c r="I2042" s="180" t="s">
        <v>229</v>
      </c>
      <c r="J2042" s="180" t="s">
        <v>121</v>
      </c>
      <c r="K2042" s="180" t="s">
        <v>230</v>
      </c>
      <c r="L2042" s="180">
        <v>200</v>
      </c>
      <c r="M2042" s="180" t="s">
        <v>210</v>
      </c>
      <c r="N2042" s="180">
        <v>1400</v>
      </c>
      <c r="O2042" s="180">
        <v>325295.2</v>
      </c>
      <c r="P2042" s="180">
        <v>1218902</v>
      </c>
      <c r="Q2042" t="str">
        <f t="shared" si="31"/>
        <v>1-Residential</v>
      </c>
      <c r="R2042" s="182"/>
      <c r="U2042" s="182"/>
    </row>
    <row r="2043" spans="1:21" x14ac:dyDescent="0.35">
      <c r="A2043" s="180">
        <v>4</v>
      </c>
      <c r="B2043" s="180" t="s">
        <v>187</v>
      </c>
      <c r="C2043" s="180">
        <v>2020</v>
      </c>
      <c r="D2043" s="180">
        <v>1</v>
      </c>
      <c r="E2043" s="180" t="s">
        <v>253</v>
      </c>
      <c r="F2043" s="181">
        <v>5</v>
      </c>
      <c r="G2043" s="180" t="s">
        <v>195</v>
      </c>
      <c r="H2043" s="180">
        <v>950</v>
      </c>
      <c r="I2043" s="180" t="s">
        <v>184</v>
      </c>
      <c r="J2043" s="180" t="s">
        <v>115</v>
      </c>
      <c r="K2043" s="180" t="s">
        <v>185</v>
      </c>
      <c r="L2043" s="180">
        <v>4552</v>
      </c>
      <c r="M2043" s="180" t="s">
        <v>276</v>
      </c>
      <c r="N2043" s="180">
        <v>2</v>
      </c>
      <c r="O2043" s="180">
        <v>30.04</v>
      </c>
      <c r="P2043" s="180">
        <v>106</v>
      </c>
      <c r="Q2043" t="str">
        <f t="shared" si="31"/>
        <v>3-Small C&amp;I</v>
      </c>
      <c r="R2043" s="182"/>
      <c r="U2043" s="182"/>
    </row>
    <row r="2044" spans="1:21" x14ac:dyDescent="0.35">
      <c r="A2044" s="180">
        <v>5</v>
      </c>
      <c r="B2044" s="180" t="s">
        <v>181</v>
      </c>
      <c r="C2044" s="180">
        <v>2020</v>
      </c>
      <c r="D2044" s="180">
        <v>1</v>
      </c>
      <c r="E2044" s="180" t="s">
        <v>253</v>
      </c>
      <c r="F2044" s="181">
        <v>77</v>
      </c>
      <c r="G2044" s="180" t="s">
        <v>212</v>
      </c>
      <c r="H2044" s="180">
        <v>950</v>
      </c>
      <c r="I2044" s="180" t="s">
        <v>184</v>
      </c>
      <c r="J2044" s="180" t="s">
        <v>115</v>
      </c>
      <c r="K2044" s="180" t="s">
        <v>185</v>
      </c>
      <c r="L2044" s="180">
        <v>4577</v>
      </c>
      <c r="M2044" s="180" t="s">
        <v>212</v>
      </c>
      <c r="N2044" s="180">
        <v>1</v>
      </c>
      <c r="O2044" s="180">
        <v>258.07</v>
      </c>
      <c r="P2044" s="180">
        <v>2782</v>
      </c>
      <c r="Q2044" t="str">
        <f t="shared" si="31"/>
        <v>3-Small C&amp;I</v>
      </c>
      <c r="R2044" s="182"/>
      <c r="U2044" s="182"/>
    </row>
    <row r="2045" spans="1:21" x14ac:dyDescent="0.35">
      <c r="A2045" s="180">
        <v>5</v>
      </c>
      <c r="B2045" s="180" t="s">
        <v>181</v>
      </c>
      <c r="C2045" s="180">
        <v>2020</v>
      </c>
      <c r="D2045" s="180">
        <v>1</v>
      </c>
      <c r="E2045" s="180" t="s">
        <v>253</v>
      </c>
      <c r="F2045" s="181">
        <v>72</v>
      </c>
      <c r="G2045" s="180" t="s">
        <v>212</v>
      </c>
      <c r="H2045" s="180">
        <v>1</v>
      </c>
      <c r="I2045" s="180" t="s">
        <v>229</v>
      </c>
      <c r="J2045" s="180" t="s">
        <v>121</v>
      </c>
      <c r="K2045" s="180" t="s">
        <v>230</v>
      </c>
      <c r="L2045" s="180">
        <v>1572</v>
      </c>
      <c r="M2045" s="180" t="s">
        <v>231</v>
      </c>
      <c r="N2045" s="180">
        <v>1</v>
      </c>
      <c r="O2045" s="180">
        <v>122.89</v>
      </c>
      <c r="P2045" s="180">
        <v>451</v>
      </c>
      <c r="Q2045" t="str">
        <f t="shared" si="31"/>
        <v>1-Residential</v>
      </c>
      <c r="R2045" s="182"/>
      <c r="U2045" s="182"/>
    </row>
    <row r="2046" spans="1:21" x14ac:dyDescent="0.35">
      <c r="A2046" s="180">
        <v>5</v>
      </c>
      <c r="B2046" s="180" t="s">
        <v>181</v>
      </c>
      <c r="C2046" s="180">
        <v>2020</v>
      </c>
      <c r="D2046" s="180">
        <v>1</v>
      </c>
      <c r="E2046" s="180" t="s">
        <v>253</v>
      </c>
      <c r="F2046" s="181">
        <v>3</v>
      </c>
      <c r="G2046" s="180" t="s">
        <v>189</v>
      </c>
      <c r="H2046" s="180">
        <v>18</v>
      </c>
      <c r="I2046" s="180" t="s">
        <v>215</v>
      </c>
      <c r="J2046" s="180" t="s">
        <v>119</v>
      </c>
      <c r="K2046" s="180" t="s">
        <v>216</v>
      </c>
      <c r="L2046" s="180">
        <v>300</v>
      </c>
      <c r="M2046" s="180" t="s">
        <v>191</v>
      </c>
      <c r="N2046" s="180">
        <v>2366</v>
      </c>
      <c r="O2046" s="180">
        <v>7280976.9900000002</v>
      </c>
      <c r="P2046" s="180">
        <v>36070156</v>
      </c>
      <c r="Q2046" t="str">
        <f t="shared" si="31"/>
        <v>4-Medium C&amp;I</v>
      </c>
      <c r="R2046" s="182"/>
      <c r="U2046" s="182"/>
    </row>
    <row r="2047" spans="1:21" x14ac:dyDescent="0.35">
      <c r="A2047" s="180">
        <v>5</v>
      </c>
      <c r="B2047" s="180" t="s">
        <v>181</v>
      </c>
      <c r="C2047" s="180">
        <v>2020</v>
      </c>
      <c r="D2047" s="180">
        <v>1</v>
      </c>
      <c r="E2047" s="180" t="s">
        <v>253</v>
      </c>
      <c r="F2047" s="181">
        <v>3</v>
      </c>
      <c r="G2047" s="180" t="s">
        <v>189</v>
      </c>
      <c r="H2047" s="180">
        <v>953</v>
      </c>
      <c r="I2047" s="180" t="s">
        <v>213</v>
      </c>
      <c r="J2047" s="180" t="s">
        <v>118</v>
      </c>
      <c r="K2047" s="180" t="s">
        <v>214</v>
      </c>
      <c r="L2047" s="180">
        <v>4532</v>
      </c>
      <c r="M2047" s="180" t="s">
        <v>200</v>
      </c>
      <c r="N2047" s="180">
        <v>15225</v>
      </c>
      <c r="O2047" s="180">
        <v>760753.66</v>
      </c>
      <c r="P2047" s="180">
        <v>10341426</v>
      </c>
      <c r="Q2047" t="str">
        <f t="shared" si="31"/>
        <v>3-Small C&amp;I</v>
      </c>
      <c r="R2047" s="182"/>
      <c r="U2047" s="182"/>
    </row>
    <row r="2048" spans="1:21" x14ac:dyDescent="0.35">
      <c r="A2048" s="180">
        <v>5</v>
      </c>
      <c r="B2048" s="180" t="s">
        <v>181</v>
      </c>
      <c r="C2048" s="180">
        <v>2020</v>
      </c>
      <c r="D2048" s="180">
        <v>1</v>
      </c>
      <c r="E2048" s="180" t="s">
        <v>253</v>
      </c>
      <c r="F2048" s="181">
        <v>3</v>
      </c>
      <c r="G2048" s="180" t="s">
        <v>189</v>
      </c>
      <c r="H2048" s="180">
        <v>956</v>
      </c>
      <c r="I2048" s="180" t="s">
        <v>285</v>
      </c>
      <c r="J2048" s="180" t="s">
        <v>119</v>
      </c>
      <c r="K2048" s="180" t="s">
        <v>216</v>
      </c>
      <c r="L2048" s="180">
        <v>4532</v>
      </c>
      <c r="M2048" s="180" t="s">
        <v>200</v>
      </c>
      <c r="N2048" s="180">
        <v>224</v>
      </c>
      <c r="O2048" s="180">
        <v>359030.41</v>
      </c>
      <c r="P2048" s="180">
        <v>5069927</v>
      </c>
      <c r="Q2048" t="str">
        <f t="shared" si="31"/>
        <v>4-Medium C&amp;I</v>
      </c>
      <c r="R2048" s="182"/>
      <c r="U2048" s="182"/>
    </row>
    <row r="2049" spans="1:21" x14ac:dyDescent="0.35">
      <c r="A2049" s="180">
        <v>5</v>
      </c>
      <c r="B2049" s="180" t="s">
        <v>181</v>
      </c>
      <c r="C2049" s="180">
        <v>2020</v>
      </c>
      <c r="D2049" s="180">
        <v>1</v>
      </c>
      <c r="E2049" s="180" t="s">
        <v>253</v>
      </c>
      <c r="F2049" s="181">
        <v>77</v>
      </c>
      <c r="G2049" s="180" t="s">
        <v>212</v>
      </c>
      <c r="H2049" s="180">
        <v>5</v>
      </c>
      <c r="I2049" s="180" t="s">
        <v>190</v>
      </c>
      <c r="J2049" s="180" t="s">
        <v>115</v>
      </c>
      <c r="K2049" s="180" t="s">
        <v>185</v>
      </c>
      <c r="L2049" s="180">
        <v>1577</v>
      </c>
      <c r="M2049" s="180" t="s">
        <v>233</v>
      </c>
      <c r="N2049" s="180">
        <v>2</v>
      </c>
      <c r="O2049" s="180">
        <v>1654.32</v>
      </c>
      <c r="P2049" s="180">
        <v>7754</v>
      </c>
      <c r="Q2049" t="str">
        <f t="shared" si="31"/>
        <v>3-Small C&amp;I</v>
      </c>
      <c r="R2049" s="182"/>
      <c r="U2049" s="182"/>
    </row>
    <row r="2050" spans="1:21" x14ac:dyDescent="0.35">
      <c r="A2050" s="180">
        <v>5</v>
      </c>
      <c r="B2050" s="180" t="s">
        <v>181</v>
      </c>
      <c r="C2050" s="180">
        <v>2020</v>
      </c>
      <c r="D2050" s="180">
        <v>1</v>
      </c>
      <c r="E2050" s="180" t="s">
        <v>253</v>
      </c>
      <c r="F2050" s="181">
        <v>10</v>
      </c>
      <c r="G2050" s="180" t="s">
        <v>238</v>
      </c>
      <c r="H2050" s="180">
        <v>903</v>
      </c>
      <c r="I2050" s="180" t="s">
        <v>239</v>
      </c>
      <c r="J2050" s="180" t="s">
        <v>121</v>
      </c>
      <c r="K2050" s="180" t="s">
        <v>230</v>
      </c>
      <c r="L2050" s="180">
        <v>4513</v>
      </c>
      <c r="M2050" s="180" t="s">
        <v>240</v>
      </c>
      <c r="N2050" s="180">
        <v>30572</v>
      </c>
      <c r="O2050" s="180">
        <v>4934740.8</v>
      </c>
      <c r="P2050" s="180">
        <v>39925534</v>
      </c>
      <c r="Q2050" t="str">
        <f t="shared" ref="Q2050:Q2113" si="32">VLOOKUP(J2050,S:T,2,FALSE)</f>
        <v>1-Residential</v>
      </c>
      <c r="R2050" s="182"/>
      <c r="U2050" s="182"/>
    </row>
    <row r="2051" spans="1:21" x14ac:dyDescent="0.35">
      <c r="A2051" s="180">
        <v>5</v>
      </c>
      <c r="B2051" s="180" t="s">
        <v>181</v>
      </c>
      <c r="C2051" s="180">
        <v>2020</v>
      </c>
      <c r="D2051" s="180">
        <v>1</v>
      </c>
      <c r="E2051" s="180" t="s">
        <v>253</v>
      </c>
      <c r="F2051" s="181">
        <v>3</v>
      </c>
      <c r="G2051" s="180" t="s">
        <v>189</v>
      </c>
      <c r="H2051" s="180">
        <v>16</v>
      </c>
      <c r="I2051" s="180" t="s">
        <v>281</v>
      </c>
      <c r="J2051" s="180" t="s">
        <v>127</v>
      </c>
      <c r="K2051" s="180" t="s">
        <v>263</v>
      </c>
      <c r="L2051" s="180">
        <v>300</v>
      </c>
      <c r="M2051" s="180" t="s">
        <v>191</v>
      </c>
      <c r="N2051" s="180">
        <v>1</v>
      </c>
      <c r="O2051" s="180">
        <v>2297.79</v>
      </c>
      <c r="P2051" s="180">
        <v>11240</v>
      </c>
      <c r="Q2051" t="str">
        <f t="shared" si="32"/>
        <v>4-Medium C&amp;I</v>
      </c>
      <c r="R2051" s="182"/>
      <c r="U2051" s="182"/>
    </row>
    <row r="2052" spans="1:21" x14ac:dyDescent="0.35">
      <c r="A2052" s="180">
        <v>5</v>
      </c>
      <c r="B2052" s="180" t="s">
        <v>181</v>
      </c>
      <c r="C2052" s="180">
        <v>2020</v>
      </c>
      <c r="D2052" s="180">
        <v>1</v>
      </c>
      <c r="E2052" s="180" t="s">
        <v>253</v>
      </c>
      <c r="F2052" s="181">
        <v>75</v>
      </c>
      <c r="G2052" s="180" t="s">
        <v>212</v>
      </c>
      <c r="H2052" s="180">
        <v>701</v>
      </c>
      <c r="I2052" s="180" t="s">
        <v>206</v>
      </c>
      <c r="J2052" s="180" t="s">
        <v>207</v>
      </c>
      <c r="K2052" s="180" t="s">
        <v>208</v>
      </c>
      <c r="L2052" s="180">
        <v>1575</v>
      </c>
      <c r="M2052" s="180" t="s">
        <v>218</v>
      </c>
      <c r="N2052" s="180">
        <v>1</v>
      </c>
      <c r="O2052" s="180">
        <v>38806.44</v>
      </c>
      <c r="P2052" s="180">
        <v>210000</v>
      </c>
      <c r="Q2052" t="str">
        <f t="shared" si="32"/>
        <v>5-Large C&amp;I</v>
      </c>
      <c r="R2052" s="182"/>
      <c r="U2052" s="182"/>
    </row>
    <row r="2053" spans="1:21" x14ac:dyDescent="0.35">
      <c r="A2053" s="180">
        <v>5</v>
      </c>
      <c r="B2053" s="180" t="s">
        <v>181</v>
      </c>
      <c r="C2053" s="180">
        <v>2020</v>
      </c>
      <c r="D2053" s="180">
        <v>1</v>
      </c>
      <c r="E2053" s="180" t="s">
        <v>253</v>
      </c>
      <c r="F2053" s="181">
        <v>5</v>
      </c>
      <c r="G2053" s="180" t="s">
        <v>195</v>
      </c>
      <c r="H2053" s="180">
        <v>602</v>
      </c>
      <c r="I2053" s="180" t="s">
        <v>246</v>
      </c>
      <c r="J2053" s="180" t="s">
        <v>125</v>
      </c>
      <c r="K2053" s="180" t="s">
        <v>197</v>
      </c>
      <c r="L2053" s="180">
        <v>460</v>
      </c>
      <c r="M2053" s="180" t="s">
        <v>198</v>
      </c>
      <c r="N2053" s="180">
        <v>30</v>
      </c>
      <c r="O2053" s="180">
        <v>5161.2</v>
      </c>
      <c r="P2053" s="180">
        <v>16616</v>
      </c>
      <c r="Q2053" t="str">
        <f t="shared" si="32"/>
        <v>Street</v>
      </c>
      <c r="R2053" s="182"/>
      <c r="U2053" s="182"/>
    </row>
    <row r="2054" spans="1:21" x14ac:dyDescent="0.35">
      <c r="A2054" s="180">
        <v>5</v>
      </c>
      <c r="B2054" s="180" t="s">
        <v>181</v>
      </c>
      <c r="C2054" s="180">
        <v>2020</v>
      </c>
      <c r="D2054" s="180">
        <v>1</v>
      </c>
      <c r="E2054" s="180" t="s">
        <v>253</v>
      </c>
      <c r="F2054" s="181">
        <v>6</v>
      </c>
      <c r="G2054" s="180" t="s">
        <v>192</v>
      </c>
      <c r="H2054" s="180">
        <v>600</v>
      </c>
      <c r="I2054" s="180" t="s">
        <v>266</v>
      </c>
      <c r="J2054" s="180" t="s">
        <v>123</v>
      </c>
      <c r="K2054" s="180" t="s">
        <v>261</v>
      </c>
      <c r="L2054" s="180">
        <v>700</v>
      </c>
      <c r="M2054" s="180" t="s">
        <v>193</v>
      </c>
      <c r="N2054" s="180">
        <v>77</v>
      </c>
      <c r="O2054" s="180">
        <v>50907.48</v>
      </c>
      <c r="P2054" s="180">
        <v>84134</v>
      </c>
      <c r="Q2054" t="str">
        <f t="shared" si="32"/>
        <v>Street</v>
      </c>
      <c r="R2054" s="182"/>
      <c r="U2054" s="182"/>
    </row>
    <row r="2055" spans="1:21" x14ac:dyDescent="0.35">
      <c r="A2055" s="180">
        <v>5</v>
      </c>
      <c r="B2055" s="180" t="s">
        <v>181</v>
      </c>
      <c r="C2055" s="180">
        <v>2020</v>
      </c>
      <c r="D2055" s="180">
        <v>1</v>
      </c>
      <c r="E2055" s="180" t="s">
        <v>253</v>
      </c>
      <c r="F2055" s="181">
        <v>6</v>
      </c>
      <c r="G2055" s="180" t="s">
        <v>192</v>
      </c>
      <c r="H2055" s="180">
        <v>617</v>
      </c>
      <c r="I2055" s="180" t="s">
        <v>287</v>
      </c>
      <c r="J2055" s="180" t="s">
        <v>288</v>
      </c>
      <c r="K2055" s="180" t="s">
        <v>289</v>
      </c>
      <c r="L2055" s="180">
        <v>4562</v>
      </c>
      <c r="M2055" s="180" t="s">
        <v>211</v>
      </c>
      <c r="N2055" s="180">
        <v>11</v>
      </c>
      <c r="O2055" s="180">
        <v>17315.87</v>
      </c>
      <c r="P2055" s="180">
        <v>105125</v>
      </c>
      <c r="Q2055" t="str">
        <f t="shared" si="32"/>
        <v>Street</v>
      </c>
      <c r="R2055" s="182"/>
      <c r="U2055" s="182"/>
    </row>
    <row r="2056" spans="1:21" x14ac:dyDescent="0.35">
      <c r="A2056" s="180">
        <v>4</v>
      </c>
      <c r="B2056" s="180" t="s">
        <v>187</v>
      </c>
      <c r="C2056" s="180">
        <v>2020</v>
      </c>
      <c r="D2056" s="180">
        <v>1</v>
      </c>
      <c r="E2056" s="180" t="s">
        <v>253</v>
      </c>
      <c r="F2056" s="181">
        <v>6</v>
      </c>
      <c r="G2056" s="180" t="s">
        <v>192</v>
      </c>
      <c r="H2056" s="180">
        <v>624</v>
      </c>
      <c r="I2056" s="180" t="s">
        <v>226</v>
      </c>
      <c r="J2056" s="180" t="s">
        <v>124</v>
      </c>
      <c r="K2056" s="180" t="s">
        <v>227</v>
      </c>
      <c r="L2056" s="180">
        <v>4562</v>
      </c>
      <c r="M2056" s="180" t="s">
        <v>211</v>
      </c>
      <c r="N2056" s="180">
        <v>2</v>
      </c>
      <c r="O2056" s="180">
        <v>1307.1300000000001</v>
      </c>
      <c r="P2056" s="180">
        <v>8524</v>
      </c>
      <c r="Q2056" t="str">
        <f t="shared" si="32"/>
        <v>Street</v>
      </c>
      <c r="R2056" s="182"/>
      <c r="U2056" s="182"/>
    </row>
    <row r="2057" spans="1:21" x14ac:dyDescent="0.35">
      <c r="A2057" s="180">
        <v>5</v>
      </c>
      <c r="B2057" s="180" t="s">
        <v>181</v>
      </c>
      <c r="C2057" s="180">
        <v>2020</v>
      </c>
      <c r="D2057" s="180">
        <v>1</v>
      </c>
      <c r="E2057" s="180" t="s">
        <v>253</v>
      </c>
      <c r="F2057" s="181">
        <v>3</v>
      </c>
      <c r="G2057" s="180" t="s">
        <v>189</v>
      </c>
      <c r="H2057" s="180">
        <v>616</v>
      </c>
      <c r="I2057" s="180" t="s">
        <v>199</v>
      </c>
      <c r="J2057" s="180" t="s">
        <v>125</v>
      </c>
      <c r="K2057" s="180" t="s">
        <v>197</v>
      </c>
      <c r="L2057" s="180">
        <v>4532</v>
      </c>
      <c r="M2057" s="180" t="s">
        <v>200</v>
      </c>
      <c r="N2057" s="180">
        <v>3196</v>
      </c>
      <c r="O2057" s="180">
        <v>277678.67</v>
      </c>
      <c r="P2057" s="180">
        <v>1398830</v>
      </c>
      <c r="Q2057" t="str">
        <f t="shared" si="32"/>
        <v>Street</v>
      </c>
      <c r="R2057" s="182"/>
      <c r="U2057" s="182"/>
    </row>
    <row r="2058" spans="1:21" x14ac:dyDescent="0.35">
      <c r="A2058" s="180">
        <v>4</v>
      </c>
      <c r="B2058" s="180" t="s">
        <v>187</v>
      </c>
      <c r="C2058" s="180">
        <v>2020</v>
      </c>
      <c r="D2058" s="180">
        <v>1</v>
      </c>
      <c r="E2058" s="180" t="s">
        <v>253</v>
      </c>
      <c r="F2058" s="181">
        <v>3</v>
      </c>
      <c r="G2058" s="180" t="s">
        <v>189</v>
      </c>
      <c r="H2058" s="180">
        <v>616</v>
      </c>
      <c r="I2058" s="180" t="s">
        <v>199</v>
      </c>
      <c r="J2058" s="180" t="s">
        <v>125</v>
      </c>
      <c r="K2058" s="180" t="s">
        <v>197</v>
      </c>
      <c r="L2058" s="180">
        <v>4532</v>
      </c>
      <c r="M2058" s="180" t="s">
        <v>200</v>
      </c>
      <c r="N2058" s="180">
        <v>1</v>
      </c>
      <c r="O2058" s="180">
        <v>9.1300000000000008</v>
      </c>
      <c r="P2058" s="180">
        <v>27</v>
      </c>
      <c r="Q2058" t="str">
        <f t="shared" si="32"/>
        <v>Street</v>
      </c>
      <c r="R2058" s="182"/>
      <c r="U2058" s="182"/>
    </row>
    <row r="2059" spans="1:21" x14ac:dyDescent="0.35">
      <c r="A2059" s="180">
        <v>5</v>
      </c>
      <c r="B2059" s="180" t="s">
        <v>181</v>
      </c>
      <c r="C2059" s="180">
        <v>2020</v>
      </c>
      <c r="D2059" s="180">
        <v>1</v>
      </c>
      <c r="E2059" s="180" t="s">
        <v>253</v>
      </c>
      <c r="F2059" s="181">
        <v>75</v>
      </c>
      <c r="G2059" s="180" t="s">
        <v>212</v>
      </c>
      <c r="H2059" s="180">
        <v>13</v>
      </c>
      <c r="I2059" s="180" t="s">
        <v>296</v>
      </c>
      <c r="J2059" s="180" t="s">
        <v>119</v>
      </c>
      <c r="K2059" s="180" t="s">
        <v>216</v>
      </c>
      <c r="L2059" s="180">
        <v>1575</v>
      </c>
      <c r="M2059" s="180" t="s">
        <v>218</v>
      </c>
      <c r="N2059" s="180">
        <v>1</v>
      </c>
      <c r="O2059" s="180">
        <v>1216.74</v>
      </c>
      <c r="P2059" s="180">
        <v>6020</v>
      </c>
      <c r="Q2059" t="str">
        <f t="shared" si="32"/>
        <v>4-Medium C&amp;I</v>
      </c>
      <c r="R2059" s="182"/>
      <c r="U2059" s="182"/>
    </row>
    <row r="2060" spans="1:21" x14ac:dyDescent="0.35">
      <c r="A2060" s="180">
        <v>5</v>
      </c>
      <c r="B2060" s="180" t="s">
        <v>181</v>
      </c>
      <c r="C2060" s="180">
        <v>2020</v>
      </c>
      <c r="D2060" s="180">
        <v>1</v>
      </c>
      <c r="E2060" s="180" t="s">
        <v>253</v>
      </c>
      <c r="F2060" s="181">
        <v>10</v>
      </c>
      <c r="G2060" s="180" t="s">
        <v>238</v>
      </c>
      <c r="H2060" s="180">
        <v>2</v>
      </c>
      <c r="I2060" s="180" t="s">
        <v>264</v>
      </c>
      <c r="J2060" s="180" t="s">
        <v>121</v>
      </c>
      <c r="K2060" s="180" t="s">
        <v>230</v>
      </c>
      <c r="L2060" s="180">
        <v>207</v>
      </c>
      <c r="M2060" s="180" t="s">
        <v>243</v>
      </c>
      <c r="N2060" s="180">
        <v>29</v>
      </c>
      <c r="O2060" s="180">
        <v>13316.02</v>
      </c>
      <c r="P2060" s="180">
        <v>49480</v>
      </c>
      <c r="Q2060" t="str">
        <f t="shared" si="32"/>
        <v>1-Residential</v>
      </c>
      <c r="R2060" s="182"/>
      <c r="U2060" s="182"/>
    </row>
    <row r="2061" spans="1:21" x14ac:dyDescent="0.35">
      <c r="A2061" s="180">
        <v>5</v>
      </c>
      <c r="B2061" s="180" t="s">
        <v>181</v>
      </c>
      <c r="C2061" s="180">
        <v>2020</v>
      </c>
      <c r="D2061" s="180">
        <v>1</v>
      </c>
      <c r="E2061" s="180" t="s">
        <v>253</v>
      </c>
      <c r="F2061" s="181">
        <v>79</v>
      </c>
      <c r="G2061" s="180" t="s">
        <v>212</v>
      </c>
      <c r="H2061" s="180">
        <v>153</v>
      </c>
      <c r="I2061" s="180" t="s">
        <v>269</v>
      </c>
      <c r="J2061" s="180" t="s">
        <v>270</v>
      </c>
      <c r="K2061" s="180" t="s">
        <v>270</v>
      </c>
      <c r="L2061" s="180">
        <v>1579</v>
      </c>
      <c r="M2061" s="180" t="s">
        <v>271</v>
      </c>
      <c r="N2061" s="180">
        <v>18</v>
      </c>
      <c r="O2061" s="180">
        <v>0</v>
      </c>
      <c r="P2061" s="180">
        <v>5365984</v>
      </c>
      <c r="Q2061" t="str">
        <f t="shared" si="32"/>
        <v>OTHER</v>
      </c>
      <c r="R2061" s="182"/>
      <c r="U2061" s="182"/>
    </row>
    <row r="2062" spans="1:21" x14ac:dyDescent="0.35">
      <c r="A2062" s="180">
        <v>4</v>
      </c>
      <c r="B2062" s="180" t="s">
        <v>187</v>
      </c>
      <c r="C2062" s="180">
        <v>2020</v>
      </c>
      <c r="D2062" s="180">
        <v>1</v>
      </c>
      <c r="E2062" s="180" t="s">
        <v>253</v>
      </c>
      <c r="F2062" s="181">
        <v>3</v>
      </c>
      <c r="G2062" s="180" t="s">
        <v>189</v>
      </c>
      <c r="H2062" s="180">
        <v>952</v>
      </c>
      <c r="I2062" s="180" t="s">
        <v>235</v>
      </c>
      <c r="J2062" s="180" t="s">
        <v>117</v>
      </c>
      <c r="K2062" s="180" t="s">
        <v>236</v>
      </c>
      <c r="L2062" s="180">
        <v>4532</v>
      </c>
      <c r="M2062" s="180" t="s">
        <v>200</v>
      </c>
      <c r="N2062" s="180">
        <v>12</v>
      </c>
      <c r="O2062" s="180">
        <v>662.96</v>
      </c>
      <c r="P2062" s="180">
        <v>5194</v>
      </c>
      <c r="Q2062" t="str">
        <f t="shared" si="32"/>
        <v>3-Small C&amp;I</v>
      </c>
      <c r="R2062" s="182"/>
      <c r="U2062" s="182"/>
    </row>
    <row r="2063" spans="1:21" x14ac:dyDescent="0.35">
      <c r="A2063" s="180">
        <v>5</v>
      </c>
      <c r="B2063" s="180" t="s">
        <v>181</v>
      </c>
      <c r="C2063" s="180">
        <v>2020</v>
      </c>
      <c r="D2063" s="180">
        <v>1</v>
      </c>
      <c r="E2063" s="180" t="s">
        <v>253</v>
      </c>
      <c r="F2063" s="181">
        <v>3</v>
      </c>
      <c r="G2063" s="180" t="s">
        <v>189</v>
      </c>
      <c r="H2063" s="180">
        <v>15</v>
      </c>
      <c r="I2063" s="180" t="s">
        <v>252</v>
      </c>
      <c r="J2063" s="180" t="s">
        <v>118</v>
      </c>
      <c r="K2063" s="180" t="s">
        <v>214</v>
      </c>
      <c r="L2063" s="180">
        <v>300</v>
      </c>
      <c r="M2063" s="180" t="s">
        <v>191</v>
      </c>
      <c r="N2063" s="180">
        <v>105</v>
      </c>
      <c r="O2063" s="180">
        <v>7496.34</v>
      </c>
      <c r="P2063" s="180">
        <v>30452</v>
      </c>
      <c r="Q2063" t="str">
        <f t="shared" si="32"/>
        <v>3-Small C&amp;I</v>
      </c>
      <c r="R2063" s="182"/>
      <c r="U2063" s="182"/>
    </row>
    <row r="2064" spans="1:21" x14ac:dyDescent="0.35">
      <c r="A2064" s="180">
        <v>4</v>
      </c>
      <c r="B2064" s="180" t="s">
        <v>187</v>
      </c>
      <c r="C2064" s="180">
        <v>2020</v>
      </c>
      <c r="D2064" s="180">
        <v>1</v>
      </c>
      <c r="E2064" s="180" t="s">
        <v>253</v>
      </c>
      <c r="F2064" s="181">
        <v>3</v>
      </c>
      <c r="G2064" s="180" t="s">
        <v>189</v>
      </c>
      <c r="H2064" s="180">
        <v>15</v>
      </c>
      <c r="I2064" s="180" t="s">
        <v>252</v>
      </c>
      <c r="J2064" s="180" t="s">
        <v>118</v>
      </c>
      <c r="K2064" s="180" t="s">
        <v>214</v>
      </c>
      <c r="L2064" s="180">
        <v>300</v>
      </c>
      <c r="M2064" s="180" t="s">
        <v>191</v>
      </c>
      <c r="N2064" s="180">
        <v>1</v>
      </c>
      <c r="O2064" s="180">
        <v>12.36</v>
      </c>
      <c r="P2064" s="180">
        <v>10</v>
      </c>
      <c r="Q2064" t="str">
        <f t="shared" si="32"/>
        <v>3-Small C&amp;I</v>
      </c>
      <c r="R2064" s="182"/>
      <c r="U2064" s="182"/>
    </row>
    <row r="2065" spans="1:21" x14ac:dyDescent="0.35">
      <c r="A2065" s="180">
        <v>5</v>
      </c>
      <c r="B2065" s="180" t="s">
        <v>181</v>
      </c>
      <c r="C2065" s="180">
        <v>2020</v>
      </c>
      <c r="D2065" s="180">
        <v>1</v>
      </c>
      <c r="E2065" s="180" t="s">
        <v>253</v>
      </c>
      <c r="F2065" s="181">
        <v>1</v>
      </c>
      <c r="G2065" s="180" t="s">
        <v>183</v>
      </c>
      <c r="H2065" s="180">
        <v>953</v>
      </c>
      <c r="I2065" s="180" t="s">
        <v>213</v>
      </c>
      <c r="J2065" s="180" t="s">
        <v>118</v>
      </c>
      <c r="K2065" s="180" t="s">
        <v>214</v>
      </c>
      <c r="L2065" s="180">
        <v>4512</v>
      </c>
      <c r="M2065" s="180" t="s">
        <v>186</v>
      </c>
      <c r="N2065" s="180">
        <v>609</v>
      </c>
      <c r="O2065" s="180">
        <v>29945.29</v>
      </c>
      <c r="P2065" s="180">
        <v>265132</v>
      </c>
      <c r="Q2065" t="str">
        <f t="shared" si="32"/>
        <v>3-Small C&amp;I</v>
      </c>
      <c r="R2065" s="182"/>
      <c r="U2065" s="182"/>
    </row>
    <row r="2066" spans="1:21" x14ac:dyDescent="0.35">
      <c r="A2066" s="180">
        <v>5</v>
      </c>
      <c r="B2066" s="180" t="s">
        <v>181</v>
      </c>
      <c r="C2066" s="180">
        <v>2020</v>
      </c>
      <c r="D2066" s="180">
        <v>1</v>
      </c>
      <c r="E2066" s="180" t="s">
        <v>253</v>
      </c>
      <c r="F2066" s="181">
        <v>79</v>
      </c>
      <c r="G2066" s="180" t="s">
        <v>212</v>
      </c>
      <c r="H2066" s="180">
        <v>950</v>
      </c>
      <c r="I2066" s="180" t="s">
        <v>184</v>
      </c>
      <c r="J2066" s="180" t="s">
        <v>115</v>
      </c>
      <c r="K2066" s="180" t="s">
        <v>185</v>
      </c>
      <c r="L2066" s="180">
        <v>4579</v>
      </c>
      <c r="M2066" s="180" t="s">
        <v>221</v>
      </c>
      <c r="N2066" s="180">
        <v>84</v>
      </c>
      <c r="O2066" s="180">
        <v>17600.28</v>
      </c>
      <c r="P2066" s="180">
        <v>186607</v>
      </c>
      <c r="Q2066" t="str">
        <f t="shared" si="32"/>
        <v>3-Small C&amp;I</v>
      </c>
      <c r="R2066" s="182"/>
      <c r="U2066" s="182"/>
    </row>
    <row r="2067" spans="1:21" x14ac:dyDescent="0.35">
      <c r="A2067" s="180">
        <v>5</v>
      </c>
      <c r="B2067" s="180" t="s">
        <v>181</v>
      </c>
      <c r="C2067" s="180">
        <v>2020</v>
      </c>
      <c r="D2067" s="180">
        <v>1</v>
      </c>
      <c r="E2067" s="180" t="s">
        <v>253</v>
      </c>
      <c r="F2067" s="181">
        <v>5</v>
      </c>
      <c r="G2067" s="180" t="s">
        <v>195</v>
      </c>
      <c r="H2067" s="180">
        <v>8</v>
      </c>
      <c r="I2067" s="180" t="s">
        <v>248</v>
      </c>
      <c r="J2067" s="180" t="s">
        <v>126</v>
      </c>
      <c r="K2067" s="180" t="s">
        <v>249</v>
      </c>
      <c r="L2067" s="180">
        <v>460</v>
      </c>
      <c r="M2067" s="180" t="s">
        <v>198</v>
      </c>
      <c r="N2067" s="180">
        <v>1</v>
      </c>
      <c r="O2067" s="180">
        <v>69.150000000000006</v>
      </c>
      <c r="P2067" s="180">
        <v>292</v>
      </c>
      <c r="Q2067" t="str">
        <f t="shared" si="32"/>
        <v>3-Small C&amp;I</v>
      </c>
      <c r="R2067" s="182"/>
      <c r="U2067" s="182"/>
    </row>
    <row r="2068" spans="1:21" x14ac:dyDescent="0.35">
      <c r="A2068" s="180">
        <v>5</v>
      </c>
      <c r="B2068" s="180" t="s">
        <v>181</v>
      </c>
      <c r="C2068" s="180">
        <v>2020</v>
      </c>
      <c r="D2068" s="180">
        <v>1</v>
      </c>
      <c r="E2068" s="180" t="s">
        <v>253</v>
      </c>
      <c r="F2068" s="181">
        <v>5</v>
      </c>
      <c r="G2068" s="180" t="s">
        <v>195</v>
      </c>
      <c r="H2068" s="180">
        <v>954</v>
      </c>
      <c r="I2068" s="180" t="s">
        <v>237</v>
      </c>
      <c r="J2068" s="180" t="s">
        <v>119</v>
      </c>
      <c r="K2068" s="180" t="s">
        <v>216</v>
      </c>
      <c r="L2068" s="180">
        <v>4552</v>
      </c>
      <c r="M2068" s="180" t="s">
        <v>276</v>
      </c>
      <c r="N2068" s="180">
        <v>520</v>
      </c>
      <c r="O2068" s="180">
        <v>1079338.4099999999</v>
      </c>
      <c r="P2068" s="180">
        <v>12784650</v>
      </c>
      <c r="Q2068" t="str">
        <f t="shared" si="32"/>
        <v>4-Medium C&amp;I</v>
      </c>
      <c r="R2068" s="182"/>
      <c r="U2068" s="182"/>
    </row>
    <row r="2069" spans="1:21" x14ac:dyDescent="0.35">
      <c r="A2069" s="180">
        <v>5</v>
      </c>
      <c r="B2069" s="180" t="s">
        <v>181</v>
      </c>
      <c r="C2069" s="180">
        <v>2020</v>
      </c>
      <c r="D2069" s="180">
        <v>1</v>
      </c>
      <c r="E2069" s="180" t="s">
        <v>253</v>
      </c>
      <c r="F2069" s="181">
        <v>6</v>
      </c>
      <c r="G2069" s="180" t="s">
        <v>192</v>
      </c>
      <c r="H2069" s="180">
        <v>608</v>
      </c>
      <c r="I2069" s="180" t="s">
        <v>290</v>
      </c>
      <c r="J2069" s="180" t="s">
        <v>278</v>
      </c>
      <c r="K2069" s="180" t="s">
        <v>212</v>
      </c>
      <c r="L2069" s="180">
        <v>700</v>
      </c>
      <c r="M2069" s="180" t="s">
        <v>193</v>
      </c>
      <c r="N2069" s="180">
        <v>65</v>
      </c>
      <c r="O2069" s="180">
        <v>82259.210000000006</v>
      </c>
      <c r="P2069" s="180">
        <v>375341</v>
      </c>
      <c r="Q2069" t="str">
        <f t="shared" si="32"/>
        <v>Street</v>
      </c>
      <c r="R2069" s="182"/>
      <c r="U2069" s="182"/>
    </row>
    <row r="2070" spans="1:21" x14ac:dyDescent="0.35">
      <c r="A2070" s="180">
        <v>5</v>
      </c>
      <c r="B2070" s="180" t="s">
        <v>181</v>
      </c>
      <c r="C2070" s="180">
        <v>2020</v>
      </c>
      <c r="D2070" s="180">
        <v>1</v>
      </c>
      <c r="E2070" s="180" t="s">
        <v>253</v>
      </c>
      <c r="F2070" s="181">
        <v>6</v>
      </c>
      <c r="G2070" s="180" t="s">
        <v>192</v>
      </c>
      <c r="H2070" s="180">
        <v>625</v>
      </c>
      <c r="I2070" s="180" t="s">
        <v>286</v>
      </c>
      <c r="J2070" s="180" t="s">
        <v>132</v>
      </c>
      <c r="K2070" s="180" t="s">
        <v>212</v>
      </c>
      <c r="L2070" s="180">
        <v>700</v>
      </c>
      <c r="M2070" s="180" t="s">
        <v>193</v>
      </c>
      <c r="N2070" s="180">
        <v>1</v>
      </c>
      <c r="O2070" s="180">
        <v>21.33</v>
      </c>
      <c r="P2070" s="180">
        <v>28</v>
      </c>
      <c r="Q2070" t="str">
        <f t="shared" si="32"/>
        <v>Street</v>
      </c>
      <c r="R2070" s="182"/>
      <c r="U2070" s="182"/>
    </row>
    <row r="2071" spans="1:21" x14ac:dyDescent="0.35">
      <c r="A2071" s="180">
        <v>5</v>
      </c>
      <c r="B2071" s="180" t="s">
        <v>181</v>
      </c>
      <c r="C2071" s="180">
        <v>2020</v>
      </c>
      <c r="D2071" s="180">
        <v>1</v>
      </c>
      <c r="E2071" s="180" t="s">
        <v>253</v>
      </c>
      <c r="F2071" s="181">
        <v>3</v>
      </c>
      <c r="G2071" s="180" t="s">
        <v>189</v>
      </c>
      <c r="H2071" s="180">
        <v>700</v>
      </c>
      <c r="I2071" s="180" t="s">
        <v>273</v>
      </c>
      <c r="J2071" s="180" t="s">
        <v>207</v>
      </c>
      <c r="K2071" s="180" t="s">
        <v>208</v>
      </c>
      <c r="L2071" s="180">
        <v>300</v>
      </c>
      <c r="M2071" s="180" t="s">
        <v>191</v>
      </c>
      <c r="N2071" s="180">
        <v>4</v>
      </c>
      <c r="O2071" s="180">
        <v>29542.87</v>
      </c>
      <c r="P2071" s="180">
        <v>156960</v>
      </c>
      <c r="Q2071" t="str">
        <f t="shared" si="32"/>
        <v>5-Large C&amp;I</v>
      </c>
      <c r="R2071" s="182"/>
      <c r="U2071" s="182"/>
    </row>
    <row r="2072" spans="1:21" x14ac:dyDescent="0.35">
      <c r="A2072" s="180">
        <v>5</v>
      </c>
      <c r="B2072" s="180" t="s">
        <v>181</v>
      </c>
      <c r="C2072" s="180">
        <v>2020</v>
      </c>
      <c r="D2072" s="180">
        <v>1</v>
      </c>
      <c r="E2072" s="180" t="s">
        <v>253</v>
      </c>
      <c r="F2072" s="181">
        <v>60</v>
      </c>
      <c r="G2072" s="180" t="s">
        <v>212</v>
      </c>
      <c r="H2072" s="180">
        <v>612</v>
      </c>
      <c r="I2072" s="180" t="s">
        <v>223</v>
      </c>
      <c r="J2072" s="180" t="s">
        <v>116</v>
      </c>
      <c r="K2072" s="180" t="s">
        <v>224</v>
      </c>
      <c r="L2072" s="180">
        <v>360</v>
      </c>
      <c r="M2072" s="180" t="s">
        <v>225</v>
      </c>
      <c r="N2072" s="180">
        <v>1</v>
      </c>
      <c r="O2072" s="180">
        <v>9.4600000000000009</v>
      </c>
      <c r="P2072" s="180">
        <v>11</v>
      </c>
      <c r="Q2072" t="str">
        <f t="shared" si="32"/>
        <v>3-Small C&amp;I</v>
      </c>
      <c r="R2072" s="182"/>
      <c r="U2072" s="182"/>
    </row>
    <row r="2073" spans="1:21" x14ac:dyDescent="0.35">
      <c r="A2073" s="180">
        <v>4</v>
      </c>
      <c r="B2073" s="180" t="s">
        <v>187</v>
      </c>
      <c r="C2073" s="180">
        <v>2020</v>
      </c>
      <c r="D2073" s="180">
        <v>1</v>
      </c>
      <c r="E2073" s="180" t="s">
        <v>253</v>
      </c>
      <c r="F2073" s="181">
        <v>3</v>
      </c>
      <c r="G2073" s="180" t="s">
        <v>189</v>
      </c>
      <c r="H2073" s="180">
        <v>953</v>
      </c>
      <c r="I2073" s="180" t="s">
        <v>213</v>
      </c>
      <c r="J2073" s="180" t="s">
        <v>118</v>
      </c>
      <c r="K2073" s="180" t="s">
        <v>214</v>
      </c>
      <c r="L2073" s="180">
        <v>4532</v>
      </c>
      <c r="M2073" s="180" t="s">
        <v>200</v>
      </c>
      <c r="N2073" s="180">
        <v>48</v>
      </c>
      <c r="O2073" s="180">
        <v>4473.8999999999996</v>
      </c>
      <c r="P2073" s="180">
        <v>39627</v>
      </c>
      <c r="Q2073" t="str">
        <f t="shared" si="32"/>
        <v>3-Small C&amp;I</v>
      </c>
      <c r="R2073" s="182"/>
      <c r="U2073" s="182"/>
    </row>
    <row r="2074" spans="1:21" x14ac:dyDescent="0.35">
      <c r="A2074" s="180">
        <v>5</v>
      </c>
      <c r="B2074" s="180" t="s">
        <v>181</v>
      </c>
      <c r="C2074" s="180">
        <v>2020</v>
      </c>
      <c r="D2074" s="180">
        <v>1</v>
      </c>
      <c r="E2074" s="180" t="s">
        <v>253</v>
      </c>
      <c r="F2074" s="181">
        <v>60</v>
      </c>
      <c r="G2074" s="180" t="s">
        <v>212</v>
      </c>
      <c r="H2074" s="180">
        <v>601</v>
      </c>
      <c r="I2074" s="180" t="s">
        <v>260</v>
      </c>
      <c r="J2074" s="180" t="s">
        <v>123</v>
      </c>
      <c r="K2074" s="180" t="s">
        <v>261</v>
      </c>
      <c r="L2074" s="180">
        <v>360</v>
      </c>
      <c r="M2074" s="180" t="s">
        <v>225</v>
      </c>
      <c r="N2074" s="180">
        <v>49</v>
      </c>
      <c r="O2074" s="180">
        <v>1812.56</v>
      </c>
      <c r="P2074" s="180">
        <v>3440</v>
      </c>
      <c r="Q2074" t="str">
        <f t="shared" si="32"/>
        <v>Street</v>
      </c>
      <c r="R2074" s="182"/>
      <c r="U2074" s="182"/>
    </row>
    <row r="2075" spans="1:21" x14ac:dyDescent="0.35">
      <c r="A2075" s="180">
        <v>4</v>
      </c>
      <c r="B2075" s="180" t="s">
        <v>187</v>
      </c>
      <c r="C2075" s="180">
        <v>2020</v>
      </c>
      <c r="D2075" s="180">
        <v>1</v>
      </c>
      <c r="E2075" s="180" t="s">
        <v>253</v>
      </c>
      <c r="F2075" s="181">
        <v>6</v>
      </c>
      <c r="G2075" s="180" t="s">
        <v>192</v>
      </c>
      <c r="H2075" s="180">
        <v>615</v>
      </c>
      <c r="I2075" s="180" t="s">
        <v>292</v>
      </c>
      <c r="J2075" s="180" t="s">
        <v>123</v>
      </c>
      <c r="K2075" s="180" t="s">
        <v>261</v>
      </c>
      <c r="L2075" s="180">
        <v>4562</v>
      </c>
      <c r="M2075" s="180" t="s">
        <v>211</v>
      </c>
      <c r="N2075" s="180">
        <v>1</v>
      </c>
      <c r="O2075" s="180">
        <v>6136.58</v>
      </c>
      <c r="P2075" s="180">
        <v>20279</v>
      </c>
      <c r="Q2075" t="str">
        <f t="shared" si="32"/>
        <v>Street</v>
      </c>
      <c r="R2075" s="182"/>
      <c r="U2075" s="182"/>
    </row>
    <row r="2076" spans="1:21" x14ac:dyDescent="0.35">
      <c r="A2076" s="180">
        <v>5</v>
      </c>
      <c r="B2076" s="180" t="s">
        <v>181</v>
      </c>
      <c r="C2076" s="180">
        <v>2020</v>
      </c>
      <c r="D2076" s="180">
        <v>1</v>
      </c>
      <c r="E2076" s="180" t="s">
        <v>253</v>
      </c>
      <c r="F2076" s="181">
        <v>6</v>
      </c>
      <c r="G2076" s="180" t="s">
        <v>192</v>
      </c>
      <c r="H2076" s="180">
        <v>624</v>
      </c>
      <c r="I2076" s="180" t="s">
        <v>226</v>
      </c>
      <c r="J2076" s="180" t="s">
        <v>124</v>
      </c>
      <c r="K2076" s="180" t="s">
        <v>227</v>
      </c>
      <c r="L2076" s="180">
        <v>4562</v>
      </c>
      <c r="M2076" s="180" t="s">
        <v>211</v>
      </c>
      <c r="N2076" s="180">
        <v>15</v>
      </c>
      <c r="O2076" s="180">
        <v>-326.19</v>
      </c>
      <c r="P2076" s="180">
        <v>3375</v>
      </c>
      <c r="Q2076" t="str">
        <f t="shared" si="32"/>
        <v>Street</v>
      </c>
      <c r="R2076" s="182"/>
      <c r="U2076" s="182"/>
    </row>
    <row r="2077" spans="1:21" x14ac:dyDescent="0.35">
      <c r="A2077" s="180">
        <v>5</v>
      </c>
      <c r="B2077" s="180" t="s">
        <v>181</v>
      </c>
      <c r="C2077" s="180">
        <v>2020</v>
      </c>
      <c r="D2077" s="180">
        <v>1</v>
      </c>
      <c r="E2077" s="180" t="s">
        <v>253</v>
      </c>
      <c r="F2077" s="181">
        <v>1</v>
      </c>
      <c r="G2077" s="180" t="s">
        <v>183</v>
      </c>
      <c r="H2077" s="180">
        <v>905</v>
      </c>
      <c r="I2077" s="180" t="s">
        <v>272</v>
      </c>
      <c r="J2077" s="180" t="s">
        <v>122</v>
      </c>
      <c r="K2077" s="180" t="s">
        <v>242</v>
      </c>
      <c r="L2077" s="180">
        <v>4512</v>
      </c>
      <c r="M2077" s="180" t="s">
        <v>186</v>
      </c>
      <c r="N2077" s="180">
        <v>57049</v>
      </c>
      <c r="O2077" s="180">
        <v>1299544.23</v>
      </c>
      <c r="P2077" s="180">
        <v>35995275</v>
      </c>
      <c r="Q2077" t="str">
        <f t="shared" si="32"/>
        <v>2-Low Income Residential</v>
      </c>
      <c r="R2077" s="182"/>
      <c r="U2077" s="182"/>
    </row>
    <row r="2078" spans="1:21" x14ac:dyDescent="0.35">
      <c r="A2078" s="180">
        <v>4</v>
      </c>
      <c r="B2078" s="180" t="s">
        <v>187</v>
      </c>
      <c r="C2078" s="180">
        <v>2020</v>
      </c>
      <c r="D2078" s="180">
        <v>1</v>
      </c>
      <c r="E2078" s="180" t="s">
        <v>253</v>
      </c>
      <c r="F2078" s="181">
        <v>3</v>
      </c>
      <c r="G2078" s="180" t="s">
        <v>189</v>
      </c>
      <c r="H2078" s="180">
        <v>903</v>
      </c>
      <c r="I2078" s="180" t="s">
        <v>239</v>
      </c>
      <c r="J2078" s="180" t="s">
        <v>121</v>
      </c>
      <c r="K2078" s="180" t="s">
        <v>230</v>
      </c>
      <c r="L2078" s="180">
        <v>4532</v>
      </c>
      <c r="M2078" s="180" t="s">
        <v>200</v>
      </c>
      <c r="N2078" s="180">
        <v>20</v>
      </c>
      <c r="O2078" s="180">
        <v>2953.69</v>
      </c>
      <c r="P2078" s="180">
        <v>22567</v>
      </c>
      <c r="Q2078" t="str">
        <f t="shared" si="32"/>
        <v>1-Residential</v>
      </c>
      <c r="R2078" s="182"/>
      <c r="U2078" s="182"/>
    </row>
    <row r="2079" spans="1:21" x14ac:dyDescent="0.35">
      <c r="A2079" s="180">
        <v>5</v>
      </c>
      <c r="B2079" s="180" t="s">
        <v>181</v>
      </c>
      <c r="C2079" s="180">
        <v>2020</v>
      </c>
      <c r="D2079" s="180">
        <v>1</v>
      </c>
      <c r="E2079" s="180" t="s">
        <v>253</v>
      </c>
      <c r="F2079" s="181">
        <v>6</v>
      </c>
      <c r="G2079" s="180" t="s">
        <v>192</v>
      </c>
      <c r="H2079" s="180">
        <v>603</v>
      </c>
      <c r="I2079" s="180" t="s">
        <v>196</v>
      </c>
      <c r="J2079" s="180" t="s">
        <v>125</v>
      </c>
      <c r="K2079" s="180" t="s">
        <v>197</v>
      </c>
      <c r="L2079" s="180">
        <v>700</v>
      </c>
      <c r="M2079" s="180" t="s">
        <v>193</v>
      </c>
      <c r="N2079" s="180">
        <v>690</v>
      </c>
      <c r="O2079" s="180">
        <v>68088.960000000006</v>
      </c>
      <c r="P2079" s="180">
        <v>195911</v>
      </c>
      <c r="Q2079" t="str">
        <f t="shared" si="32"/>
        <v>Street</v>
      </c>
      <c r="R2079" s="182"/>
      <c r="U2079" s="182"/>
    </row>
    <row r="2080" spans="1:21" x14ac:dyDescent="0.35">
      <c r="A2080" s="180">
        <v>5</v>
      </c>
      <c r="B2080" s="180" t="s">
        <v>181</v>
      </c>
      <c r="C2080" s="180">
        <v>2020</v>
      </c>
      <c r="D2080" s="180">
        <v>1</v>
      </c>
      <c r="E2080" s="180" t="s">
        <v>253</v>
      </c>
      <c r="F2080" s="181">
        <v>77</v>
      </c>
      <c r="G2080" s="180" t="s">
        <v>212</v>
      </c>
      <c r="H2080" s="180">
        <v>18</v>
      </c>
      <c r="I2080" s="180" t="s">
        <v>215</v>
      </c>
      <c r="J2080" s="180" t="s">
        <v>119</v>
      </c>
      <c r="K2080" s="180" t="s">
        <v>216</v>
      </c>
      <c r="L2080" s="180">
        <v>1577</v>
      </c>
      <c r="M2080" s="180" t="s">
        <v>233</v>
      </c>
      <c r="N2080" s="180">
        <v>1</v>
      </c>
      <c r="O2080" s="180">
        <v>2765.71</v>
      </c>
      <c r="P2080" s="180">
        <v>13600</v>
      </c>
      <c r="Q2080" t="str">
        <f t="shared" si="32"/>
        <v>4-Medium C&amp;I</v>
      </c>
      <c r="R2080" s="182"/>
      <c r="U2080" s="182"/>
    </row>
    <row r="2081" spans="1:21" x14ac:dyDescent="0.35">
      <c r="A2081" s="180">
        <v>5</v>
      </c>
      <c r="B2081" s="180" t="s">
        <v>181</v>
      </c>
      <c r="C2081" s="180">
        <v>2020</v>
      </c>
      <c r="D2081" s="180">
        <v>1</v>
      </c>
      <c r="E2081" s="180" t="s">
        <v>253</v>
      </c>
      <c r="F2081" s="181">
        <v>79</v>
      </c>
      <c r="G2081" s="180" t="s">
        <v>212</v>
      </c>
      <c r="H2081" s="180">
        <v>18</v>
      </c>
      <c r="I2081" s="180" t="s">
        <v>215</v>
      </c>
      <c r="J2081" s="180" t="s">
        <v>119</v>
      </c>
      <c r="K2081" s="180" t="s">
        <v>216</v>
      </c>
      <c r="L2081" s="180">
        <v>1579</v>
      </c>
      <c r="M2081" s="180" t="s">
        <v>271</v>
      </c>
      <c r="N2081" s="180">
        <v>1</v>
      </c>
      <c r="O2081" s="180">
        <v>13257.89</v>
      </c>
      <c r="P2081" s="180">
        <v>71000</v>
      </c>
      <c r="Q2081" t="str">
        <f t="shared" si="32"/>
        <v>4-Medium C&amp;I</v>
      </c>
      <c r="R2081" s="182"/>
      <c r="U2081" s="182"/>
    </row>
    <row r="2082" spans="1:21" x14ac:dyDescent="0.35">
      <c r="A2082" s="180">
        <v>4</v>
      </c>
      <c r="B2082" s="180" t="s">
        <v>187</v>
      </c>
      <c r="C2082" s="180">
        <v>2020</v>
      </c>
      <c r="D2082" s="180">
        <v>1</v>
      </c>
      <c r="E2082" s="180" t="s">
        <v>253</v>
      </c>
      <c r="F2082" s="181">
        <v>5</v>
      </c>
      <c r="G2082" s="180" t="s">
        <v>195</v>
      </c>
      <c r="H2082" s="180">
        <v>710</v>
      </c>
      <c r="I2082" s="180" t="s">
        <v>220</v>
      </c>
      <c r="J2082" s="180" t="s">
        <v>207</v>
      </c>
      <c r="K2082" s="180" t="s">
        <v>208</v>
      </c>
      <c r="L2082" s="180">
        <v>4552</v>
      </c>
      <c r="M2082" s="180" t="s">
        <v>276</v>
      </c>
      <c r="N2082" s="180">
        <v>1</v>
      </c>
      <c r="O2082" s="180">
        <v>4893.25</v>
      </c>
      <c r="P2082" s="180">
        <v>68985</v>
      </c>
      <c r="Q2082" t="str">
        <f t="shared" si="32"/>
        <v>5-Large C&amp;I</v>
      </c>
      <c r="R2082" s="182"/>
      <c r="U2082" s="182"/>
    </row>
    <row r="2083" spans="1:21" x14ac:dyDescent="0.35">
      <c r="A2083" s="180">
        <v>4</v>
      </c>
      <c r="B2083" s="180" t="s">
        <v>187</v>
      </c>
      <c r="C2083" s="180">
        <v>2020</v>
      </c>
      <c r="D2083" s="180">
        <v>1</v>
      </c>
      <c r="E2083" s="180" t="s">
        <v>253</v>
      </c>
      <c r="F2083" s="181">
        <v>3</v>
      </c>
      <c r="G2083" s="180" t="s">
        <v>189</v>
      </c>
      <c r="H2083" s="180">
        <v>5</v>
      </c>
      <c r="I2083" s="180" t="s">
        <v>190</v>
      </c>
      <c r="J2083" s="180" t="s">
        <v>115</v>
      </c>
      <c r="K2083" s="180" t="s">
        <v>185</v>
      </c>
      <c r="L2083" s="180">
        <v>300</v>
      </c>
      <c r="M2083" s="180" t="s">
        <v>191</v>
      </c>
      <c r="N2083" s="180">
        <v>168</v>
      </c>
      <c r="O2083" s="180">
        <v>50701.79</v>
      </c>
      <c r="P2083" s="180">
        <v>227648</v>
      </c>
      <c r="Q2083" t="str">
        <f t="shared" si="32"/>
        <v>3-Small C&amp;I</v>
      </c>
      <c r="R2083" s="182"/>
      <c r="U2083" s="182"/>
    </row>
    <row r="2084" spans="1:21" x14ac:dyDescent="0.35">
      <c r="A2084" s="180">
        <v>5</v>
      </c>
      <c r="B2084" s="180" t="s">
        <v>181</v>
      </c>
      <c r="C2084" s="180">
        <v>2020</v>
      </c>
      <c r="D2084" s="180">
        <v>1</v>
      </c>
      <c r="E2084" s="180" t="s">
        <v>253</v>
      </c>
      <c r="F2084" s="181">
        <v>3</v>
      </c>
      <c r="G2084" s="180" t="s">
        <v>189</v>
      </c>
      <c r="H2084" s="180">
        <v>2</v>
      </c>
      <c r="I2084" s="180" t="s">
        <v>264</v>
      </c>
      <c r="J2084" s="180" t="s">
        <v>121</v>
      </c>
      <c r="K2084" s="180" t="s">
        <v>230</v>
      </c>
      <c r="L2084" s="180">
        <v>300</v>
      </c>
      <c r="M2084" s="180" t="s">
        <v>191</v>
      </c>
      <c r="N2084" s="180">
        <v>3</v>
      </c>
      <c r="O2084" s="180">
        <v>146.77000000000001</v>
      </c>
      <c r="P2084" s="180">
        <v>482</v>
      </c>
      <c r="Q2084" t="str">
        <f t="shared" si="32"/>
        <v>1-Residential</v>
      </c>
      <c r="R2084" s="182"/>
      <c r="U2084" s="182"/>
    </row>
    <row r="2085" spans="1:21" x14ac:dyDescent="0.35">
      <c r="A2085" s="180">
        <v>5</v>
      </c>
      <c r="B2085" s="180" t="s">
        <v>181</v>
      </c>
      <c r="C2085" s="180">
        <v>2020</v>
      </c>
      <c r="D2085" s="180">
        <v>1</v>
      </c>
      <c r="E2085" s="180" t="s">
        <v>253</v>
      </c>
      <c r="F2085" s="181">
        <v>6</v>
      </c>
      <c r="G2085" s="180" t="s">
        <v>192</v>
      </c>
      <c r="H2085" s="180">
        <v>5</v>
      </c>
      <c r="I2085" s="180" t="s">
        <v>190</v>
      </c>
      <c r="J2085" s="180" t="s">
        <v>115</v>
      </c>
      <c r="K2085" s="180" t="s">
        <v>185</v>
      </c>
      <c r="L2085" s="180">
        <v>700</v>
      </c>
      <c r="M2085" s="180" t="s">
        <v>193</v>
      </c>
      <c r="N2085" s="180">
        <v>6</v>
      </c>
      <c r="O2085" s="180">
        <v>563.07000000000005</v>
      </c>
      <c r="P2085" s="180">
        <v>2382</v>
      </c>
      <c r="Q2085" t="str">
        <f t="shared" si="32"/>
        <v>3-Small C&amp;I</v>
      </c>
      <c r="R2085" s="182"/>
      <c r="U2085" s="182"/>
    </row>
    <row r="2086" spans="1:21" x14ac:dyDescent="0.35">
      <c r="A2086" s="180">
        <v>5</v>
      </c>
      <c r="B2086" s="180" t="s">
        <v>181</v>
      </c>
      <c r="C2086" s="180">
        <v>2020</v>
      </c>
      <c r="D2086" s="180">
        <v>1</v>
      </c>
      <c r="E2086" s="180" t="s">
        <v>253</v>
      </c>
      <c r="F2086" s="181">
        <v>72</v>
      </c>
      <c r="G2086" s="180" t="s">
        <v>212</v>
      </c>
      <c r="H2086" s="180">
        <v>5</v>
      </c>
      <c r="I2086" s="180" t="s">
        <v>190</v>
      </c>
      <c r="J2086" s="180" t="s">
        <v>115</v>
      </c>
      <c r="K2086" s="180" t="s">
        <v>185</v>
      </c>
      <c r="L2086" s="180">
        <v>1572</v>
      </c>
      <c r="M2086" s="180" t="s">
        <v>231</v>
      </c>
      <c r="N2086" s="180">
        <v>1</v>
      </c>
      <c r="O2086" s="180">
        <v>3796.93</v>
      </c>
      <c r="P2086" s="180">
        <v>17967</v>
      </c>
      <c r="Q2086" t="str">
        <f t="shared" si="32"/>
        <v>3-Small C&amp;I</v>
      </c>
      <c r="R2086" s="182"/>
      <c r="U2086" s="182"/>
    </row>
    <row r="2087" spans="1:21" x14ac:dyDescent="0.35">
      <c r="A2087" s="180">
        <v>5</v>
      </c>
      <c r="B2087" s="180" t="s">
        <v>181</v>
      </c>
      <c r="C2087" s="180">
        <v>2020</v>
      </c>
      <c r="D2087" s="180">
        <v>1</v>
      </c>
      <c r="E2087" s="180" t="s">
        <v>253</v>
      </c>
      <c r="F2087" s="181">
        <v>6</v>
      </c>
      <c r="G2087" s="180" t="s">
        <v>192</v>
      </c>
      <c r="H2087" s="180">
        <v>619</v>
      </c>
      <c r="I2087" s="180" t="s">
        <v>277</v>
      </c>
      <c r="J2087" s="180" t="s">
        <v>278</v>
      </c>
      <c r="K2087" s="180" t="s">
        <v>212</v>
      </c>
      <c r="L2087" s="180">
        <v>4562</v>
      </c>
      <c r="M2087" s="180" t="s">
        <v>211</v>
      </c>
      <c r="N2087" s="180">
        <v>311</v>
      </c>
      <c r="O2087" s="180">
        <v>446947.23</v>
      </c>
      <c r="P2087" s="180">
        <v>4431820</v>
      </c>
      <c r="Q2087" t="str">
        <f t="shared" si="32"/>
        <v>Street</v>
      </c>
      <c r="R2087" s="182"/>
      <c r="U2087" s="182"/>
    </row>
    <row r="2088" spans="1:21" x14ac:dyDescent="0.35">
      <c r="A2088" s="180">
        <v>5</v>
      </c>
      <c r="B2088" s="180" t="s">
        <v>181</v>
      </c>
      <c r="C2088" s="180">
        <v>2020</v>
      </c>
      <c r="D2088" s="180">
        <v>1</v>
      </c>
      <c r="E2088" s="180" t="s">
        <v>253</v>
      </c>
      <c r="F2088" s="181">
        <v>1</v>
      </c>
      <c r="G2088" s="180" t="s">
        <v>183</v>
      </c>
      <c r="H2088" s="180">
        <v>10</v>
      </c>
      <c r="I2088" s="180" t="s">
        <v>251</v>
      </c>
      <c r="J2088" s="180" t="s">
        <v>117</v>
      </c>
      <c r="K2088" s="180" t="s">
        <v>236</v>
      </c>
      <c r="L2088" s="180">
        <v>200</v>
      </c>
      <c r="M2088" s="180" t="s">
        <v>210</v>
      </c>
      <c r="N2088" s="180">
        <v>1143</v>
      </c>
      <c r="O2088" s="180">
        <v>100060.57</v>
      </c>
      <c r="P2088" s="180">
        <v>422765</v>
      </c>
      <c r="Q2088" t="str">
        <f t="shared" si="32"/>
        <v>3-Small C&amp;I</v>
      </c>
      <c r="R2088" s="182"/>
      <c r="U2088" s="182"/>
    </row>
    <row r="2089" spans="1:21" x14ac:dyDescent="0.35">
      <c r="A2089" s="180">
        <v>5</v>
      </c>
      <c r="B2089" s="180" t="s">
        <v>181</v>
      </c>
      <c r="C2089" s="180">
        <v>2020</v>
      </c>
      <c r="D2089" s="180">
        <v>1</v>
      </c>
      <c r="E2089" s="180" t="s">
        <v>253</v>
      </c>
      <c r="F2089" s="181">
        <v>3</v>
      </c>
      <c r="G2089" s="180" t="s">
        <v>189</v>
      </c>
      <c r="H2089" s="180">
        <v>9</v>
      </c>
      <c r="I2089" s="180" t="s">
        <v>275</v>
      </c>
      <c r="J2089" s="180" t="s">
        <v>117</v>
      </c>
      <c r="K2089" s="180" t="s">
        <v>236</v>
      </c>
      <c r="L2089" s="180">
        <v>300</v>
      </c>
      <c r="M2089" s="180" t="s">
        <v>191</v>
      </c>
      <c r="N2089" s="180">
        <v>320</v>
      </c>
      <c r="O2089" s="180">
        <v>-5755.62</v>
      </c>
      <c r="P2089" s="180">
        <v>674898</v>
      </c>
      <c r="Q2089" t="str">
        <f t="shared" si="32"/>
        <v>3-Small C&amp;I</v>
      </c>
      <c r="R2089" s="182"/>
      <c r="U2089" s="182"/>
    </row>
    <row r="2090" spans="1:21" x14ac:dyDescent="0.35">
      <c r="A2090" s="180">
        <v>5</v>
      </c>
      <c r="B2090" s="180" t="s">
        <v>181</v>
      </c>
      <c r="C2090" s="180">
        <v>2020</v>
      </c>
      <c r="D2090" s="180">
        <v>1</v>
      </c>
      <c r="E2090" s="180" t="s">
        <v>253</v>
      </c>
      <c r="F2090" s="181">
        <v>5</v>
      </c>
      <c r="G2090" s="180" t="s">
        <v>195</v>
      </c>
      <c r="H2090" s="180">
        <v>951</v>
      </c>
      <c r="I2090" s="180" t="s">
        <v>250</v>
      </c>
      <c r="J2090" s="180" t="s">
        <v>126</v>
      </c>
      <c r="K2090" s="180" t="s">
        <v>249</v>
      </c>
      <c r="L2090" s="180">
        <v>4552</v>
      </c>
      <c r="M2090" s="180" t="s">
        <v>276</v>
      </c>
      <c r="N2090" s="180">
        <v>1</v>
      </c>
      <c r="O2090" s="180">
        <v>34.619999999999997</v>
      </c>
      <c r="P2090" s="180">
        <v>300</v>
      </c>
      <c r="Q2090" t="str">
        <f t="shared" si="32"/>
        <v>3-Small C&amp;I</v>
      </c>
      <c r="R2090" s="182"/>
      <c r="U2090" s="182"/>
    </row>
    <row r="2091" spans="1:21" x14ac:dyDescent="0.35">
      <c r="A2091" s="180">
        <v>5</v>
      </c>
      <c r="B2091" s="180" t="s">
        <v>181</v>
      </c>
      <c r="C2091" s="180">
        <v>2020</v>
      </c>
      <c r="D2091" s="180">
        <v>1</v>
      </c>
      <c r="E2091" s="180" t="s">
        <v>253</v>
      </c>
      <c r="F2091" s="181">
        <v>3</v>
      </c>
      <c r="G2091" s="180" t="s">
        <v>189</v>
      </c>
      <c r="H2091" s="180">
        <v>14</v>
      </c>
      <c r="I2091" s="180" t="s">
        <v>299</v>
      </c>
      <c r="J2091" s="180" t="s">
        <v>117</v>
      </c>
      <c r="K2091" s="180" t="s">
        <v>236</v>
      </c>
      <c r="L2091" s="180">
        <v>300</v>
      </c>
      <c r="M2091" s="180" t="s">
        <v>191</v>
      </c>
      <c r="N2091" s="180">
        <v>1</v>
      </c>
      <c r="O2091" s="180">
        <v>84.16</v>
      </c>
      <c r="P2091" s="180">
        <v>329</v>
      </c>
      <c r="Q2091" t="str">
        <f t="shared" si="32"/>
        <v>3-Small C&amp;I</v>
      </c>
      <c r="R2091" s="182"/>
      <c r="U2091" s="182"/>
    </row>
    <row r="2092" spans="1:21" x14ac:dyDescent="0.35">
      <c r="A2092" s="180">
        <v>4</v>
      </c>
      <c r="B2092" s="180" t="s">
        <v>187</v>
      </c>
      <c r="C2092" s="180">
        <v>2020</v>
      </c>
      <c r="D2092" s="180">
        <v>1</v>
      </c>
      <c r="E2092" s="180" t="s">
        <v>253</v>
      </c>
      <c r="F2092" s="181">
        <v>1</v>
      </c>
      <c r="G2092" s="180" t="s">
        <v>183</v>
      </c>
      <c r="H2092" s="180">
        <v>903</v>
      </c>
      <c r="I2092" s="180" t="s">
        <v>239</v>
      </c>
      <c r="J2092" s="180" t="s">
        <v>121</v>
      </c>
      <c r="K2092" s="180" t="s">
        <v>230</v>
      </c>
      <c r="L2092" s="180">
        <v>4512</v>
      </c>
      <c r="M2092" s="180" t="s">
        <v>186</v>
      </c>
      <c r="N2092" s="180">
        <v>10360</v>
      </c>
      <c r="O2092" s="180">
        <v>1177558.28</v>
      </c>
      <c r="P2092" s="180">
        <v>8888155</v>
      </c>
      <c r="Q2092" t="str">
        <f t="shared" si="32"/>
        <v>1-Residential</v>
      </c>
      <c r="R2092" s="182"/>
      <c r="U2092" s="182"/>
    </row>
    <row r="2093" spans="1:21" x14ac:dyDescent="0.35">
      <c r="A2093" s="180">
        <v>5</v>
      </c>
      <c r="B2093" s="180" t="s">
        <v>181</v>
      </c>
      <c r="C2093" s="180">
        <v>2020</v>
      </c>
      <c r="D2093" s="180">
        <v>1</v>
      </c>
      <c r="E2093" s="180" t="s">
        <v>253</v>
      </c>
      <c r="F2093" s="181">
        <v>3</v>
      </c>
      <c r="G2093" s="180" t="s">
        <v>189</v>
      </c>
      <c r="H2093" s="180">
        <v>701</v>
      </c>
      <c r="I2093" s="180" t="s">
        <v>206</v>
      </c>
      <c r="J2093" s="180" t="s">
        <v>207</v>
      </c>
      <c r="K2093" s="180" t="s">
        <v>208</v>
      </c>
      <c r="L2093" s="180">
        <v>300</v>
      </c>
      <c r="M2093" s="180" t="s">
        <v>191</v>
      </c>
      <c r="N2093" s="180">
        <v>193</v>
      </c>
      <c r="O2093" s="180">
        <v>3163972.78</v>
      </c>
      <c r="P2093" s="180">
        <v>17407361</v>
      </c>
      <c r="Q2093" t="str">
        <f t="shared" si="32"/>
        <v>5-Large C&amp;I</v>
      </c>
      <c r="R2093" s="182"/>
      <c r="U2093" s="182"/>
    </row>
    <row r="2094" spans="1:21" x14ac:dyDescent="0.35">
      <c r="A2094" s="180">
        <v>5</v>
      </c>
      <c r="B2094" s="180" t="s">
        <v>181</v>
      </c>
      <c r="C2094" s="180">
        <v>2020</v>
      </c>
      <c r="D2094" s="180">
        <v>1</v>
      </c>
      <c r="E2094" s="180" t="s">
        <v>253</v>
      </c>
      <c r="F2094" s="181">
        <v>3</v>
      </c>
      <c r="G2094" s="180" t="s">
        <v>189</v>
      </c>
      <c r="H2094" s="180">
        <v>621</v>
      </c>
      <c r="I2094" s="180" t="s">
        <v>259</v>
      </c>
      <c r="J2094" s="180" t="s">
        <v>116</v>
      </c>
      <c r="K2094" s="180" t="s">
        <v>224</v>
      </c>
      <c r="L2094" s="180">
        <v>4532</v>
      </c>
      <c r="M2094" s="180" t="s">
        <v>200</v>
      </c>
      <c r="N2094" s="180">
        <v>6</v>
      </c>
      <c r="O2094" s="180">
        <v>624.41</v>
      </c>
      <c r="P2094" s="180">
        <v>6493</v>
      </c>
      <c r="Q2094" t="str">
        <f t="shared" si="32"/>
        <v>3-Small C&amp;I</v>
      </c>
      <c r="R2094" s="182"/>
      <c r="U2094" s="182"/>
    </row>
    <row r="2095" spans="1:21" x14ac:dyDescent="0.35">
      <c r="A2095" s="180">
        <v>5</v>
      </c>
      <c r="B2095" s="180" t="s">
        <v>181</v>
      </c>
      <c r="C2095" s="180">
        <v>2020</v>
      </c>
      <c r="D2095" s="180">
        <v>1</v>
      </c>
      <c r="E2095" s="180" t="s">
        <v>253</v>
      </c>
      <c r="F2095" s="181">
        <v>6</v>
      </c>
      <c r="G2095" s="180" t="s">
        <v>192</v>
      </c>
      <c r="H2095" s="180">
        <v>601</v>
      </c>
      <c r="I2095" s="180" t="s">
        <v>260</v>
      </c>
      <c r="J2095" s="180" t="s">
        <v>123</v>
      </c>
      <c r="K2095" s="180" t="s">
        <v>261</v>
      </c>
      <c r="L2095" s="180">
        <v>700</v>
      </c>
      <c r="M2095" s="180" t="s">
        <v>193</v>
      </c>
      <c r="N2095" s="180">
        <v>118</v>
      </c>
      <c r="O2095" s="180">
        <v>64834.1</v>
      </c>
      <c r="P2095" s="180">
        <v>122721</v>
      </c>
      <c r="Q2095" t="str">
        <f t="shared" si="32"/>
        <v>Street</v>
      </c>
      <c r="R2095" s="182"/>
      <c r="U2095" s="182"/>
    </row>
    <row r="2096" spans="1:21" x14ac:dyDescent="0.35">
      <c r="A2096" s="180">
        <v>5</v>
      </c>
      <c r="B2096" s="180" t="s">
        <v>181</v>
      </c>
      <c r="C2096" s="180">
        <v>2020</v>
      </c>
      <c r="D2096" s="180">
        <v>1</v>
      </c>
      <c r="E2096" s="180" t="s">
        <v>253</v>
      </c>
      <c r="F2096" s="181">
        <v>10</v>
      </c>
      <c r="G2096" s="180" t="s">
        <v>238</v>
      </c>
      <c r="H2096" s="180">
        <v>7</v>
      </c>
      <c r="I2096" s="180" t="s">
        <v>241</v>
      </c>
      <c r="J2096" s="180" t="s">
        <v>122</v>
      </c>
      <c r="K2096" s="180" t="s">
        <v>242</v>
      </c>
      <c r="L2096" s="180">
        <v>207</v>
      </c>
      <c r="M2096" s="180" t="s">
        <v>243</v>
      </c>
      <c r="N2096" s="180">
        <v>6</v>
      </c>
      <c r="O2096" s="180">
        <v>1293.6600000000001</v>
      </c>
      <c r="P2096" s="180">
        <v>7377</v>
      </c>
      <c r="Q2096" t="str">
        <f t="shared" si="32"/>
        <v>2-Low Income Residential</v>
      </c>
      <c r="R2096" s="182"/>
      <c r="U2096" s="182"/>
    </row>
    <row r="2097" spans="1:21" x14ac:dyDescent="0.35">
      <c r="A2097" s="180">
        <v>5</v>
      </c>
      <c r="B2097" s="180" t="s">
        <v>181</v>
      </c>
      <c r="C2097" s="180">
        <v>2020</v>
      </c>
      <c r="D2097" s="180">
        <v>1</v>
      </c>
      <c r="E2097" s="180" t="s">
        <v>253</v>
      </c>
      <c r="F2097" s="181">
        <v>10</v>
      </c>
      <c r="G2097" s="180" t="s">
        <v>238</v>
      </c>
      <c r="H2097" s="180">
        <v>905</v>
      </c>
      <c r="I2097" s="180" t="s">
        <v>272</v>
      </c>
      <c r="J2097" s="180" t="s">
        <v>122</v>
      </c>
      <c r="K2097" s="180" t="s">
        <v>242</v>
      </c>
      <c r="L2097" s="180">
        <v>4513</v>
      </c>
      <c r="M2097" s="180" t="s">
        <v>240</v>
      </c>
      <c r="N2097" s="180">
        <v>4440</v>
      </c>
      <c r="O2097" s="180">
        <v>181047.64</v>
      </c>
      <c r="P2097" s="180">
        <v>5483284</v>
      </c>
      <c r="Q2097" t="str">
        <f t="shared" si="32"/>
        <v>2-Low Income Residential</v>
      </c>
      <c r="R2097" s="182"/>
      <c r="U2097" s="182"/>
    </row>
    <row r="2098" spans="1:21" x14ac:dyDescent="0.35">
      <c r="A2098" s="180">
        <v>4</v>
      </c>
      <c r="B2098" s="180" t="s">
        <v>187</v>
      </c>
      <c r="C2098" s="180">
        <v>2020</v>
      </c>
      <c r="D2098" s="180">
        <v>1</v>
      </c>
      <c r="E2098" s="180" t="s">
        <v>253</v>
      </c>
      <c r="F2098" s="181">
        <v>10</v>
      </c>
      <c r="G2098" s="180" t="s">
        <v>238</v>
      </c>
      <c r="H2098" s="180">
        <v>905</v>
      </c>
      <c r="I2098" s="180" t="s">
        <v>272</v>
      </c>
      <c r="J2098" s="180" t="s">
        <v>122</v>
      </c>
      <c r="K2098" s="180" t="s">
        <v>242</v>
      </c>
      <c r="L2098" s="180">
        <v>4513</v>
      </c>
      <c r="M2098" s="180" t="s">
        <v>240</v>
      </c>
      <c r="N2098" s="180">
        <v>4</v>
      </c>
      <c r="O2098" s="180">
        <v>231.35</v>
      </c>
      <c r="P2098" s="180">
        <v>4724</v>
      </c>
      <c r="Q2098" t="str">
        <f t="shared" si="32"/>
        <v>2-Low Income Residential</v>
      </c>
      <c r="R2098" s="182"/>
      <c r="U2098" s="182"/>
    </row>
    <row r="2099" spans="1:21" x14ac:dyDescent="0.35">
      <c r="A2099" s="180">
        <v>5</v>
      </c>
      <c r="B2099" s="180" t="s">
        <v>181</v>
      </c>
      <c r="C2099" s="180">
        <v>2020</v>
      </c>
      <c r="D2099" s="180">
        <v>1</v>
      </c>
      <c r="E2099" s="180" t="s">
        <v>253</v>
      </c>
      <c r="F2099" s="181">
        <v>6</v>
      </c>
      <c r="G2099" s="180" t="s">
        <v>192</v>
      </c>
      <c r="H2099" s="180">
        <v>616</v>
      </c>
      <c r="I2099" s="180" t="s">
        <v>199</v>
      </c>
      <c r="J2099" s="180" t="s">
        <v>125</v>
      </c>
      <c r="K2099" s="180" t="s">
        <v>197</v>
      </c>
      <c r="L2099" s="180">
        <v>4562</v>
      </c>
      <c r="M2099" s="180" t="s">
        <v>211</v>
      </c>
      <c r="N2099" s="180">
        <v>860</v>
      </c>
      <c r="O2099" s="180">
        <v>61249.06</v>
      </c>
      <c r="P2099" s="180">
        <v>296595</v>
      </c>
      <c r="Q2099" t="str">
        <f t="shared" si="32"/>
        <v>Street</v>
      </c>
      <c r="R2099" s="182"/>
      <c r="U2099" s="182"/>
    </row>
    <row r="2100" spans="1:21" x14ac:dyDescent="0.35">
      <c r="A2100" s="180">
        <v>5</v>
      </c>
      <c r="B2100" s="180" t="s">
        <v>181</v>
      </c>
      <c r="C2100" s="180">
        <v>2020</v>
      </c>
      <c r="D2100" s="180">
        <v>1</v>
      </c>
      <c r="E2100" s="180" t="s">
        <v>253</v>
      </c>
      <c r="F2100" s="181">
        <v>5</v>
      </c>
      <c r="G2100" s="180" t="s">
        <v>195</v>
      </c>
      <c r="H2100" s="180">
        <v>710</v>
      </c>
      <c r="I2100" s="180" t="s">
        <v>220</v>
      </c>
      <c r="J2100" s="180" t="s">
        <v>207</v>
      </c>
      <c r="K2100" s="180" t="s">
        <v>208</v>
      </c>
      <c r="L2100" s="180">
        <v>4552</v>
      </c>
      <c r="M2100" s="180" t="s">
        <v>276</v>
      </c>
      <c r="N2100" s="180">
        <v>669</v>
      </c>
      <c r="O2100" s="180">
        <v>10784350.050000001</v>
      </c>
      <c r="P2100" s="180">
        <v>191904314</v>
      </c>
      <c r="Q2100" t="str">
        <f t="shared" si="32"/>
        <v>5-Large C&amp;I</v>
      </c>
      <c r="R2100" s="182"/>
      <c r="U2100" s="182"/>
    </row>
    <row r="2101" spans="1:21" x14ac:dyDescent="0.35">
      <c r="A2101" s="180">
        <v>4</v>
      </c>
      <c r="B2101" s="180" t="s">
        <v>187</v>
      </c>
      <c r="C2101" s="180">
        <v>2020</v>
      </c>
      <c r="D2101" s="180">
        <v>1</v>
      </c>
      <c r="E2101" s="180" t="s">
        <v>253</v>
      </c>
      <c r="F2101" s="181">
        <v>1</v>
      </c>
      <c r="G2101" s="180" t="s">
        <v>183</v>
      </c>
      <c r="H2101" s="180">
        <v>2</v>
      </c>
      <c r="I2101" s="180" t="s">
        <v>264</v>
      </c>
      <c r="J2101" s="180" t="s">
        <v>121</v>
      </c>
      <c r="K2101" s="180" t="s">
        <v>230</v>
      </c>
      <c r="L2101" s="180">
        <v>200</v>
      </c>
      <c r="M2101" s="180" t="s">
        <v>210</v>
      </c>
      <c r="N2101" s="180">
        <v>1</v>
      </c>
      <c r="O2101" s="180">
        <v>2172.66</v>
      </c>
      <c r="P2101" s="180">
        <v>7807</v>
      </c>
      <c r="Q2101" t="str">
        <f t="shared" si="32"/>
        <v>1-Residential</v>
      </c>
      <c r="R2101" s="182"/>
      <c r="U2101" s="182"/>
    </row>
    <row r="2102" spans="1:21" x14ac:dyDescent="0.35">
      <c r="A2102" s="180">
        <v>4</v>
      </c>
      <c r="B2102" s="180" t="s">
        <v>187</v>
      </c>
      <c r="C2102" s="180">
        <v>2020</v>
      </c>
      <c r="D2102" s="180">
        <v>1</v>
      </c>
      <c r="E2102" s="180" t="s">
        <v>253</v>
      </c>
      <c r="F2102" s="181">
        <v>1</v>
      </c>
      <c r="G2102" s="180" t="s">
        <v>183</v>
      </c>
      <c r="H2102" s="180">
        <v>10</v>
      </c>
      <c r="I2102" s="180" t="s">
        <v>251</v>
      </c>
      <c r="J2102" s="180" t="s">
        <v>118</v>
      </c>
      <c r="K2102" s="180" t="s">
        <v>214</v>
      </c>
      <c r="L2102" s="180">
        <v>200</v>
      </c>
      <c r="M2102" s="180" t="s">
        <v>210</v>
      </c>
      <c r="N2102" s="180">
        <v>3</v>
      </c>
      <c r="O2102" s="180">
        <v>436.61</v>
      </c>
      <c r="P2102" s="180">
        <v>1881</v>
      </c>
      <c r="Q2102" t="str">
        <f t="shared" si="32"/>
        <v>3-Small C&amp;I</v>
      </c>
      <c r="R2102" s="182"/>
      <c r="U2102" s="182"/>
    </row>
    <row r="2103" spans="1:21" x14ac:dyDescent="0.35">
      <c r="A2103" s="180">
        <v>5</v>
      </c>
      <c r="B2103" s="180" t="s">
        <v>181</v>
      </c>
      <c r="C2103" s="180">
        <v>2020</v>
      </c>
      <c r="D2103" s="180">
        <v>1</v>
      </c>
      <c r="E2103" s="180" t="s">
        <v>253</v>
      </c>
      <c r="F2103" s="181">
        <v>5</v>
      </c>
      <c r="G2103" s="180" t="s">
        <v>195</v>
      </c>
      <c r="H2103" s="180">
        <v>13</v>
      </c>
      <c r="I2103" s="180" t="s">
        <v>296</v>
      </c>
      <c r="J2103" s="180" t="s">
        <v>119</v>
      </c>
      <c r="K2103" s="180" t="s">
        <v>216</v>
      </c>
      <c r="L2103" s="180">
        <v>460</v>
      </c>
      <c r="M2103" s="180" t="s">
        <v>198</v>
      </c>
      <c r="N2103" s="180">
        <v>7</v>
      </c>
      <c r="O2103" s="180">
        <v>17038.080000000002</v>
      </c>
      <c r="P2103" s="180">
        <v>83560</v>
      </c>
      <c r="Q2103" t="str">
        <f t="shared" si="32"/>
        <v>4-Medium C&amp;I</v>
      </c>
      <c r="R2103" s="182"/>
      <c r="U2103" s="182"/>
    </row>
    <row r="2104" spans="1:21" x14ac:dyDescent="0.35">
      <c r="A2104" s="180">
        <v>4</v>
      </c>
      <c r="B2104" s="180" t="s">
        <v>187</v>
      </c>
      <c r="C2104" s="180">
        <v>2020</v>
      </c>
      <c r="D2104" s="180">
        <v>1</v>
      </c>
      <c r="E2104" s="180" t="s">
        <v>253</v>
      </c>
      <c r="F2104" s="181">
        <v>10</v>
      </c>
      <c r="G2104" s="180" t="s">
        <v>238</v>
      </c>
      <c r="H2104" s="180">
        <v>903</v>
      </c>
      <c r="I2104" s="180" t="s">
        <v>239</v>
      </c>
      <c r="J2104" s="180" t="s">
        <v>121</v>
      </c>
      <c r="K2104" s="180" t="s">
        <v>230</v>
      </c>
      <c r="L2104" s="180">
        <v>4513</v>
      </c>
      <c r="M2104" s="180" t="s">
        <v>240</v>
      </c>
      <c r="N2104" s="180">
        <v>156</v>
      </c>
      <c r="O2104" s="180">
        <v>22475.73</v>
      </c>
      <c r="P2104" s="180">
        <v>171493</v>
      </c>
      <c r="Q2104" t="str">
        <f t="shared" si="32"/>
        <v>1-Residential</v>
      </c>
      <c r="R2104" s="182"/>
      <c r="U2104" s="182"/>
    </row>
    <row r="2105" spans="1:21" x14ac:dyDescent="0.35">
      <c r="A2105" s="180">
        <v>5</v>
      </c>
      <c r="B2105" s="180" t="s">
        <v>181</v>
      </c>
      <c r="C2105" s="180">
        <v>2020</v>
      </c>
      <c r="D2105" s="180">
        <v>1</v>
      </c>
      <c r="E2105" s="180" t="s">
        <v>253</v>
      </c>
      <c r="F2105" s="181">
        <v>3</v>
      </c>
      <c r="G2105" s="180" t="s">
        <v>189</v>
      </c>
      <c r="H2105" s="180">
        <v>710</v>
      </c>
      <c r="I2105" s="180" t="s">
        <v>220</v>
      </c>
      <c r="J2105" s="180" t="s">
        <v>207</v>
      </c>
      <c r="K2105" s="180" t="s">
        <v>208</v>
      </c>
      <c r="L2105" s="180">
        <v>4532</v>
      </c>
      <c r="M2105" s="180" t="s">
        <v>200</v>
      </c>
      <c r="N2105" s="180">
        <v>2049</v>
      </c>
      <c r="O2105" s="180">
        <v>19857150.52</v>
      </c>
      <c r="P2105" s="180">
        <v>348287425</v>
      </c>
      <c r="Q2105" t="str">
        <f t="shared" si="32"/>
        <v>5-Large C&amp;I</v>
      </c>
      <c r="R2105" s="182"/>
      <c r="U2105" s="182"/>
    </row>
    <row r="2106" spans="1:21" x14ac:dyDescent="0.35">
      <c r="A2106" s="180">
        <v>5</v>
      </c>
      <c r="B2106" s="180" t="s">
        <v>181</v>
      </c>
      <c r="C2106" s="180">
        <v>2020</v>
      </c>
      <c r="D2106" s="180">
        <v>1</v>
      </c>
      <c r="E2106" s="180" t="s">
        <v>253</v>
      </c>
      <c r="F2106" s="181">
        <v>79</v>
      </c>
      <c r="G2106" s="180" t="s">
        <v>212</v>
      </c>
      <c r="H2106" s="180">
        <v>951</v>
      </c>
      <c r="I2106" s="180" t="s">
        <v>250</v>
      </c>
      <c r="J2106" s="180" t="s">
        <v>126</v>
      </c>
      <c r="K2106" s="180" t="s">
        <v>249</v>
      </c>
      <c r="L2106" s="180">
        <v>4579</v>
      </c>
      <c r="M2106" s="180" t="s">
        <v>221</v>
      </c>
      <c r="N2106" s="180">
        <v>7</v>
      </c>
      <c r="O2106" s="180">
        <v>306.68</v>
      </c>
      <c r="P2106" s="180">
        <v>2844</v>
      </c>
      <c r="Q2106" t="str">
        <f t="shared" si="32"/>
        <v>3-Small C&amp;I</v>
      </c>
      <c r="R2106" s="182"/>
      <c r="U2106" s="182"/>
    </row>
    <row r="2107" spans="1:21" x14ac:dyDescent="0.35">
      <c r="A2107" s="180">
        <v>5</v>
      </c>
      <c r="B2107" s="180" t="s">
        <v>181</v>
      </c>
      <c r="C2107" s="180">
        <v>2020</v>
      </c>
      <c r="D2107" s="180">
        <v>1</v>
      </c>
      <c r="E2107" s="180" t="s">
        <v>253</v>
      </c>
      <c r="F2107" s="181">
        <v>79</v>
      </c>
      <c r="G2107" s="180" t="s">
        <v>212</v>
      </c>
      <c r="H2107" s="180">
        <v>954</v>
      </c>
      <c r="I2107" s="180" t="s">
        <v>237</v>
      </c>
      <c r="J2107" s="180" t="s">
        <v>119</v>
      </c>
      <c r="K2107" s="180" t="s">
        <v>216</v>
      </c>
      <c r="L2107" s="180">
        <v>4579</v>
      </c>
      <c r="M2107" s="180" t="s">
        <v>221</v>
      </c>
      <c r="N2107" s="180">
        <v>5</v>
      </c>
      <c r="O2107" s="180">
        <v>7665.66</v>
      </c>
      <c r="P2107" s="180">
        <v>97060</v>
      </c>
      <c r="Q2107" t="str">
        <f t="shared" si="32"/>
        <v>4-Medium C&amp;I</v>
      </c>
      <c r="R2107" s="182"/>
      <c r="U2107" s="182"/>
    </row>
    <row r="2108" spans="1:21" x14ac:dyDescent="0.35">
      <c r="A2108" s="180">
        <v>5</v>
      </c>
      <c r="B2108" s="180" t="s">
        <v>181</v>
      </c>
      <c r="C2108" s="180">
        <v>2020</v>
      </c>
      <c r="D2108" s="180">
        <v>1</v>
      </c>
      <c r="E2108" s="180" t="s">
        <v>253</v>
      </c>
      <c r="F2108" s="181">
        <v>6</v>
      </c>
      <c r="G2108" s="180" t="s">
        <v>192</v>
      </c>
      <c r="H2108" s="180">
        <v>615</v>
      </c>
      <c r="I2108" s="180" t="s">
        <v>292</v>
      </c>
      <c r="J2108" s="180" t="s">
        <v>123</v>
      </c>
      <c r="K2108" s="180" t="s">
        <v>261</v>
      </c>
      <c r="L2108" s="180">
        <v>4562</v>
      </c>
      <c r="M2108" s="180" t="s">
        <v>211</v>
      </c>
      <c r="N2108" s="180">
        <v>569</v>
      </c>
      <c r="O2108" s="180">
        <v>582535.31999999995</v>
      </c>
      <c r="P2108" s="180">
        <v>1865998</v>
      </c>
      <c r="Q2108" t="str">
        <f t="shared" si="32"/>
        <v>Street</v>
      </c>
      <c r="R2108" s="182"/>
      <c r="U2108" s="182"/>
    </row>
    <row r="2109" spans="1:21" x14ac:dyDescent="0.35">
      <c r="A2109" s="180">
        <v>5</v>
      </c>
      <c r="B2109" s="180" t="s">
        <v>181</v>
      </c>
      <c r="C2109" s="180">
        <v>2020</v>
      </c>
      <c r="D2109" s="180">
        <v>1</v>
      </c>
      <c r="E2109" s="180" t="s">
        <v>253</v>
      </c>
      <c r="F2109" s="181">
        <v>60</v>
      </c>
      <c r="G2109" s="180" t="s">
        <v>212</v>
      </c>
      <c r="H2109" s="180">
        <v>615</v>
      </c>
      <c r="I2109" s="180" t="s">
        <v>292</v>
      </c>
      <c r="J2109" s="180" t="s">
        <v>123</v>
      </c>
      <c r="K2109" s="180" t="s">
        <v>261</v>
      </c>
      <c r="L2109" s="180">
        <v>4563</v>
      </c>
      <c r="M2109" s="180" t="s">
        <v>228</v>
      </c>
      <c r="N2109" s="180">
        <v>37</v>
      </c>
      <c r="O2109" s="180">
        <v>4514.66</v>
      </c>
      <c r="P2109" s="180">
        <v>13224</v>
      </c>
      <c r="Q2109" t="str">
        <f t="shared" si="32"/>
        <v>Street</v>
      </c>
      <c r="R2109" s="182"/>
      <c r="U2109" s="182"/>
    </row>
    <row r="2110" spans="1:21" x14ac:dyDescent="0.35">
      <c r="A2110" s="180">
        <v>4</v>
      </c>
      <c r="B2110" s="180" t="s">
        <v>187</v>
      </c>
      <c r="C2110" s="180">
        <v>2020</v>
      </c>
      <c r="D2110" s="180">
        <v>1</v>
      </c>
      <c r="E2110" s="180" t="s">
        <v>253</v>
      </c>
      <c r="F2110" s="181">
        <v>60</v>
      </c>
      <c r="G2110" s="180" t="s">
        <v>212</v>
      </c>
      <c r="H2110" s="180">
        <v>615</v>
      </c>
      <c r="I2110" s="180" t="s">
        <v>292</v>
      </c>
      <c r="J2110" s="180" t="s">
        <v>123</v>
      </c>
      <c r="K2110" s="180" t="s">
        <v>261</v>
      </c>
      <c r="L2110" s="180">
        <v>4563</v>
      </c>
      <c r="M2110" s="180" t="s">
        <v>228</v>
      </c>
      <c r="N2110" s="180">
        <v>1</v>
      </c>
      <c r="O2110" s="180">
        <v>11.54</v>
      </c>
      <c r="P2110" s="180">
        <v>38</v>
      </c>
      <c r="Q2110" t="str">
        <f t="shared" si="32"/>
        <v>Street</v>
      </c>
      <c r="R2110" s="182"/>
      <c r="U2110" s="182"/>
    </row>
    <row r="2111" spans="1:21" x14ac:dyDescent="0.35">
      <c r="A2111" s="180">
        <v>5</v>
      </c>
      <c r="B2111" s="180" t="s">
        <v>181</v>
      </c>
      <c r="C2111" s="180">
        <v>2020</v>
      </c>
      <c r="D2111" s="180">
        <v>1</v>
      </c>
      <c r="E2111" s="180" t="s">
        <v>253</v>
      </c>
      <c r="F2111" s="181">
        <v>6</v>
      </c>
      <c r="G2111" s="180" t="s">
        <v>192</v>
      </c>
      <c r="H2111" s="180">
        <v>606</v>
      </c>
      <c r="I2111" s="180" t="s">
        <v>279</v>
      </c>
      <c r="J2111" s="180" t="s">
        <v>130</v>
      </c>
      <c r="K2111" s="180" t="s">
        <v>280</v>
      </c>
      <c r="L2111" s="180">
        <v>700</v>
      </c>
      <c r="M2111" s="180" t="s">
        <v>193</v>
      </c>
      <c r="N2111" s="180">
        <v>2</v>
      </c>
      <c r="O2111" s="180">
        <v>822.69</v>
      </c>
      <c r="P2111" s="180">
        <v>1776</v>
      </c>
      <c r="Q2111" t="str">
        <f t="shared" si="32"/>
        <v>Street</v>
      </c>
      <c r="R2111" s="182"/>
      <c r="U2111" s="182"/>
    </row>
    <row r="2112" spans="1:21" x14ac:dyDescent="0.35">
      <c r="A2112" s="180">
        <v>5</v>
      </c>
      <c r="B2112" s="180" t="s">
        <v>181</v>
      </c>
      <c r="C2112" s="180">
        <v>2020</v>
      </c>
      <c r="D2112" s="180">
        <v>1</v>
      </c>
      <c r="E2112" s="180" t="s">
        <v>253</v>
      </c>
      <c r="F2112" s="181">
        <v>10</v>
      </c>
      <c r="G2112" s="180" t="s">
        <v>238</v>
      </c>
      <c r="H2112" s="180">
        <v>6</v>
      </c>
      <c r="I2112" s="180" t="s">
        <v>256</v>
      </c>
      <c r="J2112" s="180" t="s">
        <v>122</v>
      </c>
      <c r="K2112" s="180" t="s">
        <v>242</v>
      </c>
      <c r="L2112" s="180">
        <v>207</v>
      </c>
      <c r="M2112" s="180" t="s">
        <v>243</v>
      </c>
      <c r="N2112" s="180">
        <v>5487</v>
      </c>
      <c r="O2112" s="180">
        <v>1135995.51</v>
      </c>
      <c r="P2112" s="180">
        <v>6674554</v>
      </c>
      <c r="Q2112" t="str">
        <f t="shared" si="32"/>
        <v>2-Low Income Residential</v>
      </c>
      <c r="R2112" s="182"/>
      <c r="U2112" s="182"/>
    </row>
    <row r="2113" spans="1:21" x14ac:dyDescent="0.35">
      <c r="A2113" s="180">
        <v>5</v>
      </c>
      <c r="B2113" s="180" t="s">
        <v>181</v>
      </c>
      <c r="C2113" s="180">
        <v>2020</v>
      </c>
      <c r="D2113" s="180">
        <v>1</v>
      </c>
      <c r="E2113" s="180" t="s">
        <v>253</v>
      </c>
      <c r="F2113" s="181">
        <v>1</v>
      </c>
      <c r="G2113" s="180" t="s">
        <v>183</v>
      </c>
      <c r="H2113" s="180">
        <v>6</v>
      </c>
      <c r="I2113" s="180" t="s">
        <v>256</v>
      </c>
      <c r="J2113" s="180" t="s">
        <v>122</v>
      </c>
      <c r="K2113" s="180" t="s">
        <v>242</v>
      </c>
      <c r="L2113" s="180">
        <v>200</v>
      </c>
      <c r="M2113" s="180" t="s">
        <v>210</v>
      </c>
      <c r="N2113" s="180">
        <v>58492</v>
      </c>
      <c r="O2113" s="180">
        <v>6640956.2300000004</v>
      </c>
      <c r="P2113" s="180">
        <v>38219009</v>
      </c>
      <c r="Q2113" t="str">
        <f t="shared" si="32"/>
        <v>2-Low Income Residential</v>
      </c>
      <c r="R2113" s="182"/>
      <c r="U2113" s="182"/>
    </row>
    <row r="2114" spans="1:21" x14ac:dyDescent="0.35">
      <c r="A2114" s="180">
        <v>5</v>
      </c>
      <c r="B2114" s="180" t="s">
        <v>181</v>
      </c>
      <c r="C2114" s="180">
        <v>2020</v>
      </c>
      <c r="D2114" s="180">
        <v>1</v>
      </c>
      <c r="E2114" s="180" t="s">
        <v>253</v>
      </c>
      <c r="F2114" s="181">
        <v>5</v>
      </c>
      <c r="G2114" s="180" t="s">
        <v>195</v>
      </c>
      <c r="H2114" s="180">
        <v>18</v>
      </c>
      <c r="I2114" s="180" t="s">
        <v>215</v>
      </c>
      <c r="J2114" s="180" t="s">
        <v>119</v>
      </c>
      <c r="K2114" s="180" t="s">
        <v>216</v>
      </c>
      <c r="L2114" s="180">
        <v>460</v>
      </c>
      <c r="M2114" s="180" t="s">
        <v>198</v>
      </c>
      <c r="N2114" s="180">
        <v>205</v>
      </c>
      <c r="O2114" s="180">
        <v>949005.64</v>
      </c>
      <c r="P2114" s="180">
        <v>4543039</v>
      </c>
      <c r="Q2114" t="str">
        <f t="shared" ref="Q2114:Q2177" si="33">VLOOKUP(J2114,S:T,2,FALSE)</f>
        <v>4-Medium C&amp;I</v>
      </c>
      <c r="R2114" s="182"/>
      <c r="U2114" s="182"/>
    </row>
    <row r="2115" spans="1:21" x14ac:dyDescent="0.35">
      <c r="A2115" s="180">
        <v>5</v>
      </c>
      <c r="B2115" s="180" t="s">
        <v>181</v>
      </c>
      <c r="C2115" s="180">
        <v>2020</v>
      </c>
      <c r="D2115" s="180">
        <v>1</v>
      </c>
      <c r="E2115" s="180" t="s">
        <v>253</v>
      </c>
      <c r="F2115" s="181">
        <v>75</v>
      </c>
      <c r="G2115" s="180" t="s">
        <v>212</v>
      </c>
      <c r="H2115" s="180">
        <v>18</v>
      </c>
      <c r="I2115" s="180" t="s">
        <v>215</v>
      </c>
      <c r="J2115" s="180" t="s">
        <v>119</v>
      </c>
      <c r="K2115" s="180" t="s">
        <v>216</v>
      </c>
      <c r="L2115" s="180">
        <v>1575</v>
      </c>
      <c r="M2115" s="180" t="s">
        <v>218</v>
      </c>
      <c r="N2115" s="180">
        <v>2</v>
      </c>
      <c r="O2115" s="180">
        <v>11900.61</v>
      </c>
      <c r="P2115" s="180">
        <v>58580</v>
      </c>
      <c r="Q2115" t="str">
        <f t="shared" si="33"/>
        <v>4-Medium C&amp;I</v>
      </c>
      <c r="R2115" s="182"/>
      <c r="U2115" s="182"/>
    </row>
    <row r="2116" spans="1:21" x14ac:dyDescent="0.35">
      <c r="A2116" s="180">
        <v>5</v>
      </c>
      <c r="B2116" s="180" t="s">
        <v>181</v>
      </c>
      <c r="C2116" s="180">
        <v>2020</v>
      </c>
      <c r="D2116" s="180">
        <v>1</v>
      </c>
      <c r="E2116" s="180" t="s">
        <v>253</v>
      </c>
      <c r="F2116" s="181">
        <v>3</v>
      </c>
      <c r="G2116" s="180" t="s">
        <v>189</v>
      </c>
      <c r="H2116" s="180">
        <v>955</v>
      </c>
      <c r="I2116" s="180" t="s">
        <v>282</v>
      </c>
      <c r="J2116" s="180" t="s">
        <v>119</v>
      </c>
      <c r="K2116" s="180" t="s">
        <v>216</v>
      </c>
      <c r="L2116" s="180">
        <v>4532</v>
      </c>
      <c r="M2116" s="180" t="s">
        <v>200</v>
      </c>
      <c r="N2116" s="180">
        <v>356</v>
      </c>
      <c r="O2116" s="180">
        <v>703061.51</v>
      </c>
      <c r="P2116" s="180">
        <v>9768954</v>
      </c>
      <c r="Q2116" t="str">
        <f t="shared" si="33"/>
        <v>4-Medium C&amp;I</v>
      </c>
      <c r="R2116" s="182"/>
      <c r="U2116" s="182"/>
    </row>
    <row r="2117" spans="1:21" x14ac:dyDescent="0.35">
      <c r="A2117" s="180">
        <v>5</v>
      </c>
      <c r="B2117" s="180" t="s">
        <v>181</v>
      </c>
      <c r="C2117" s="180">
        <v>2020</v>
      </c>
      <c r="D2117" s="180">
        <v>1</v>
      </c>
      <c r="E2117" s="180" t="s">
        <v>253</v>
      </c>
      <c r="F2117" s="181">
        <v>1</v>
      </c>
      <c r="G2117" s="180" t="s">
        <v>183</v>
      </c>
      <c r="H2117" s="180">
        <v>2</v>
      </c>
      <c r="I2117" s="180" t="s">
        <v>264</v>
      </c>
      <c r="J2117" s="180" t="s">
        <v>121</v>
      </c>
      <c r="K2117" s="180" t="s">
        <v>230</v>
      </c>
      <c r="L2117" s="180">
        <v>200</v>
      </c>
      <c r="M2117" s="180" t="s">
        <v>210</v>
      </c>
      <c r="N2117" s="180">
        <v>258</v>
      </c>
      <c r="O2117" s="180">
        <v>46819.57</v>
      </c>
      <c r="P2117" s="180">
        <v>170337</v>
      </c>
      <c r="Q2117" t="str">
        <f t="shared" si="33"/>
        <v>1-Residential</v>
      </c>
      <c r="R2117" s="182"/>
      <c r="U2117" s="182"/>
    </row>
    <row r="2118" spans="1:21" x14ac:dyDescent="0.35">
      <c r="A2118" s="180">
        <v>4</v>
      </c>
      <c r="B2118" s="180" t="s">
        <v>187</v>
      </c>
      <c r="C2118" s="180">
        <v>2020</v>
      </c>
      <c r="D2118" s="180">
        <v>1</v>
      </c>
      <c r="E2118" s="180" t="s">
        <v>253</v>
      </c>
      <c r="F2118" s="181">
        <v>10</v>
      </c>
      <c r="G2118" s="180" t="s">
        <v>238</v>
      </c>
      <c r="H2118" s="180">
        <v>1</v>
      </c>
      <c r="I2118" s="180" t="s">
        <v>229</v>
      </c>
      <c r="J2118" s="180" t="s">
        <v>121</v>
      </c>
      <c r="K2118" s="180" t="s">
        <v>230</v>
      </c>
      <c r="L2118" s="180">
        <v>207</v>
      </c>
      <c r="M2118" s="180" t="s">
        <v>243</v>
      </c>
      <c r="N2118" s="180">
        <v>17</v>
      </c>
      <c r="O2118" s="180">
        <v>3512.12</v>
      </c>
      <c r="P2118" s="180">
        <v>12773</v>
      </c>
      <c r="Q2118" t="str">
        <f t="shared" si="33"/>
        <v>1-Residential</v>
      </c>
      <c r="R2118" s="182"/>
      <c r="U2118" s="182"/>
    </row>
    <row r="2119" spans="1:21" x14ac:dyDescent="0.35">
      <c r="A2119" s="180">
        <v>5</v>
      </c>
      <c r="B2119" s="180" t="s">
        <v>181</v>
      </c>
      <c r="C2119" s="180">
        <v>2020</v>
      </c>
      <c r="D2119" s="180">
        <v>1</v>
      </c>
      <c r="E2119" s="180" t="s">
        <v>253</v>
      </c>
      <c r="F2119" s="181">
        <v>5</v>
      </c>
      <c r="G2119" s="180" t="s">
        <v>195</v>
      </c>
      <c r="H2119" s="180">
        <v>5</v>
      </c>
      <c r="I2119" s="180" t="s">
        <v>190</v>
      </c>
      <c r="J2119" s="180" t="s">
        <v>115</v>
      </c>
      <c r="K2119" s="180" t="s">
        <v>185</v>
      </c>
      <c r="L2119" s="180">
        <v>460</v>
      </c>
      <c r="M2119" s="180" t="s">
        <v>198</v>
      </c>
      <c r="N2119" s="180">
        <v>1092</v>
      </c>
      <c r="O2119" s="180">
        <v>412835.01</v>
      </c>
      <c r="P2119" s="180">
        <v>2250464</v>
      </c>
      <c r="Q2119" t="str">
        <f t="shared" si="33"/>
        <v>3-Small C&amp;I</v>
      </c>
      <c r="R2119" s="182"/>
      <c r="U2119" s="182"/>
    </row>
    <row r="2120" spans="1:21" x14ac:dyDescent="0.35">
      <c r="A2120" s="180">
        <v>5</v>
      </c>
      <c r="B2120" s="180" t="s">
        <v>181</v>
      </c>
      <c r="C2120" s="180">
        <v>2020</v>
      </c>
      <c r="D2120" s="180">
        <v>1</v>
      </c>
      <c r="E2120" s="180" t="s">
        <v>253</v>
      </c>
      <c r="F2120" s="181">
        <v>1</v>
      </c>
      <c r="G2120" s="180" t="s">
        <v>183</v>
      </c>
      <c r="H2120" s="180">
        <v>15</v>
      </c>
      <c r="I2120" s="180" t="s">
        <v>252</v>
      </c>
      <c r="J2120" s="180" t="s">
        <v>118</v>
      </c>
      <c r="K2120" s="180" t="s">
        <v>214</v>
      </c>
      <c r="L2120" s="180">
        <v>200</v>
      </c>
      <c r="M2120" s="180" t="s">
        <v>210</v>
      </c>
      <c r="N2120" s="180">
        <v>2</v>
      </c>
      <c r="O2120" s="180">
        <v>85.97</v>
      </c>
      <c r="P2120" s="180">
        <v>302</v>
      </c>
      <c r="Q2120" t="str">
        <f t="shared" si="33"/>
        <v>3-Small C&amp;I</v>
      </c>
      <c r="R2120" s="182"/>
      <c r="U2120" s="182"/>
    </row>
    <row r="2121" spans="1:21" x14ac:dyDescent="0.35">
      <c r="A2121" s="180">
        <v>4</v>
      </c>
      <c r="B2121" s="180" t="s">
        <v>187</v>
      </c>
      <c r="C2121" s="180">
        <v>2020</v>
      </c>
      <c r="D2121" s="180">
        <v>1</v>
      </c>
      <c r="E2121" s="180" t="s">
        <v>253</v>
      </c>
      <c r="F2121" s="181">
        <v>3</v>
      </c>
      <c r="G2121" s="180" t="s">
        <v>189</v>
      </c>
      <c r="H2121" s="180">
        <v>1</v>
      </c>
      <c r="I2121" s="180" t="s">
        <v>229</v>
      </c>
      <c r="J2121" s="180" t="s">
        <v>121</v>
      </c>
      <c r="K2121" s="180" t="s">
        <v>230</v>
      </c>
      <c r="L2121" s="180">
        <v>300</v>
      </c>
      <c r="M2121" s="180" t="s">
        <v>191</v>
      </c>
      <c r="N2121" s="180">
        <v>24</v>
      </c>
      <c r="O2121" s="180">
        <v>3078.97</v>
      </c>
      <c r="P2121" s="180">
        <v>10989</v>
      </c>
      <c r="Q2121" t="str">
        <f t="shared" si="33"/>
        <v>1-Residential</v>
      </c>
      <c r="R2121" s="182"/>
      <c r="U2121" s="182"/>
    </row>
    <row r="2122" spans="1:21" x14ac:dyDescent="0.35">
      <c r="A2122" s="180">
        <v>5</v>
      </c>
      <c r="B2122" s="180" t="s">
        <v>181</v>
      </c>
      <c r="C2122" s="180">
        <v>2020</v>
      </c>
      <c r="D2122" s="180">
        <v>1</v>
      </c>
      <c r="E2122" s="180" t="s">
        <v>253</v>
      </c>
      <c r="F2122" s="181">
        <v>71</v>
      </c>
      <c r="G2122" s="180" t="s">
        <v>212</v>
      </c>
      <c r="H2122" s="180">
        <v>1</v>
      </c>
      <c r="I2122" s="180" t="s">
        <v>229</v>
      </c>
      <c r="J2122" s="180" t="s">
        <v>121</v>
      </c>
      <c r="K2122" s="180" t="s">
        <v>230</v>
      </c>
      <c r="L2122" s="180">
        <v>1571</v>
      </c>
      <c r="M2122" s="180" t="s">
        <v>265</v>
      </c>
      <c r="N2122" s="180">
        <v>1</v>
      </c>
      <c r="O2122" s="180">
        <v>7</v>
      </c>
      <c r="P2122" s="180">
        <v>0</v>
      </c>
      <c r="Q2122" t="str">
        <f t="shared" si="33"/>
        <v>1-Residential</v>
      </c>
      <c r="R2122" s="182"/>
      <c r="U2122" s="182"/>
    </row>
    <row r="2123" spans="1:21" x14ac:dyDescent="0.35">
      <c r="A2123" s="180">
        <v>4</v>
      </c>
      <c r="B2123" s="180" t="s">
        <v>187</v>
      </c>
      <c r="C2123" s="180">
        <v>2020</v>
      </c>
      <c r="D2123" s="180">
        <v>1</v>
      </c>
      <c r="E2123" s="180" t="s">
        <v>253</v>
      </c>
      <c r="F2123" s="181">
        <v>3</v>
      </c>
      <c r="G2123" s="180" t="s">
        <v>189</v>
      </c>
      <c r="H2123" s="180">
        <v>950</v>
      </c>
      <c r="I2123" s="180" t="s">
        <v>184</v>
      </c>
      <c r="J2123" s="180" t="s">
        <v>115</v>
      </c>
      <c r="K2123" s="180" t="s">
        <v>185</v>
      </c>
      <c r="L2123" s="180">
        <v>4532</v>
      </c>
      <c r="M2123" s="180" t="s">
        <v>200</v>
      </c>
      <c r="N2123" s="180">
        <v>1271</v>
      </c>
      <c r="O2123" s="180">
        <v>227150.8</v>
      </c>
      <c r="P2123" s="180">
        <v>2167083</v>
      </c>
      <c r="Q2123" t="str">
        <f t="shared" si="33"/>
        <v>3-Small C&amp;I</v>
      </c>
      <c r="R2123" s="182"/>
      <c r="U2123" s="182"/>
    </row>
    <row r="2124" spans="1:21" x14ac:dyDescent="0.35">
      <c r="A2124" s="180">
        <v>5</v>
      </c>
      <c r="B2124" s="180" t="s">
        <v>181</v>
      </c>
      <c r="C2124" s="180">
        <v>2020</v>
      </c>
      <c r="D2124" s="180">
        <v>1</v>
      </c>
      <c r="E2124" s="180" t="s">
        <v>253</v>
      </c>
      <c r="F2124" s="181">
        <v>79</v>
      </c>
      <c r="G2124" s="180" t="s">
        <v>212</v>
      </c>
      <c r="H2124" s="180">
        <v>5</v>
      </c>
      <c r="I2124" s="180" t="s">
        <v>190</v>
      </c>
      <c r="J2124" s="180" t="s">
        <v>115</v>
      </c>
      <c r="K2124" s="180" t="s">
        <v>185</v>
      </c>
      <c r="L2124" s="180">
        <v>1579</v>
      </c>
      <c r="M2124" s="180" t="s">
        <v>271</v>
      </c>
      <c r="N2124" s="180">
        <v>1</v>
      </c>
      <c r="O2124" s="180">
        <v>9.64</v>
      </c>
      <c r="P2124" s="180">
        <v>0</v>
      </c>
      <c r="Q2124" t="str">
        <f t="shared" si="33"/>
        <v>3-Small C&amp;I</v>
      </c>
      <c r="R2124" s="182"/>
      <c r="U2124" s="182"/>
    </row>
    <row r="2125" spans="1:21" x14ac:dyDescent="0.35">
      <c r="A2125" s="180">
        <v>5</v>
      </c>
      <c r="B2125" s="180" t="s">
        <v>181</v>
      </c>
      <c r="C2125" s="180">
        <v>2020</v>
      </c>
      <c r="D2125" s="180">
        <v>1</v>
      </c>
      <c r="E2125" s="180" t="s">
        <v>253</v>
      </c>
      <c r="F2125" s="181">
        <v>6</v>
      </c>
      <c r="G2125" s="180" t="s">
        <v>192</v>
      </c>
      <c r="H2125" s="180">
        <v>627</v>
      </c>
      <c r="I2125" s="180" t="s">
        <v>257</v>
      </c>
      <c r="J2125" s="180" t="s">
        <v>132</v>
      </c>
      <c r="K2125" s="180" t="s">
        <v>212</v>
      </c>
      <c r="L2125" s="180">
        <v>4562</v>
      </c>
      <c r="M2125" s="180" t="s">
        <v>211</v>
      </c>
      <c r="N2125" s="180">
        <v>3</v>
      </c>
      <c r="O2125" s="180">
        <v>1169.32</v>
      </c>
      <c r="P2125" s="180">
        <v>364</v>
      </c>
      <c r="Q2125" t="str">
        <f t="shared" si="33"/>
        <v>Street</v>
      </c>
      <c r="R2125" s="182"/>
      <c r="U2125" s="182"/>
    </row>
    <row r="2126" spans="1:21" x14ac:dyDescent="0.35">
      <c r="A2126" s="180">
        <v>5</v>
      </c>
      <c r="B2126" s="180" t="s">
        <v>181</v>
      </c>
      <c r="C2126" s="180">
        <v>2020</v>
      </c>
      <c r="D2126" s="180">
        <v>1</v>
      </c>
      <c r="E2126" s="180" t="s">
        <v>253</v>
      </c>
      <c r="F2126" s="181">
        <v>3</v>
      </c>
      <c r="G2126" s="180" t="s">
        <v>189</v>
      </c>
      <c r="H2126" s="180">
        <v>20</v>
      </c>
      <c r="I2126" s="180" t="s">
        <v>300</v>
      </c>
      <c r="J2126" s="180" t="s">
        <v>128</v>
      </c>
      <c r="K2126" s="180" t="s">
        <v>205</v>
      </c>
      <c r="L2126" s="180">
        <v>300</v>
      </c>
      <c r="M2126" s="180" t="s">
        <v>191</v>
      </c>
      <c r="N2126" s="180">
        <v>82</v>
      </c>
      <c r="O2126" s="180">
        <v>234098.53</v>
      </c>
      <c r="P2126" s="180">
        <v>1165537</v>
      </c>
      <c r="Q2126" t="str">
        <f t="shared" si="33"/>
        <v>4-Medium C&amp;I</v>
      </c>
      <c r="R2126" s="182"/>
      <c r="U2126" s="182"/>
    </row>
    <row r="2127" spans="1:21" x14ac:dyDescent="0.35">
      <c r="A2127" s="180">
        <v>5</v>
      </c>
      <c r="B2127" s="180" t="s">
        <v>181</v>
      </c>
      <c r="C2127" s="180">
        <v>2020</v>
      </c>
      <c r="D2127" s="180">
        <v>1</v>
      </c>
      <c r="E2127" s="180" t="s">
        <v>253</v>
      </c>
      <c r="F2127" s="181">
        <v>3</v>
      </c>
      <c r="G2127" s="180" t="s">
        <v>189</v>
      </c>
      <c r="H2127" s="180">
        <v>19</v>
      </c>
      <c r="I2127" s="180" t="s">
        <v>262</v>
      </c>
      <c r="J2127" s="180" t="s">
        <v>127</v>
      </c>
      <c r="K2127" s="180" t="s">
        <v>263</v>
      </c>
      <c r="L2127" s="180">
        <v>300</v>
      </c>
      <c r="M2127" s="180" t="s">
        <v>191</v>
      </c>
      <c r="N2127" s="180">
        <v>51</v>
      </c>
      <c r="O2127" s="180">
        <v>221264.42</v>
      </c>
      <c r="P2127" s="180">
        <v>1110094</v>
      </c>
      <c r="Q2127" t="str">
        <f t="shared" si="33"/>
        <v>4-Medium C&amp;I</v>
      </c>
      <c r="R2127" s="182"/>
      <c r="U2127" s="182"/>
    </row>
    <row r="2128" spans="1:21" x14ac:dyDescent="0.35">
      <c r="A2128" s="180">
        <v>5</v>
      </c>
      <c r="B2128" s="180" t="s">
        <v>181</v>
      </c>
      <c r="C2128" s="180">
        <v>2020</v>
      </c>
      <c r="D2128" s="180">
        <v>1</v>
      </c>
      <c r="E2128" s="180" t="s">
        <v>253</v>
      </c>
      <c r="F2128" s="181">
        <v>5</v>
      </c>
      <c r="G2128" s="180" t="s">
        <v>195</v>
      </c>
      <c r="H2128" s="180">
        <v>700</v>
      </c>
      <c r="I2128" s="180" t="s">
        <v>273</v>
      </c>
      <c r="J2128" s="180" t="s">
        <v>207</v>
      </c>
      <c r="K2128" s="180" t="s">
        <v>208</v>
      </c>
      <c r="L2128" s="180">
        <v>460</v>
      </c>
      <c r="M2128" s="180" t="s">
        <v>198</v>
      </c>
      <c r="N2128" s="180">
        <v>4</v>
      </c>
      <c r="O2128" s="180">
        <v>141790.01</v>
      </c>
      <c r="P2128" s="180">
        <v>588450</v>
      </c>
      <c r="Q2128" t="str">
        <f t="shared" si="33"/>
        <v>5-Large C&amp;I</v>
      </c>
      <c r="R2128" s="182"/>
      <c r="U2128" s="182"/>
    </row>
    <row r="2129" spans="1:21" x14ac:dyDescent="0.35">
      <c r="A2129" s="180">
        <v>5</v>
      </c>
      <c r="B2129" s="180" t="s">
        <v>181</v>
      </c>
      <c r="C2129" s="180">
        <v>2020</v>
      </c>
      <c r="D2129" s="180">
        <v>1</v>
      </c>
      <c r="E2129" s="180" t="s">
        <v>253</v>
      </c>
      <c r="F2129" s="181">
        <v>3</v>
      </c>
      <c r="G2129" s="180" t="s">
        <v>189</v>
      </c>
      <c r="H2129" s="180">
        <v>13</v>
      </c>
      <c r="I2129" s="180" t="s">
        <v>296</v>
      </c>
      <c r="J2129" s="180" t="s">
        <v>119</v>
      </c>
      <c r="K2129" s="180" t="s">
        <v>216</v>
      </c>
      <c r="L2129" s="180">
        <v>300</v>
      </c>
      <c r="M2129" s="180" t="s">
        <v>191</v>
      </c>
      <c r="N2129" s="180">
        <v>114</v>
      </c>
      <c r="O2129" s="180">
        <v>295357.88</v>
      </c>
      <c r="P2129" s="180">
        <v>1482854</v>
      </c>
      <c r="Q2129" t="str">
        <f t="shared" si="33"/>
        <v>4-Medium C&amp;I</v>
      </c>
      <c r="R2129" s="182"/>
      <c r="U2129" s="182"/>
    </row>
    <row r="2130" spans="1:21" x14ac:dyDescent="0.35">
      <c r="A2130" s="180">
        <v>5</v>
      </c>
      <c r="B2130" s="180" t="s">
        <v>181</v>
      </c>
      <c r="C2130" s="180">
        <v>2020</v>
      </c>
      <c r="D2130" s="180">
        <v>1</v>
      </c>
      <c r="E2130" s="180" t="s">
        <v>253</v>
      </c>
      <c r="F2130" s="181">
        <v>6</v>
      </c>
      <c r="G2130" s="180" t="s">
        <v>192</v>
      </c>
      <c r="H2130" s="180">
        <v>613</v>
      </c>
      <c r="I2130" s="180" t="s">
        <v>258</v>
      </c>
      <c r="J2130" s="180" t="s">
        <v>116</v>
      </c>
      <c r="K2130" s="180" t="s">
        <v>224</v>
      </c>
      <c r="L2130" s="180">
        <v>700</v>
      </c>
      <c r="M2130" s="180" t="s">
        <v>193</v>
      </c>
      <c r="N2130" s="180">
        <v>6</v>
      </c>
      <c r="O2130" s="180">
        <v>154.1</v>
      </c>
      <c r="P2130" s="180">
        <v>485</v>
      </c>
      <c r="Q2130" t="str">
        <f t="shared" si="33"/>
        <v>3-Small C&amp;I</v>
      </c>
      <c r="R2130" s="182"/>
      <c r="U2130" s="182"/>
    </row>
    <row r="2131" spans="1:21" x14ac:dyDescent="0.35">
      <c r="A2131" s="180">
        <v>5</v>
      </c>
      <c r="B2131" s="180" t="s">
        <v>181</v>
      </c>
      <c r="C2131" s="180">
        <v>2020</v>
      </c>
      <c r="D2131" s="180">
        <v>1</v>
      </c>
      <c r="E2131" s="180" t="s">
        <v>253</v>
      </c>
      <c r="F2131" s="181">
        <v>10</v>
      </c>
      <c r="G2131" s="180" t="s">
        <v>238</v>
      </c>
      <c r="H2131" s="180">
        <v>602</v>
      </c>
      <c r="I2131" s="180" t="s">
        <v>246</v>
      </c>
      <c r="J2131" s="180" t="s">
        <v>125</v>
      </c>
      <c r="K2131" s="180" t="s">
        <v>197</v>
      </c>
      <c r="L2131" s="180">
        <v>207</v>
      </c>
      <c r="M2131" s="180" t="s">
        <v>243</v>
      </c>
      <c r="N2131" s="180">
        <v>2</v>
      </c>
      <c r="O2131" s="180">
        <v>79.72</v>
      </c>
      <c r="P2131" s="180">
        <v>188</v>
      </c>
      <c r="Q2131" t="str">
        <f t="shared" si="33"/>
        <v>Street</v>
      </c>
      <c r="R2131" s="182"/>
      <c r="U2131" s="182"/>
    </row>
    <row r="2132" spans="1:21" x14ac:dyDescent="0.35">
      <c r="A2132" s="180">
        <v>5</v>
      </c>
      <c r="B2132" s="180" t="s">
        <v>181</v>
      </c>
      <c r="C2132" s="180">
        <v>2020</v>
      </c>
      <c r="D2132" s="180">
        <v>1</v>
      </c>
      <c r="E2132" s="180" t="s">
        <v>253</v>
      </c>
      <c r="F2132" s="181">
        <v>60</v>
      </c>
      <c r="G2132" s="180" t="s">
        <v>212</v>
      </c>
      <c r="H2132" s="180">
        <v>600</v>
      </c>
      <c r="I2132" s="180" t="s">
        <v>266</v>
      </c>
      <c r="J2132" s="180" t="s">
        <v>123</v>
      </c>
      <c r="K2132" s="180" t="s">
        <v>261</v>
      </c>
      <c r="L2132" s="180">
        <v>360</v>
      </c>
      <c r="M2132" s="180" t="s">
        <v>225</v>
      </c>
      <c r="N2132" s="180">
        <v>9</v>
      </c>
      <c r="O2132" s="180">
        <v>4543.96</v>
      </c>
      <c r="P2132" s="180">
        <v>6610</v>
      </c>
      <c r="Q2132" t="str">
        <f t="shared" si="33"/>
        <v>Street</v>
      </c>
      <c r="R2132" s="182"/>
      <c r="U2132" s="182"/>
    </row>
    <row r="2133" spans="1:21" x14ac:dyDescent="0.35">
      <c r="A2133" s="180">
        <v>5</v>
      </c>
      <c r="B2133" s="180" t="s">
        <v>181</v>
      </c>
      <c r="C2133" s="180">
        <v>2020</v>
      </c>
      <c r="D2133" s="180">
        <v>1</v>
      </c>
      <c r="E2133" s="180" t="s">
        <v>253</v>
      </c>
      <c r="F2133" s="181">
        <v>60</v>
      </c>
      <c r="G2133" s="180" t="s">
        <v>212</v>
      </c>
      <c r="H2133" s="180">
        <v>623</v>
      </c>
      <c r="I2133" s="180" t="s">
        <v>295</v>
      </c>
      <c r="J2133" s="180" t="s">
        <v>124</v>
      </c>
      <c r="K2133" s="180" t="s">
        <v>227</v>
      </c>
      <c r="L2133" s="180">
        <v>360</v>
      </c>
      <c r="M2133" s="180" t="s">
        <v>225</v>
      </c>
      <c r="N2133" s="180">
        <v>3</v>
      </c>
      <c r="O2133" s="180">
        <v>74.34</v>
      </c>
      <c r="P2133" s="180">
        <v>246</v>
      </c>
      <c r="Q2133" t="str">
        <f t="shared" si="33"/>
        <v>Street</v>
      </c>
      <c r="R2133" s="182"/>
      <c r="U2133" s="182"/>
    </row>
    <row r="2134" spans="1:21" x14ac:dyDescent="0.35">
      <c r="A2134" s="180">
        <v>4</v>
      </c>
      <c r="B2134" s="180" t="s">
        <v>187</v>
      </c>
      <c r="C2134" s="180">
        <v>2020</v>
      </c>
      <c r="D2134" s="180">
        <v>1</v>
      </c>
      <c r="E2134" s="180" t="s">
        <v>253</v>
      </c>
      <c r="F2134" s="181">
        <v>1</v>
      </c>
      <c r="G2134" s="180" t="s">
        <v>183</v>
      </c>
      <c r="H2134" s="180">
        <v>6</v>
      </c>
      <c r="I2134" s="180" t="s">
        <v>256</v>
      </c>
      <c r="J2134" s="180" t="s">
        <v>122</v>
      </c>
      <c r="K2134" s="180" t="s">
        <v>242</v>
      </c>
      <c r="L2134" s="180">
        <v>200</v>
      </c>
      <c r="M2134" s="180" t="s">
        <v>210</v>
      </c>
      <c r="N2134" s="180">
        <v>26</v>
      </c>
      <c r="O2134" s="180">
        <v>4482.1000000000004</v>
      </c>
      <c r="P2134" s="180">
        <v>25748</v>
      </c>
      <c r="Q2134" t="str">
        <f t="shared" si="33"/>
        <v>2-Low Income Residential</v>
      </c>
      <c r="R2134" s="182"/>
      <c r="U2134" s="182"/>
    </row>
    <row r="2135" spans="1:21" x14ac:dyDescent="0.35">
      <c r="A2135" s="180">
        <v>5</v>
      </c>
      <c r="B2135" s="180" t="s">
        <v>181</v>
      </c>
      <c r="C2135" s="180">
        <v>2020</v>
      </c>
      <c r="D2135" s="180">
        <v>1</v>
      </c>
      <c r="E2135" s="180" t="s">
        <v>253</v>
      </c>
      <c r="F2135" s="181">
        <v>1</v>
      </c>
      <c r="G2135" s="180" t="s">
        <v>183</v>
      </c>
      <c r="H2135" s="180">
        <v>602</v>
      </c>
      <c r="I2135" s="180" t="s">
        <v>246</v>
      </c>
      <c r="J2135" s="180" t="s">
        <v>125</v>
      </c>
      <c r="K2135" s="180" t="s">
        <v>197</v>
      </c>
      <c r="L2135" s="180">
        <v>200</v>
      </c>
      <c r="M2135" s="180" t="s">
        <v>210</v>
      </c>
      <c r="N2135" s="180">
        <v>191</v>
      </c>
      <c r="O2135" s="180">
        <v>9280.23</v>
      </c>
      <c r="P2135" s="180">
        <v>24814</v>
      </c>
      <c r="Q2135" t="str">
        <f t="shared" si="33"/>
        <v>Street</v>
      </c>
      <c r="R2135" s="182"/>
      <c r="U2135" s="182"/>
    </row>
    <row r="2136" spans="1:21" x14ac:dyDescent="0.35">
      <c r="A2136" s="180">
        <v>4</v>
      </c>
      <c r="B2136" s="180" t="s">
        <v>187</v>
      </c>
      <c r="C2136" s="180">
        <v>2020</v>
      </c>
      <c r="D2136" s="180">
        <v>1</v>
      </c>
      <c r="E2136" s="180" t="s">
        <v>253</v>
      </c>
      <c r="F2136" s="181">
        <v>5</v>
      </c>
      <c r="G2136" s="180" t="s">
        <v>195</v>
      </c>
      <c r="H2136" s="180">
        <v>18</v>
      </c>
      <c r="I2136" s="180" t="s">
        <v>215</v>
      </c>
      <c r="J2136" s="180" t="s">
        <v>119</v>
      </c>
      <c r="K2136" s="180" t="s">
        <v>216</v>
      </c>
      <c r="L2136" s="180">
        <v>460</v>
      </c>
      <c r="M2136" s="180" t="s">
        <v>198</v>
      </c>
      <c r="N2136" s="180">
        <v>1</v>
      </c>
      <c r="O2136" s="180">
        <v>608.02</v>
      </c>
      <c r="P2136" s="180">
        <v>2400</v>
      </c>
      <c r="Q2136" t="str">
        <f t="shared" si="33"/>
        <v>4-Medium C&amp;I</v>
      </c>
      <c r="R2136" s="182"/>
      <c r="U2136" s="182"/>
    </row>
    <row r="2137" spans="1:21" x14ac:dyDescent="0.35">
      <c r="A2137" s="180">
        <v>4</v>
      </c>
      <c r="B2137" s="180" t="s">
        <v>187</v>
      </c>
      <c r="C2137" s="180">
        <v>2020</v>
      </c>
      <c r="D2137" s="180">
        <v>1</v>
      </c>
      <c r="E2137" s="180" t="s">
        <v>253</v>
      </c>
      <c r="F2137" s="181">
        <v>3</v>
      </c>
      <c r="G2137" s="180" t="s">
        <v>189</v>
      </c>
      <c r="H2137" s="180">
        <v>954</v>
      </c>
      <c r="I2137" s="180" t="s">
        <v>237</v>
      </c>
      <c r="J2137" s="180" t="s">
        <v>119</v>
      </c>
      <c r="K2137" s="180" t="s">
        <v>216</v>
      </c>
      <c r="L2137" s="180">
        <v>4532</v>
      </c>
      <c r="M2137" s="180" t="s">
        <v>200</v>
      </c>
      <c r="N2137" s="180">
        <v>72</v>
      </c>
      <c r="O2137" s="180">
        <v>161892.4</v>
      </c>
      <c r="P2137" s="180">
        <v>1851503</v>
      </c>
      <c r="Q2137" t="str">
        <f t="shared" si="33"/>
        <v>4-Medium C&amp;I</v>
      </c>
      <c r="R2137" s="182"/>
      <c r="U2137" s="182"/>
    </row>
    <row r="2138" spans="1:21" x14ac:dyDescent="0.35">
      <c r="A2138" s="180">
        <v>5</v>
      </c>
      <c r="B2138" s="180" t="s">
        <v>181</v>
      </c>
      <c r="C2138" s="180">
        <v>2020</v>
      </c>
      <c r="D2138" s="180">
        <v>1</v>
      </c>
      <c r="E2138" s="180" t="s">
        <v>253</v>
      </c>
      <c r="F2138" s="181">
        <v>79</v>
      </c>
      <c r="G2138" s="180" t="s">
        <v>212</v>
      </c>
      <c r="H2138" s="180">
        <v>710</v>
      </c>
      <c r="I2138" s="180" t="s">
        <v>220</v>
      </c>
      <c r="J2138" s="180" t="s">
        <v>207</v>
      </c>
      <c r="K2138" s="180" t="s">
        <v>208</v>
      </c>
      <c r="L2138" s="180">
        <v>4579</v>
      </c>
      <c r="M2138" s="180" t="s">
        <v>221</v>
      </c>
      <c r="N2138" s="180">
        <v>1</v>
      </c>
      <c r="O2138" s="180">
        <v>3316.46</v>
      </c>
      <c r="P2138" s="180">
        <v>62030</v>
      </c>
      <c r="Q2138" t="str">
        <f t="shared" si="33"/>
        <v>5-Large C&amp;I</v>
      </c>
      <c r="R2138" s="182"/>
      <c r="U2138" s="182"/>
    </row>
    <row r="2139" spans="1:21" x14ac:dyDescent="0.35">
      <c r="A2139" s="180">
        <v>5</v>
      </c>
      <c r="B2139" s="180" t="s">
        <v>181</v>
      </c>
      <c r="C2139" s="180">
        <v>2020</v>
      </c>
      <c r="D2139" s="180">
        <v>1</v>
      </c>
      <c r="E2139" s="180" t="s">
        <v>253</v>
      </c>
      <c r="F2139" s="181">
        <v>10</v>
      </c>
      <c r="G2139" s="180" t="s">
        <v>238</v>
      </c>
      <c r="H2139" s="180">
        <v>1</v>
      </c>
      <c r="I2139" s="180" t="s">
        <v>229</v>
      </c>
      <c r="J2139" s="180" t="s">
        <v>121</v>
      </c>
      <c r="K2139" s="180" t="s">
        <v>230</v>
      </c>
      <c r="L2139" s="180">
        <v>207</v>
      </c>
      <c r="M2139" s="180" t="s">
        <v>243</v>
      </c>
      <c r="N2139" s="180">
        <v>40299</v>
      </c>
      <c r="O2139" s="180">
        <v>11805293.470000001</v>
      </c>
      <c r="P2139" s="180">
        <v>44733160</v>
      </c>
      <c r="Q2139" t="str">
        <f t="shared" si="33"/>
        <v>1-Residential</v>
      </c>
      <c r="R2139" s="182"/>
      <c r="U2139" s="182"/>
    </row>
    <row r="2140" spans="1:21" x14ac:dyDescent="0.35">
      <c r="A2140" s="180">
        <v>5</v>
      </c>
      <c r="B2140" s="180" t="s">
        <v>181</v>
      </c>
      <c r="C2140" s="180">
        <v>2020</v>
      </c>
      <c r="D2140" s="180">
        <v>1</v>
      </c>
      <c r="E2140" s="180" t="s">
        <v>253</v>
      </c>
      <c r="F2140" s="181">
        <v>3</v>
      </c>
      <c r="G2140" s="180" t="s">
        <v>189</v>
      </c>
      <c r="H2140" s="180">
        <v>1</v>
      </c>
      <c r="I2140" s="180" t="s">
        <v>229</v>
      </c>
      <c r="J2140" s="180" t="s">
        <v>121</v>
      </c>
      <c r="K2140" s="180" t="s">
        <v>230</v>
      </c>
      <c r="L2140" s="180">
        <v>300</v>
      </c>
      <c r="M2140" s="180" t="s">
        <v>191</v>
      </c>
      <c r="N2140" s="180">
        <v>1369</v>
      </c>
      <c r="O2140" s="180">
        <v>484597.85</v>
      </c>
      <c r="P2140" s="180">
        <v>1844058</v>
      </c>
      <c r="Q2140" t="str">
        <f t="shared" si="33"/>
        <v>1-Residential</v>
      </c>
      <c r="R2140" s="182"/>
      <c r="U2140" s="182"/>
    </row>
    <row r="2141" spans="1:21" x14ac:dyDescent="0.35">
      <c r="A2141" s="180">
        <v>5</v>
      </c>
      <c r="B2141" s="180" t="s">
        <v>181</v>
      </c>
      <c r="C2141" s="180">
        <v>2020</v>
      </c>
      <c r="D2141" s="180">
        <v>1</v>
      </c>
      <c r="E2141" s="180" t="s">
        <v>253</v>
      </c>
      <c r="F2141" s="181">
        <v>1</v>
      </c>
      <c r="G2141" s="180" t="s">
        <v>183</v>
      </c>
      <c r="H2141" s="180">
        <v>5</v>
      </c>
      <c r="I2141" s="180" t="s">
        <v>190</v>
      </c>
      <c r="J2141" s="180" t="s">
        <v>115</v>
      </c>
      <c r="K2141" s="180" t="s">
        <v>185</v>
      </c>
      <c r="L2141" s="180">
        <v>200</v>
      </c>
      <c r="M2141" s="180" t="s">
        <v>210</v>
      </c>
      <c r="N2141" s="180">
        <v>1284</v>
      </c>
      <c r="O2141" s="180">
        <v>117951.91</v>
      </c>
      <c r="P2141" s="180">
        <v>662920</v>
      </c>
      <c r="Q2141" t="str">
        <f t="shared" si="33"/>
        <v>3-Small C&amp;I</v>
      </c>
      <c r="R2141" s="182"/>
      <c r="U2141" s="182"/>
    </row>
    <row r="2142" spans="1:21" x14ac:dyDescent="0.35">
      <c r="A2142" s="180">
        <v>5</v>
      </c>
      <c r="B2142" s="180" t="s">
        <v>181</v>
      </c>
      <c r="C2142" s="180">
        <v>2020</v>
      </c>
      <c r="D2142" s="180">
        <v>1</v>
      </c>
      <c r="E2142" s="180" t="s">
        <v>253</v>
      </c>
      <c r="F2142" s="181">
        <v>3</v>
      </c>
      <c r="G2142" s="180" t="s">
        <v>189</v>
      </c>
      <c r="H2142" s="180">
        <v>952</v>
      </c>
      <c r="I2142" s="180" t="s">
        <v>235</v>
      </c>
      <c r="J2142" s="180" t="s">
        <v>117</v>
      </c>
      <c r="K2142" s="180" t="s">
        <v>236</v>
      </c>
      <c r="L2142" s="180">
        <v>4532</v>
      </c>
      <c r="M2142" s="180" t="s">
        <v>200</v>
      </c>
      <c r="N2142" s="180">
        <v>420</v>
      </c>
      <c r="O2142" s="180">
        <v>163944.67000000001</v>
      </c>
      <c r="P2142" s="180">
        <v>1991317</v>
      </c>
      <c r="Q2142" t="str">
        <f t="shared" si="33"/>
        <v>3-Small C&amp;I</v>
      </c>
      <c r="R2142" s="182"/>
      <c r="U2142" s="182"/>
    </row>
    <row r="2143" spans="1:21" x14ac:dyDescent="0.35">
      <c r="A2143" s="180">
        <v>5</v>
      </c>
      <c r="B2143" s="180" t="s">
        <v>181</v>
      </c>
      <c r="C2143" s="180">
        <v>2020</v>
      </c>
      <c r="D2143" s="180">
        <v>1</v>
      </c>
      <c r="E2143" s="180" t="s">
        <v>253</v>
      </c>
      <c r="F2143" s="181">
        <v>6</v>
      </c>
      <c r="G2143" s="180" t="s">
        <v>192</v>
      </c>
      <c r="H2143" s="180">
        <v>950</v>
      </c>
      <c r="I2143" s="180" t="s">
        <v>184</v>
      </c>
      <c r="J2143" s="180" t="s">
        <v>115</v>
      </c>
      <c r="K2143" s="180" t="s">
        <v>185</v>
      </c>
      <c r="L2143" s="180">
        <v>4562</v>
      </c>
      <c r="M2143" s="180" t="s">
        <v>211</v>
      </c>
      <c r="N2143" s="180">
        <v>30</v>
      </c>
      <c r="O2143" s="180">
        <v>1001.5</v>
      </c>
      <c r="P2143" s="180">
        <v>7911</v>
      </c>
      <c r="Q2143" t="str">
        <f t="shared" si="33"/>
        <v>3-Small C&amp;I</v>
      </c>
      <c r="R2143" s="182"/>
      <c r="U2143" s="182"/>
    </row>
    <row r="2144" spans="1:21" x14ac:dyDescent="0.35">
      <c r="A2144" s="180">
        <v>5</v>
      </c>
      <c r="B2144" s="180" t="s">
        <v>181</v>
      </c>
      <c r="C2144" s="180">
        <v>2020</v>
      </c>
      <c r="D2144" s="180">
        <v>1</v>
      </c>
      <c r="E2144" s="180" t="s">
        <v>253</v>
      </c>
      <c r="F2144" s="181">
        <v>3</v>
      </c>
      <c r="G2144" s="180" t="s">
        <v>189</v>
      </c>
      <c r="H2144" s="180">
        <v>951</v>
      </c>
      <c r="I2144" s="180" t="s">
        <v>250</v>
      </c>
      <c r="J2144" s="180" t="s">
        <v>126</v>
      </c>
      <c r="K2144" s="180" t="s">
        <v>249</v>
      </c>
      <c r="L2144" s="180">
        <v>4532</v>
      </c>
      <c r="M2144" s="180" t="s">
        <v>200</v>
      </c>
      <c r="N2144" s="180">
        <v>1188</v>
      </c>
      <c r="O2144" s="180">
        <v>45132.79</v>
      </c>
      <c r="P2144" s="180">
        <v>405238</v>
      </c>
      <c r="Q2144" t="str">
        <f t="shared" si="33"/>
        <v>3-Small C&amp;I</v>
      </c>
      <c r="R2144" s="182"/>
      <c r="U2144" s="182"/>
    </row>
    <row r="2145" spans="1:21" x14ac:dyDescent="0.35">
      <c r="A2145" s="180">
        <v>4</v>
      </c>
      <c r="B2145" s="180" t="s">
        <v>187</v>
      </c>
      <c r="C2145" s="180">
        <v>2020</v>
      </c>
      <c r="D2145" s="180">
        <v>1</v>
      </c>
      <c r="E2145" s="180" t="s">
        <v>253</v>
      </c>
      <c r="F2145" s="181">
        <v>3</v>
      </c>
      <c r="G2145" s="180" t="s">
        <v>189</v>
      </c>
      <c r="H2145" s="180">
        <v>18</v>
      </c>
      <c r="I2145" s="180" t="s">
        <v>215</v>
      </c>
      <c r="J2145" s="180" t="s">
        <v>119</v>
      </c>
      <c r="K2145" s="180" t="s">
        <v>216</v>
      </c>
      <c r="L2145" s="180">
        <v>300</v>
      </c>
      <c r="M2145" s="180" t="s">
        <v>191</v>
      </c>
      <c r="N2145" s="180">
        <v>4</v>
      </c>
      <c r="O2145" s="180">
        <v>3963.63</v>
      </c>
      <c r="P2145" s="180">
        <v>14981</v>
      </c>
      <c r="Q2145" t="str">
        <f t="shared" si="33"/>
        <v>4-Medium C&amp;I</v>
      </c>
      <c r="R2145" s="182"/>
      <c r="U2145" s="182"/>
    </row>
    <row r="2146" spans="1:21" x14ac:dyDescent="0.35">
      <c r="A2146" s="180">
        <v>5</v>
      </c>
      <c r="B2146" s="180" t="s">
        <v>181</v>
      </c>
      <c r="C2146" s="180">
        <v>2020</v>
      </c>
      <c r="D2146" s="180">
        <v>1</v>
      </c>
      <c r="E2146" s="180" t="s">
        <v>253</v>
      </c>
      <c r="F2146" s="181">
        <v>3</v>
      </c>
      <c r="G2146" s="180" t="s">
        <v>189</v>
      </c>
      <c r="H2146" s="180">
        <v>903</v>
      </c>
      <c r="I2146" s="180" t="s">
        <v>239</v>
      </c>
      <c r="J2146" s="180" t="s">
        <v>121</v>
      </c>
      <c r="K2146" s="180" t="s">
        <v>230</v>
      </c>
      <c r="L2146" s="180">
        <v>4532</v>
      </c>
      <c r="M2146" s="180" t="s">
        <v>200</v>
      </c>
      <c r="N2146" s="180">
        <v>1025</v>
      </c>
      <c r="O2146" s="180">
        <v>424133.08</v>
      </c>
      <c r="P2146" s="180">
        <v>3530496</v>
      </c>
      <c r="Q2146" t="str">
        <f t="shared" si="33"/>
        <v>1-Residential</v>
      </c>
      <c r="R2146" s="182"/>
      <c r="U2146" s="182"/>
    </row>
    <row r="2147" spans="1:21" x14ac:dyDescent="0.35">
      <c r="A2147" s="180">
        <v>5</v>
      </c>
      <c r="B2147" s="180" t="s">
        <v>181</v>
      </c>
      <c r="C2147" s="180">
        <v>2020</v>
      </c>
      <c r="D2147" s="180">
        <v>1</v>
      </c>
      <c r="E2147" s="180" t="s">
        <v>253</v>
      </c>
      <c r="F2147" s="181">
        <v>5</v>
      </c>
      <c r="G2147" s="180" t="s">
        <v>195</v>
      </c>
      <c r="H2147" s="180">
        <v>11</v>
      </c>
      <c r="I2147" s="180" t="s">
        <v>283</v>
      </c>
      <c r="J2147" s="180" t="s">
        <v>115</v>
      </c>
      <c r="K2147" s="180" t="s">
        <v>185</v>
      </c>
      <c r="L2147" s="180">
        <v>460</v>
      </c>
      <c r="M2147" s="180" t="s">
        <v>198</v>
      </c>
      <c r="N2147" s="180">
        <v>2</v>
      </c>
      <c r="O2147" s="180">
        <v>157.80000000000001</v>
      </c>
      <c r="P2147" s="180">
        <v>610</v>
      </c>
      <c r="Q2147" t="str">
        <f t="shared" si="33"/>
        <v>3-Small C&amp;I</v>
      </c>
      <c r="R2147" s="182"/>
      <c r="U2147" s="182"/>
    </row>
    <row r="2148" spans="1:21" x14ac:dyDescent="0.35">
      <c r="A2148" s="180">
        <v>5</v>
      </c>
      <c r="B2148" s="180" t="s">
        <v>181</v>
      </c>
      <c r="C2148" s="180">
        <v>2020</v>
      </c>
      <c r="D2148" s="180">
        <v>1</v>
      </c>
      <c r="E2148" s="180" t="s">
        <v>253</v>
      </c>
      <c r="F2148" s="181">
        <v>6</v>
      </c>
      <c r="G2148" s="180" t="s">
        <v>192</v>
      </c>
      <c r="H2148" s="180">
        <v>609</v>
      </c>
      <c r="I2148" s="180" t="s">
        <v>298</v>
      </c>
      <c r="J2148" s="180" t="s">
        <v>278</v>
      </c>
      <c r="K2148" s="180" t="s">
        <v>212</v>
      </c>
      <c r="L2148" s="180">
        <v>700</v>
      </c>
      <c r="M2148" s="180" t="s">
        <v>193</v>
      </c>
      <c r="N2148" s="180">
        <v>10</v>
      </c>
      <c r="O2148" s="180">
        <v>9464.34</v>
      </c>
      <c r="P2148" s="180">
        <v>40292</v>
      </c>
      <c r="Q2148" t="str">
        <f t="shared" si="33"/>
        <v>Street</v>
      </c>
      <c r="R2148" s="182"/>
      <c r="U2148" s="182"/>
    </row>
    <row r="2149" spans="1:21" x14ac:dyDescent="0.35">
      <c r="A2149" s="180">
        <v>5</v>
      </c>
      <c r="B2149" s="180" t="s">
        <v>181</v>
      </c>
      <c r="C2149" s="180">
        <v>2020</v>
      </c>
      <c r="D2149" s="180">
        <v>1</v>
      </c>
      <c r="E2149" s="180" t="s">
        <v>253</v>
      </c>
      <c r="F2149" s="181">
        <v>3</v>
      </c>
      <c r="G2149" s="180" t="s">
        <v>189</v>
      </c>
      <c r="H2149" s="180">
        <v>10</v>
      </c>
      <c r="I2149" s="180" t="s">
        <v>251</v>
      </c>
      <c r="J2149" s="180" t="s">
        <v>117</v>
      </c>
      <c r="K2149" s="180" t="s">
        <v>236</v>
      </c>
      <c r="L2149" s="180">
        <v>300</v>
      </c>
      <c r="M2149" s="180" t="s">
        <v>191</v>
      </c>
      <c r="N2149" s="180">
        <v>23676</v>
      </c>
      <c r="O2149" s="180">
        <v>2194136.02</v>
      </c>
      <c r="P2149" s="180">
        <v>9905456</v>
      </c>
      <c r="Q2149" t="str">
        <f t="shared" si="33"/>
        <v>3-Small C&amp;I</v>
      </c>
      <c r="R2149" s="182"/>
      <c r="U2149" s="182"/>
    </row>
    <row r="2150" spans="1:21" x14ac:dyDescent="0.35">
      <c r="A2150" s="180">
        <v>5</v>
      </c>
      <c r="B2150" s="180" t="s">
        <v>181</v>
      </c>
      <c r="C2150" s="180">
        <v>2020</v>
      </c>
      <c r="D2150" s="180">
        <v>1</v>
      </c>
      <c r="E2150" s="180" t="s">
        <v>253</v>
      </c>
      <c r="F2150" s="181">
        <v>5</v>
      </c>
      <c r="G2150" s="180" t="s">
        <v>195</v>
      </c>
      <c r="H2150" s="180">
        <v>701</v>
      </c>
      <c r="I2150" s="180" t="s">
        <v>206</v>
      </c>
      <c r="J2150" s="180" t="s">
        <v>207</v>
      </c>
      <c r="K2150" s="180" t="s">
        <v>208</v>
      </c>
      <c r="L2150" s="180">
        <v>460</v>
      </c>
      <c r="M2150" s="180" t="s">
        <v>198</v>
      </c>
      <c r="N2150" s="180">
        <v>80</v>
      </c>
      <c r="O2150" s="180">
        <v>1241672.1499999999</v>
      </c>
      <c r="P2150" s="180">
        <v>6401010</v>
      </c>
      <c r="Q2150" t="str">
        <f t="shared" si="33"/>
        <v>5-Large C&amp;I</v>
      </c>
      <c r="R2150" s="182"/>
      <c r="U2150" s="182"/>
    </row>
    <row r="2151" spans="1:21" x14ac:dyDescent="0.35">
      <c r="A2151" s="180">
        <v>5</v>
      </c>
      <c r="B2151" s="180" t="s">
        <v>181</v>
      </c>
      <c r="C2151" s="180">
        <v>2020</v>
      </c>
      <c r="D2151" s="180">
        <v>1</v>
      </c>
      <c r="E2151" s="180" t="s">
        <v>253</v>
      </c>
      <c r="F2151" s="181">
        <v>10</v>
      </c>
      <c r="G2151" s="180" t="s">
        <v>238</v>
      </c>
      <c r="H2151" s="180">
        <v>603</v>
      </c>
      <c r="I2151" s="180" t="s">
        <v>196</v>
      </c>
      <c r="J2151" s="180" t="s">
        <v>125</v>
      </c>
      <c r="K2151" s="180" t="s">
        <v>197</v>
      </c>
      <c r="L2151" s="180">
        <v>207</v>
      </c>
      <c r="M2151" s="180" t="s">
        <v>243</v>
      </c>
      <c r="N2151" s="180">
        <v>28</v>
      </c>
      <c r="O2151" s="180">
        <v>662.71</v>
      </c>
      <c r="P2151" s="180">
        <v>1767</v>
      </c>
      <c r="Q2151" t="str">
        <f t="shared" si="33"/>
        <v>Street</v>
      </c>
      <c r="R2151" s="182"/>
      <c r="U2151" s="182"/>
    </row>
    <row r="2152" spans="1:21" x14ac:dyDescent="0.35">
      <c r="A2152" s="180">
        <v>5</v>
      </c>
      <c r="B2152" s="180" t="s">
        <v>181</v>
      </c>
      <c r="C2152" s="180">
        <v>2020</v>
      </c>
      <c r="D2152" s="180">
        <v>1</v>
      </c>
      <c r="E2152" s="180" t="s">
        <v>253</v>
      </c>
      <c r="F2152" s="181">
        <v>5</v>
      </c>
      <c r="G2152" s="180" t="s">
        <v>195</v>
      </c>
      <c r="H2152" s="180">
        <v>603</v>
      </c>
      <c r="I2152" s="180" t="s">
        <v>196</v>
      </c>
      <c r="J2152" s="180" t="s">
        <v>125</v>
      </c>
      <c r="K2152" s="180" t="s">
        <v>197</v>
      </c>
      <c r="L2152" s="180">
        <v>460</v>
      </c>
      <c r="M2152" s="180" t="s">
        <v>198</v>
      </c>
      <c r="N2152" s="180">
        <v>56</v>
      </c>
      <c r="O2152" s="180">
        <v>9970.86</v>
      </c>
      <c r="P2152" s="180">
        <v>30476</v>
      </c>
      <c r="Q2152" t="str">
        <f t="shared" si="33"/>
        <v>Street</v>
      </c>
      <c r="R2152" s="182"/>
      <c r="U2152" s="182"/>
    </row>
    <row r="2153" spans="1:21" x14ac:dyDescent="0.35">
      <c r="A2153" s="180">
        <v>5</v>
      </c>
      <c r="B2153" s="180" t="s">
        <v>181</v>
      </c>
      <c r="C2153" s="180">
        <v>2020</v>
      </c>
      <c r="D2153" s="180">
        <v>1</v>
      </c>
      <c r="E2153" s="180" t="s">
        <v>253</v>
      </c>
      <c r="F2153" s="181">
        <v>6</v>
      </c>
      <c r="G2153" s="180" t="s">
        <v>192</v>
      </c>
      <c r="H2153" s="180">
        <v>621</v>
      </c>
      <c r="I2153" s="180" t="s">
        <v>259</v>
      </c>
      <c r="J2153" s="180" t="s">
        <v>116</v>
      </c>
      <c r="K2153" s="180" t="s">
        <v>224</v>
      </c>
      <c r="L2153" s="180">
        <v>4562</v>
      </c>
      <c r="M2153" s="180" t="s">
        <v>211</v>
      </c>
      <c r="N2153" s="180">
        <v>9</v>
      </c>
      <c r="O2153" s="180">
        <v>216.3</v>
      </c>
      <c r="P2153" s="180">
        <v>1651</v>
      </c>
      <c r="Q2153" t="str">
        <f t="shared" si="33"/>
        <v>3-Small C&amp;I</v>
      </c>
      <c r="R2153" s="182"/>
      <c r="U2153" s="182"/>
    </row>
    <row r="2154" spans="1:21" x14ac:dyDescent="0.35">
      <c r="A2154" s="180">
        <v>5</v>
      </c>
      <c r="B2154" s="180" t="s">
        <v>181</v>
      </c>
      <c r="C2154" s="180">
        <v>2020</v>
      </c>
      <c r="D2154" s="180">
        <v>1</v>
      </c>
      <c r="E2154" s="180" t="s">
        <v>253</v>
      </c>
      <c r="F2154" s="181">
        <v>6</v>
      </c>
      <c r="G2154" s="180" t="s">
        <v>192</v>
      </c>
      <c r="H2154" s="180">
        <v>618</v>
      </c>
      <c r="I2154" s="180" t="s">
        <v>294</v>
      </c>
      <c r="J2154" s="180" t="s">
        <v>130</v>
      </c>
      <c r="K2154" s="180" t="s">
        <v>280</v>
      </c>
      <c r="L2154" s="180">
        <v>4562</v>
      </c>
      <c r="M2154" s="180" t="s">
        <v>211</v>
      </c>
      <c r="N2154" s="180">
        <v>5</v>
      </c>
      <c r="O2154" s="180">
        <v>1474.94</v>
      </c>
      <c r="P2154" s="180">
        <v>4838</v>
      </c>
      <c r="Q2154" t="str">
        <f t="shared" si="33"/>
        <v>Street</v>
      </c>
      <c r="R2154" s="182"/>
      <c r="U2154" s="182"/>
    </row>
    <row r="2155" spans="1:21" x14ac:dyDescent="0.35">
      <c r="A2155" s="180">
        <v>5</v>
      </c>
      <c r="B2155" s="180" t="s">
        <v>181</v>
      </c>
      <c r="C2155" s="180">
        <v>2020</v>
      </c>
      <c r="D2155" s="180">
        <v>1</v>
      </c>
      <c r="E2155" s="180" t="s">
        <v>253</v>
      </c>
      <c r="F2155" s="181">
        <v>6</v>
      </c>
      <c r="G2155" s="180" t="s">
        <v>192</v>
      </c>
      <c r="H2155" s="180">
        <v>623</v>
      </c>
      <c r="I2155" s="180" t="s">
        <v>295</v>
      </c>
      <c r="J2155" s="180" t="s">
        <v>124</v>
      </c>
      <c r="K2155" s="180" t="s">
        <v>227</v>
      </c>
      <c r="L2155" s="180">
        <v>700</v>
      </c>
      <c r="M2155" s="180" t="s">
        <v>193</v>
      </c>
      <c r="N2155" s="180">
        <v>1</v>
      </c>
      <c r="O2155" s="180">
        <v>1975.23</v>
      </c>
      <c r="P2155" s="180">
        <v>7599</v>
      </c>
      <c r="Q2155" t="str">
        <f t="shared" si="33"/>
        <v>Street</v>
      </c>
      <c r="R2155" s="182"/>
      <c r="U2155" s="182"/>
    </row>
    <row r="2156" spans="1:21" x14ac:dyDescent="0.35">
      <c r="A2156" s="180">
        <v>4</v>
      </c>
      <c r="B2156" s="180" t="s">
        <v>187</v>
      </c>
      <c r="C2156" s="177">
        <v>2020</v>
      </c>
      <c r="D2156" s="180">
        <v>2</v>
      </c>
      <c r="E2156" s="180" t="s">
        <v>297</v>
      </c>
      <c r="F2156" s="181">
        <v>6</v>
      </c>
      <c r="G2156" s="180" t="s">
        <v>192</v>
      </c>
      <c r="H2156" s="180">
        <v>615</v>
      </c>
      <c r="I2156" s="180" t="s">
        <v>292</v>
      </c>
      <c r="J2156" s="180" t="s">
        <v>123</v>
      </c>
      <c r="K2156" s="180" t="s">
        <v>261</v>
      </c>
      <c r="L2156" s="180">
        <v>4562</v>
      </c>
      <c r="M2156" s="180" t="s">
        <v>211</v>
      </c>
      <c r="N2156" s="180">
        <v>1</v>
      </c>
      <c r="O2156" s="180">
        <v>5848.13</v>
      </c>
      <c r="P2156" s="180">
        <v>17885</v>
      </c>
      <c r="Q2156" t="str">
        <f t="shared" si="33"/>
        <v>Street</v>
      </c>
      <c r="R2156" s="182"/>
      <c r="U2156" s="182"/>
    </row>
    <row r="2157" spans="1:21" x14ac:dyDescent="0.35">
      <c r="A2157" s="180">
        <v>5</v>
      </c>
      <c r="B2157" s="180" t="s">
        <v>181</v>
      </c>
      <c r="C2157" s="177">
        <v>2020</v>
      </c>
      <c r="D2157" s="180">
        <v>2</v>
      </c>
      <c r="E2157" s="180" t="s">
        <v>297</v>
      </c>
      <c r="F2157" s="181">
        <v>60</v>
      </c>
      <c r="G2157" s="180" t="s">
        <v>212</v>
      </c>
      <c r="H2157" s="180">
        <v>615</v>
      </c>
      <c r="I2157" s="180" t="s">
        <v>292</v>
      </c>
      <c r="J2157" s="180" t="s">
        <v>123</v>
      </c>
      <c r="K2157" s="180" t="s">
        <v>261</v>
      </c>
      <c r="L2157" s="180">
        <v>4563</v>
      </c>
      <c r="M2157" s="180" t="s">
        <v>228</v>
      </c>
      <c r="N2157" s="180">
        <v>37</v>
      </c>
      <c r="O2157" s="180">
        <v>4453.8500000000004</v>
      </c>
      <c r="P2157" s="180">
        <v>11670</v>
      </c>
      <c r="Q2157" t="str">
        <f t="shared" si="33"/>
        <v>Street</v>
      </c>
      <c r="R2157" s="182"/>
      <c r="U2157" s="182"/>
    </row>
    <row r="2158" spans="1:21" x14ac:dyDescent="0.35">
      <c r="A2158" s="180">
        <v>4</v>
      </c>
      <c r="B2158" s="180" t="s">
        <v>187</v>
      </c>
      <c r="C2158" s="177">
        <v>2020</v>
      </c>
      <c r="D2158" s="180">
        <v>2</v>
      </c>
      <c r="E2158" s="180" t="s">
        <v>297</v>
      </c>
      <c r="F2158" s="181">
        <v>60</v>
      </c>
      <c r="G2158" s="180" t="s">
        <v>212</v>
      </c>
      <c r="H2158" s="180">
        <v>615</v>
      </c>
      <c r="I2158" s="180" t="s">
        <v>292</v>
      </c>
      <c r="J2158" s="180" t="s">
        <v>123</v>
      </c>
      <c r="K2158" s="180" t="s">
        <v>261</v>
      </c>
      <c r="L2158" s="180">
        <v>4563</v>
      </c>
      <c r="M2158" s="180" t="s">
        <v>228</v>
      </c>
      <c r="N2158" s="180">
        <v>1</v>
      </c>
      <c r="O2158" s="180">
        <v>11.04</v>
      </c>
      <c r="P2158" s="180">
        <v>34</v>
      </c>
      <c r="Q2158" t="str">
        <f t="shared" si="33"/>
        <v>Street</v>
      </c>
      <c r="R2158" s="182"/>
      <c r="U2158" s="182"/>
    </row>
    <row r="2159" spans="1:21" x14ac:dyDescent="0.35">
      <c r="A2159" s="180">
        <v>5</v>
      </c>
      <c r="B2159" s="180" t="s">
        <v>181</v>
      </c>
      <c r="C2159" s="177">
        <v>2020</v>
      </c>
      <c r="D2159" s="180">
        <v>2</v>
      </c>
      <c r="E2159" s="180" t="s">
        <v>297</v>
      </c>
      <c r="F2159" s="181">
        <v>10</v>
      </c>
      <c r="G2159" s="180" t="s">
        <v>238</v>
      </c>
      <c r="H2159" s="180">
        <v>905</v>
      </c>
      <c r="I2159" s="180" t="s">
        <v>272</v>
      </c>
      <c r="J2159" s="180" t="s">
        <v>122</v>
      </c>
      <c r="K2159" s="180" t="s">
        <v>242</v>
      </c>
      <c r="L2159" s="180">
        <v>4513</v>
      </c>
      <c r="M2159" s="180" t="s">
        <v>240</v>
      </c>
      <c r="N2159" s="180">
        <v>4455</v>
      </c>
      <c r="O2159" s="180">
        <v>164703.87</v>
      </c>
      <c r="P2159" s="180">
        <v>4845224</v>
      </c>
      <c r="Q2159" t="str">
        <f t="shared" si="33"/>
        <v>2-Low Income Residential</v>
      </c>
      <c r="R2159" s="182"/>
      <c r="U2159" s="182"/>
    </row>
    <row r="2160" spans="1:21" x14ac:dyDescent="0.35">
      <c r="A2160" s="180">
        <v>4</v>
      </c>
      <c r="B2160" s="180" t="s">
        <v>187</v>
      </c>
      <c r="C2160" s="177">
        <v>2020</v>
      </c>
      <c r="D2160" s="180">
        <v>2</v>
      </c>
      <c r="E2160" s="180" t="s">
        <v>297</v>
      </c>
      <c r="F2160" s="181">
        <v>10</v>
      </c>
      <c r="G2160" s="180" t="s">
        <v>238</v>
      </c>
      <c r="H2160" s="180">
        <v>905</v>
      </c>
      <c r="I2160" s="180" t="s">
        <v>272</v>
      </c>
      <c r="J2160" s="180" t="s">
        <v>122</v>
      </c>
      <c r="K2160" s="180" t="s">
        <v>242</v>
      </c>
      <c r="L2160" s="180">
        <v>4513</v>
      </c>
      <c r="M2160" s="180" t="s">
        <v>240</v>
      </c>
      <c r="N2160" s="180">
        <v>4</v>
      </c>
      <c r="O2160" s="180">
        <v>185.12</v>
      </c>
      <c r="P2160" s="180">
        <v>3639</v>
      </c>
      <c r="Q2160" t="str">
        <f t="shared" si="33"/>
        <v>2-Low Income Residential</v>
      </c>
      <c r="R2160" s="182"/>
      <c r="U2160" s="182"/>
    </row>
    <row r="2161" spans="1:21" x14ac:dyDescent="0.35">
      <c r="A2161" s="180">
        <v>5</v>
      </c>
      <c r="B2161" s="180" t="s">
        <v>181</v>
      </c>
      <c r="C2161" s="177">
        <v>2020</v>
      </c>
      <c r="D2161" s="180">
        <v>2</v>
      </c>
      <c r="E2161" s="180" t="s">
        <v>297</v>
      </c>
      <c r="F2161" s="181">
        <v>1</v>
      </c>
      <c r="G2161" s="180" t="s">
        <v>183</v>
      </c>
      <c r="H2161" s="180">
        <v>6</v>
      </c>
      <c r="I2161" s="180" t="s">
        <v>256</v>
      </c>
      <c r="J2161" s="180" t="s">
        <v>122</v>
      </c>
      <c r="K2161" s="180" t="s">
        <v>242</v>
      </c>
      <c r="L2161" s="180">
        <v>200</v>
      </c>
      <c r="M2161" s="180" t="s">
        <v>210</v>
      </c>
      <c r="N2161" s="180">
        <v>59629</v>
      </c>
      <c r="O2161" s="180">
        <v>5930869.5</v>
      </c>
      <c r="P2161" s="180">
        <v>33765492</v>
      </c>
      <c r="Q2161" t="str">
        <f t="shared" si="33"/>
        <v>2-Low Income Residential</v>
      </c>
      <c r="R2161" s="182"/>
      <c r="U2161" s="182"/>
    </row>
    <row r="2162" spans="1:21" x14ac:dyDescent="0.35">
      <c r="A2162" s="180">
        <v>5</v>
      </c>
      <c r="B2162" s="180" t="s">
        <v>181</v>
      </c>
      <c r="C2162" s="177">
        <v>2020</v>
      </c>
      <c r="D2162" s="180">
        <v>2</v>
      </c>
      <c r="E2162" s="180" t="s">
        <v>297</v>
      </c>
      <c r="F2162" s="181">
        <v>5</v>
      </c>
      <c r="G2162" s="180" t="s">
        <v>195</v>
      </c>
      <c r="H2162" s="180">
        <v>602</v>
      </c>
      <c r="I2162" s="180" t="s">
        <v>246</v>
      </c>
      <c r="J2162" s="180" t="s">
        <v>125</v>
      </c>
      <c r="K2162" s="180" t="s">
        <v>197</v>
      </c>
      <c r="L2162" s="180">
        <v>460</v>
      </c>
      <c r="M2162" s="180" t="s">
        <v>198</v>
      </c>
      <c r="N2162" s="180">
        <v>29</v>
      </c>
      <c r="O2162" s="180">
        <v>4662.8999999999996</v>
      </c>
      <c r="P2162" s="180">
        <v>14397</v>
      </c>
      <c r="Q2162" t="str">
        <f t="shared" si="33"/>
        <v>Street</v>
      </c>
      <c r="R2162" s="182"/>
      <c r="U2162" s="182"/>
    </row>
    <row r="2163" spans="1:21" x14ac:dyDescent="0.35">
      <c r="A2163" s="180">
        <v>5</v>
      </c>
      <c r="B2163" s="180" t="s">
        <v>181</v>
      </c>
      <c r="C2163" s="177">
        <v>2020</v>
      </c>
      <c r="D2163" s="180">
        <v>2</v>
      </c>
      <c r="E2163" s="180" t="s">
        <v>297</v>
      </c>
      <c r="F2163" s="181">
        <v>3</v>
      </c>
      <c r="G2163" s="180" t="s">
        <v>189</v>
      </c>
      <c r="H2163" s="180">
        <v>5</v>
      </c>
      <c r="I2163" s="180" t="s">
        <v>190</v>
      </c>
      <c r="J2163" s="180" t="s">
        <v>115</v>
      </c>
      <c r="K2163" s="180" t="s">
        <v>185</v>
      </c>
      <c r="L2163" s="180">
        <v>300</v>
      </c>
      <c r="M2163" s="180" t="s">
        <v>191</v>
      </c>
      <c r="N2163" s="180">
        <v>45372</v>
      </c>
      <c r="O2163" s="180">
        <v>7162882.1799999997</v>
      </c>
      <c r="P2163" s="180">
        <v>56494885</v>
      </c>
      <c r="Q2163" t="str">
        <f t="shared" si="33"/>
        <v>3-Small C&amp;I</v>
      </c>
      <c r="R2163" s="182"/>
      <c r="U2163" s="182"/>
    </row>
    <row r="2164" spans="1:21" x14ac:dyDescent="0.35">
      <c r="A2164" s="180">
        <v>5</v>
      </c>
      <c r="B2164" s="180" t="s">
        <v>181</v>
      </c>
      <c r="C2164" s="177">
        <v>2020</v>
      </c>
      <c r="D2164" s="180">
        <v>2</v>
      </c>
      <c r="E2164" s="180" t="s">
        <v>297</v>
      </c>
      <c r="F2164" s="181">
        <v>10</v>
      </c>
      <c r="G2164" s="180" t="s">
        <v>238</v>
      </c>
      <c r="H2164" s="180">
        <v>950</v>
      </c>
      <c r="I2164" s="180" t="s">
        <v>184</v>
      </c>
      <c r="J2164" s="180" t="s">
        <v>115</v>
      </c>
      <c r="K2164" s="180" t="s">
        <v>185</v>
      </c>
      <c r="L2164" s="180">
        <v>4513</v>
      </c>
      <c r="M2164" s="180" t="s">
        <v>240</v>
      </c>
      <c r="N2164" s="180">
        <v>15</v>
      </c>
      <c r="O2164" s="180">
        <v>2812.13</v>
      </c>
      <c r="P2164" s="180">
        <v>29199</v>
      </c>
      <c r="Q2164" t="str">
        <f t="shared" si="33"/>
        <v>3-Small C&amp;I</v>
      </c>
      <c r="R2164" s="182"/>
      <c r="U2164" s="182"/>
    </row>
    <row r="2165" spans="1:21" x14ac:dyDescent="0.35">
      <c r="A2165" s="180">
        <v>4</v>
      </c>
      <c r="B2165" s="180" t="s">
        <v>187</v>
      </c>
      <c r="C2165" s="177">
        <v>2020</v>
      </c>
      <c r="D2165" s="180">
        <v>2</v>
      </c>
      <c r="E2165" s="180" t="s">
        <v>297</v>
      </c>
      <c r="F2165" s="181">
        <v>3</v>
      </c>
      <c r="G2165" s="180" t="s">
        <v>189</v>
      </c>
      <c r="H2165" s="180">
        <v>5</v>
      </c>
      <c r="I2165" s="180" t="s">
        <v>190</v>
      </c>
      <c r="J2165" s="180" t="s">
        <v>115</v>
      </c>
      <c r="K2165" s="180" t="s">
        <v>185</v>
      </c>
      <c r="L2165" s="180">
        <v>300</v>
      </c>
      <c r="M2165" s="180" t="s">
        <v>191</v>
      </c>
      <c r="N2165" s="180">
        <v>131</v>
      </c>
      <c r="O2165" s="180">
        <v>27315.87</v>
      </c>
      <c r="P2165" s="180">
        <v>117999</v>
      </c>
      <c r="Q2165" t="str">
        <f t="shared" si="33"/>
        <v>3-Small C&amp;I</v>
      </c>
      <c r="R2165" s="182"/>
      <c r="U2165" s="182"/>
    </row>
    <row r="2166" spans="1:21" x14ac:dyDescent="0.35">
      <c r="A2166" s="180">
        <v>5</v>
      </c>
      <c r="B2166" s="180" t="s">
        <v>181</v>
      </c>
      <c r="C2166" s="177">
        <v>2020</v>
      </c>
      <c r="D2166" s="180">
        <v>2</v>
      </c>
      <c r="E2166" s="180" t="s">
        <v>297</v>
      </c>
      <c r="F2166" s="181">
        <v>1</v>
      </c>
      <c r="G2166" s="180" t="s">
        <v>183</v>
      </c>
      <c r="H2166" s="180">
        <v>953</v>
      </c>
      <c r="I2166" s="180" t="s">
        <v>213</v>
      </c>
      <c r="J2166" s="180" t="s">
        <v>118</v>
      </c>
      <c r="K2166" s="180" t="s">
        <v>214</v>
      </c>
      <c r="L2166" s="180">
        <v>4512</v>
      </c>
      <c r="M2166" s="180" t="s">
        <v>186</v>
      </c>
      <c r="N2166" s="180">
        <v>627</v>
      </c>
      <c r="O2166" s="180">
        <v>29208.1</v>
      </c>
      <c r="P2166" s="180">
        <v>251514</v>
      </c>
      <c r="Q2166" t="str">
        <f t="shared" si="33"/>
        <v>3-Small C&amp;I</v>
      </c>
      <c r="R2166" s="182"/>
      <c r="U2166" s="182"/>
    </row>
    <row r="2167" spans="1:21" x14ac:dyDescent="0.35">
      <c r="A2167" s="180">
        <v>4</v>
      </c>
      <c r="B2167" s="180" t="s">
        <v>187</v>
      </c>
      <c r="C2167" s="177">
        <v>2020</v>
      </c>
      <c r="D2167" s="180">
        <v>2</v>
      </c>
      <c r="E2167" s="180" t="s">
        <v>297</v>
      </c>
      <c r="F2167" s="181">
        <v>1</v>
      </c>
      <c r="G2167" s="180" t="s">
        <v>183</v>
      </c>
      <c r="H2167" s="180">
        <v>953</v>
      </c>
      <c r="I2167" s="180" t="s">
        <v>213</v>
      </c>
      <c r="J2167" s="180" t="s">
        <v>118</v>
      </c>
      <c r="K2167" s="180" t="s">
        <v>214</v>
      </c>
      <c r="L2167" s="180">
        <v>4512</v>
      </c>
      <c r="M2167" s="180" t="s">
        <v>186</v>
      </c>
      <c r="N2167" s="180">
        <v>1</v>
      </c>
      <c r="O2167" s="180">
        <v>40.18</v>
      </c>
      <c r="P2167" s="180">
        <v>303</v>
      </c>
      <c r="Q2167" t="str">
        <f t="shared" si="33"/>
        <v>3-Small C&amp;I</v>
      </c>
      <c r="R2167" s="182"/>
      <c r="U2167" s="182"/>
    </row>
    <row r="2168" spans="1:21" x14ac:dyDescent="0.35">
      <c r="A2168" s="180">
        <v>5</v>
      </c>
      <c r="B2168" s="180" t="s">
        <v>181</v>
      </c>
      <c r="C2168" s="177">
        <v>2020</v>
      </c>
      <c r="D2168" s="180">
        <v>2</v>
      </c>
      <c r="E2168" s="180" t="s">
        <v>297</v>
      </c>
      <c r="F2168" s="181">
        <v>1</v>
      </c>
      <c r="G2168" s="180" t="s">
        <v>183</v>
      </c>
      <c r="H2168" s="180">
        <v>18</v>
      </c>
      <c r="I2168" s="180" t="s">
        <v>215</v>
      </c>
      <c r="J2168" s="180" t="s">
        <v>119</v>
      </c>
      <c r="K2168" s="180" t="s">
        <v>216</v>
      </c>
      <c r="L2168" s="180">
        <v>200</v>
      </c>
      <c r="M2168" s="180" t="s">
        <v>210</v>
      </c>
      <c r="N2168" s="180">
        <v>1</v>
      </c>
      <c r="O2168" s="180">
        <v>569.88</v>
      </c>
      <c r="P2168" s="180">
        <v>1680</v>
      </c>
      <c r="Q2168" t="str">
        <f t="shared" si="33"/>
        <v>4-Medium C&amp;I</v>
      </c>
      <c r="R2168" s="182"/>
      <c r="U2168" s="182"/>
    </row>
    <row r="2169" spans="1:21" x14ac:dyDescent="0.35">
      <c r="A2169" s="180">
        <v>4</v>
      </c>
      <c r="B2169" s="180" t="s">
        <v>187</v>
      </c>
      <c r="C2169" s="177">
        <v>2020</v>
      </c>
      <c r="D2169" s="180">
        <v>2</v>
      </c>
      <c r="E2169" s="180" t="s">
        <v>297</v>
      </c>
      <c r="F2169" s="181">
        <v>3</v>
      </c>
      <c r="G2169" s="180" t="s">
        <v>189</v>
      </c>
      <c r="H2169" s="180">
        <v>1</v>
      </c>
      <c r="I2169" s="180" t="s">
        <v>229</v>
      </c>
      <c r="J2169" s="180" t="s">
        <v>121</v>
      </c>
      <c r="K2169" s="180" t="s">
        <v>230</v>
      </c>
      <c r="L2169" s="180">
        <v>300</v>
      </c>
      <c r="M2169" s="180" t="s">
        <v>191</v>
      </c>
      <c r="N2169" s="180">
        <v>20</v>
      </c>
      <c r="O2169" s="180">
        <v>1469.6</v>
      </c>
      <c r="P2169" s="180">
        <v>5080</v>
      </c>
      <c r="Q2169" t="str">
        <f t="shared" si="33"/>
        <v>1-Residential</v>
      </c>
      <c r="R2169" s="182"/>
      <c r="U2169" s="182"/>
    </row>
    <row r="2170" spans="1:21" x14ac:dyDescent="0.35">
      <c r="A2170" s="180">
        <v>4</v>
      </c>
      <c r="B2170" s="180" t="s">
        <v>187</v>
      </c>
      <c r="C2170" s="177">
        <v>2020</v>
      </c>
      <c r="D2170" s="180">
        <v>2</v>
      </c>
      <c r="E2170" s="180" t="s">
        <v>297</v>
      </c>
      <c r="F2170" s="181">
        <v>10</v>
      </c>
      <c r="G2170" s="180" t="s">
        <v>238</v>
      </c>
      <c r="H2170" s="180">
        <v>1</v>
      </c>
      <c r="I2170" s="180" t="s">
        <v>229</v>
      </c>
      <c r="J2170" s="180" t="s">
        <v>121</v>
      </c>
      <c r="K2170" s="180" t="s">
        <v>230</v>
      </c>
      <c r="L2170" s="180">
        <v>207</v>
      </c>
      <c r="M2170" s="180" t="s">
        <v>243</v>
      </c>
      <c r="N2170" s="180">
        <v>16</v>
      </c>
      <c r="O2170" s="180">
        <v>2551.8200000000002</v>
      </c>
      <c r="P2170" s="180">
        <v>9203</v>
      </c>
      <c r="Q2170" t="str">
        <f t="shared" si="33"/>
        <v>1-Residential</v>
      </c>
      <c r="R2170" s="182"/>
      <c r="U2170" s="182"/>
    </row>
    <row r="2171" spans="1:21" x14ac:dyDescent="0.35">
      <c r="A2171" s="180">
        <v>5</v>
      </c>
      <c r="B2171" s="180" t="s">
        <v>181</v>
      </c>
      <c r="C2171" s="177">
        <v>2020</v>
      </c>
      <c r="D2171" s="180">
        <v>2</v>
      </c>
      <c r="E2171" s="180" t="s">
        <v>297</v>
      </c>
      <c r="F2171" s="181">
        <v>1</v>
      </c>
      <c r="G2171" s="180" t="s">
        <v>183</v>
      </c>
      <c r="H2171" s="180">
        <v>905</v>
      </c>
      <c r="I2171" s="180" t="s">
        <v>272</v>
      </c>
      <c r="J2171" s="180" t="s">
        <v>122</v>
      </c>
      <c r="K2171" s="180" t="s">
        <v>242</v>
      </c>
      <c r="L2171" s="180">
        <v>4512</v>
      </c>
      <c r="M2171" s="180" t="s">
        <v>186</v>
      </c>
      <c r="N2171" s="180">
        <v>59078</v>
      </c>
      <c r="O2171" s="180">
        <v>1198002.3400000001</v>
      </c>
      <c r="P2171" s="180">
        <v>31789924</v>
      </c>
      <c r="Q2171" t="str">
        <f t="shared" si="33"/>
        <v>2-Low Income Residential</v>
      </c>
      <c r="R2171" s="182"/>
      <c r="U2171" s="182"/>
    </row>
    <row r="2172" spans="1:21" x14ac:dyDescent="0.35">
      <c r="A2172" s="180">
        <v>5</v>
      </c>
      <c r="B2172" s="180" t="s">
        <v>181</v>
      </c>
      <c r="C2172" s="177">
        <v>2020</v>
      </c>
      <c r="D2172" s="180">
        <v>2</v>
      </c>
      <c r="E2172" s="180" t="s">
        <v>297</v>
      </c>
      <c r="F2172" s="181">
        <v>6</v>
      </c>
      <c r="G2172" s="180" t="s">
        <v>192</v>
      </c>
      <c r="H2172" s="180">
        <v>601</v>
      </c>
      <c r="I2172" s="180" t="s">
        <v>260</v>
      </c>
      <c r="J2172" s="180" t="s">
        <v>123</v>
      </c>
      <c r="K2172" s="180" t="s">
        <v>261</v>
      </c>
      <c r="L2172" s="180">
        <v>700</v>
      </c>
      <c r="M2172" s="180" t="s">
        <v>193</v>
      </c>
      <c r="N2172" s="180">
        <v>119</v>
      </c>
      <c r="O2172" s="180">
        <v>61451.67</v>
      </c>
      <c r="P2172" s="180">
        <v>108414</v>
      </c>
      <c r="Q2172" t="str">
        <f t="shared" si="33"/>
        <v>Street</v>
      </c>
      <c r="R2172" s="182"/>
      <c r="U2172" s="182"/>
    </row>
    <row r="2173" spans="1:21" x14ac:dyDescent="0.35">
      <c r="A2173" s="180">
        <v>5</v>
      </c>
      <c r="B2173" s="180" t="s">
        <v>181</v>
      </c>
      <c r="C2173" s="177">
        <v>2020</v>
      </c>
      <c r="D2173" s="180">
        <v>2</v>
      </c>
      <c r="E2173" s="180" t="s">
        <v>297</v>
      </c>
      <c r="F2173" s="181">
        <v>6</v>
      </c>
      <c r="G2173" s="180" t="s">
        <v>192</v>
      </c>
      <c r="H2173" s="180">
        <v>607</v>
      </c>
      <c r="I2173" s="180" t="s">
        <v>293</v>
      </c>
      <c r="J2173" s="180" t="s">
        <v>130</v>
      </c>
      <c r="K2173" s="180" t="s">
        <v>280</v>
      </c>
      <c r="L2173" s="180">
        <v>700</v>
      </c>
      <c r="M2173" s="180" t="s">
        <v>193</v>
      </c>
      <c r="N2173" s="180">
        <v>2</v>
      </c>
      <c r="O2173" s="180">
        <v>20503</v>
      </c>
      <c r="P2173" s="180">
        <v>50692</v>
      </c>
      <c r="Q2173" t="str">
        <f t="shared" si="33"/>
        <v>Street</v>
      </c>
      <c r="R2173" s="182"/>
      <c r="U2173" s="182"/>
    </row>
    <row r="2174" spans="1:21" x14ac:dyDescent="0.35">
      <c r="A2174" s="180">
        <v>5</v>
      </c>
      <c r="B2174" s="180" t="s">
        <v>181</v>
      </c>
      <c r="C2174" s="177">
        <v>2020</v>
      </c>
      <c r="D2174" s="180">
        <v>2</v>
      </c>
      <c r="E2174" s="180" t="s">
        <v>297</v>
      </c>
      <c r="F2174" s="181">
        <v>6</v>
      </c>
      <c r="G2174" s="180" t="s">
        <v>192</v>
      </c>
      <c r="H2174" s="180">
        <v>609</v>
      </c>
      <c r="I2174" s="180" t="s">
        <v>298</v>
      </c>
      <c r="J2174" s="180" t="s">
        <v>278</v>
      </c>
      <c r="K2174" s="180" t="s">
        <v>212</v>
      </c>
      <c r="L2174" s="180">
        <v>700</v>
      </c>
      <c r="M2174" s="180" t="s">
        <v>193</v>
      </c>
      <c r="N2174" s="180">
        <v>10</v>
      </c>
      <c r="O2174" s="180">
        <v>8507.49</v>
      </c>
      <c r="P2174" s="180">
        <v>35528</v>
      </c>
      <c r="Q2174" t="str">
        <f t="shared" si="33"/>
        <v>Street</v>
      </c>
      <c r="R2174" s="182"/>
      <c r="U2174" s="182"/>
    </row>
    <row r="2175" spans="1:21" x14ac:dyDescent="0.35">
      <c r="A2175" s="180">
        <v>5</v>
      </c>
      <c r="B2175" s="180" t="s">
        <v>181</v>
      </c>
      <c r="C2175" s="177">
        <v>2020</v>
      </c>
      <c r="D2175" s="180">
        <v>2</v>
      </c>
      <c r="E2175" s="180" t="s">
        <v>297</v>
      </c>
      <c r="F2175" s="181">
        <v>6</v>
      </c>
      <c r="G2175" s="180" t="s">
        <v>192</v>
      </c>
      <c r="H2175" s="180">
        <v>619</v>
      </c>
      <c r="I2175" s="180" t="s">
        <v>277</v>
      </c>
      <c r="J2175" s="180" t="s">
        <v>278</v>
      </c>
      <c r="K2175" s="180" t="s">
        <v>212</v>
      </c>
      <c r="L2175" s="180">
        <v>4562</v>
      </c>
      <c r="M2175" s="180" t="s">
        <v>211</v>
      </c>
      <c r="N2175" s="180">
        <v>343</v>
      </c>
      <c r="O2175" s="180">
        <v>373361.96</v>
      </c>
      <c r="P2175" s="180">
        <v>3736944</v>
      </c>
      <c r="Q2175" t="str">
        <f t="shared" si="33"/>
        <v>Street</v>
      </c>
      <c r="R2175" s="182"/>
      <c r="U2175" s="182"/>
    </row>
    <row r="2176" spans="1:21" x14ac:dyDescent="0.35">
      <c r="A2176" s="180">
        <v>5</v>
      </c>
      <c r="B2176" s="180" t="s">
        <v>181</v>
      </c>
      <c r="C2176" s="177">
        <v>2020</v>
      </c>
      <c r="D2176" s="180">
        <v>2</v>
      </c>
      <c r="E2176" s="180" t="s">
        <v>297</v>
      </c>
      <c r="F2176" s="181">
        <v>3</v>
      </c>
      <c r="G2176" s="180" t="s">
        <v>189</v>
      </c>
      <c r="H2176" s="180">
        <v>955</v>
      </c>
      <c r="I2176" s="180" t="s">
        <v>282</v>
      </c>
      <c r="J2176" s="180" t="s">
        <v>119</v>
      </c>
      <c r="K2176" s="180" t="s">
        <v>216</v>
      </c>
      <c r="L2176" s="180">
        <v>4532</v>
      </c>
      <c r="M2176" s="180" t="s">
        <v>200</v>
      </c>
      <c r="N2176" s="180">
        <v>348</v>
      </c>
      <c r="O2176" s="180">
        <v>645095.09</v>
      </c>
      <c r="P2176" s="180">
        <v>8625072</v>
      </c>
      <c r="Q2176" t="str">
        <f t="shared" si="33"/>
        <v>4-Medium C&amp;I</v>
      </c>
      <c r="R2176" s="182"/>
      <c r="U2176" s="182"/>
    </row>
    <row r="2177" spans="1:21" x14ac:dyDescent="0.35">
      <c r="A2177" s="180">
        <v>5</v>
      </c>
      <c r="B2177" s="180" t="s">
        <v>181</v>
      </c>
      <c r="C2177" s="177">
        <v>2020</v>
      </c>
      <c r="D2177" s="180">
        <v>2</v>
      </c>
      <c r="E2177" s="180" t="s">
        <v>297</v>
      </c>
      <c r="F2177" s="181">
        <v>77</v>
      </c>
      <c r="G2177" s="180" t="s">
        <v>212</v>
      </c>
      <c r="H2177" s="180">
        <v>18</v>
      </c>
      <c r="I2177" s="180" t="s">
        <v>215</v>
      </c>
      <c r="J2177" s="180" t="s">
        <v>119</v>
      </c>
      <c r="K2177" s="180" t="s">
        <v>216</v>
      </c>
      <c r="L2177" s="180">
        <v>1577</v>
      </c>
      <c r="M2177" s="180" t="s">
        <v>233</v>
      </c>
      <c r="N2177" s="180">
        <v>1</v>
      </c>
      <c r="O2177" s="180">
        <v>1144.0999999999999</v>
      </c>
      <c r="P2177" s="180">
        <v>5400</v>
      </c>
      <c r="Q2177" t="str">
        <f t="shared" si="33"/>
        <v>4-Medium C&amp;I</v>
      </c>
      <c r="R2177" s="182"/>
      <c r="U2177" s="182"/>
    </row>
    <row r="2178" spans="1:21" x14ac:dyDescent="0.35">
      <c r="A2178" s="180">
        <v>5</v>
      </c>
      <c r="B2178" s="180" t="s">
        <v>181</v>
      </c>
      <c r="C2178" s="177">
        <v>2020</v>
      </c>
      <c r="D2178" s="180">
        <v>2</v>
      </c>
      <c r="E2178" s="180" t="s">
        <v>297</v>
      </c>
      <c r="F2178" s="181">
        <v>79</v>
      </c>
      <c r="G2178" s="180" t="s">
        <v>212</v>
      </c>
      <c r="H2178" s="180">
        <v>18</v>
      </c>
      <c r="I2178" s="180" t="s">
        <v>215</v>
      </c>
      <c r="J2178" s="180" t="s">
        <v>119</v>
      </c>
      <c r="K2178" s="180" t="s">
        <v>216</v>
      </c>
      <c r="L2178" s="180">
        <v>1579</v>
      </c>
      <c r="M2178" s="180" t="s">
        <v>271</v>
      </c>
      <c r="N2178" s="180">
        <v>1</v>
      </c>
      <c r="O2178" s="180">
        <v>14205.55</v>
      </c>
      <c r="P2178" s="180">
        <v>70000</v>
      </c>
      <c r="Q2178" t="str">
        <f t="shared" ref="Q2178:Q2241" si="34">VLOOKUP(J2178,S:T,2,FALSE)</f>
        <v>4-Medium C&amp;I</v>
      </c>
      <c r="R2178" s="182"/>
      <c r="U2178" s="182"/>
    </row>
    <row r="2179" spans="1:21" x14ac:dyDescent="0.35">
      <c r="A2179" s="180">
        <v>5</v>
      </c>
      <c r="B2179" s="180" t="s">
        <v>181</v>
      </c>
      <c r="C2179" s="177">
        <v>2020</v>
      </c>
      <c r="D2179" s="180">
        <v>2</v>
      </c>
      <c r="E2179" s="180" t="s">
        <v>297</v>
      </c>
      <c r="F2179" s="181">
        <v>75</v>
      </c>
      <c r="G2179" s="180" t="s">
        <v>212</v>
      </c>
      <c r="H2179" s="180">
        <v>701</v>
      </c>
      <c r="I2179" s="180" t="s">
        <v>206</v>
      </c>
      <c r="J2179" s="180" t="s">
        <v>207</v>
      </c>
      <c r="K2179" s="180" t="s">
        <v>208</v>
      </c>
      <c r="L2179" s="180">
        <v>1575</v>
      </c>
      <c r="M2179" s="180" t="s">
        <v>218</v>
      </c>
      <c r="N2179" s="180">
        <v>1</v>
      </c>
      <c r="O2179" s="180">
        <v>37876.67</v>
      </c>
      <c r="P2179" s="180">
        <v>209300</v>
      </c>
      <c r="Q2179" t="str">
        <f t="shared" si="34"/>
        <v>5-Large C&amp;I</v>
      </c>
      <c r="R2179" s="182"/>
      <c r="U2179" s="182"/>
    </row>
    <row r="2180" spans="1:21" x14ac:dyDescent="0.35">
      <c r="A2180" s="180">
        <v>5</v>
      </c>
      <c r="B2180" s="180" t="s">
        <v>181</v>
      </c>
      <c r="C2180" s="177">
        <v>2020</v>
      </c>
      <c r="D2180" s="180">
        <v>2</v>
      </c>
      <c r="E2180" s="180" t="s">
        <v>297</v>
      </c>
      <c r="F2180" s="181">
        <v>3</v>
      </c>
      <c r="G2180" s="180" t="s">
        <v>189</v>
      </c>
      <c r="H2180" s="180">
        <v>19</v>
      </c>
      <c r="I2180" s="180" t="s">
        <v>262</v>
      </c>
      <c r="J2180" s="180" t="s">
        <v>127</v>
      </c>
      <c r="K2180" s="180" t="s">
        <v>263</v>
      </c>
      <c r="L2180" s="180">
        <v>300</v>
      </c>
      <c r="M2180" s="180" t="s">
        <v>191</v>
      </c>
      <c r="N2180" s="180">
        <v>54</v>
      </c>
      <c r="O2180" s="180">
        <v>218527</v>
      </c>
      <c r="P2180" s="180">
        <v>998191</v>
      </c>
      <c r="Q2180" t="str">
        <f t="shared" si="34"/>
        <v>4-Medium C&amp;I</v>
      </c>
      <c r="R2180" s="182"/>
      <c r="U2180" s="182"/>
    </row>
    <row r="2181" spans="1:21" x14ac:dyDescent="0.35">
      <c r="A2181" s="180">
        <v>5</v>
      </c>
      <c r="B2181" s="180" t="s">
        <v>181</v>
      </c>
      <c r="C2181" s="177">
        <v>2020</v>
      </c>
      <c r="D2181" s="180">
        <v>2</v>
      </c>
      <c r="E2181" s="180" t="s">
        <v>297</v>
      </c>
      <c r="F2181" s="181">
        <v>3</v>
      </c>
      <c r="G2181" s="180" t="s">
        <v>189</v>
      </c>
      <c r="H2181" s="180">
        <v>17</v>
      </c>
      <c r="I2181" s="180" t="s">
        <v>204</v>
      </c>
      <c r="J2181" s="180" t="s">
        <v>128</v>
      </c>
      <c r="K2181" s="180" t="s">
        <v>205</v>
      </c>
      <c r="L2181" s="180">
        <v>300</v>
      </c>
      <c r="M2181" s="180" t="s">
        <v>191</v>
      </c>
      <c r="N2181" s="180">
        <v>2</v>
      </c>
      <c r="O2181" s="180">
        <v>2697.01</v>
      </c>
      <c r="P2181" s="180">
        <v>13120</v>
      </c>
      <c r="Q2181" t="str">
        <f t="shared" si="34"/>
        <v>4-Medium C&amp;I</v>
      </c>
      <c r="R2181" s="182"/>
      <c r="U2181" s="182"/>
    </row>
    <row r="2182" spans="1:21" x14ac:dyDescent="0.35">
      <c r="A2182" s="180">
        <v>5</v>
      </c>
      <c r="B2182" s="180" t="s">
        <v>181</v>
      </c>
      <c r="C2182" s="177">
        <v>2020</v>
      </c>
      <c r="D2182" s="180">
        <v>2</v>
      </c>
      <c r="E2182" s="180" t="s">
        <v>297</v>
      </c>
      <c r="F2182" s="181">
        <v>79</v>
      </c>
      <c r="G2182" s="180" t="s">
        <v>212</v>
      </c>
      <c r="H2182" s="180">
        <v>954</v>
      </c>
      <c r="I2182" s="180" t="s">
        <v>237</v>
      </c>
      <c r="J2182" s="180" t="s">
        <v>119</v>
      </c>
      <c r="K2182" s="180" t="s">
        <v>216</v>
      </c>
      <c r="L2182" s="180">
        <v>4579</v>
      </c>
      <c r="M2182" s="180" t="s">
        <v>221</v>
      </c>
      <c r="N2182" s="180">
        <v>5</v>
      </c>
      <c r="O2182" s="180">
        <v>9406.27</v>
      </c>
      <c r="P2182" s="180">
        <v>106500</v>
      </c>
      <c r="Q2182" t="str">
        <f t="shared" si="34"/>
        <v>4-Medium C&amp;I</v>
      </c>
      <c r="R2182" s="182"/>
      <c r="U2182" s="182"/>
    </row>
    <row r="2183" spans="1:21" x14ac:dyDescent="0.35">
      <c r="A2183" s="180">
        <v>5</v>
      </c>
      <c r="B2183" s="180" t="s">
        <v>181</v>
      </c>
      <c r="C2183" s="177">
        <v>2020</v>
      </c>
      <c r="D2183" s="180">
        <v>2</v>
      </c>
      <c r="E2183" s="180" t="s">
        <v>297</v>
      </c>
      <c r="F2183" s="181">
        <v>3</v>
      </c>
      <c r="G2183" s="180" t="s">
        <v>189</v>
      </c>
      <c r="H2183" s="180">
        <v>16</v>
      </c>
      <c r="I2183" s="180" t="s">
        <v>281</v>
      </c>
      <c r="J2183" s="180" t="s">
        <v>127</v>
      </c>
      <c r="K2183" s="180" t="s">
        <v>263</v>
      </c>
      <c r="L2183" s="180">
        <v>300</v>
      </c>
      <c r="M2183" s="180" t="s">
        <v>191</v>
      </c>
      <c r="N2183" s="180">
        <v>2</v>
      </c>
      <c r="O2183" s="180">
        <v>5326.82</v>
      </c>
      <c r="P2183" s="180">
        <v>27680</v>
      </c>
      <c r="Q2183" t="str">
        <f t="shared" si="34"/>
        <v>4-Medium C&amp;I</v>
      </c>
      <c r="R2183" s="182"/>
      <c r="U2183" s="182"/>
    </row>
    <row r="2184" spans="1:21" x14ac:dyDescent="0.35">
      <c r="A2184" s="180">
        <v>5</v>
      </c>
      <c r="B2184" s="180" t="s">
        <v>181</v>
      </c>
      <c r="C2184" s="177">
        <v>2020</v>
      </c>
      <c r="D2184" s="180">
        <v>2</v>
      </c>
      <c r="E2184" s="180" t="s">
        <v>297</v>
      </c>
      <c r="F2184" s="181">
        <v>60</v>
      </c>
      <c r="G2184" s="180" t="s">
        <v>212</v>
      </c>
      <c r="H2184" s="180">
        <v>600</v>
      </c>
      <c r="I2184" s="180" t="s">
        <v>266</v>
      </c>
      <c r="J2184" s="180" t="s">
        <v>123</v>
      </c>
      <c r="K2184" s="180" t="s">
        <v>261</v>
      </c>
      <c r="L2184" s="180">
        <v>360</v>
      </c>
      <c r="M2184" s="180" t="s">
        <v>225</v>
      </c>
      <c r="N2184" s="180">
        <v>9</v>
      </c>
      <c r="O2184" s="180">
        <v>4300.78</v>
      </c>
      <c r="P2184" s="180">
        <v>5830</v>
      </c>
      <c r="Q2184" t="str">
        <f t="shared" si="34"/>
        <v>Street</v>
      </c>
      <c r="R2184" s="182"/>
      <c r="U2184" s="182"/>
    </row>
    <row r="2185" spans="1:21" x14ac:dyDescent="0.35">
      <c r="A2185" s="180">
        <v>5</v>
      </c>
      <c r="B2185" s="180" t="s">
        <v>181</v>
      </c>
      <c r="C2185" s="177">
        <v>2020</v>
      </c>
      <c r="D2185" s="180">
        <v>2</v>
      </c>
      <c r="E2185" s="180" t="s">
        <v>297</v>
      </c>
      <c r="F2185" s="181">
        <v>1</v>
      </c>
      <c r="G2185" s="180" t="s">
        <v>183</v>
      </c>
      <c r="H2185" s="180">
        <v>616</v>
      </c>
      <c r="I2185" s="180" t="s">
        <v>199</v>
      </c>
      <c r="J2185" s="180" t="s">
        <v>125</v>
      </c>
      <c r="K2185" s="180" t="s">
        <v>197</v>
      </c>
      <c r="L2185" s="180">
        <v>4512</v>
      </c>
      <c r="M2185" s="180" t="s">
        <v>186</v>
      </c>
      <c r="N2185" s="180">
        <v>588</v>
      </c>
      <c r="O2185" s="180">
        <v>20439.150000000001</v>
      </c>
      <c r="P2185" s="180">
        <v>75704</v>
      </c>
      <c r="Q2185" t="str">
        <f t="shared" si="34"/>
        <v>Street</v>
      </c>
      <c r="R2185" s="182"/>
      <c r="U2185" s="182"/>
    </row>
    <row r="2186" spans="1:21" x14ac:dyDescent="0.35">
      <c r="A2186" s="180">
        <v>5</v>
      </c>
      <c r="B2186" s="180" t="s">
        <v>181</v>
      </c>
      <c r="C2186" s="177">
        <v>2020</v>
      </c>
      <c r="D2186" s="180">
        <v>2</v>
      </c>
      <c r="E2186" s="180" t="s">
        <v>297</v>
      </c>
      <c r="F2186" s="181">
        <v>5</v>
      </c>
      <c r="G2186" s="180" t="s">
        <v>195</v>
      </c>
      <c r="H2186" s="180">
        <v>603</v>
      </c>
      <c r="I2186" s="180" t="s">
        <v>196</v>
      </c>
      <c r="J2186" s="180" t="s">
        <v>125</v>
      </c>
      <c r="K2186" s="180" t="s">
        <v>197</v>
      </c>
      <c r="L2186" s="180">
        <v>460</v>
      </c>
      <c r="M2186" s="180" t="s">
        <v>198</v>
      </c>
      <c r="N2186" s="180">
        <v>55</v>
      </c>
      <c r="O2186" s="180">
        <v>8876.6200000000008</v>
      </c>
      <c r="P2186" s="180">
        <v>25719</v>
      </c>
      <c r="Q2186" t="str">
        <f t="shared" si="34"/>
        <v>Street</v>
      </c>
      <c r="R2186" s="182"/>
      <c r="U2186" s="182"/>
    </row>
    <row r="2187" spans="1:21" x14ac:dyDescent="0.35">
      <c r="A2187" s="180">
        <v>4</v>
      </c>
      <c r="B2187" s="180" t="s">
        <v>187</v>
      </c>
      <c r="C2187" s="177">
        <v>2020</v>
      </c>
      <c r="D2187" s="180">
        <v>2</v>
      </c>
      <c r="E2187" s="180" t="s">
        <v>297</v>
      </c>
      <c r="F2187" s="181">
        <v>3</v>
      </c>
      <c r="G2187" s="180" t="s">
        <v>189</v>
      </c>
      <c r="H2187" s="180">
        <v>950</v>
      </c>
      <c r="I2187" s="180" t="s">
        <v>184</v>
      </c>
      <c r="J2187" s="180" t="s">
        <v>115</v>
      </c>
      <c r="K2187" s="180" t="s">
        <v>185</v>
      </c>
      <c r="L2187" s="180">
        <v>4532</v>
      </c>
      <c r="M2187" s="180" t="s">
        <v>200</v>
      </c>
      <c r="N2187" s="180">
        <v>966</v>
      </c>
      <c r="O2187" s="180">
        <v>130393.56</v>
      </c>
      <c r="P2187" s="180">
        <v>1231482</v>
      </c>
      <c r="Q2187" t="str">
        <f t="shared" si="34"/>
        <v>3-Small C&amp;I</v>
      </c>
      <c r="R2187" s="182"/>
      <c r="U2187" s="182"/>
    </row>
    <row r="2188" spans="1:21" x14ac:dyDescent="0.35">
      <c r="A2188" s="180">
        <v>5</v>
      </c>
      <c r="B2188" s="180" t="s">
        <v>181</v>
      </c>
      <c r="C2188" s="177">
        <v>2020</v>
      </c>
      <c r="D2188" s="180">
        <v>2</v>
      </c>
      <c r="E2188" s="180" t="s">
        <v>297</v>
      </c>
      <c r="F2188" s="181">
        <v>75</v>
      </c>
      <c r="G2188" s="180" t="s">
        <v>212</v>
      </c>
      <c r="H2188" s="180">
        <v>950</v>
      </c>
      <c r="I2188" s="180" t="s">
        <v>184</v>
      </c>
      <c r="J2188" s="180" t="s">
        <v>115</v>
      </c>
      <c r="K2188" s="180" t="s">
        <v>185</v>
      </c>
      <c r="L2188" s="180">
        <v>4575</v>
      </c>
      <c r="M2188" s="180" t="s">
        <v>212</v>
      </c>
      <c r="N2188" s="180">
        <v>2</v>
      </c>
      <c r="O2188" s="180">
        <v>987.91</v>
      </c>
      <c r="P2188" s="180">
        <v>10640</v>
      </c>
      <c r="Q2188" t="str">
        <f t="shared" si="34"/>
        <v>3-Small C&amp;I</v>
      </c>
      <c r="R2188" s="182"/>
      <c r="U2188" s="182"/>
    </row>
    <row r="2189" spans="1:21" x14ac:dyDescent="0.35">
      <c r="A2189" s="180">
        <v>5</v>
      </c>
      <c r="B2189" s="180" t="s">
        <v>181</v>
      </c>
      <c r="C2189" s="177">
        <v>2020</v>
      </c>
      <c r="D2189" s="180">
        <v>2</v>
      </c>
      <c r="E2189" s="180" t="s">
        <v>297</v>
      </c>
      <c r="F2189" s="181">
        <v>79</v>
      </c>
      <c r="G2189" s="180" t="s">
        <v>212</v>
      </c>
      <c r="H2189" s="180">
        <v>951</v>
      </c>
      <c r="I2189" s="180" t="s">
        <v>250</v>
      </c>
      <c r="J2189" s="180" t="s">
        <v>126</v>
      </c>
      <c r="K2189" s="180" t="s">
        <v>249</v>
      </c>
      <c r="L2189" s="180">
        <v>4579</v>
      </c>
      <c r="M2189" s="180" t="s">
        <v>221</v>
      </c>
      <c r="N2189" s="180">
        <v>7</v>
      </c>
      <c r="O2189" s="180">
        <v>309.11</v>
      </c>
      <c r="P2189" s="180">
        <v>2844</v>
      </c>
      <c r="Q2189" t="str">
        <f t="shared" si="34"/>
        <v>3-Small C&amp;I</v>
      </c>
      <c r="R2189" s="182"/>
      <c r="U2189" s="182"/>
    </row>
    <row r="2190" spans="1:21" x14ac:dyDescent="0.35">
      <c r="A2190" s="180">
        <v>5</v>
      </c>
      <c r="B2190" s="180" t="s">
        <v>181</v>
      </c>
      <c r="C2190" s="177">
        <v>2020</v>
      </c>
      <c r="D2190" s="180">
        <v>2</v>
      </c>
      <c r="E2190" s="180" t="s">
        <v>297</v>
      </c>
      <c r="F2190" s="181">
        <v>5</v>
      </c>
      <c r="G2190" s="180" t="s">
        <v>195</v>
      </c>
      <c r="H2190" s="180">
        <v>5</v>
      </c>
      <c r="I2190" s="180" t="s">
        <v>190</v>
      </c>
      <c r="J2190" s="180" t="s">
        <v>115</v>
      </c>
      <c r="K2190" s="180" t="s">
        <v>185</v>
      </c>
      <c r="L2190" s="180">
        <v>460</v>
      </c>
      <c r="M2190" s="180" t="s">
        <v>198</v>
      </c>
      <c r="N2190" s="180">
        <v>1058</v>
      </c>
      <c r="O2190" s="180">
        <v>402231.59</v>
      </c>
      <c r="P2190" s="180">
        <v>2255260</v>
      </c>
      <c r="Q2190" t="str">
        <f t="shared" si="34"/>
        <v>3-Small C&amp;I</v>
      </c>
      <c r="R2190" s="182"/>
      <c r="U2190" s="182"/>
    </row>
    <row r="2191" spans="1:21" x14ac:dyDescent="0.35">
      <c r="A2191" s="180">
        <v>5</v>
      </c>
      <c r="B2191" s="180" t="s">
        <v>181</v>
      </c>
      <c r="C2191" s="177">
        <v>2020</v>
      </c>
      <c r="D2191" s="180">
        <v>2</v>
      </c>
      <c r="E2191" s="180" t="s">
        <v>297</v>
      </c>
      <c r="F2191" s="181">
        <v>3</v>
      </c>
      <c r="G2191" s="180" t="s">
        <v>189</v>
      </c>
      <c r="H2191" s="180">
        <v>18</v>
      </c>
      <c r="I2191" s="180" t="s">
        <v>215</v>
      </c>
      <c r="J2191" s="180" t="s">
        <v>119</v>
      </c>
      <c r="K2191" s="180" t="s">
        <v>216</v>
      </c>
      <c r="L2191" s="180">
        <v>300</v>
      </c>
      <c r="M2191" s="180" t="s">
        <v>191</v>
      </c>
      <c r="N2191" s="180">
        <v>2306</v>
      </c>
      <c r="O2191" s="180">
        <v>7099903.5499999998</v>
      </c>
      <c r="P2191" s="180">
        <v>32863259</v>
      </c>
      <c r="Q2191" t="str">
        <f t="shared" si="34"/>
        <v>4-Medium C&amp;I</v>
      </c>
      <c r="R2191" s="182"/>
      <c r="U2191" s="182"/>
    </row>
    <row r="2192" spans="1:21" x14ac:dyDescent="0.35">
      <c r="A2192" s="180">
        <v>4</v>
      </c>
      <c r="B2192" s="180" t="s">
        <v>187</v>
      </c>
      <c r="C2192" s="177">
        <v>2020</v>
      </c>
      <c r="D2192" s="180">
        <v>2</v>
      </c>
      <c r="E2192" s="180" t="s">
        <v>297</v>
      </c>
      <c r="F2192" s="181">
        <v>3</v>
      </c>
      <c r="G2192" s="180" t="s">
        <v>189</v>
      </c>
      <c r="H2192" s="180">
        <v>952</v>
      </c>
      <c r="I2192" s="180" t="s">
        <v>235</v>
      </c>
      <c r="J2192" s="180" t="s">
        <v>117</v>
      </c>
      <c r="K2192" s="180" t="s">
        <v>236</v>
      </c>
      <c r="L2192" s="180">
        <v>4532</v>
      </c>
      <c r="M2192" s="180" t="s">
        <v>200</v>
      </c>
      <c r="N2192" s="180">
        <v>7</v>
      </c>
      <c r="O2192" s="180">
        <v>179.95</v>
      </c>
      <c r="P2192" s="180">
        <v>1104</v>
      </c>
      <c r="Q2192" t="str">
        <f t="shared" si="34"/>
        <v>3-Small C&amp;I</v>
      </c>
      <c r="R2192" s="182"/>
      <c r="U2192" s="182"/>
    </row>
    <row r="2193" spans="1:21" x14ac:dyDescent="0.35">
      <c r="A2193" s="180">
        <v>4</v>
      </c>
      <c r="B2193" s="180" t="s">
        <v>187</v>
      </c>
      <c r="C2193" s="177">
        <v>2020</v>
      </c>
      <c r="D2193" s="180">
        <v>2</v>
      </c>
      <c r="E2193" s="180" t="s">
        <v>297</v>
      </c>
      <c r="F2193" s="181">
        <v>3</v>
      </c>
      <c r="G2193" s="180" t="s">
        <v>189</v>
      </c>
      <c r="H2193" s="180">
        <v>10</v>
      </c>
      <c r="I2193" s="180" t="s">
        <v>251</v>
      </c>
      <c r="J2193" s="180" t="s">
        <v>118</v>
      </c>
      <c r="K2193" s="180" t="s">
        <v>214</v>
      </c>
      <c r="L2193" s="180">
        <v>300</v>
      </c>
      <c r="M2193" s="180" t="s">
        <v>191</v>
      </c>
      <c r="N2193" s="180">
        <v>17</v>
      </c>
      <c r="O2193" s="180">
        <v>1439.94</v>
      </c>
      <c r="P2193" s="180">
        <v>5824</v>
      </c>
      <c r="Q2193" t="str">
        <f t="shared" si="34"/>
        <v>3-Small C&amp;I</v>
      </c>
      <c r="R2193" s="182"/>
      <c r="U2193" s="182"/>
    </row>
    <row r="2194" spans="1:21" x14ac:dyDescent="0.35">
      <c r="A2194" s="180">
        <v>5</v>
      </c>
      <c r="B2194" s="180" t="s">
        <v>181</v>
      </c>
      <c r="C2194" s="177">
        <v>2020</v>
      </c>
      <c r="D2194" s="180">
        <v>2</v>
      </c>
      <c r="E2194" s="180" t="s">
        <v>297</v>
      </c>
      <c r="F2194" s="181">
        <v>3</v>
      </c>
      <c r="G2194" s="180" t="s">
        <v>189</v>
      </c>
      <c r="H2194" s="180">
        <v>15</v>
      </c>
      <c r="I2194" s="180" t="s">
        <v>252</v>
      </c>
      <c r="J2194" s="180" t="s">
        <v>118</v>
      </c>
      <c r="K2194" s="180" t="s">
        <v>214</v>
      </c>
      <c r="L2194" s="180">
        <v>300</v>
      </c>
      <c r="M2194" s="180" t="s">
        <v>191</v>
      </c>
      <c r="N2194" s="180">
        <v>112</v>
      </c>
      <c r="O2194" s="180">
        <v>8986.0499999999993</v>
      </c>
      <c r="P2194" s="180">
        <v>33673</v>
      </c>
      <c r="Q2194" t="str">
        <f t="shared" si="34"/>
        <v>3-Small C&amp;I</v>
      </c>
      <c r="R2194" s="182"/>
      <c r="U2194" s="182"/>
    </row>
    <row r="2195" spans="1:21" x14ac:dyDescent="0.35">
      <c r="A2195" s="180">
        <v>4</v>
      </c>
      <c r="B2195" s="180" t="s">
        <v>187</v>
      </c>
      <c r="C2195" s="177">
        <v>2020</v>
      </c>
      <c r="D2195" s="180">
        <v>2</v>
      </c>
      <c r="E2195" s="180" t="s">
        <v>297</v>
      </c>
      <c r="F2195" s="181">
        <v>3</v>
      </c>
      <c r="G2195" s="180" t="s">
        <v>189</v>
      </c>
      <c r="H2195" s="180">
        <v>15</v>
      </c>
      <c r="I2195" s="180" t="s">
        <v>252</v>
      </c>
      <c r="J2195" s="180" t="s">
        <v>118</v>
      </c>
      <c r="K2195" s="180" t="s">
        <v>214</v>
      </c>
      <c r="L2195" s="180">
        <v>300</v>
      </c>
      <c r="M2195" s="180" t="s">
        <v>191</v>
      </c>
      <c r="N2195" s="180">
        <v>1</v>
      </c>
      <c r="O2195" s="180">
        <v>50.28</v>
      </c>
      <c r="P2195" s="180">
        <v>167</v>
      </c>
      <c r="Q2195" t="str">
        <f t="shared" si="34"/>
        <v>3-Small C&amp;I</v>
      </c>
      <c r="R2195" s="182"/>
      <c r="U2195" s="182"/>
    </row>
    <row r="2196" spans="1:21" x14ac:dyDescent="0.35">
      <c r="A2196" s="180">
        <v>4</v>
      </c>
      <c r="B2196" s="180" t="s">
        <v>187</v>
      </c>
      <c r="C2196" s="177">
        <v>2020</v>
      </c>
      <c r="D2196" s="180">
        <v>2</v>
      </c>
      <c r="E2196" s="180" t="s">
        <v>297</v>
      </c>
      <c r="F2196" s="181">
        <v>3</v>
      </c>
      <c r="G2196" s="180" t="s">
        <v>189</v>
      </c>
      <c r="H2196" s="180">
        <v>9</v>
      </c>
      <c r="I2196" s="180" t="s">
        <v>275</v>
      </c>
      <c r="J2196" s="180" t="s">
        <v>117</v>
      </c>
      <c r="K2196" s="180" t="s">
        <v>236</v>
      </c>
      <c r="L2196" s="180">
        <v>300</v>
      </c>
      <c r="M2196" s="180" t="s">
        <v>191</v>
      </c>
      <c r="N2196" s="180">
        <v>2</v>
      </c>
      <c r="O2196" s="180">
        <v>125.64</v>
      </c>
      <c r="P2196" s="180">
        <v>481</v>
      </c>
      <c r="Q2196" t="str">
        <f t="shared" si="34"/>
        <v>3-Small C&amp;I</v>
      </c>
      <c r="R2196" s="182"/>
      <c r="U2196" s="182"/>
    </row>
    <row r="2197" spans="1:21" x14ac:dyDescent="0.35">
      <c r="A2197" s="180">
        <v>5</v>
      </c>
      <c r="B2197" s="180" t="s">
        <v>181</v>
      </c>
      <c r="C2197" s="177">
        <v>2020</v>
      </c>
      <c r="D2197" s="180">
        <v>2</v>
      </c>
      <c r="E2197" s="180" t="s">
        <v>297</v>
      </c>
      <c r="F2197" s="181">
        <v>6</v>
      </c>
      <c r="G2197" s="180" t="s">
        <v>192</v>
      </c>
      <c r="H2197" s="180">
        <v>603</v>
      </c>
      <c r="I2197" s="180" t="s">
        <v>196</v>
      </c>
      <c r="J2197" s="180" t="s">
        <v>125</v>
      </c>
      <c r="K2197" s="180" t="s">
        <v>197</v>
      </c>
      <c r="L2197" s="180">
        <v>700</v>
      </c>
      <c r="M2197" s="180" t="s">
        <v>193</v>
      </c>
      <c r="N2197" s="180">
        <v>687</v>
      </c>
      <c r="O2197" s="180">
        <v>63712.5</v>
      </c>
      <c r="P2197" s="180">
        <v>174936</v>
      </c>
      <c r="Q2197" t="str">
        <f t="shared" si="34"/>
        <v>Street</v>
      </c>
      <c r="R2197" s="182"/>
      <c r="U2197" s="182"/>
    </row>
    <row r="2198" spans="1:21" x14ac:dyDescent="0.35">
      <c r="A2198" s="180">
        <v>4</v>
      </c>
      <c r="B2198" s="180" t="s">
        <v>187</v>
      </c>
      <c r="C2198" s="177">
        <v>2020</v>
      </c>
      <c r="D2198" s="180">
        <v>2</v>
      </c>
      <c r="E2198" s="180" t="s">
        <v>297</v>
      </c>
      <c r="F2198" s="181">
        <v>1</v>
      </c>
      <c r="G2198" s="180" t="s">
        <v>183</v>
      </c>
      <c r="H2198" s="180">
        <v>1</v>
      </c>
      <c r="I2198" s="180" t="s">
        <v>229</v>
      </c>
      <c r="J2198" s="180" t="s">
        <v>121</v>
      </c>
      <c r="K2198" s="180" t="s">
        <v>230</v>
      </c>
      <c r="L2198" s="180">
        <v>200</v>
      </c>
      <c r="M2198" s="180" t="s">
        <v>210</v>
      </c>
      <c r="N2198" s="180">
        <v>1180</v>
      </c>
      <c r="O2198" s="180">
        <v>237384.24</v>
      </c>
      <c r="P2198" s="180">
        <v>871595</v>
      </c>
      <c r="Q2198" t="str">
        <f t="shared" si="34"/>
        <v>1-Residential</v>
      </c>
      <c r="R2198" s="182"/>
      <c r="U2198" s="182"/>
    </row>
    <row r="2199" spans="1:21" x14ac:dyDescent="0.35">
      <c r="A2199" s="180">
        <v>5</v>
      </c>
      <c r="B2199" s="180" t="s">
        <v>181</v>
      </c>
      <c r="C2199" s="177">
        <v>2020</v>
      </c>
      <c r="D2199" s="180">
        <v>2</v>
      </c>
      <c r="E2199" s="180" t="s">
        <v>297</v>
      </c>
      <c r="F2199" s="181">
        <v>6</v>
      </c>
      <c r="G2199" s="180" t="s">
        <v>192</v>
      </c>
      <c r="H2199" s="180">
        <v>616</v>
      </c>
      <c r="I2199" s="180" t="s">
        <v>199</v>
      </c>
      <c r="J2199" s="180" t="s">
        <v>125</v>
      </c>
      <c r="K2199" s="180" t="s">
        <v>197</v>
      </c>
      <c r="L2199" s="180">
        <v>4562</v>
      </c>
      <c r="M2199" s="180" t="s">
        <v>211</v>
      </c>
      <c r="N2199" s="180">
        <v>858</v>
      </c>
      <c r="O2199" s="180">
        <v>57675.71</v>
      </c>
      <c r="P2199" s="180">
        <v>258851</v>
      </c>
      <c r="Q2199" t="str">
        <f t="shared" si="34"/>
        <v>Street</v>
      </c>
      <c r="R2199" s="182"/>
      <c r="U2199" s="182"/>
    </row>
    <row r="2200" spans="1:21" x14ac:dyDescent="0.35">
      <c r="A2200" s="180">
        <v>5</v>
      </c>
      <c r="B2200" s="180" t="s">
        <v>181</v>
      </c>
      <c r="C2200" s="177">
        <v>2020</v>
      </c>
      <c r="D2200" s="180">
        <v>2</v>
      </c>
      <c r="E2200" s="180" t="s">
        <v>297</v>
      </c>
      <c r="F2200" s="181">
        <v>6</v>
      </c>
      <c r="G2200" s="180" t="s">
        <v>192</v>
      </c>
      <c r="H2200" s="180">
        <v>626</v>
      </c>
      <c r="I2200" s="180" t="s">
        <v>268</v>
      </c>
      <c r="J2200" s="180" t="s">
        <v>132</v>
      </c>
      <c r="K2200" s="180" t="s">
        <v>212</v>
      </c>
      <c r="L2200" s="180">
        <v>700</v>
      </c>
      <c r="M2200" s="180" t="s">
        <v>193</v>
      </c>
      <c r="N2200" s="180">
        <v>3</v>
      </c>
      <c r="O2200" s="180">
        <v>2099.85</v>
      </c>
      <c r="P2200" s="180">
        <v>683</v>
      </c>
      <c r="Q2200" t="str">
        <f t="shared" si="34"/>
        <v>Street</v>
      </c>
      <c r="R2200" s="182"/>
      <c r="U2200" s="182"/>
    </row>
    <row r="2201" spans="1:21" x14ac:dyDescent="0.35">
      <c r="A2201" s="180">
        <v>4</v>
      </c>
      <c r="B2201" s="180" t="s">
        <v>187</v>
      </c>
      <c r="C2201" s="177">
        <v>2020</v>
      </c>
      <c r="D2201" s="180">
        <v>2</v>
      </c>
      <c r="E2201" s="180" t="s">
        <v>297</v>
      </c>
      <c r="F2201" s="181">
        <v>3</v>
      </c>
      <c r="G2201" s="180" t="s">
        <v>189</v>
      </c>
      <c r="H2201" s="180">
        <v>954</v>
      </c>
      <c r="I2201" s="180" t="s">
        <v>237</v>
      </c>
      <c r="J2201" s="180" t="s">
        <v>119</v>
      </c>
      <c r="K2201" s="180" t="s">
        <v>216</v>
      </c>
      <c r="L2201" s="180">
        <v>4532</v>
      </c>
      <c r="M2201" s="180" t="s">
        <v>200</v>
      </c>
      <c r="N2201" s="180">
        <v>54</v>
      </c>
      <c r="O2201" s="180">
        <v>77357.58</v>
      </c>
      <c r="P2201" s="180">
        <v>924797</v>
      </c>
      <c r="Q2201" t="str">
        <f t="shared" si="34"/>
        <v>4-Medium C&amp;I</v>
      </c>
      <c r="R2201" s="182"/>
      <c r="U2201" s="182"/>
    </row>
    <row r="2202" spans="1:21" x14ac:dyDescent="0.35">
      <c r="A2202" s="180">
        <v>5</v>
      </c>
      <c r="B2202" s="180" t="s">
        <v>181</v>
      </c>
      <c r="C2202" s="177">
        <v>2020</v>
      </c>
      <c r="D2202" s="180">
        <v>2</v>
      </c>
      <c r="E2202" s="180" t="s">
        <v>297</v>
      </c>
      <c r="F2202" s="181">
        <v>75</v>
      </c>
      <c r="G2202" s="180" t="s">
        <v>212</v>
      </c>
      <c r="H2202" s="180">
        <v>18</v>
      </c>
      <c r="I2202" s="180" t="s">
        <v>215</v>
      </c>
      <c r="J2202" s="180" t="s">
        <v>119</v>
      </c>
      <c r="K2202" s="180" t="s">
        <v>216</v>
      </c>
      <c r="L2202" s="180">
        <v>1575</v>
      </c>
      <c r="M2202" s="180" t="s">
        <v>218</v>
      </c>
      <c r="N2202" s="180">
        <v>2</v>
      </c>
      <c r="O2202" s="180">
        <v>9709.0400000000009</v>
      </c>
      <c r="P2202" s="180">
        <v>46350</v>
      </c>
      <c r="Q2202" t="str">
        <f t="shared" si="34"/>
        <v>4-Medium C&amp;I</v>
      </c>
      <c r="R2202" s="182"/>
      <c r="U2202" s="182"/>
    </row>
    <row r="2203" spans="1:21" x14ac:dyDescent="0.35">
      <c r="A2203" s="180">
        <v>5</v>
      </c>
      <c r="B2203" s="180" t="s">
        <v>181</v>
      </c>
      <c r="C2203" s="177">
        <v>2020</v>
      </c>
      <c r="D2203" s="180">
        <v>2</v>
      </c>
      <c r="E2203" s="180" t="s">
        <v>297</v>
      </c>
      <c r="F2203" s="181">
        <v>5</v>
      </c>
      <c r="G2203" s="180" t="s">
        <v>195</v>
      </c>
      <c r="H2203" s="180">
        <v>13</v>
      </c>
      <c r="I2203" s="180" t="s">
        <v>296</v>
      </c>
      <c r="J2203" s="180" t="s">
        <v>119</v>
      </c>
      <c r="K2203" s="180" t="s">
        <v>216</v>
      </c>
      <c r="L2203" s="180">
        <v>460</v>
      </c>
      <c r="M2203" s="180" t="s">
        <v>198</v>
      </c>
      <c r="N2203" s="180">
        <v>6</v>
      </c>
      <c r="O2203" s="180">
        <v>15648.95</v>
      </c>
      <c r="P2203" s="180">
        <v>76940</v>
      </c>
      <c r="Q2203" t="str">
        <f t="shared" si="34"/>
        <v>4-Medium C&amp;I</v>
      </c>
      <c r="R2203" s="182"/>
      <c r="U2203" s="182"/>
    </row>
    <row r="2204" spans="1:21" x14ac:dyDescent="0.35">
      <c r="A2204" s="180">
        <v>5</v>
      </c>
      <c r="B2204" s="180" t="s">
        <v>181</v>
      </c>
      <c r="C2204" s="177">
        <v>2020</v>
      </c>
      <c r="D2204" s="180">
        <v>2</v>
      </c>
      <c r="E2204" s="180" t="s">
        <v>297</v>
      </c>
      <c r="F2204" s="181">
        <v>5</v>
      </c>
      <c r="G2204" s="180" t="s">
        <v>195</v>
      </c>
      <c r="H2204" s="180">
        <v>700</v>
      </c>
      <c r="I2204" s="180" t="s">
        <v>273</v>
      </c>
      <c r="J2204" s="180" t="s">
        <v>207</v>
      </c>
      <c r="K2204" s="180" t="s">
        <v>208</v>
      </c>
      <c r="L2204" s="180">
        <v>460</v>
      </c>
      <c r="M2204" s="180" t="s">
        <v>198</v>
      </c>
      <c r="N2204" s="180">
        <v>5</v>
      </c>
      <c r="O2204" s="180">
        <v>196881.88</v>
      </c>
      <c r="P2204" s="180">
        <v>744304</v>
      </c>
      <c r="Q2204" t="str">
        <f t="shared" si="34"/>
        <v>5-Large C&amp;I</v>
      </c>
      <c r="R2204" s="182"/>
      <c r="U2204" s="182"/>
    </row>
    <row r="2205" spans="1:21" x14ac:dyDescent="0.35">
      <c r="A2205" s="180">
        <v>5</v>
      </c>
      <c r="B2205" s="180" t="s">
        <v>181</v>
      </c>
      <c r="C2205" s="180">
        <v>2020</v>
      </c>
      <c r="D2205" s="180">
        <v>2</v>
      </c>
      <c r="E2205" s="180" t="s">
        <v>297</v>
      </c>
      <c r="F2205" s="181">
        <v>3</v>
      </c>
      <c r="G2205" s="180" t="s">
        <v>189</v>
      </c>
      <c r="H2205" s="180">
        <v>616</v>
      </c>
      <c r="I2205" s="180" t="s">
        <v>199</v>
      </c>
      <c r="J2205" s="180" t="s">
        <v>125</v>
      </c>
      <c r="K2205" s="180" t="s">
        <v>197</v>
      </c>
      <c r="L2205" s="180">
        <v>4532</v>
      </c>
      <c r="M2205" s="180" t="s">
        <v>200</v>
      </c>
      <c r="N2205" s="180">
        <v>3202</v>
      </c>
      <c r="O2205" s="180">
        <v>255859.04</v>
      </c>
      <c r="P2205" s="180">
        <v>1197474</v>
      </c>
      <c r="Q2205" t="str">
        <f t="shared" si="34"/>
        <v>Street</v>
      </c>
      <c r="R2205" s="182"/>
      <c r="U2205" s="182"/>
    </row>
    <row r="2206" spans="1:21" x14ac:dyDescent="0.35">
      <c r="A2206" s="180">
        <v>5</v>
      </c>
      <c r="B2206" s="180" t="s">
        <v>181</v>
      </c>
      <c r="C2206" s="180">
        <v>2020</v>
      </c>
      <c r="D2206" s="180">
        <v>2</v>
      </c>
      <c r="E2206" s="180" t="s">
        <v>297</v>
      </c>
      <c r="F2206" s="181">
        <v>5</v>
      </c>
      <c r="G2206" s="180" t="s">
        <v>195</v>
      </c>
      <c r="H2206" s="180">
        <v>616</v>
      </c>
      <c r="I2206" s="180" t="s">
        <v>199</v>
      </c>
      <c r="J2206" s="180" t="s">
        <v>125</v>
      </c>
      <c r="K2206" s="180" t="s">
        <v>197</v>
      </c>
      <c r="L2206" s="180">
        <v>4552</v>
      </c>
      <c r="M2206" s="180" t="s">
        <v>276</v>
      </c>
      <c r="N2206" s="180">
        <v>104</v>
      </c>
      <c r="O2206" s="180">
        <v>14367.82</v>
      </c>
      <c r="P2206" s="180">
        <v>69746</v>
      </c>
      <c r="Q2206" t="str">
        <f t="shared" si="34"/>
        <v>Street</v>
      </c>
      <c r="R2206" s="182"/>
      <c r="U2206" s="182"/>
    </row>
    <row r="2207" spans="1:21" x14ac:dyDescent="0.35">
      <c r="A2207" s="180">
        <v>5</v>
      </c>
      <c r="B2207" s="180" t="s">
        <v>181</v>
      </c>
      <c r="C2207" s="180">
        <v>2020</v>
      </c>
      <c r="D2207" s="180">
        <v>2</v>
      </c>
      <c r="E2207" s="180" t="s">
        <v>297</v>
      </c>
      <c r="F2207" s="181">
        <v>3</v>
      </c>
      <c r="G2207" s="180" t="s">
        <v>189</v>
      </c>
      <c r="H2207" s="180">
        <v>10</v>
      </c>
      <c r="I2207" s="180" t="s">
        <v>251</v>
      </c>
      <c r="J2207" s="180" t="s">
        <v>117</v>
      </c>
      <c r="K2207" s="180" t="s">
        <v>236</v>
      </c>
      <c r="L2207" s="180">
        <v>300</v>
      </c>
      <c r="M2207" s="180" t="s">
        <v>191</v>
      </c>
      <c r="N2207" s="180">
        <v>24073</v>
      </c>
      <c r="O2207" s="180">
        <v>2055199.26</v>
      </c>
      <c r="P2207" s="180">
        <v>9415429</v>
      </c>
      <c r="Q2207" t="str">
        <f t="shared" si="34"/>
        <v>3-Small C&amp;I</v>
      </c>
      <c r="R2207" s="182"/>
      <c r="U2207" s="182"/>
    </row>
    <row r="2208" spans="1:21" x14ac:dyDescent="0.35">
      <c r="A2208" s="180">
        <v>5</v>
      </c>
      <c r="B2208" s="180" t="s">
        <v>181</v>
      </c>
      <c r="C2208" s="180">
        <v>2020</v>
      </c>
      <c r="D2208" s="180">
        <v>2</v>
      </c>
      <c r="E2208" s="180" t="s">
        <v>297</v>
      </c>
      <c r="F2208" s="181">
        <v>5</v>
      </c>
      <c r="G2208" s="180" t="s">
        <v>195</v>
      </c>
      <c r="H2208" s="180">
        <v>950</v>
      </c>
      <c r="I2208" s="180" t="s">
        <v>184</v>
      </c>
      <c r="J2208" s="180" t="s">
        <v>115</v>
      </c>
      <c r="K2208" s="180" t="s">
        <v>185</v>
      </c>
      <c r="L2208" s="180">
        <v>4552</v>
      </c>
      <c r="M2208" s="180" t="s">
        <v>276</v>
      </c>
      <c r="N2208" s="180">
        <v>1283</v>
      </c>
      <c r="O2208" s="180">
        <v>351543.91</v>
      </c>
      <c r="P2208" s="180">
        <v>3714937</v>
      </c>
      <c r="Q2208" t="str">
        <f t="shared" si="34"/>
        <v>3-Small C&amp;I</v>
      </c>
      <c r="R2208" s="182"/>
      <c r="U2208" s="182"/>
    </row>
    <row r="2209" spans="1:21" x14ac:dyDescent="0.35">
      <c r="A2209" s="180">
        <v>5</v>
      </c>
      <c r="B2209" s="180" t="s">
        <v>181</v>
      </c>
      <c r="C2209" s="180">
        <v>2020</v>
      </c>
      <c r="D2209" s="180">
        <v>2</v>
      </c>
      <c r="E2209" s="180" t="s">
        <v>297</v>
      </c>
      <c r="F2209" s="181">
        <v>5</v>
      </c>
      <c r="G2209" s="180" t="s">
        <v>195</v>
      </c>
      <c r="H2209" s="180">
        <v>8</v>
      </c>
      <c r="I2209" s="180" t="s">
        <v>248</v>
      </c>
      <c r="J2209" s="180" t="s">
        <v>126</v>
      </c>
      <c r="K2209" s="180" t="s">
        <v>249</v>
      </c>
      <c r="L2209" s="180">
        <v>460</v>
      </c>
      <c r="M2209" s="180" t="s">
        <v>198</v>
      </c>
      <c r="N2209" s="180">
        <v>1</v>
      </c>
      <c r="O2209" s="180">
        <v>69.55</v>
      </c>
      <c r="P2209" s="180">
        <v>292</v>
      </c>
      <c r="Q2209" t="str">
        <f t="shared" si="34"/>
        <v>3-Small C&amp;I</v>
      </c>
      <c r="R2209" s="182"/>
      <c r="U2209" s="182"/>
    </row>
    <row r="2210" spans="1:21" x14ac:dyDescent="0.35">
      <c r="A2210" s="180">
        <v>5</v>
      </c>
      <c r="B2210" s="180" t="s">
        <v>181</v>
      </c>
      <c r="C2210" s="180">
        <v>2020</v>
      </c>
      <c r="D2210" s="180">
        <v>2</v>
      </c>
      <c r="E2210" s="180" t="s">
        <v>297</v>
      </c>
      <c r="F2210" s="181">
        <v>6</v>
      </c>
      <c r="G2210" s="180" t="s">
        <v>192</v>
      </c>
      <c r="H2210" s="180">
        <v>950</v>
      </c>
      <c r="I2210" s="180" t="s">
        <v>184</v>
      </c>
      <c r="J2210" s="180" t="s">
        <v>115</v>
      </c>
      <c r="K2210" s="180" t="s">
        <v>185</v>
      </c>
      <c r="L2210" s="180">
        <v>4562</v>
      </c>
      <c r="M2210" s="180" t="s">
        <v>211</v>
      </c>
      <c r="N2210" s="180">
        <v>30</v>
      </c>
      <c r="O2210" s="180">
        <v>897.52</v>
      </c>
      <c r="P2210" s="180">
        <v>6654</v>
      </c>
      <c r="Q2210" t="str">
        <f t="shared" si="34"/>
        <v>3-Small C&amp;I</v>
      </c>
      <c r="R2210" s="182"/>
      <c r="U2210" s="182"/>
    </row>
    <row r="2211" spans="1:21" x14ac:dyDescent="0.35">
      <c r="A2211" s="180">
        <v>5</v>
      </c>
      <c r="B2211" s="180" t="s">
        <v>181</v>
      </c>
      <c r="C2211" s="180">
        <v>2020</v>
      </c>
      <c r="D2211" s="180">
        <v>2</v>
      </c>
      <c r="E2211" s="180" t="s">
        <v>297</v>
      </c>
      <c r="F2211" s="181">
        <v>77</v>
      </c>
      <c r="G2211" s="180" t="s">
        <v>212</v>
      </c>
      <c r="H2211" s="180">
        <v>950</v>
      </c>
      <c r="I2211" s="180" t="s">
        <v>184</v>
      </c>
      <c r="J2211" s="180" t="s">
        <v>115</v>
      </c>
      <c r="K2211" s="180" t="s">
        <v>185</v>
      </c>
      <c r="L2211" s="180">
        <v>4577</v>
      </c>
      <c r="M2211" s="180" t="s">
        <v>212</v>
      </c>
      <c r="N2211" s="180">
        <v>1</v>
      </c>
      <c r="O2211" s="180">
        <v>297.45</v>
      </c>
      <c r="P2211" s="180">
        <v>3164</v>
      </c>
      <c r="Q2211" t="str">
        <f t="shared" si="34"/>
        <v>3-Small C&amp;I</v>
      </c>
      <c r="R2211" s="182"/>
      <c r="U2211" s="182"/>
    </row>
    <row r="2212" spans="1:21" x14ac:dyDescent="0.35">
      <c r="A2212" s="180">
        <v>4</v>
      </c>
      <c r="B2212" s="180" t="s">
        <v>187</v>
      </c>
      <c r="C2212" s="180">
        <v>2020</v>
      </c>
      <c r="D2212" s="180">
        <v>2</v>
      </c>
      <c r="E2212" s="180" t="s">
        <v>297</v>
      </c>
      <c r="F2212" s="181">
        <v>3</v>
      </c>
      <c r="G2212" s="180" t="s">
        <v>189</v>
      </c>
      <c r="H2212" s="180">
        <v>951</v>
      </c>
      <c r="I2212" s="180" t="s">
        <v>250</v>
      </c>
      <c r="J2212" s="180" t="s">
        <v>126</v>
      </c>
      <c r="K2212" s="180" t="s">
        <v>249</v>
      </c>
      <c r="L2212" s="180">
        <v>4532</v>
      </c>
      <c r="M2212" s="180" t="s">
        <v>200</v>
      </c>
      <c r="N2212" s="180">
        <v>6</v>
      </c>
      <c r="O2212" s="180">
        <v>178.81</v>
      </c>
      <c r="P2212" s="180">
        <v>1366</v>
      </c>
      <c r="Q2212" t="str">
        <f t="shared" si="34"/>
        <v>3-Small C&amp;I</v>
      </c>
      <c r="R2212" s="182"/>
      <c r="U2212" s="182"/>
    </row>
    <row r="2213" spans="1:21" x14ac:dyDescent="0.35">
      <c r="A2213" s="180">
        <v>5</v>
      </c>
      <c r="B2213" s="180" t="s">
        <v>181</v>
      </c>
      <c r="C2213" s="180">
        <v>2020</v>
      </c>
      <c r="D2213" s="180">
        <v>2</v>
      </c>
      <c r="E2213" s="180" t="s">
        <v>297</v>
      </c>
      <c r="F2213" s="181">
        <v>77</v>
      </c>
      <c r="G2213" s="180" t="s">
        <v>212</v>
      </c>
      <c r="H2213" s="180">
        <v>5</v>
      </c>
      <c r="I2213" s="180" t="s">
        <v>190</v>
      </c>
      <c r="J2213" s="180" t="s">
        <v>115</v>
      </c>
      <c r="K2213" s="180" t="s">
        <v>185</v>
      </c>
      <c r="L2213" s="180">
        <v>1577</v>
      </c>
      <c r="M2213" s="180" t="s">
        <v>233</v>
      </c>
      <c r="N2213" s="180">
        <v>2</v>
      </c>
      <c r="O2213" s="180">
        <v>1672.27</v>
      </c>
      <c r="P2213" s="180">
        <v>7777</v>
      </c>
      <c r="Q2213" t="str">
        <f t="shared" si="34"/>
        <v>3-Small C&amp;I</v>
      </c>
      <c r="R2213" s="182"/>
      <c r="U2213" s="182"/>
    </row>
    <row r="2214" spans="1:21" x14ac:dyDescent="0.35">
      <c r="A2214" s="180">
        <v>5</v>
      </c>
      <c r="B2214" s="180" t="s">
        <v>181</v>
      </c>
      <c r="C2214" s="180">
        <v>2020</v>
      </c>
      <c r="D2214" s="180">
        <v>2</v>
      </c>
      <c r="E2214" s="180" t="s">
        <v>297</v>
      </c>
      <c r="F2214" s="181">
        <v>3</v>
      </c>
      <c r="G2214" s="180" t="s">
        <v>189</v>
      </c>
      <c r="H2214" s="180">
        <v>305</v>
      </c>
      <c r="I2214" s="180" t="s">
        <v>234</v>
      </c>
      <c r="J2214" s="180" t="s">
        <v>115</v>
      </c>
      <c r="K2214" s="180" t="s">
        <v>185</v>
      </c>
      <c r="L2214" s="180">
        <v>300</v>
      </c>
      <c r="M2214" s="180" t="s">
        <v>191</v>
      </c>
      <c r="N2214" s="180">
        <v>1</v>
      </c>
      <c r="O2214" s="180">
        <v>164.19</v>
      </c>
      <c r="P2214" s="180">
        <v>884</v>
      </c>
      <c r="Q2214" t="str">
        <f t="shared" si="34"/>
        <v>3-Small C&amp;I</v>
      </c>
      <c r="R2214" s="182"/>
      <c r="U2214" s="182"/>
    </row>
    <row r="2215" spans="1:21" x14ac:dyDescent="0.35">
      <c r="A2215" s="180">
        <v>5</v>
      </c>
      <c r="B2215" s="180" t="s">
        <v>181</v>
      </c>
      <c r="C2215" s="180">
        <v>2020</v>
      </c>
      <c r="D2215" s="180">
        <v>2</v>
      </c>
      <c r="E2215" s="180" t="s">
        <v>297</v>
      </c>
      <c r="F2215" s="181">
        <v>1</v>
      </c>
      <c r="G2215" s="180" t="s">
        <v>183</v>
      </c>
      <c r="H2215" s="180">
        <v>15</v>
      </c>
      <c r="I2215" s="180" t="s">
        <v>252</v>
      </c>
      <c r="J2215" s="180" t="s">
        <v>118</v>
      </c>
      <c r="K2215" s="180" t="s">
        <v>214</v>
      </c>
      <c r="L2215" s="180">
        <v>200</v>
      </c>
      <c r="M2215" s="180" t="s">
        <v>210</v>
      </c>
      <c r="N2215" s="180">
        <v>3</v>
      </c>
      <c r="O2215" s="180">
        <v>142.91</v>
      </c>
      <c r="P2215" s="180">
        <v>447</v>
      </c>
      <c r="Q2215" t="str">
        <f t="shared" si="34"/>
        <v>3-Small C&amp;I</v>
      </c>
      <c r="R2215" s="182"/>
      <c r="U2215" s="182"/>
    </row>
    <row r="2216" spans="1:21" x14ac:dyDescent="0.35">
      <c r="A2216" s="180">
        <v>5</v>
      </c>
      <c r="B2216" s="180" t="s">
        <v>181</v>
      </c>
      <c r="C2216" s="180">
        <v>2020</v>
      </c>
      <c r="D2216" s="180">
        <v>2</v>
      </c>
      <c r="E2216" s="180" t="s">
        <v>297</v>
      </c>
      <c r="F2216" s="181">
        <v>10</v>
      </c>
      <c r="G2216" s="180" t="s">
        <v>238</v>
      </c>
      <c r="H2216" s="180">
        <v>6</v>
      </c>
      <c r="I2216" s="180" t="s">
        <v>256</v>
      </c>
      <c r="J2216" s="180" t="s">
        <v>122</v>
      </c>
      <c r="K2216" s="180" t="s">
        <v>242</v>
      </c>
      <c r="L2216" s="180">
        <v>207</v>
      </c>
      <c r="M2216" s="180" t="s">
        <v>243</v>
      </c>
      <c r="N2216" s="180">
        <v>5497</v>
      </c>
      <c r="O2216" s="180">
        <v>1041361.98</v>
      </c>
      <c r="P2216" s="180">
        <v>6070752</v>
      </c>
      <c r="Q2216" t="str">
        <f t="shared" si="34"/>
        <v>2-Low Income Residential</v>
      </c>
      <c r="R2216" s="182"/>
      <c r="U2216" s="182"/>
    </row>
    <row r="2217" spans="1:21" x14ac:dyDescent="0.35">
      <c r="A2217" s="180">
        <v>5</v>
      </c>
      <c r="B2217" s="180" t="s">
        <v>181</v>
      </c>
      <c r="C2217" s="180">
        <v>2020</v>
      </c>
      <c r="D2217" s="180">
        <v>2</v>
      </c>
      <c r="E2217" s="180" t="s">
        <v>297</v>
      </c>
      <c r="F2217" s="181">
        <v>3</v>
      </c>
      <c r="G2217" s="180" t="s">
        <v>189</v>
      </c>
      <c r="H2217" s="180">
        <v>1</v>
      </c>
      <c r="I2217" s="180" t="s">
        <v>229</v>
      </c>
      <c r="J2217" s="180" t="s">
        <v>121</v>
      </c>
      <c r="K2217" s="180" t="s">
        <v>230</v>
      </c>
      <c r="L2217" s="180">
        <v>300</v>
      </c>
      <c r="M2217" s="180" t="s">
        <v>191</v>
      </c>
      <c r="N2217" s="180">
        <v>1356</v>
      </c>
      <c r="O2217" s="180">
        <v>428172.77</v>
      </c>
      <c r="P2217" s="180">
        <v>1618169</v>
      </c>
      <c r="Q2217" t="str">
        <f t="shared" si="34"/>
        <v>1-Residential</v>
      </c>
      <c r="R2217" s="182"/>
      <c r="U2217" s="182"/>
    </row>
    <row r="2218" spans="1:21" x14ac:dyDescent="0.35">
      <c r="A2218" s="180">
        <v>4</v>
      </c>
      <c r="B2218" s="180" t="s">
        <v>187</v>
      </c>
      <c r="C2218" s="180">
        <v>2020</v>
      </c>
      <c r="D2218" s="180">
        <v>2</v>
      </c>
      <c r="E2218" s="180" t="s">
        <v>297</v>
      </c>
      <c r="F2218" s="181">
        <v>1</v>
      </c>
      <c r="G2218" s="180" t="s">
        <v>183</v>
      </c>
      <c r="H2218" s="180">
        <v>905</v>
      </c>
      <c r="I2218" s="180" t="s">
        <v>272</v>
      </c>
      <c r="J2218" s="180" t="s">
        <v>122</v>
      </c>
      <c r="K2218" s="180" t="s">
        <v>242</v>
      </c>
      <c r="L2218" s="180">
        <v>4512</v>
      </c>
      <c r="M2218" s="180" t="s">
        <v>186</v>
      </c>
      <c r="N2218" s="180">
        <v>101</v>
      </c>
      <c r="O2218" s="180">
        <v>4473.3900000000003</v>
      </c>
      <c r="P2218" s="180">
        <v>94226</v>
      </c>
      <c r="Q2218" t="str">
        <f t="shared" si="34"/>
        <v>2-Low Income Residential</v>
      </c>
      <c r="R2218" s="182"/>
      <c r="U2218" s="182"/>
    </row>
    <row r="2219" spans="1:21" x14ac:dyDescent="0.35">
      <c r="A2219" s="180">
        <v>5</v>
      </c>
      <c r="B2219" s="180" t="s">
        <v>181</v>
      </c>
      <c r="C2219" s="180">
        <v>2020</v>
      </c>
      <c r="D2219" s="180">
        <v>2</v>
      </c>
      <c r="E2219" s="180" t="s">
        <v>297</v>
      </c>
      <c r="F2219" s="181">
        <v>60</v>
      </c>
      <c r="G2219" s="180" t="s">
        <v>212</v>
      </c>
      <c r="H2219" s="180">
        <v>624</v>
      </c>
      <c r="I2219" s="180" t="s">
        <v>226</v>
      </c>
      <c r="J2219" s="180" t="s">
        <v>124</v>
      </c>
      <c r="K2219" s="180" t="s">
        <v>227</v>
      </c>
      <c r="L2219" s="180">
        <v>4563</v>
      </c>
      <c r="M2219" s="180" t="s">
        <v>228</v>
      </c>
      <c r="N2219" s="180">
        <v>2</v>
      </c>
      <c r="O2219" s="180">
        <v>39.36</v>
      </c>
      <c r="P2219" s="180">
        <v>295</v>
      </c>
      <c r="Q2219" t="str">
        <f t="shared" si="34"/>
        <v>Street</v>
      </c>
      <c r="R2219" s="182"/>
      <c r="U2219" s="182"/>
    </row>
    <row r="2220" spans="1:21" x14ac:dyDescent="0.35">
      <c r="A2220" s="180">
        <v>5</v>
      </c>
      <c r="B2220" s="180" t="s">
        <v>181</v>
      </c>
      <c r="C2220" s="180">
        <v>2020</v>
      </c>
      <c r="D2220" s="180">
        <v>2</v>
      </c>
      <c r="E2220" s="180" t="s">
        <v>297</v>
      </c>
      <c r="F2220" s="181">
        <v>1</v>
      </c>
      <c r="G2220" s="180" t="s">
        <v>183</v>
      </c>
      <c r="H2220" s="180">
        <v>602</v>
      </c>
      <c r="I2220" s="180" t="s">
        <v>246</v>
      </c>
      <c r="J2220" s="180" t="s">
        <v>125</v>
      </c>
      <c r="K2220" s="180" t="s">
        <v>197</v>
      </c>
      <c r="L2220" s="180">
        <v>200</v>
      </c>
      <c r="M2220" s="180" t="s">
        <v>210</v>
      </c>
      <c r="N2220" s="180">
        <v>190</v>
      </c>
      <c r="O2220" s="180">
        <v>8540.49</v>
      </c>
      <c r="P2220" s="180">
        <v>21662</v>
      </c>
      <c r="Q2220" t="str">
        <f t="shared" si="34"/>
        <v>Street</v>
      </c>
      <c r="R2220" s="182"/>
      <c r="U2220" s="182"/>
    </row>
    <row r="2221" spans="1:21" x14ac:dyDescent="0.35">
      <c r="A2221" s="180">
        <v>5</v>
      </c>
      <c r="B2221" s="180" t="s">
        <v>181</v>
      </c>
      <c r="C2221" s="180">
        <v>2020</v>
      </c>
      <c r="D2221" s="180">
        <v>2</v>
      </c>
      <c r="E2221" s="180" t="s">
        <v>297</v>
      </c>
      <c r="F2221" s="181">
        <v>6</v>
      </c>
      <c r="G2221" s="180" t="s">
        <v>192</v>
      </c>
      <c r="H2221" s="180">
        <v>625</v>
      </c>
      <c r="I2221" s="180" t="s">
        <v>286</v>
      </c>
      <c r="J2221" s="180" t="s">
        <v>132</v>
      </c>
      <c r="K2221" s="180" t="s">
        <v>212</v>
      </c>
      <c r="L2221" s="180">
        <v>700</v>
      </c>
      <c r="M2221" s="180" t="s">
        <v>193</v>
      </c>
      <c r="N2221" s="180">
        <v>1</v>
      </c>
      <c r="O2221" s="180">
        <v>20.309999999999999</v>
      </c>
      <c r="P2221" s="180">
        <v>25</v>
      </c>
      <c r="Q2221" t="str">
        <f t="shared" si="34"/>
        <v>Street</v>
      </c>
      <c r="R2221" s="182"/>
      <c r="U2221" s="182"/>
    </row>
    <row r="2222" spans="1:21" x14ac:dyDescent="0.35">
      <c r="A2222" s="180">
        <v>4</v>
      </c>
      <c r="B2222" s="180" t="s">
        <v>187</v>
      </c>
      <c r="C2222" s="180">
        <v>2020</v>
      </c>
      <c r="D2222" s="180">
        <v>2</v>
      </c>
      <c r="E2222" s="180" t="s">
        <v>297</v>
      </c>
      <c r="F2222" s="181">
        <v>3</v>
      </c>
      <c r="G2222" s="180" t="s">
        <v>189</v>
      </c>
      <c r="H2222" s="180">
        <v>955</v>
      </c>
      <c r="I2222" s="180" t="s">
        <v>282</v>
      </c>
      <c r="J2222" s="180" t="s">
        <v>127</v>
      </c>
      <c r="K2222" s="180" t="s">
        <v>263</v>
      </c>
      <c r="L2222" s="180">
        <v>4532</v>
      </c>
      <c r="M2222" s="180" t="s">
        <v>200</v>
      </c>
      <c r="N2222" s="180">
        <v>1</v>
      </c>
      <c r="O2222" s="180">
        <v>575.87</v>
      </c>
      <c r="P2222" s="180">
        <v>1</v>
      </c>
      <c r="Q2222" t="str">
        <f t="shared" si="34"/>
        <v>4-Medium C&amp;I</v>
      </c>
      <c r="R2222" s="182"/>
      <c r="U2222" s="182"/>
    </row>
    <row r="2223" spans="1:21" x14ac:dyDescent="0.35">
      <c r="A2223" s="180">
        <v>5</v>
      </c>
      <c r="B2223" s="180" t="s">
        <v>181</v>
      </c>
      <c r="C2223" s="180">
        <v>2020</v>
      </c>
      <c r="D2223" s="180">
        <v>2</v>
      </c>
      <c r="E2223" s="180" t="s">
        <v>297</v>
      </c>
      <c r="F2223" s="181">
        <v>3</v>
      </c>
      <c r="G2223" s="180" t="s">
        <v>189</v>
      </c>
      <c r="H2223" s="180">
        <v>20</v>
      </c>
      <c r="I2223" s="180" t="s">
        <v>300</v>
      </c>
      <c r="J2223" s="180" t="s">
        <v>128</v>
      </c>
      <c r="K2223" s="180" t="s">
        <v>205</v>
      </c>
      <c r="L2223" s="180">
        <v>300</v>
      </c>
      <c r="M2223" s="180" t="s">
        <v>191</v>
      </c>
      <c r="N2223" s="180">
        <v>78</v>
      </c>
      <c r="O2223" s="180">
        <v>221463.84</v>
      </c>
      <c r="P2223" s="180">
        <v>1052722</v>
      </c>
      <c r="Q2223" t="str">
        <f t="shared" si="34"/>
        <v>4-Medium C&amp;I</v>
      </c>
      <c r="R2223" s="182"/>
      <c r="U2223" s="182"/>
    </row>
    <row r="2224" spans="1:21" x14ac:dyDescent="0.35">
      <c r="A2224" s="180">
        <v>5</v>
      </c>
      <c r="B2224" s="180" t="s">
        <v>181</v>
      </c>
      <c r="C2224" s="180">
        <v>2020</v>
      </c>
      <c r="D2224" s="180">
        <v>2</v>
      </c>
      <c r="E2224" s="180" t="s">
        <v>297</v>
      </c>
      <c r="F2224" s="181">
        <v>60</v>
      </c>
      <c r="G2224" s="180" t="s">
        <v>212</v>
      </c>
      <c r="H2224" s="180">
        <v>612</v>
      </c>
      <c r="I2224" s="180" t="s">
        <v>223</v>
      </c>
      <c r="J2224" s="180" t="s">
        <v>116</v>
      </c>
      <c r="K2224" s="180" t="s">
        <v>224</v>
      </c>
      <c r="L2224" s="180">
        <v>360</v>
      </c>
      <c r="M2224" s="180" t="s">
        <v>225</v>
      </c>
      <c r="N2224" s="180">
        <v>1</v>
      </c>
      <c r="O2224" s="180">
        <v>9.0399999999999991</v>
      </c>
      <c r="P2224" s="180">
        <v>9</v>
      </c>
      <c r="Q2224" t="str">
        <f t="shared" si="34"/>
        <v>3-Small C&amp;I</v>
      </c>
      <c r="R2224" s="182"/>
      <c r="U2224" s="182"/>
    </row>
    <row r="2225" spans="1:21" x14ac:dyDescent="0.35">
      <c r="A2225" s="180">
        <v>5</v>
      </c>
      <c r="B2225" s="180" t="s">
        <v>181</v>
      </c>
      <c r="C2225" s="180">
        <v>2020</v>
      </c>
      <c r="D2225" s="180">
        <v>2</v>
      </c>
      <c r="E2225" s="180" t="s">
        <v>297</v>
      </c>
      <c r="F2225" s="181">
        <v>6</v>
      </c>
      <c r="G2225" s="180" t="s">
        <v>192</v>
      </c>
      <c r="H2225" s="180">
        <v>613</v>
      </c>
      <c r="I2225" s="180" t="s">
        <v>258</v>
      </c>
      <c r="J2225" s="180" t="s">
        <v>116</v>
      </c>
      <c r="K2225" s="180" t="s">
        <v>224</v>
      </c>
      <c r="L2225" s="180">
        <v>700</v>
      </c>
      <c r="M2225" s="180" t="s">
        <v>193</v>
      </c>
      <c r="N2225" s="180">
        <v>6</v>
      </c>
      <c r="O2225" s="180">
        <v>146.13</v>
      </c>
      <c r="P2225" s="180">
        <v>435</v>
      </c>
      <c r="Q2225" t="str">
        <f t="shared" si="34"/>
        <v>3-Small C&amp;I</v>
      </c>
      <c r="R2225" s="182"/>
      <c r="U2225" s="182"/>
    </row>
    <row r="2226" spans="1:21" x14ac:dyDescent="0.35">
      <c r="A2226" s="180">
        <v>5</v>
      </c>
      <c r="B2226" s="180" t="s">
        <v>181</v>
      </c>
      <c r="C2226" s="180">
        <v>2020</v>
      </c>
      <c r="D2226" s="180">
        <v>2</v>
      </c>
      <c r="E2226" s="180" t="s">
        <v>297</v>
      </c>
      <c r="F2226" s="181">
        <v>6</v>
      </c>
      <c r="G2226" s="180" t="s">
        <v>192</v>
      </c>
      <c r="H2226" s="180">
        <v>615</v>
      </c>
      <c r="I2226" s="180" t="s">
        <v>292</v>
      </c>
      <c r="J2226" s="180" t="s">
        <v>123</v>
      </c>
      <c r="K2226" s="180" t="s">
        <v>261</v>
      </c>
      <c r="L2226" s="180">
        <v>4562</v>
      </c>
      <c r="M2226" s="180" t="s">
        <v>211</v>
      </c>
      <c r="N2226" s="180">
        <v>561</v>
      </c>
      <c r="O2226" s="180">
        <v>633682.18999999994</v>
      </c>
      <c r="P2226" s="180">
        <v>1811938</v>
      </c>
      <c r="Q2226" t="str">
        <f t="shared" si="34"/>
        <v>Street</v>
      </c>
      <c r="R2226" s="182"/>
      <c r="U2226" s="182"/>
    </row>
    <row r="2227" spans="1:21" x14ac:dyDescent="0.35">
      <c r="A2227" s="180">
        <v>5</v>
      </c>
      <c r="B2227" s="180" t="s">
        <v>181</v>
      </c>
      <c r="C2227" s="180">
        <v>2020</v>
      </c>
      <c r="D2227" s="180">
        <v>2</v>
      </c>
      <c r="E2227" s="180" t="s">
        <v>297</v>
      </c>
      <c r="F2227" s="181">
        <v>60</v>
      </c>
      <c r="G2227" s="180" t="s">
        <v>212</v>
      </c>
      <c r="H2227" s="180">
        <v>601</v>
      </c>
      <c r="I2227" s="180" t="s">
        <v>260</v>
      </c>
      <c r="J2227" s="180" t="s">
        <v>123</v>
      </c>
      <c r="K2227" s="180" t="s">
        <v>261</v>
      </c>
      <c r="L2227" s="180">
        <v>360</v>
      </c>
      <c r="M2227" s="180" t="s">
        <v>225</v>
      </c>
      <c r="N2227" s="180">
        <v>49</v>
      </c>
      <c r="O2227" s="180">
        <v>1712.64</v>
      </c>
      <c r="P2227" s="180">
        <v>3042</v>
      </c>
      <c r="Q2227" t="str">
        <f t="shared" si="34"/>
        <v>Street</v>
      </c>
      <c r="R2227" s="182"/>
      <c r="U2227" s="182"/>
    </row>
    <row r="2228" spans="1:21" x14ac:dyDescent="0.35">
      <c r="A2228" s="180">
        <v>5</v>
      </c>
      <c r="B2228" s="180" t="s">
        <v>181</v>
      </c>
      <c r="C2228" s="180">
        <v>2020</v>
      </c>
      <c r="D2228" s="180">
        <v>2</v>
      </c>
      <c r="E2228" s="180" t="s">
        <v>297</v>
      </c>
      <c r="F2228" s="181">
        <v>1</v>
      </c>
      <c r="G2228" s="180" t="s">
        <v>183</v>
      </c>
      <c r="H2228" s="180">
        <v>950</v>
      </c>
      <c r="I2228" s="180" t="s">
        <v>184</v>
      </c>
      <c r="J2228" s="180" t="s">
        <v>115</v>
      </c>
      <c r="K2228" s="180" t="s">
        <v>185</v>
      </c>
      <c r="L2228" s="180">
        <v>4512</v>
      </c>
      <c r="M2228" s="180" t="s">
        <v>186</v>
      </c>
      <c r="N2228" s="180">
        <v>687</v>
      </c>
      <c r="O2228" s="180">
        <v>41277.279999999999</v>
      </c>
      <c r="P2228" s="180">
        <v>380342</v>
      </c>
      <c r="Q2228" t="str">
        <f t="shared" si="34"/>
        <v>3-Small C&amp;I</v>
      </c>
      <c r="R2228" s="182"/>
      <c r="U2228" s="182"/>
    </row>
    <row r="2229" spans="1:21" x14ac:dyDescent="0.35">
      <c r="A2229" s="180">
        <v>5</v>
      </c>
      <c r="B2229" s="180" t="s">
        <v>181</v>
      </c>
      <c r="C2229" s="180">
        <v>2020</v>
      </c>
      <c r="D2229" s="180">
        <v>2</v>
      </c>
      <c r="E2229" s="180" t="s">
        <v>297</v>
      </c>
      <c r="F2229" s="181">
        <v>5</v>
      </c>
      <c r="G2229" s="180" t="s">
        <v>195</v>
      </c>
      <c r="H2229" s="180">
        <v>951</v>
      </c>
      <c r="I2229" s="180" t="s">
        <v>250</v>
      </c>
      <c r="J2229" s="180" t="s">
        <v>126</v>
      </c>
      <c r="K2229" s="180" t="s">
        <v>249</v>
      </c>
      <c r="L2229" s="180">
        <v>4552</v>
      </c>
      <c r="M2229" s="180" t="s">
        <v>276</v>
      </c>
      <c r="N2229" s="180">
        <v>1</v>
      </c>
      <c r="O2229" s="180">
        <v>34.81</v>
      </c>
      <c r="P2229" s="180">
        <v>300</v>
      </c>
      <c r="Q2229" t="str">
        <f t="shared" si="34"/>
        <v>3-Small C&amp;I</v>
      </c>
      <c r="R2229" s="182"/>
      <c r="U2229" s="182"/>
    </row>
    <row r="2230" spans="1:21" x14ac:dyDescent="0.35">
      <c r="A2230" s="180">
        <v>5</v>
      </c>
      <c r="B2230" s="180" t="s">
        <v>181</v>
      </c>
      <c r="C2230" s="180">
        <v>2020</v>
      </c>
      <c r="D2230" s="180">
        <v>2</v>
      </c>
      <c r="E2230" s="180" t="s">
        <v>297</v>
      </c>
      <c r="F2230" s="181">
        <v>1</v>
      </c>
      <c r="G2230" s="180" t="s">
        <v>183</v>
      </c>
      <c r="H2230" s="180">
        <v>10</v>
      </c>
      <c r="I2230" s="180" t="s">
        <v>251</v>
      </c>
      <c r="J2230" s="180" t="s">
        <v>117</v>
      </c>
      <c r="K2230" s="180" t="s">
        <v>236</v>
      </c>
      <c r="L2230" s="180">
        <v>200</v>
      </c>
      <c r="M2230" s="180" t="s">
        <v>210</v>
      </c>
      <c r="N2230" s="180">
        <v>1211</v>
      </c>
      <c r="O2230" s="180">
        <v>106444.17</v>
      </c>
      <c r="P2230" s="180">
        <v>445086</v>
      </c>
      <c r="Q2230" t="str">
        <f t="shared" si="34"/>
        <v>3-Small C&amp;I</v>
      </c>
      <c r="R2230" s="182"/>
      <c r="U2230" s="182"/>
    </row>
    <row r="2231" spans="1:21" x14ac:dyDescent="0.35">
      <c r="A2231" s="180">
        <v>5</v>
      </c>
      <c r="B2231" s="180" t="s">
        <v>181</v>
      </c>
      <c r="C2231" s="180">
        <v>2020</v>
      </c>
      <c r="D2231" s="180">
        <v>2</v>
      </c>
      <c r="E2231" s="180" t="s">
        <v>297</v>
      </c>
      <c r="F2231" s="181">
        <v>75</v>
      </c>
      <c r="G2231" s="180" t="s">
        <v>212</v>
      </c>
      <c r="H2231" s="180">
        <v>5</v>
      </c>
      <c r="I2231" s="180" t="s">
        <v>190</v>
      </c>
      <c r="J2231" s="180" t="s">
        <v>115</v>
      </c>
      <c r="K2231" s="180" t="s">
        <v>185</v>
      </c>
      <c r="L2231" s="180">
        <v>1575</v>
      </c>
      <c r="M2231" s="180" t="s">
        <v>218</v>
      </c>
      <c r="N2231" s="180">
        <v>5</v>
      </c>
      <c r="O2231" s="180">
        <v>1954.62</v>
      </c>
      <c r="P2231" s="180">
        <v>8960</v>
      </c>
      <c r="Q2231" t="str">
        <f t="shared" si="34"/>
        <v>3-Small C&amp;I</v>
      </c>
      <c r="R2231" s="182"/>
      <c r="U2231" s="182"/>
    </row>
    <row r="2232" spans="1:21" x14ac:dyDescent="0.35">
      <c r="A2232" s="180">
        <v>5</v>
      </c>
      <c r="B2232" s="180" t="s">
        <v>181</v>
      </c>
      <c r="C2232" s="180">
        <v>2020</v>
      </c>
      <c r="D2232" s="180">
        <v>2</v>
      </c>
      <c r="E2232" s="180" t="s">
        <v>297</v>
      </c>
      <c r="F2232" s="181">
        <v>3</v>
      </c>
      <c r="G2232" s="180" t="s">
        <v>189</v>
      </c>
      <c r="H2232" s="180">
        <v>13</v>
      </c>
      <c r="I2232" s="180" t="s">
        <v>296</v>
      </c>
      <c r="J2232" s="180" t="s">
        <v>119</v>
      </c>
      <c r="K2232" s="180" t="s">
        <v>216</v>
      </c>
      <c r="L2232" s="180">
        <v>300</v>
      </c>
      <c r="M2232" s="180" t="s">
        <v>191</v>
      </c>
      <c r="N2232" s="180">
        <v>113</v>
      </c>
      <c r="O2232" s="180">
        <v>265806.03999999998</v>
      </c>
      <c r="P2232" s="180">
        <v>1335141</v>
      </c>
      <c r="Q2232" t="str">
        <f t="shared" si="34"/>
        <v>4-Medium C&amp;I</v>
      </c>
      <c r="R2232" s="182"/>
      <c r="U2232" s="182"/>
    </row>
    <row r="2233" spans="1:21" x14ac:dyDescent="0.35">
      <c r="A2233" s="180">
        <v>5</v>
      </c>
      <c r="B2233" s="180" t="s">
        <v>181</v>
      </c>
      <c r="C2233" s="180">
        <v>2020</v>
      </c>
      <c r="D2233" s="180">
        <v>2</v>
      </c>
      <c r="E2233" s="180" t="s">
        <v>297</v>
      </c>
      <c r="F2233" s="181">
        <v>1</v>
      </c>
      <c r="G2233" s="180" t="s">
        <v>183</v>
      </c>
      <c r="H2233" s="180">
        <v>5</v>
      </c>
      <c r="I2233" s="180" t="s">
        <v>190</v>
      </c>
      <c r="J2233" s="180" t="s">
        <v>115</v>
      </c>
      <c r="K2233" s="180" t="s">
        <v>185</v>
      </c>
      <c r="L2233" s="180">
        <v>200</v>
      </c>
      <c r="M2233" s="180" t="s">
        <v>210</v>
      </c>
      <c r="N2233" s="180">
        <v>1371</v>
      </c>
      <c r="O2233" s="180">
        <v>78523.87</v>
      </c>
      <c r="P2233" s="180">
        <v>805440</v>
      </c>
      <c r="Q2233" t="str">
        <f t="shared" si="34"/>
        <v>3-Small C&amp;I</v>
      </c>
      <c r="R2233" s="182"/>
      <c r="U2233" s="182"/>
    </row>
    <row r="2234" spans="1:21" x14ac:dyDescent="0.35">
      <c r="A2234" s="180">
        <v>5</v>
      </c>
      <c r="B2234" s="180" t="s">
        <v>181</v>
      </c>
      <c r="C2234" s="180">
        <v>2020</v>
      </c>
      <c r="D2234" s="180">
        <v>2</v>
      </c>
      <c r="E2234" s="180" t="s">
        <v>297</v>
      </c>
      <c r="F2234" s="181">
        <v>3</v>
      </c>
      <c r="G2234" s="180" t="s">
        <v>189</v>
      </c>
      <c r="H2234" s="180">
        <v>952</v>
      </c>
      <c r="I2234" s="180" t="s">
        <v>235</v>
      </c>
      <c r="J2234" s="180" t="s">
        <v>117</v>
      </c>
      <c r="K2234" s="180" t="s">
        <v>236</v>
      </c>
      <c r="L2234" s="180">
        <v>4532</v>
      </c>
      <c r="M2234" s="180" t="s">
        <v>200</v>
      </c>
      <c r="N2234" s="180">
        <v>417</v>
      </c>
      <c r="O2234" s="180">
        <v>134857.76</v>
      </c>
      <c r="P2234" s="180">
        <v>1679606</v>
      </c>
      <c r="Q2234" t="str">
        <f t="shared" si="34"/>
        <v>3-Small C&amp;I</v>
      </c>
      <c r="R2234" s="182"/>
      <c r="U2234" s="182"/>
    </row>
    <row r="2235" spans="1:21" x14ac:dyDescent="0.35">
      <c r="A2235" s="180">
        <v>5</v>
      </c>
      <c r="B2235" s="180" t="s">
        <v>181</v>
      </c>
      <c r="C2235" s="180">
        <v>2020</v>
      </c>
      <c r="D2235" s="180">
        <v>2</v>
      </c>
      <c r="E2235" s="180" t="s">
        <v>297</v>
      </c>
      <c r="F2235" s="181">
        <v>79</v>
      </c>
      <c r="G2235" s="180" t="s">
        <v>212</v>
      </c>
      <c r="H2235" s="180">
        <v>153</v>
      </c>
      <c r="I2235" s="180" t="s">
        <v>269</v>
      </c>
      <c r="J2235" s="180" t="s">
        <v>270</v>
      </c>
      <c r="K2235" s="180" t="s">
        <v>270</v>
      </c>
      <c r="L2235" s="180">
        <v>1579</v>
      </c>
      <c r="M2235" s="180" t="s">
        <v>271</v>
      </c>
      <c r="N2235" s="180">
        <v>18</v>
      </c>
      <c r="O2235" s="180">
        <v>0</v>
      </c>
      <c r="P2235" s="180">
        <v>5596996</v>
      </c>
      <c r="Q2235" t="str">
        <f t="shared" si="34"/>
        <v>OTHER</v>
      </c>
      <c r="R2235" s="182"/>
      <c r="U2235" s="182"/>
    </row>
    <row r="2236" spans="1:21" x14ac:dyDescent="0.35">
      <c r="A2236" s="180">
        <v>5</v>
      </c>
      <c r="B2236" s="180" t="s">
        <v>181</v>
      </c>
      <c r="C2236" s="180">
        <v>2020</v>
      </c>
      <c r="D2236" s="180">
        <v>2</v>
      </c>
      <c r="E2236" s="180" t="s">
        <v>297</v>
      </c>
      <c r="F2236" s="181">
        <v>6</v>
      </c>
      <c r="G2236" s="180" t="s">
        <v>192</v>
      </c>
      <c r="H2236" s="180">
        <v>602</v>
      </c>
      <c r="I2236" s="180" t="s">
        <v>246</v>
      </c>
      <c r="J2236" s="180" t="s">
        <v>125</v>
      </c>
      <c r="K2236" s="180" t="s">
        <v>197</v>
      </c>
      <c r="L2236" s="180">
        <v>700</v>
      </c>
      <c r="M2236" s="180" t="s">
        <v>193</v>
      </c>
      <c r="N2236" s="180">
        <v>357</v>
      </c>
      <c r="O2236" s="180">
        <v>35586.01</v>
      </c>
      <c r="P2236" s="180">
        <v>105567</v>
      </c>
      <c r="Q2236" t="str">
        <f t="shared" si="34"/>
        <v>Street</v>
      </c>
      <c r="R2236" s="182"/>
      <c r="U2236" s="182"/>
    </row>
    <row r="2237" spans="1:21" x14ac:dyDescent="0.35">
      <c r="A2237" s="180">
        <v>5</v>
      </c>
      <c r="B2237" s="180" t="s">
        <v>181</v>
      </c>
      <c r="C2237" s="180">
        <v>2020</v>
      </c>
      <c r="D2237" s="180">
        <v>2</v>
      </c>
      <c r="E2237" s="180" t="s">
        <v>297</v>
      </c>
      <c r="F2237" s="181">
        <v>1</v>
      </c>
      <c r="G2237" s="180" t="s">
        <v>183</v>
      </c>
      <c r="H2237" s="180">
        <v>903</v>
      </c>
      <c r="I2237" s="180" t="s">
        <v>239</v>
      </c>
      <c r="J2237" s="180" t="s">
        <v>121</v>
      </c>
      <c r="K2237" s="180" t="s">
        <v>230</v>
      </c>
      <c r="L2237" s="180">
        <v>4512</v>
      </c>
      <c r="M2237" s="180" t="s">
        <v>186</v>
      </c>
      <c r="N2237" s="180">
        <v>425509</v>
      </c>
      <c r="O2237" s="180">
        <v>30776639.079999998</v>
      </c>
      <c r="P2237" s="180">
        <v>233543887</v>
      </c>
      <c r="Q2237" t="str">
        <f t="shared" si="34"/>
        <v>1-Residential</v>
      </c>
      <c r="R2237" s="182"/>
      <c r="U2237" s="182"/>
    </row>
    <row r="2238" spans="1:21" x14ac:dyDescent="0.35">
      <c r="A2238" s="180">
        <v>5</v>
      </c>
      <c r="B2238" s="180" t="s">
        <v>181</v>
      </c>
      <c r="C2238" s="180">
        <v>2020</v>
      </c>
      <c r="D2238" s="180">
        <v>2</v>
      </c>
      <c r="E2238" s="180" t="s">
        <v>297</v>
      </c>
      <c r="F2238" s="181">
        <v>3</v>
      </c>
      <c r="G2238" s="180" t="s">
        <v>189</v>
      </c>
      <c r="H2238" s="180">
        <v>2</v>
      </c>
      <c r="I2238" s="180" t="s">
        <v>264</v>
      </c>
      <c r="J2238" s="180" t="s">
        <v>121</v>
      </c>
      <c r="K2238" s="180" t="s">
        <v>230</v>
      </c>
      <c r="L2238" s="180">
        <v>300</v>
      </c>
      <c r="M2238" s="180" t="s">
        <v>191</v>
      </c>
      <c r="N2238" s="180">
        <v>2</v>
      </c>
      <c r="O2238" s="180">
        <v>140.16</v>
      </c>
      <c r="P2238" s="180">
        <v>443</v>
      </c>
      <c r="Q2238" t="str">
        <f t="shared" si="34"/>
        <v>1-Residential</v>
      </c>
      <c r="R2238" s="182"/>
      <c r="U2238" s="182"/>
    </row>
    <row r="2239" spans="1:21" x14ac:dyDescent="0.35">
      <c r="A2239" s="180">
        <v>5</v>
      </c>
      <c r="B2239" s="180" t="s">
        <v>181</v>
      </c>
      <c r="C2239" s="180">
        <v>2020</v>
      </c>
      <c r="D2239" s="180">
        <v>2</v>
      </c>
      <c r="E2239" s="180" t="s">
        <v>297</v>
      </c>
      <c r="F2239" s="181">
        <v>72</v>
      </c>
      <c r="G2239" s="180" t="s">
        <v>212</v>
      </c>
      <c r="H2239" s="180">
        <v>1</v>
      </c>
      <c r="I2239" s="180" t="s">
        <v>229</v>
      </c>
      <c r="J2239" s="180" t="s">
        <v>121</v>
      </c>
      <c r="K2239" s="180" t="s">
        <v>230</v>
      </c>
      <c r="L2239" s="180">
        <v>1572</v>
      </c>
      <c r="M2239" s="180" t="s">
        <v>231</v>
      </c>
      <c r="N2239" s="180">
        <v>1</v>
      </c>
      <c r="O2239" s="180">
        <v>107.72</v>
      </c>
      <c r="P2239" s="180">
        <v>389</v>
      </c>
      <c r="Q2239" t="str">
        <f t="shared" si="34"/>
        <v>1-Residential</v>
      </c>
      <c r="R2239" s="182"/>
      <c r="U2239" s="182"/>
    </row>
    <row r="2240" spans="1:21" x14ac:dyDescent="0.35">
      <c r="A2240" s="180">
        <v>5</v>
      </c>
      <c r="B2240" s="180" t="s">
        <v>181</v>
      </c>
      <c r="C2240" s="180">
        <v>2020</v>
      </c>
      <c r="D2240" s="180">
        <v>2</v>
      </c>
      <c r="E2240" s="180" t="s">
        <v>297</v>
      </c>
      <c r="F2240" s="181">
        <v>10</v>
      </c>
      <c r="G2240" s="180" t="s">
        <v>238</v>
      </c>
      <c r="H2240" s="180">
        <v>1</v>
      </c>
      <c r="I2240" s="180" t="s">
        <v>229</v>
      </c>
      <c r="J2240" s="180" t="s">
        <v>121</v>
      </c>
      <c r="K2240" s="180" t="s">
        <v>230</v>
      </c>
      <c r="L2240" s="180">
        <v>207</v>
      </c>
      <c r="M2240" s="180" t="s">
        <v>243</v>
      </c>
      <c r="N2240" s="180">
        <v>39427</v>
      </c>
      <c r="O2240" s="180">
        <v>10288025.109999999</v>
      </c>
      <c r="P2240" s="180">
        <v>38734396</v>
      </c>
      <c r="Q2240" t="str">
        <f t="shared" si="34"/>
        <v>1-Residential</v>
      </c>
      <c r="R2240" s="182"/>
      <c r="U2240" s="182"/>
    </row>
    <row r="2241" spans="1:21" x14ac:dyDescent="0.35">
      <c r="A2241" s="180">
        <v>5</v>
      </c>
      <c r="B2241" s="180" t="s">
        <v>181</v>
      </c>
      <c r="C2241" s="180">
        <v>2020</v>
      </c>
      <c r="D2241" s="180">
        <v>2</v>
      </c>
      <c r="E2241" s="180" t="s">
        <v>297</v>
      </c>
      <c r="F2241" s="181">
        <v>1</v>
      </c>
      <c r="G2241" s="180" t="s">
        <v>183</v>
      </c>
      <c r="H2241" s="180">
        <v>1</v>
      </c>
      <c r="I2241" s="180" t="s">
        <v>229</v>
      </c>
      <c r="J2241" s="180" t="s">
        <v>121</v>
      </c>
      <c r="K2241" s="180" t="s">
        <v>230</v>
      </c>
      <c r="L2241" s="180">
        <v>200</v>
      </c>
      <c r="M2241" s="180" t="s">
        <v>210</v>
      </c>
      <c r="N2241" s="180">
        <v>540938</v>
      </c>
      <c r="O2241" s="180">
        <v>75556343.060000002</v>
      </c>
      <c r="P2241" s="180">
        <v>277953818</v>
      </c>
      <c r="Q2241" t="str">
        <f t="shared" si="34"/>
        <v>1-Residential</v>
      </c>
      <c r="R2241" s="182"/>
      <c r="U2241" s="182"/>
    </row>
    <row r="2242" spans="1:21" x14ac:dyDescent="0.35">
      <c r="A2242" s="180">
        <v>5</v>
      </c>
      <c r="B2242" s="180" t="s">
        <v>181</v>
      </c>
      <c r="C2242" s="180">
        <v>2020</v>
      </c>
      <c r="D2242" s="180">
        <v>2</v>
      </c>
      <c r="E2242" s="180" t="s">
        <v>297</v>
      </c>
      <c r="F2242" s="181">
        <v>6</v>
      </c>
      <c r="G2242" s="180" t="s">
        <v>192</v>
      </c>
      <c r="H2242" s="180">
        <v>618</v>
      </c>
      <c r="I2242" s="180" t="s">
        <v>294</v>
      </c>
      <c r="J2242" s="180" t="s">
        <v>130</v>
      </c>
      <c r="K2242" s="180" t="s">
        <v>280</v>
      </c>
      <c r="L2242" s="180">
        <v>4562</v>
      </c>
      <c r="M2242" s="180" t="s">
        <v>211</v>
      </c>
      <c r="N2242" s="180">
        <v>6</v>
      </c>
      <c r="O2242" s="180">
        <v>1523.39</v>
      </c>
      <c r="P2242" s="180">
        <v>4386</v>
      </c>
      <c r="Q2242" t="str">
        <f t="shared" ref="Q2242:Q2305" si="35">VLOOKUP(J2242,S:T,2,FALSE)</f>
        <v>Street</v>
      </c>
      <c r="R2242" s="182"/>
      <c r="U2242" s="182"/>
    </row>
    <row r="2243" spans="1:21" x14ac:dyDescent="0.35">
      <c r="A2243" s="180">
        <v>4</v>
      </c>
      <c r="B2243" s="180" t="s">
        <v>187</v>
      </c>
      <c r="C2243" s="180">
        <v>2020</v>
      </c>
      <c r="D2243" s="180">
        <v>2</v>
      </c>
      <c r="E2243" s="180" t="s">
        <v>297</v>
      </c>
      <c r="F2243" s="181">
        <v>5</v>
      </c>
      <c r="G2243" s="180" t="s">
        <v>195</v>
      </c>
      <c r="H2243" s="180">
        <v>18</v>
      </c>
      <c r="I2243" s="180" t="s">
        <v>215</v>
      </c>
      <c r="J2243" s="180" t="s">
        <v>119</v>
      </c>
      <c r="K2243" s="180" t="s">
        <v>216</v>
      </c>
      <c r="L2243" s="180">
        <v>460</v>
      </c>
      <c r="M2243" s="180" t="s">
        <v>198</v>
      </c>
      <c r="N2243" s="180">
        <v>1</v>
      </c>
      <c r="O2243" s="180">
        <v>603.4</v>
      </c>
      <c r="P2243" s="180">
        <v>2240</v>
      </c>
      <c r="Q2243" t="str">
        <f t="shared" si="35"/>
        <v>4-Medium C&amp;I</v>
      </c>
      <c r="R2243" s="182"/>
      <c r="U2243" s="182"/>
    </row>
    <row r="2244" spans="1:21" x14ac:dyDescent="0.35">
      <c r="A2244" s="180">
        <v>5</v>
      </c>
      <c r="B2244" s="180" t="s">
        <v>181</v>
      </c>
      <c r="C2244" s="180">
        <v>2020</v>
      </c>
      <c r="D2244" s="180">
        <v>2</v>
      </c>
      <c r="E2244" s="180" t="s">
        <v>297</v>
      </c>
      <c r="F2244" s="181">
        <v>3</v>
      </c>
      <c r="G2244" s="180" t="s">
        <v>189</v>
      </c>
      <c r="H2244" s="180">
        <v>710</v>
      </c>
      <c r="I2244" s="180" t="s">
        <v>220</v>
      </c>
      <c r="J2244" s="180" t="s">
        <v>207</v>
      </c>
      <c r="K2244" s="180" t="s">
        <v>208</v>
      </c>
      <c r="L2244" s="180">
        <v>4532</v>
      </c>
      <c r="M2244" s="180" t="s">
        <v>200</v>
      </c>
      <c r="N2244" s="180">
        <v>2013</v>
      </c>
      <c r="O2244" s="180">
        <v>18901079.02</v>
      </c>
      <c r="P2244" s="180">
        <v>322107891</v>
      </c>
      <c r="Q2244" t="str">
        <f t="shared" si="35"/>
        <v>5-Large C&amp;I</v>
      </c>
      <c r="R2244" s="182"/>
      <c r="U2244" s="182"/>
    </row>
    <row r="2245" spans="1:21" x14ac:dyDescent="0.35">
      <c r="A2245" s="180">
        <v>5</v>
      </c>
      <c r="B2245" s="180" t="s">
        <v>181</v>
      </c>
      <c r="C2245" s="180">
        <v>2020</v>
      </c>
      <c r="D2245" s="180">
        <v>2</v>
      </c>
      <c r="E2245" s="180" t="s">
        <v>297</v>
      </c>
      <c r="F2245" s="181">
        <v>3</v>
      </c>
      <c r="G2245" s="180" t="s">
        <v>189</v>
      </c>
      <c r="H2245" s="180">
        <v>700</v>
      </c>
      <c r="I2245" s="180" t="s">
        <v>273</v>
      </c>
      <c r="J2245" s="180" t="s">
        <v>207</v>
      </c>
      <c r="K2245" s="180" t="s">
        <v>208</v>
      </c>
      <c r="L2245" s="180">
        <v>300</v>
      </c>
      <c r="M2245" s="180" t="s">
        <v>191</v>
      </c>
      <c r="N2245" s="180">
        <v>3</v>
      </c>
      <c r="O2245" s="180">
        <v>6415.26</v>
      </c>
      <c r="P2245" s="180">
        <v>32160</v>
      </c>
      <c r="Q2245" t="str">
        <f t="shared" si="35"/>
        <v>5-Large C&amp;I</v>
      </c>
      <c r="R2245" s="182"/>
      <c r="U2245" s="182"/>
    </row>
    <row r="2246" spans="1:21" x14ac:dyDescent="0.35">
      <c r="A2246" s="180">
        <v>5</v>
      </c>
      <c r="B2246" s="180" t="s">
        <v>181</v>
      </c>
      <c r="C2246" s="180">
        <v>2020</v>
      </c>
      <c r="D2246" s="180">
        <v>2</v>
      </c>
      <c r="E2246" s="180" t="s">
        <v>297</v>
      </c>
      <c r="F2246" s="181">
        <v>5</v>
      </c>
      <c r="G2246" s="180" t="s">
        <v>195</v>
      </c>
      <c r="H2246" s="180">
        <v>710</v>
      </c>
      <c r="I2246" s="180" t="s">
        <v>220</v>
      </c>
      <c r="J2246" s="180" t="s">
        <v>207</v>
      </c>
      <c r="K2246" s="180" t="s">
        <v>208</v>
      </c>
      <c r="L2246" s="180">
        <v>4552</v>
      </c>
      <c r="M2246" s="180" t="s">
        <v>276</v>
      </c>
      <c r="N2246" s="180">
        <v>653</v>
      </c>
      <c r="O2246" s="180">
        <v>9701904.3699999992</v>
      </c>
      <c r="P2246" s="180">
        <v>171582828</v>
      </c>
      <c r="Q2246" t="str">
        <f t="shared" si="35"/>
        <v>5-Large C&amp;I</v>
      </c>
      <c r="R2246" s="182"/>
      <c r="U2246" s="182"/>
    </row>
    <row r="2247" spans="1:21" x14ac:dyDescent="0.35">
      <c r="A2247" s="180">
        <v>4</v>
      </c>
      <c r="B2247" s="180" t="s">
        <v>187</v>
      </c>
      <c r="C2247" s="180">
        <v>2020</v>
      </c>
      <c r="D2247" s="180">
        <v>2</v>
      </c>
      <c r="E2247" s="180" t="s">
        <v>297</v>
      </c>
      <c r="F2247" s="181">
        <v>3</v>
      </c>
      <c r="G2247" s="180" t="s">
        <v>189</v>
      </c>
      <c r="H2247" s="180">
        <v>710</v>
      </c>
      <c r="I2247" s="180" t="s">
        <v>220</v>
      </c>
      <c r="J2247" s="180" t="s">
        <v>207</v>
      </c>
      <c r="K2247" s="180" t="s">
        <v>208</v>
      </c>
      <c r="L2247" s="180">
        <v>4532</v>
      </c>
      <c r="M2247" s="180" t="s">
        <v>200</v>
      </c>
      <c r="N2247" s="180">
        <v>10</v>
      </c>
      <c r="O2247" s="180">
        <v>117901.17</v>
      </c>
      <c r="P2247" s="180">
        <v>1976769</v>
      </c>
      <c r="Q2247" t="str">
        <f t="shared" si="35"/>
        <v>5-Large C&amp;I</v>
      </c>
      <c r="R2247" s="182"/>
      <c r="U2247" s="182"/>
    </row>
    <row r="2248" spans="1:21" x14ac:dyDescent="0.35">
      <c r="A2248" s="180">
        <v>5</v>
      </c>
      <c r="B2248" s="180" t="s">
        <v>181</v>
      </c>
      <c r="C2248" s="180">
        <v>2020</v>
      </c>
      <c r="D2248" s="180">
        <v>2</v>
      </c>
      <c r="E2248" s="180" t="s">
        <v>297</v>
      </c>
      <c r="F2248" s="181">
        <v>10</v>
      </c>
      <c r="G2248" s="180" t="s">
        <v>238</v>
      </c>
      <c r="H2248" s="180">
        <v>903</v>
      </c>
      <c r="I2248" s="180" t="s">
        <v>239</v>
      </c>
      <c r="J2248" s="180" t="s">
        <v>121</v>
      </c>
      <c r="K2248" s="180" t="s">
        <v>230</v>
      </c>
      <c r="L2248" s="180">
        <v>4513</v>
      </c>
      <c r="M2248" s="180" t="s">
        <v>240</v>
      </c>
      <c r="N2248" s="180">
        <v>31048</v>
      </c>
      <c r="O2248" s="180">
        <v>4360584.28</v>
      </c>
      <c r="P2248" s="180">
        <v>34759261</v>
      </c>
      <c r="Q2248" t="str">
        <f t="shared" si="35"/>
        <v>1-Residential</v>
      </c>
      <c r="R2248" s="182"/>
      <c r="U2248" s="182"/>
    </row>
    <row r="2249" spans="1:21" x14ac:dyDescent="0.35">
      <c r="A2249" s="180">
        <v>4</v>
      </c>
      <c r="B2249" s="180" t="s">
        <v>187</v>
      </c>
      <c r="C2249" s="180">
        <v>2020</v>
      </c>
      <c r="D2249" s="180">
        <v>2</v>
      </c>
      <c r="E2249" s="180" t="s">
        <v>297</v>
      </c>
      <c r="F2249" s="181">
        <v>10</v>
      </c>
      <c r="G2249" s="180" t="s">
        <v>238</v>
      </c>
      <c r="H2249" s="180">
        <v>903</v>
      </c>
      <c r="I2249" s="180" t="s">
        <v>239</v>
      </c>
      <c r="J2249" s="180" t="s">
        <v>121</v>
      </c>
      <c r="K2249" s="180" t="s">
        <v>230</v>
      </c>
      <c r="L2249" s="180">
        <v>4513</v>
      </c>
      <c r="M2249" s="180" t="s">
        <v>240</v>
      </c>
      <c r="N2249" s="180">
        <v>123</v>
      </c>
      <c r="O2249" s="180">
        <v>14842.37</v>
      </c>
      <c r="P2249" s="180">
        <v>112099</v>
      </c>
      <c r="Q2249" t="str">
        <f t="shared" si="35"/>
        <v>1-Residential</v>
      </c>
      <c r="R2249" s="182"/>
      <c r="U2249" s="182"/>
    </row>
    <row r="2250" spans="1:21" x14ac:dyDescent="0.35">
      <c r="A2250" s="180">
        <v>5</v>
      </c>
      <c r="B2250" s="180" t="s">
        <v>181</v>
      </c>
      <c r="C2250" s="180">
        <v>2020</v>
      </c>
      <c r="D2250" s="180">
        <v>2</v>
      </c>
      <c r="E2250" s="180" t="s">
        <v>297</v>
      </c>
      <c r="F2250" s="181">
        <v>3</v>
      </c>
      <c r="G2250" s="180" t="s">
        <v>189</v>
      </c>
      <c r="H2250" s="180">
        <v>951</v>
      </c>
      <c r="I2250" s="180" t="s">
        <v>250</v>
      </c>
      <c r="J2250" s="180" t="s">
        <v>126</v>
      </c>
      <c r="K2250" s="180" t="s">
        <v>249</v>
      </c>
      <c r="L2250" s="180">
        <v>4532</v>
      </c>
      <c r="M2250" s="180" t="s">
        <v>200</v>
      </c>
      <c r="N2250" s="180">
        <v>1223</v>
      </c>
      <c r="O2250" s="180">
        <v>46914.33</v>
      </c>
      <c r="P2250" s="180">
        <v>417299</v>
      </c>
      <c r="Q2250" t="str">
        <f t="shared" si="35"/>
        <v>3-Small C&amp;I</v>
      </c>
      <c r="R2250" s="182"/>
      <c r="U2250" s="182"/>
    </row>
    <row r="2251" spans="1:21" x14ac:dyDescent="0.35">
      <c r="A2251" s="180">
        <v>4</v>
      </c>
      <c r="B2251" s="180" t="s">
        <v>187</v>
      </c>
      <c r="C2251" s="180">
        <v>2020</v>
      </c>
      <c r="D2251" s="180">
        <v>2</v>
      </c>
      <c r="E2251" s="180" t="s">
        <v>297</v>
      </c>
      <c r="F2251" s="181">
        <v>5</v>
      </c>
      <c r="G2251" s="180" t="s">
        <v>195</v>
      </c>
      <c r="H2251" s="180">
        <v>950</v>
      </c>
      <c r="I2251" s="180" t="s">
        <v>184</v>
      </c>
      <c r="J2251" s="180" t="s">
        <v>115</v>
      </c>
      <c r="K2251" s="180" t="s">
        <v>185</v>
      </c>
      <c r="L2251" s="180">
        <v>4552</v>
      </c>
      <c r="M2251" s="180" t="s">
        <v>276</v>
      </c>
      <c r="N2251" s="180">
        <v>2</v>
      </c>
      <c r="O2251" s="180">
        <v>31.42</v>
      </c>
      <c r="P2251" s="180">
        <v>118</v>
      </c>
      <c r="Q2251" t="str">
        <f t="shared" si="35"/>
        <v>3-Small C&amp;I</v>
      </c>
      <c r="R2251" s="182"/>
      <c r="U2251" s="182"/>
    </row>
    <row r="2252" spans="1:21" x14ac:dyDescent="0.35">
      <c r="A2252" s="180">
        <v>4</v>
      </c>
      <c r="B2252" s="180" t="s">
        <v>187</v>
      </c>
      <c r="C2252" s="180">
        <v>2020</v>
      </c>
      <c r="D2252" s="180">
        <v>2</v>
      </c>
      <c r="E2252" s="180" t="s">
        <v>297</v>
      </c>
      <c r="F2252" s="181">
        <v>1</v>
      </c>
      <c r="G2252" s="180" t="s">
        <v>183</v>
      </c>
      <c r="H2252" s="180">
        <v>10</v>
      </c>
      <c r="I2252" s="180" t="s">
        <v>251</v>
      </c>
      <c r="J2252" s="180" t="s">
        <v>118</v>
      </c>
      <c r="K2252" s="180" t="s">
        <v>214</v>
      </c>
      <c r="L2252" s="180">
        <v>200</v>
      </c>
      <c r="M2252" s="180" t="s">
        <v>210</v>
      </c>
      <c r="N2252" s="180">
        <v>3</v>
      </c>
      <c r="O2252" s="180">
        <v>1014.56</v>
      </c>
      <c r="P2252" s="180">
        <v>4453</v>
      </c>
      <c r="Q2252" t="str">
        <f t="shared" si="35"/>
        <v>3-Small C&amp;I</v>
      </c>
      <c r="R2252" s="182"/>
      <c r="U2252" s="182"/>
    </row>
    <row r="2253" spans="1:21" x14ac:dyDescent="0.35">
      <c r="A2253" s="180">
        <v>4</v>
      </c>
      <c r="B2253" s="180" t="s">
        <v>187</v>
      </c>
      <c r="C2253" s="180">
        <v>2020</v>
      </c>
      <c r="D2253" s="180">
        <v>2</v>
      </c>
      <c r="E2253" s="180" t="s">
        <v>297</v>
      </c>
      <c r="F2253" s="181">
        <v>1</v>
      </c>
      <c r="G2253" s="180" t="s">
        <v>183</v>
      </c>
      <c r="H2253" s="180">
        <v>6</v>
      </c>
      <c r="I2253" s="180" t="s">
        <v>256</v>
      </c>
      <c r="J2253" s="180" t="s">
        <v>122</v>
      </c>
      <c r="K2253" s="180" t="s">
        <v>242</v>
      </c>
      <c r="L2253" s="180">
        <v>200</v>
      </c>
      <c r="M2253" s="180" t="s">
        <v>210</v>
      </c>
      <c r="N2253" s="180">
        <v>24</v>
      </c>
      <c r="O2253" s="180">
        <v>3991.6</v>
      </c>
      <c r="P2253" s="180">
        <v>22883</v>
      </c>
      <c r="Q2253" t="str">
        <f t="shared" si="35"/>
        <v>2-Low Income Residential</v>
      </c>
      <c r="R2253" s="182"/>
      <c r="U2253" s="182"/>
    </row>
    <row r="2254" spans="1:21" x14ac:dyDescent="0.35">
      <c r="A2254" s="180">
        <v>5</v>
      </c>
      <c r="B2254" s="180" t="s">
        <v>181</v>
      </c>
      <c r="C2254" s="180">
        <v>2020</v>
      </c>
      <c r="D2254" s="180">
        <v>2</v>
      </c>
      <c r="E2254" s="180" t="s">
        <v>297</v>
      </c>
      <c r="F2254" s="181">
        <v>10</v>
      </c>
      <c r="G2254" s="180" t="s">
        <v>238</v>
      </c>
      <c r="H2254" s="180">
        <v>7</v>
      </c>
      <c r="I2254" s="180" t="s">
        <v>241</v>
      </c>
      <c r="J2254" s="180" t="s">
        <v>122</v>
      </c>
      <c r="K2254" s="180" t="s">
        <v>242</v>
      </c>
      <c r="L2254" s="180">
        <v>207</v>
      </c>
      <c r="M2254" s="180" t="s">
        <v>243</v>
      </c>
      <c r="N2254" s="180">
        <v>7</v>
      </c>
      <c r="O2254" s="180">
        <v>1277.49</v>
      </c>
      <c r="P2254" s="180">
        <v>6937</v>
      </c>
      <c r="Q2254" t="str">
        <f t="shared" si="35"/>
        <v>2-Low Income Residential</v>
      </c>
      <c r="R2254" s="182"/>
      <c r="U2254" s="182"/>
    </row>
    <row r="2255" spans="1:21" x14ac:dyDescent="0.35">
      <c r="A2255" s="180">
        <v>5</v>
      </c>
      <c r="B2255" s="180" t="s">
        <v>181</v>
      </c>
      <c r="C2255" s="180">
        <v>2020</v>
      </c>
      <c r="D2255" s="180">
        <v>2</v>
      </c>
      <c r="E2255" s="180" t="s">
        <v>297</v>
      </c>
      <c r="F2255" s="181">
        <v>6</v>
      </c>
      <c r="G2255" s="180" t="s">
        <v>192</v>
      </c>
      <c r="H2255" s="180">
        <v>600</v>
      </c>
      <c r="I2255" s="180" t="s">
        <v>266</v>
      </c>
      <c r="J2255" s="180" t="s">
        <v>123</v>
      </c>
      <c r="K2255" s="180" t="s">
        <v>261</v>
      </c>
      <c r="L2255" s="180">
        <v>700</v>
      </c>
      <c r="M2255" s="180" t="s">
        <v>193</v>
      </c>
      <c r="N2255" s="180">
        <v>76</v>
      </c>
      <c r="O2255" s="180">
        <v>47426.23</v>
      </c>
      <c r="P2255" s="180">
        <v>71963</v>
      </c>
      <c r="Q2255" t="str">
        <f t="shared" si="35"/>
        <v>Street</v>
      </c>
      <c r="R2255" s="182"/>
      <c r="U2255" s="182"/>
    </row>
    <row r="2256" spans="1:21" x14ac:dyDescent="0.35">
      <c r="A2256" s="180">
        <v>5</v>
      </c>
      <c r="B2256" s="180" t="s">
        <v>181</v>
      </c>
      <c r="C2256" s="180">
        <v>2020</v>
      </c>
      <c r="D2256" s="180">
        <v>2</v>
      </c>
      <c r="E2256" s="180" t="s">
        <v>297</v>
      </c>
      <c r="F2256" s="181">
        <v>1</v>
      </c>
      <c r="G2256" s="180" t="s">
        <v>183</v>
      </c>
      <c r="H2256" s="180">
        <v>603</v>
      </c>
      <c r="I2256" s="180" t="s">
        <v>196</v>
      </c>
      <c r="J2256" s="180" t="s">
        <v>125</v>
      </c>
      <c r="K2256" s="180" t="s">
        <v>197</v>
      </c>
      <c r="L2256" s="180">
        <v>200</v>
      </c>
      <c r="M2256" s="180" t="s">
        <v>210</v>
      </c>
      <c r="N2256" s="180">
        <v>754</v>
      </c>
      <c r="O2256" s="180">
        <v>26395.360000000001</v>
      </c>
      <c r="P2256" s="180">
        <v>63377</v>
      </c>
      <c r="Q2256" t="str">
        <f t="shared" si="35"/>
        <v>Street</v>
      </c>
      <c r="R2256" s="182"/>
      <c r="U2256" s="182"/>
    </row>
    <row r="2257" spans="1:21" x14ac:dyDescent="0.35">
      <c r="A2257" s="180">
        <v>5</v>
      </c>
      <c r="B2257" s="180" t="s">
        <v>181</v>
      </c>
      <c r="C2257" s="180">
        <v>2020</v>
      </c>
      <c r="D2257" s="180">
        <v>2</v>
      </c>
      <c r="E2257" s="180" t="s">
        <v>297</v>
      </c>
      <c r="F2257" s="181">
        <v>10</v>
      </c>
      <c r="G2257" s="180" t="s">
        <v>238</v>
      </c>
      <c r="H2257" s="180">
        <v>603</v>
      </c>
      <c r="I2257" s="180" t="s">
        <v>196</v>
      </c>
      <c r="J2257" s="180" t="s">
        <v>125</v>
      </c>
      <c r="K2257" s="180" t="s">
        <v>197</v>
      </c>
      <c r="L2257" s="180">
        <v>207</v>
      </c>
      <c r="M2257" s="180" t="s">
        <v>243</v>
      </c>
      <c r="N2257" s="180">
        <v>28</v>
      </c>
      <c r="O2257" s="180">
        <v>617.08000000000004</v>
      </c>
      <c r="P2257" s="180">
        <v>1555</v>
      </c>
      <c r="Q2257" t="str">
        <f t="shared" si="35"/>
        <v>Street</v>
      </c>
      <c r="R2257" s="182"/>
      <c r="U2257" s="182"/>
    </row>
    <row r="2258" spans="1:21" x14ac:dyDescent="0.35">
      <c r="A2258" s="180">
        <v>5</v>
      </c>
      <c r="B2258" s="180" t="s">
        <v>181</v>
      </c>
      <c r="C2258" s="180">
        <v>2020</v>
      </c>
      <c r="D2258" s="180">
        <v>2</v>
      </c>
      <c r="E2258" s="180" t="s">
        <v>297</v>
      </c>
      <c r="F2258" s="181">
        <v>60</v>
      </c>
      <c r="G2258" s="180" t="s">
        <v>212</v>
      </c>
      <c r="H2258" s="180">
        <v>623</v>
      </c>
      <c r="I2258" s="180" t="s">
        <v>295</v>
      </c>
      <c r="J2258" s="180" t="s">
        <v>124</v>
      </c>
      <c r="K2258" s="180" t="s">
        <v>227</v>
      </c>
      <c r="L2258" s="180">
        <v>360</v>
      </c>
      <c r="M2258" s="180" t="s">
        <v>225</v>
      </c>
      <c r="N2258" s="180">
        <v>3</v>
      </c>
      <c r="O2258" s="180">
        <v>68.790000000000006</v>
      </c>
      <c r="P2258" s="180">
        <v>216</v>
      </c>
      <c r="Q2258" t="str">
        <f t="shared" si="35"/>
        <v>Street</v>
      </c>
      <c r="R2258" s="182"/>
      <c r="U2258" s="182"/>
    </row>
    <row r="2259" spans="1:21" x14ac:dyDescent="0.35">
      <c r="A2259" s="180">
        <v>5</v>
      </c>
      <c r="B2259" s="180" t="s">
        <v>181</v>
      </c>
      <c r="C2259" s="180">
        <v>2020</v>
      </c>
      <c r="D2259" s="180">
        <v>2</v>
      </c>
      <c r="E2259" s="180" t="s">
        <v>297</v>
      </c>
      <c r="F2259" s="181">
        <v>6</v>
      </c>
      <c r="G2259" s="180" t="s">
        <v>192</v>
      </c>
      <c r="H2259" s="180">
        <v>623</v>
      </c>
      <c r="I2259" s="180" t="s">
        <v>295</v>
      </c>
      <c r="J2259" s="180" t="s">
        <v>124</v>
      </c>
      <c r="K2259" s="180" t="s">
        <v>227</v>
      </c>
      <c r="L2259" s="180">
        <v>700</v>
      </c>
      <c r="M2259" s="180" t="s">
        <v>193</v>
      </c>
      <c r="N2259" s="180">
        <v>1</v>
      </c>
      <c r="O2259" s="180">
        <v>1817.16</v>
      </c>
      <c r="P2259" s="180">
        <v>6702</v>
      </c>
      <c r="Q2259" t="str">
        <f t="shared" si="35"/>
        <v>Street</v>
      </c>
      <c r="R2259" s="182"/>
      <c r="U2259" s="182"/>
    </row>
    <row r="2260" spans="1:21" x14ac:dyDescent="0.35">
      <c r="A2260" s="180">
        <v>5</v>
      </c>
      <c r="B2260" s="180" t="s">
        <v>181</v>
      </c>
      <c r="C2260" s="180">
        <v>2020</v>
      </c>
      <c r="D2260" s="180">
        <v>2</v>
      </c>
      <c r="E2260" s="180" t="s">
        <v>297</v>
      </c>
      <c r="F2260" s="181">
        <v>3</v>
      </c>
      <c r="G2260" s="180" t="s">
        <v>189</v>
      </c>
      <c r="H2260" s="180">
        <v>954</v>
      </c>
      <c r="I2260" s="180" t="s">
        <v>237</v>
      </c>
      <c r="J2260" s="180" t="s">
        <v>119</v>
      </c>
      <c r="K2260" s="180" t="s">
        <v>216</v>
      </c>
      <c r="L2260" s="180">
        <v>4532</v>
      </c>
      <c r="M2260" s="180" t="s">
        <v>200</v>
      </c>
      <c r="N2260" s="180">
        <v>7904</v>
      </c>
      <c r="O2260" s="180">
        <v>11636384.710000001</v>
      </c>
      <c r="P2260" s="180">
        <v>151351338</v>
      </c>
      <c r="Q2260" t="str">
        <f t="shared" si="35"/>
        <v>4-Medium C&amp;I</v>
      </c>
      <c r="R2260" s="182"/>
      <c r="U2260" s="182"/>
    </row>
    <row r="2261" spans="1:21" x14ac:dyDescent="0.35">
      <c r="A2261" s="180">
        <v>4</v>
      </c>
      <c r="B2261" s="180" t="s">
        <v>187</v>
      </c>
      <c r="C2261" s="180">
        <v>2020</v>
      </c>
      <c r="D2261" s="180">
        <v>2</v>
      </c>
      <c r="E2261" s="180" t="s">
        <v>297</v>
      </c>
      <c r="F2261" s="181">
        <v>5</v>
      </c>
      <c r="G2261" s="180" t="s">
        <v>195</v>
      </c>
      <c r="H2261" s="180">
        <v>710</v>
      </c>
      <c r="I2261" s="180" t="s">
        <v>220</v>
      </c>
      <c r="J2261" s="180" t="s">
        <v>207</v>
      </c>
      <c r="K2261" s="180" t="s">
        <v>208</v>
      </c>
      <c r="L2261" s="180">
        <v>4552</v>
      </c>
      <c r="M2261" s="180" t="s">
        <v>276</v>
      </c>
      <c r="N2261" s="180">
        <v>1</v>
      </c>
      <c r="O2261" s="180">
        <v>4410.8</v>
      </c>
      <c r="P2261" s="180">
        <v>57078</v>
      </c>
      <c r="Q2261" t="str">
        <f t="shared" si="35"/>
        <v>5-Large C&amp;I</v>
      </c>
      <c r="R2261" s="182"/>
      <c r="U2261" s="182"/>
    </row>
    <row r="2262" spans="1:21" x14ac:dyDescent="0.35">
      <c r="A2262" s="180">
        <v>5</v>
      </c>
      <c r="B2262" s="180" t="s">
        <v>181</v>
      </c>
      <c r="C2262" s="180">
        <v>2020</v>
      </c>
      <c r="D2262" s="180">
        <v>2</v>
      </c>
      <c r="E2262" s="180" t="s">
        <v>297</v>
      </c>
      <c r="F2262" s="181">
        <v>3</v>
      </c>
      <c r="G2262" s="180" t="s">
        <v>189</v>
      </c>
      <c r="H2262" s="180">
        <v>621</v>
      </c>
      <c r="I2262" s="180" t="s">
        <v>259</v>
      </c>
      <c r="J2262" s="180" t="s">
        <v>116</v>
      </c>
      <c r="K2262" s="180" t="s">
        <v>224</v>
      </c>
      <c r="L2262" s="180">
        <v>4532</v>
      </c>
      <c r="M2262" s="180" t="s">
        <v>200</v>
      </c>
      <c r="N2262" s="180">
        <v>6</v>
      </c>
      <c r="O2262" s="180">
        <v>752.38</v>
      </c>
      <c r="P2262" s="180">
        <v>7791</v>
      </c>
      <c r="Q2262" t="str">
        <f t="shared" si="35"/>
        <v>3-Small C&amp;I</v>
      </c>
      <c r="R2262" s="182"/>
      <c r="U2262" s="182"/>
    </row>
    <row r="2263" spans="1:21" x14ac:dyDescent="0.35">
      <c r="A2263" s="180">
        <v>4</v>
      </c>
      <c r="B2263" s="180" t="s">
        <v>187</v>
      </c>
      <c r="C2263" s="180">
        <v>2020</v>
      </c>
      <c r="D2263" s="180">
        <v>2</v>
      </c>
      <c r="E2263" s="180" t="s">
        <v>297</v>
      </c>
      <c r="F2263" s="181">
        <v>3</v>
      </c>
      <c r="G2263" s="180" t="s">
        <v>189</v>
      </c>
      <c r="H2263" s="180">
        <v>621</v>
      </c>
      <c r="I2263" s="180" t="s">
        <v>259</v>
      </c>
      <c r="J2263" s="180" t="s">
        <v>116</v>
      </c>
      <c r="K2263" s="180" t="s">
        <v>224</v>
      </c>
      <c r="L2263" s="180">
        <v>4532</v>
      </c>
      <c r="M2263" s="180" t="s">
        <v>200</v>
      </c>
      <c r="N2263" s="180">
        <v>8</v>
      </c>
      <c r="O2263" s="180">
        <v>211.48</v>
      </c>
      <c r="P2263" s="180">
        <v>1531</v>
      </c>
      <c r="Q2263" t="str">
        <f t="shared" si="35"/>
        <v>3-Small C&amp;I</v>
      </c>
      <c r="R2263" s="182"/>
      <c r="U2263" s="182"/>
    </row>
    <row r="2264" spans="1:21" x14ac:dyDescent="0.35">
      <c r="A2264" s="180">
        <v>5</v>
      </c>
      <c r="B2264" s="180" t="s">
        <v>181</v>
      </c>
      <c r="C2264" s="180">
        <v>2020</v>
      </c>
      <c r="D2264" s="180">
        <v>2</v>
      </c>
      <c r="E2264" s="180" t="s">
        <v>297</v>
      </c>
      <c r="F2264" s="181">
        <v>6</v>
      </c>
      <c r="G2264" s="180" t="s">
        <v>192</v>
      </c>
      <c r="H2264" s="180">
        <v>621</v>
      </c>
      <c r="I2264" s="180" t="s">
        <v>259</v>
      </c>
      <c r="J2264" s="180" t="s">
        <v>116</v>
      </c>
      <c r="K2264" s="180" t="s">
        <v>224</v>
      </c>
      <c r="L2264" s="180">
        <v>4562</v>
      </c>
      <c r="M2264" s="180" t="s">
        <v>211</v>
      </c>
      <c r="N2264" s="180">
        <v>9</v>
      </c>
      <c r="O2264" s="180">
        <v>193.67</v>
      </c>
      <c r="P2264" s="180">
        <v>1387</v>
      </c>
      <c r="Q2264" t="str">
        <f t="shared" si="35"/>
        <v>3-Small C&amp;I</v>
      </c>
      <c r="R2264" s="182"/>
      <c r="U2264" s="182"/>
    </row>
    <row r="2265" spans="1:21" x14ac:dyDescent="0.35">
      <c r="A2265" s="180">
        <v>5</v>
      </c>
      <c r="B2265" s="180" t="s">
        <v>181</v>
      </c>
      <c r="C2265" s="180">
        <v>2020</v>
      </c>
      <c r="D2265" s="180">
        <v>2</v>
      </c>
      <c r="E2265" s="180" t="s">
        <v>297</v>
      </c>
      <c r="F2265" s="181">
        <v>10</v>
      </c>
      <c r="G2265" s="180" t="s">
        <v>238</v>
      </c>
      <c r="H2265" s="180">
        <v>616</v>
      </c>
      <c r="I2265" s="180" t="s">
        <v>199</v>
      </c>
      <c r="J2265" s="180" t="s">
        <v>125</v>
      </c>
      <c r="K2265" s="180" t="s">
        <v>197</v>
      </c>
      <c r="L2265" s="180">
        <v>4513</v>
      </c>
      <c r="M2265" s="180" t="s">
        <v>240</v>
      </c>
      <c r="N2265" s="180">
        <v>3</v>
      </c>
      <c r="O2265" s="180">
        <v>84.69</v>
      </c>
      <c r="P2265" s="180">
        <v>428</v>
      </c>
      <c r="Q2265" t="str">
        <f t="shared" si="35"/>
        <v>Street</v>
      </c>
      <c r="R2265" s="182"/>
      <c r="U2265" s="182"/>
    </row>
    <row r="2266" spans="1:21" x14ac:dyDescent="0.35">
      <c r="A2266" s="180">
        <v>5</v>
      </c>
      <c r="B2266" s="180" t="s">
        <v>181</v>
      </c>
      <c r="C2266" s="180">
        <v>2020</v>
      </c>
      <c r="D2266" s="180">
        <v>2</v>
      </c>
      <c r="E2266" s="180" t="s">
        <v>297</v>
      </c>
      <c r="F2266" s="181">
        <v>10</v>
      </c>
      <c r="G2266" s="180" t="s">
        <v>238</v>
      </c>
      <c r="H2266" s="180">
        <v>3</v>
      </c>
      <c r="I2266" s="180" t="s">
        <v>209</v>
      </c>
      <c r="J2266" s="180" t="s">
        <v>202</v>
      </c>
      <c r="K2266" s="180" t="s">
        <v>203</v>
      </c>
      <c r="L2266" s="180">
        <v>207</v>
      </c>
      <c r="M2266" s="180" t="s">
        <v>243</v>
      </c>
      <c r="N2266" s="180">
        <v>1</v>
      </c>
      <c r="O2266" s="180">
        <v>543.80999999999995</v>
      </c>
      <c r="P2266" s="180">
        <v>2999</v>
      </c>
      <c r="Q2266" t="str">
        <f t="shared" si="35"/>
        <v>1-Residential</v>
      </c>
      <c r="R2266" s="182"/>
      <c r="U2266" s="182"/>
    </row>
    <row r="2267" spans="1:21" x14ac:dyDescent="0.35">
      <c r="A2267" s="180">
        <v>5</v>
      </c>
      <c r="B2267" s="180" t="s">
        <v>181</v>
      </c>
      <c r="C2267" s="180">
        <v>2020</v>
      </c>
      <c r="D2267" s="180">
        <v>2</v>
      </c>
      <c r="E2267" s="180" t="s">
        <v>297</v>
      </c>
      <c r="F2267" s="181">
        <v>3</v>
      </c>
      <c r="G2267" s="180" t="s">
        <v>189</v>
      </c>
      <c r="H2267" s="180">
        <v>8</v>
      </c>
      <c r="I2267" s="180" t="s">
        <v>248</v>
      </c>
      <c r="J2267" s="180" t="s">
        <v>126</v>
      </c>
      <c r="K2267" s="180" t="s">
        <v>249</v>
      </c>
      <c r="L2267" s="180">
        <v>300</v>
      </c>
      <c r="M2267" s="180" t="s">
        <v>191</v>
      </c>
      <c r="N2267" s="180">
        <v>382</v>
      </c>
      <c r="O2267" s="180">
        <v>22614.89</v>
      </c>
      <c r="P2267" s="180">
        <v>93313</v>
      </c>
      <c r="Q2267" t="str">
        <f t="shared" si="35"/>
        <v>3-Small C&amp;I</v>
      </c>
      <c r="R2267" s="182"/>
      <c r="U2267" s="182"/>
    </row>
    <row r="2268" spans="1:21" x14ac:dyDescent="0.35">
      <c r="A2268" s="180">
        <v>5</v>
      </c>
      <c r="B2268" s="180" t="s">
        <v>181</v>
      </c>
      <c r="C2268" s="180">
        <v>2020</v>
      </c>
      <c r="D2268" s="180">
        <v>2</v>
      </c>
      <c r="E2268" s="180" t="s">
        <v>297</v>
      </c>
      <c r="F2268" s="181">
        <v>3</v>
      </c>
      <c r="G2268" s="180" t="s">
        <v>189</v>
      </c>
      <c r="H2268" s="180">
        <v>12</v>
      </c>
      <c r="I2268" s="180" t="s">
        <v>301</v>
      </c>
      <c r="J2268" s="180" t="s">
        <v>126</v>
      </c>
      <c r="K2268" s="180" t="s">
        <v>249</v>
      </c>
      <c r="L2268" s="180">
        <v>300</v>
      </c>
      <c r="M2268" s="180" t="s">
        <v>191</v>
      </c>
      <c r="N2268" s="180">
        <v>1</v>
      </c>
      <c r="O2268" s="180">
        <v>48.91</v>
      </c>
      <c r="P2268" s="180">
        <v>146</v>
      </c>
      <c r="Q2268" t="str">
        <f t="shared" si="35"/>
        <v>3-Small C&amp;I</v>
      </c>
      <c r="R2268" s="182"/>
      <c r="U2268" s="182"/>
    </row>
    <row r="2269" spans="1:21" x14ac:dyDescent="0.35">
      <c r="A2269" s="180">
        <v>5</v>
      </c>
      <c r="B2269" s="180" t="s">
        <v>181</v>
      </c>
      <c r="C2269" s="180">
        <v>2020</v>
      </c>
      <c r="D2269" s="180">
        <v>2</v>
      </c>
      <c r="E2269" s="180" t="s">
        <v>297</v>
      </c>
      <c r="F2269" s="181">
        <v>79</v>
      </c>
      <c r="G2269" s="180" t="s">
        <v>212</v>
      </c>
      <c r="H2269" s="180">
        <v>950</v>
      </c>
      <c r="I2269" s="180" t="s">
        <v>184</v>
      </c>
      <c r="J2269" s="180" t="s">
        <v>115</v>
      </c>
      <c r="K2269" s="180" t="s">
        <v>185</v>
      </c>
      <c r="L2269" s="180">
        <v>4579</v>
      </c>
      <c r="M2269" s="180" t="s">
        <v>221</v>
      </c>
      <c r="N2269" s="180">
        <v>84</v>
      </c>
      <c r="O2269" s="180">
        <v>18424.189999999999</v>
      </c>
      <c r="P2269" s="180">
        <v>193675</v>
      </c>
      <c r="Q2269" t="str">
        <f t="shared" si="35"/>
        <v>3-Small C&amp;I</v>
      </c>
      <c r="R2269" s="182"/>
      <c r="U2269" s="182"/>
    </row>
    <row r="2270" spans="1:21" x14ac:dyDescent="0.35">
      <c r="A2270" s="180">
        <v>5</v>
      </c>
      <c r="B2270" s="180" t="s">
        <v>181</v>
      </c>
      <c r="C2270" s="180">
        <v>2020</v>
      </c>
      <c r="D2270" s="180">
        <v>2</v>
      </c>
      <c r="E2270" s="180" t="s">
        <v>297</v>
      </c>
      <c r="F2270" s="181">
        <v>72</v>
      </c>
      <c r="G2270" s="180" t="s">
        <v>212</v>
      </c>
      <c r="H2270" s="180">
        <v>5</v>
      </c>
      <c r="I2270" s="180" t="s">
        <v>190</v>
      </c>
      <c r="J2270" s="180" t="s">
        <v>115</v>
      </c>
      <c r="K2270" s="180" t="s">
        <v>185</v>
      </c>
      <c r="L2270" s="180">
        <v>1572</v>
      </c>
      <c r="M2270" s="180" t="s">
        <v>231</v>
      </c>
      <c r="N2270" s="180">
        <v>1</v>
      </c>
      <c r="O2270" s="180">
        <v>5349.59</v>
      </c>
      <c r="P2270" s="180">
        <v>25133</v>
      </c>
      <c r="Q2270" t="str">
        <f t="shared" si="35"/>
        <v>3-Small C&amp;I</v>
      </c>
      <c r="R2270" s="182"/>
      <c r="U2270" s="182"/>
    </row>
    <row r="2271" spans="1:21" x14ac:dyDescent="0.35">
      <c r="A2271" s="180">
        <v>5</v>
      </c>
      <c r="B2271" s="180" t="s">
        <v>181</v>
      </c>
      <c r="C2271" s="180">
        <v>2020</v>
      </c>
      <c r="D2271" s="180">
        <v>2</v>
      </c>
      <c r="E2271" s="180" t="s">
        <v>297</v>
      </c>
      <c r="F2271" s="181">
        <v>1</v>
      </c>
      <c r="G2271" s="180" t="s">
        <v>183</v>
      </c>
      <c r="H2271" s="180">
        <v>11</v>
      </c>
      <c r="I2271" s="180" t="s">
        <v>283</v>
      </c>
      <c r="J2271" s="180" t="s">
        <v>115</v>
      </c>
      <c r="K2271" s="180" t="s">
        <v>185</v>
      </c>
      <c r="L2271" s="180">
        <v>200</v>
      </c>
      <c r="M2271" s="180" t="s">
        <v>210</v>
      </c>
      <c r="N2271" s="180">
        <v>11</v>
      </c>
      <c r="O2271" s="180">
        <v>2159.8000000000002</v>
      </c>
      <c r="P2271" s="180">
        <v>79471</v>
      </c>
      <c r="Q2271" t="str">
        <f t="shared" si="35"/>
        <v>3-Small C&amp;I</v>
      </c>
      <c r="R2271" s="182"/>
      <c r="U2271" s="182"/>
    </row>
    <row r="2272" spans="1:21" x14ac:dyDescent="0.35">
      <c r="A2272" s="180">
        <v>5</v>
      </c>
      <c r="B2272" s="180" t="s">
        <v>181</v>
      </c>
      <c r="C2272" s="180">
        <v>2020</v>
      </c>
      <c r="D2272" s="180">
        <v>2</v>
      </c>
      <c r="E2272" s="180" t="s">
        <v>297</v>
      </c>
      <c r="F2272" s="181">
        <v>10</v>
      </c>
      <c r="G2272" s="180" t="s">
        <v>238</v>
      </c>
      <c r="H2272" s="180">
        <v>5</v>
      </c>
      <c r="I2272" s="180" t="s">
        <v>190</v>
      </c>
      <c r="J2272" s="180" t="s">
        <v>115</v>
      </c>
      <c r="K2272" s="180" t="s">
        <v>185</v>
      </c>
      <c r="L2272" s="180">
        <v>207</v>
      </c>
      <c r="M2272" s="180" t="s">
        <v>243</v>
      </c>
      <c r="N2272" s="180">
        <v>15</v>
      </c>
      <c r="O2272" s="180">
        <v>3931.98</v>
      </c>
      <c r="P2272" s="180">
        <v>17765</v>
      </c>
      <c r="Q2272" t="str">
        <f t="shared" si="35"/>
        <v>3-Small C&amp;I</v>
      </c>
      <c r="R2272" s="182"/>
      <c r="U2272" s="182"/>
    </row>
    <row r="2273" spans="1:21" x14ac:dyDescent="0.35">
      <c r="A2273" s="180">
        <v>4</v>
      </c>
      <c r="B2273" s="180" t="s">
        <v>187</v>
      </c>
      <c r="C2273" s="180">
        <v>2020</v>
      </c>
      <c r="D2273" s="180">
        <v>2</v>
      </c>
      <c r="E2273" s="180" t="s">
        <v>297</v>
      </c>
      <c r="F2273" s="181">
        <v>3</v>
      </c>
      <c r="G2273" s="180" t="s">
        <v>189</v>
      </c>
      <c r="H2273" s="180">
        <v>953</v>
      </c>
      <c r="I2273" s="180" t="s">
        <v>213</v>
      </c>
      <c r="J2273" s="180" t="s">
        <v>118</v>
      </c>
      <c r="K2273" s="180" t="s">
        <v>214</v>
      </c>
      <c r="L2273" s="180">
        <v>4532</v>
      </c>
      <c r="M2273" s="180" t="s">
        <v>200</v>
      </c>
      <c r="N2273" s="180">
        <v>39</v>
      </c>
      <c r="O2273" s="180">
        <v>2426.2199999999998</v>
      </c>
      <c r="P2273" s="180">
        <v>20472</v>
      </c>
      <c r="Q2273" t="str">
        <f t="shared" si="35"/>
        <v>3-Small C&amp;I</v>
      </c>
      <c r="R2273" s="182"/>
      <c r="U2273" s="182"/>
    </row>
    <row r="2274" spans="1:21" x14ac:dyDescent="0.35">
      <c r="A2274" s="180">
        <v>5</v>
      </c>
      <c r="B2274" s="180" t="s">
        <v>181</v>
      </c>
      <c r="C2274" s="180">
        <v>2020</v>
      </c>
      <c r="D2274" s="180">
        <v>2</v>
      </c>
      <c r="E2274" s="180" t="s">
        <v>297</v>
      </c>
      <c r="F2274" s="181">
        <v>71</v>
      </c>
      <c r="G2274" s="180" t="s">
        <v>212</v>
      </c>
      <c r="H2274" s="180">
        <v>1</v>
      </c>
      <c r="I2274" s="180" t="s">
        <v>229</v>
      </c>
      <c r="J2274" s="180" t="s">
        <v>121</v>
      </c>
      <c r="K2274" s="180" t="s">
        <v>230</v>
      </c>
      <c r="L2274" s="180">
        <v>1571</v>
      </c>
      <c r="M2274" s="180" t="s">
        <v>265</v>
      </c>
      <c r="N2274" s="180">
        <v>1</v>
      </c>
      <c r="O2274" s="180">
        <v>7</v>
      </c>
      <c r="P2274" s="180">
        <v>0</v>
      </c>
      <c r="Q2274" t="str">
        <f t="shared" si="35"/>
        <v>1-Residential</v>
      </c>
      <c r="R2274" s="182"/>
      <c r="U2274" s="182"/>
    </row>
    <row r="2275" spans="1:21" x14ac:dyDescent="0.35">
      <c r="A2275" s="180">
        <v>5</v>
      </c>
      <c r="B2275" s="180" t="s">
        <v>181</v>
      </c>
      <c r="C2275" s="180">
        <v>2020</v>
      </c>
      <c r="D2275" s="180">
        <v>2</v>
      </c>
      <c r="E2275" s="180" t="s">
        <v>297</v>
      </c>
      <c r="F2275" s="181">
        <v>10</v>
      </c>
      <c r="G2275" s="180" t="s">
        <v>238</v>
      </c>
      <c r="H2275" s="180">
        <v>2</v>
      </c>
      <c r="I2275" s="180" t="s">
        <v>264</v>
      </c>
      <c r="J2275" s="180" t="s">
        <v>121</v>
      </c>
      <c r="K2275" s="180" t="s">
        <v>230</v>
      </c>
      <c r="L2275" s="180">
        <v>207</v>
      </c>
      <c r="M2275" s="180" t="s">
        <v>243</v>
      </c>
      <c r="N2275" s="180">
        <v>29</v>
      </c>
      <c r="O2275" s="180">
        <v>10189.84</v>
      </c>
      <c r="P2275" s="180">
        <v>36213</v>
      </c>
      <c r="Q2275" t="str">
        <f t="shared" si="35"/>
        <v>1-Residential</v>
      </c>
      <c r="R2275" s="182"/>
      <c r="U2275" s="182"/>
    </row>
    <row r="2276" spans="1:21" x14ac:dyDescent="0.35">
      <c r="A2276" s="180">
        <v>5</v>
      </c>
      <c r="B2276" s="180" t="s">
        <v>181</v>
      </c>
      <c r="C2276" s="180">
        <v>2020</v>
      </c>
      <c r="D2276" s="180">
        <v>2</v>
      </c>
      <c r="E2276" s="180" t="s">
        <v>297</v>
      </c>
      <c r="F2276" s="181">
        <v>1</v>
      </c>
      <c r="G2276" s="180" t="s">
        <v>183</v>
      </c>
      <c r="H2276" s="180">
        <v>301</v>
      </c>
      <c r="I2276" s="180" t="s">
        <v>247</v>
      </c>
      <c r="J2276" s="180" t="s">
        <v>121</v>
      </c>
      <c r="K2276" s="180" t="s">
        <v>230</v>
      </c>
      <c r="L2276" s="180">
        <v>200</v>
      </c>
      <c r="M2276" s="180" t="s">
        <v>210</v>
      </c>
      <c r="N2276" s="180">
        <v>2</v>
      </c>
      <c r="O2276" s="180">
        <v>-32.369999999999997</v>
      </c>
      <c r="P2276" s="180">
        <v>-125</v>
      </c>
      <c r="Q2276" t="str">
        <f t="shared" si="35"/>
        <v>1-Residential</v>
      </c>
      <c r="R2276" s="182"/>
      <c r="U2276" s="182"/>
    </row>
    <row r="2277" spans="1:21" x14ac:dyDescent="0.35">
      <c r="A2277" s="180">
        <v>5</v>
      </c>
      <c r="B2277" s="180" t="s">
        <v>181</v>
      </c>
      <c r="C2277" s="180">
        <v>2020</v>
      </c>
      <c r="D2277" s="180">
        <v>2</v>
      </c>
      <c r="E2277" s="180" t="s">
        <v>297</v>
      </c>
      <c r="F2277" s="181">
        <v>10</v>
      </c>
      <c r="G2277" s="180" t="s">
        <v>238</v>
      </c>
      <c r="H2277" s="180">
        <v>602</v>
      </c>
      <c r="I2277" s="180" t="s">
        <v>246</v>
      </c>
      <c r="J2277" s="180" t="s">
        <v>125</v>
      </c>
      <c r="K2277" s="180" t="s">
        <v>197</v>
      </c>
      <c r="L2277" s="180">
        <v>207</v>
      </c>
      <c r="M2277" s="180" t="s">
        <v>243</v>
      </c>
      <c r="N2277" s="180">
        <v>2</v>
      </c>
      <c r="O2277" s="180">
        <v>74.41</v>
      </c>
      <c r="P2277" s="180">
        <v>166</v>
      </c>
      <c r="Q2277" t="str">
        <f t="shared" si="35"/>
        <v>Street</v>
      </c>
      <c r="R2277" s="182"/>
      <c r="U2277" s="182"/>
    </row>
    <row r="2278" spans="1:21" x14ac:dyDescent="0.35">
      <c r="A2278" s="180">
        <v>5</v>
      </c>
      <c r="B2278" s="180" t="s">
        <v>181</v>
      </c>
      <c r="C2278" s="180">
        <v>2020</v>
      </c>
      <c r="D2278" s="180">
        <v>2</v>
      </c>
      <c r="E2278" s="180" t="s">
        <v>297</v>
      </c>
      <c r="F2278" s="181">
        <v>5</v>
      </c>
      <c r="G2278" s="180" t="s">
        <v>195</v>
      </c>
      <c r="H2278" s="180">
        <v>18</v>
      </c>
      <c r="I2278" s="180" t="s">
        <v>215</v>
      </c>
      <c r="J2278" s="180" t="s">
        <v>119</v>
      </c>
      <c r="K2278" s="180" t="s">
        <v>216</v>
      </c>
      <c r="L2278" s="180">
        <v>460</v>
      </c>
      <c r="M2278" s="180" t="s">
        <v>198</v>
      </c>
      <c r="N2278" s="180">
        <v>201</v>
      </c>
      <c r="O2278" s="180">
        <v>955682.9</v>
      </c>
      <c r="P2278" s="180">
        <v>4278450</v>
      </c>
      <c r="Q2278" t="str">
        <f t="shared" si="35"/>
        <v>4-Medium C&amp;I</v>
      </c>
      <c r="R2278" s="182"/>
      <c r="U2278" s="182"/>
    </row>
    <row r="2279" spans="1:21" x14ac:dyDescent="0.35">
      <c r="A2279" s="180">
        <v>5</v>
      </c>
      <c r="B2279" s="180" t="s">
        <v>181</v>
      </c>
      <c r="C2279" s="180">
        <v>2020</v>
      </c>
      <c r="D2279" s="180">
        <v>2</v>
      </c>
      <c r="E2279" s="180" t="s">
        <v>297</v>
      </c>
      <c r="F2279" s="181">
        <v>5</v>
      </c>
      <c r="G2279" s="180" t="s">
        <v>195</v>
      </c>
      <c r="H2279" s="180">
        <v>701</v>
      </c>
      <c r="I2279" s="180" t="s">
        <v>206</v>
      </c>
      <c r="J2279" s="180" t="s">
        <v>207</v>
      </c>
      <c r="K2279" s="180" t="s">
        <v>208</v>
      </c>
      <c r="L2279" s="180">
        <v>460</v>
      </c>
      <c r="M2279" s="180" t="s">
        <v>198</v>
      </c>
      <c r="N2279" s="180">
        <v>78</v>
      </c>
      <c r="O2279" s="180">
        <v>1468009.95</v>
      </c>
      <c r="P2279" s="180">
        <v>7490862</v>
      </c>
      <c r="Q2279" t="str">
        <f t="shared" si="35"/>
        <v>5-Large C&amp;I</v>
      </c>
      <c r="R2279" s="182"/>
      <c r="U2279" s="182"/>
    </row>
    <row r="2280" spans="1:21" x14ac:dyDescent="0.35">
      <c r="A2280" s="180">
        <v>5</v>
      </c>
      <c r="B2280" s="180" t="s">
        <v>181</v>
      </c>
      <c r="C2280" s="180">
        <v>2020</v>
      </c>
      <c r="D2280" s="180">
        <v>2</v>
      </c>
      <c r="E2280" s="180" t="s">
        <v>297</v>
      </c>
      <c r="F2280" s="181">
        <v>3</v>
      </c>
      <c r="G2280" s="180" t="s">
        <v>189</v>
      </c>
      <c r="H2280" s="180">
        <v>701</v>
      </c>
      <c r="I2280" s="180" t="s">
        <v>206</v>
      </c>
      <c r="J2280" s="180" t="s">
        <v>207</v>
      </c>
      <c r="K2280" s="180" t="s">
        <v>208</v>
      </c>
      <c r="L2280" s="180">
        <v>300</v>
      </c>
      <c r="M2280" s="180" t="s">
        <v>191</v>
      </c>
      <c r="N2280" s="180">
        <v>180</v>
      </c>
      <c r="O2280" s="180">
        <v>2856398.57</v>
      </c>
      <c r="P2280" s="180">
        <v>14431961</v>
      </c>
      <c r="Q2280" t="str">
        <f t="shared" si="35"/>
        <v>5-Large C&amp;I</v>
      </c>
      <c r="R2280" s="182"/>
      <c r="U2280" s="182"/>
    </row>
    <row r="2281" spans="1:21" x14ac:dyDescent="0.35">
      <c r="A2281" s="180">
        <v>5</v>
      </c>
      <c r="B2281" s="180" t="s">
        <v>181</v>
      </c>
      <c r="C2281" s="180">
        <v>2020</v>
      </c>
      <c r="D2281" s="180">
        <v>2</v>
      </c>
      <c r="E2281" s="180" t="s">
        <v>297</v>
      </c>
      <c r="F2281" s="181">
        <v>6</v>
      </c>
      <c r="G2281" s="180" t="s">
        <v>192</v>
      </c>
      <c r="H2281" s="180">
        <v>612</v>
      </c>
      <c r="I2281" s="180" t="s">
        <v>223</v>
      </c>
      <c r="J2281" s="180" t="s">
        <v>116</v>
      </c>
      <c r="K2281" s="180" t="s">
        <v>224</v>
      </c>
      <c r="L2281" s="180">
        <v>700</v>
      </c>
      <c r="M2281" s="180" t="s">
        <v>193</v>
      </c>
      <c r="N2281" s="180">
        <v>3</v>
      </c>
      <c r="O2281" s="180">
        <v>89.9</v>
      </c>
      <c r="P2281" s="180">
        <v>317</v>
      </c>
      <c r="Q2281" t="str">
        <f t="shared" si="35"/>
        <v>3-Small C&amp;I</v>
      </c>
      <c r="R2281" s="182"/>
      <c r="U2281" s="182"/>
    </row>
    <row r="2282" spans="1:21" x14ac:dyDescent="0.35">
      <c r="A2282" s="180">
        <v>5</v>
      </c>
      <c r="B2282" s="180" t="s">
        <v>181</v>
      </c>
      <c r="C2282" s="180">
        <v>2020</v>
      </c>
      <c r="D2282" s="180">
        <v>2</v>
      </c>
      <c r="E2282" s="180" t="s">
        <v>297</v>
      </c>
      <c r="F2282" s="181">
        <v>6</v>
      </c>
      <c r="G2282" s="180" t="s">
        <v>192</v>
      </c>
      <c r="H2282" s="180">
        <v>617</v>
      </c>
      <c r="I2282" s="180" t="s">
        <v>287</v>
      </c>
      <c r="J2282" s="180" t="s">
        <v>288</v>
      </c>
      <c r="K2282" s="180" t="s">
        <v>289</v>
      </c>
      <c r="L2282" s="180">
        <v>4562</v>
      </c>
      <c r="M2282" s="180" t="s">
        <v>211</v>
      </c>
      <c r="N2282" s="180">
        <v>8</v>
      </c>
      <c r="O2282" s="180">
        <v>12086.22</v>
      </c>
      <c r="P2282" s="180">
        <v>62786</v>
      </c>
      <c r="Q2282" t="str">
        <f t="shared" si="35"/>
        <v>Street</v>
      </c>
      <c r="R2282" s="182"/>
      <c r="U2282" s="182"/>
    </row>
    <row r="2283" spans="1:21" x14ac:dyDescent="0.35">
      <c r="A2283" s="180">
        <v>4</v>
      </c>
      <c r="B2283" s="180" t="s">
        <v>187</v>
      </c>
      <c r="C2283" s="180">
        <v>2020</v>
      </c>
      <c r="D2283" s="180">
        <v>2</v>
      </c>
      <c r="E2283" s="180" t="s">
        <v>297</v>
      </c>
      <c r="F2283" s="181">
        <v>3</v>
      </c>
      <c r="G2283" s="180" t="s">
        <v>189</v>
      </c>
      <c r="H2283" s="180">
        <v>616</v>
      </c>
      <c r="I2283" s="180" t="s">
        <v>199</v>
      </c>
      <c r="J2283" s="180" t="s">
        <v>125</v>
      </c>
      <c r="K2283" s="180" t="s">
        <v>197</v>
      </c>
      <c r="L2283" s="180">
        <v>4532</v>
      </c>
      <c r="M2283" s="180" t="s">
        <v>200</v>
      </c>
      <c r="N2283" s="180">
        <v>1</v>
      </c>
      <c r="O2283" s="180">
        <v>8.7100000000000009</v>
      </c>
      <c r="P2283" s="180">
        <v>24</v>
      </c>
      <c r="Q2283" t="str">
        <f t="shared" si="35"/>
        <v>Street</v>
      </c>
      <c r="R2283" s="182"/>
      <c r="U2283" s="182"/>
    </row>
    <row r="2284" spans="1:21" x14ac:dyDescent="0.35">
      <c r="A2284" s="180">
        <v>5</v>
      </c>
      <c r="B2284" s="180" t="s">
        <v>181</v>
      </c>
      <c r="C2284" s="180">
        <v>2020</v>
      </c>
      <c r="D2284" s="180">
        <v>2</v>
      </c>
      <c r="E2284" s="180" t="s">
        <v>297</v>
      </c>
      <c r="F2284" s="181">
        <v>3</v>
      </c>
      <c r="G2284" s="180" t="s">
        <v>189</v>
      </c>
      <c r="H2284" s="180">
        <v>903</v>
      </c>
      <c r="I2284" s="180" t="s">
        <v>239</v>
      </c>
      <c r="J2284" s="180" t="s">
        <v>121</v>
      </c>
      <c r="K2284" s="180" t="s">
        <v>230</v>
      </c>
      <c r="L2284" s="180">
        <v>4532</v>
      </c>
      <c r="M2284" s="180" t="s">
        <v>200</v>
      </c>
      <c r="N2284" s="180">
        <v>1028</v>
      </c>
      <c r="O2284" s="180">
        <v>373396.91</v>
      </c>
      <c r="P2284" s="180">
        <v>3075258</v>
      </c>
      <c r="Q2284" t="str">
        <f t="shared" si="35"/>
        <v>1-Residential</v>
      </c>
      <c r="R2284" s="182"/>
      <c r="U2284" s="182"/>
    </row>
    <row r="2285" spans="1:21" x14ac:dyDescent="0.35">
      <c r="A2285" s="180">
        <v>5</v>
      </c>
      <c r="B2285" s="180" t="s">
        <v>181</v>
      </c>
      <c r="C2285" s="180">
        <v>2020</v>
      </c>
      <c r="D2285" s="180">
        <v>2</v>
      </c>
      <c r="E2285" s="180" t="s">
        <v>297</v>
      </c>
      <c r="F2285" s="181">
        <v>3</v>
      </c>
      <c r="G2285" s="180" t="s">
        <v>189</v>
      </c>
      <c r="H2285" s="180">
        <v>603</v>
      </c>
      <c r="I2285" s="180" t="s">
        <v>196</v>
      </c>
      <c r="J2285" s="180" t="s">
        <v>125</v>
      </c>
      <c r="K2285" s="180" t="s">
        <v>197</v>
      </c>
      <c r="L2285" s="180">
        <v>300</v>
      </c>
      <c r="M2285" s="180" t="s">
        <v>191</v>
      </c>
      <c r="N2285" s="180">
        <v>1991</v>
      </c>
      <c r="O2285" s="180">
        <v>219420.04</v>
      </c>
      <c r="P2285" s="180">
        <v>624108</v>
      </c>
      <c r="Q2285" t="str">
        <f t="shared" si="35"/>
        <v>Street</v>
      </c>
      <c r="R2285" s="182"/>
      <c r="U2285" s="182"/>
    </row>
    <row r="2286" spans="1:21" x14ac:dyDescent="0.35">
      <c r="A2286" s="180">
        <v>5</v>
      </c>
      <c r="B2286" s="180" t="s">
        <v>181</v>
      </c>
      <c r="C2286" s="180">
        <v>2020</v>
      </c>
      <c r="D2286" s="180">
        <v>2</v>
      </c>
      <c r="E2286" s="180" t="s">
        <v>297</v>
      </c>
      <c r="F2286" s="181">
        <v>3</v>
      </c>
      <c r="G2286" s="180" t="s">
        <v>189</v>
      </c>
      <c r="H2286" s="180">
        <v>11</v>
      </c>
      <c r="I2286" s="180" t="s">
        <v>283</v>
      </c>
      <c r="J2286" s="180" t="s">
        <v>115</v>
      </c>
      <c r="K2286" s="180" t="s">
        <v>185</v>
      </c>
      <c r="L2286" s="180">
        <v>300</v>
      </c>
      <c r="M2286" s="180" t="s">
        <v>191</v>
      </c>
      <c r="N2286" s="180">
        <v>231</v>
      </c>
      <c r="O2286" s="180">
        <v>91269.27</v>
      </c>
      <c r="P2286" s="180">
        <v>386949</v>
      </c>
      <c r="Q2286" t="str">
        <f t="shared" si="35"/>
        <v>3-Small C&amp;I</v>
      </c>
      <c r="R2286" s="182"/>
      <c r="U2286" s="182"/>
    </row>
    <row r="2287" spans="1:21" x14ac:dyDescent="0.35">
      <c r="A2287" s="180">
        <v>4</v>
      </c>
      <c r="B2287" s="180" t="s">
        <v>187</v>
      </c>
      <c r="C2287" s="180">
        <v>2020</v>
      </c>
      <c r="D2287" s="180">
        <v>2</v>
      </c>
      <c r="E2287" s="180" t="s">
        <v>297</v>
      </c>
      <c r="F2287" s="181">
        <v>1</v>
      </c>
      <c r="G2287" s="180" t="s">
        <v>183</v>
      </c>
      <c r="H2287" s="180">
        <v>5</v>
      </c>
      <c r="I2287" s="180" t="s">
        <v>190</v>
      </c>
      <c r="J2287" s="180" t="s">
        <v>115</v>
      </c>
      <c r="K2287" s="180" t="s">
        <v>185</v>
      </c>
      <c r="L2287" s="180">
        <v>200</v>
      </c>
      <c r="M2287" s="180" t="s">
        <v>210</v>
      </c>
      <c r="N2287" s="180">
        <v>12</v>
      </c>
      <c r="O2287" s="180">
        <v>776.61</v>
      </c>
      <c r="P2287" s="180">
        <v>3066</v>
      </c>
      <c r="Q2287" t="str">
        <f t="shared" si="35"/>
        <v>3-Small C&amp;I</v>
      </c>
      <c r="R2287" s="182"/>
      <c r="U2287" s="182"/>
    </row>
    <row r="2288" spans="1:21" x14ac:dyDescent="0.35">
      <c r="A2288" s="180">
        <v>5</v>
      </c>
      <c r="B2288" s="180" t="s">
        <v>181</v>
      </c>
      <c r="C2288" s="180">
        <v>2020</v>
      </c>
      <c r="D2288" s="180">
        <v>2</v>
      </c>
      <c r="E2288" s="180" t="s">
        <v>297</v>
      </c>
      <c r="F2288" s="181">
        <v>3</v>
      </c>
      <c r="G2288" s="180" t="s">
        <v>189</v>
      </c>
      <c r="H2288" s="180">
        <v>310</v>
      </c>
      <c r="I2288" s="180" t="s">
        <v>254</v>
      </c>
      <c r="J2288" s="180" t="s">
        <v>118</v>
      </c>
      <c r="K2288" s="180" t="s">
        <v>214</v>
      </c>
      <c r="L2288" s="180">
        <v>300</v>
      </c>
      <c r="M2288" s="180" t="s">
        <v>191</v>
      </c>
      <c r="N2288" s="180">
        <v>1</v>
      </c>
      <c r="O2288" s="180">
        <v>-66.7</v>
      </c>
      <c r="P2288" s="180">
        <v>-132</v>
      </c>
      <c r="Q2288" t="str">
        <f t="shared" si="35"/>
        <v>3-Small C&amp;I</v>
      </c>
      <c r="R2288" s="182"/>
      <c r="U2288" s="182"/>
    </row>
    <row r="2289" spans="1:21" x14ac:dyDescent="0.35">
      <c r="A2289" s="180">
        <v>5</v>
      </c>
      <c r="B2289" s="180" t="s">
        <v>181</v>
      </c>
      <c r="C2289" s="180">
        <v>2020</v>
      </c>
      <c r="D2289" s="180">
        <v>2</v>
      </c>
      <c r="E2289" s="180" t="s">
        <v>297</v>
      </c>
      <c r="F2289" s="181">
        <v>3</v>
      </c>
      <c r="G2289" s="180" t="s">
        <v>189</v>
      </c>
      <c r="H2289" s="180">
        <v>9</v>
      </c>
      <c r="I2289" s="180" t="s">
        <v>275</v>
      </c>
      <c r="J2289" s="180" t="s">
        <v>117</v>
      </c>
      <c r="K2289" s="180" t="s">
        <v>236</v>
      </c>
      <c r="L2289" s="180">
        <v>300</v>
      </c>
      <c r="M2289" s="180" t="s">
        <v>191</v>
      </c>
      <c r="N2289" s="180">
        <v>319</v>
      </c>
      <c r="O2289" s="180">
        <v>-97803.839999999997</v>
      </c>
      <c r="P2289" s="180">
        <v>630391</v>
      </c>
      <c r="Q2289" t="str">
        <f t="shared" si="35"/>
        <v>3-Small C&amp;I</v>
      </c>
      <c r="R2289" s="182"/>
      <c r="U2289" s="182"/>
    </row>
    <row r="2290" spans="1:21" x14ac:dyDescent="0.35">
      <c r="A2290" s="180">
        <v>5</v>
      </c>
      <c r="B2290" s="180" t="s">
        <v>181</v>
      </c>
      <c r="C2290" s="180">
        <v>2020</v>
      </c>
      <c r="D2290" s="180">
        <v>2</v>
      </c>
      <c r="E2290" s="180" t="s">
        <v>297</v>
      </c>
      <c r="F2290" s="181">
        <v>3</v>
      </c>
      <c r="G2290" s="180" t="s">
        <v>189</v>
      </c>
      <c r="H2290" s="180">
        <v>953</v>
      </c>
      <c r="I2290" s="180" t="s">
        <v>213</v>
      </c>
      <c r="J2290" s="180" t="s">
        <v>118</v>
      </c>
      <c r="K2290" s="180" t="s">
        <v>214</v>
      </c>
      <c r="L2290" s="180">
        <v>4532</v>
      </c>
      <c r="M2290" s="180" t="s">
        <v>200</v>
      </c>
      <c r="N2290" s="180">
        <v>15684</v>
      </c>
      <c r="O2290" s="180">
        <v>966966.93</v>
      </c>
      <c r="P2290" s="180">
        <v>9432173</v>
      </c>
      <c r="Q2290" t="str">
        <f t="shared" si="35"/>
        <v>3-Small C&amp;I</v>
      </c>
      <c r="R2290" s="182"/>
      <c r="U2290" s="182"/>
    </row>
    <row r="2291" spans="1:21" x14ac:dyDescent="0.35">
      <c r="A2291" s="180">
        <v>4</v>
      </c>
      <c r="B2291" s="180" t="s">
        <v>187</v>
      </c>
      <c r="C2291" s="180">
        <v>2020</v>
      </c>
      <c r="D2291" s="180">
        <v>2</v>
      </c>
      <c r="E2291" s="180" t="s">
        <v>297</v>
      </c>
      <c r="F2291" s="181">
        <v>1</v>
      </c>
      <c r="G2291" s="180" t="s">
        <v>183</v>
      </c>
      <c r="H2291" s="180">
        <v>903</v>
      </c>
      <c r="I2291" s="180" t="s">
        <v>239</v>
      </c>
      <c r="J2291" s="180" t="s">
        <v>121</v>
      </c>
      <c r="K2291" s="180" t="s">
        <v>230</v>
      </c>
      <c r="L2291" s="180">
        <v>4512</v>
      </c>
      <c r="M2291" s="180" t="s">
        <v>186</v>
      </c>
      <c r="N2291" s="180">
        <v>8938</v>
      </c>
      <c r="O2291" s="180">
        <v>859067.75</v>
      </c>
      <c r="P2291" s="180">
        <v>6417792</v>
      </c>
      <c r="Q2291" t="str">
        <f t="shared" si="35"/>
        <v>1-Residential</v>
      </c>
      <c r="R2291" s="182"/>
      <c r="U2291" s="182"/>
    </row>
    <row r="2292" spans="1:21" x14ac:dyDescent="0.35">
      <c r="A2292" s="180">
        <v>5</v>
      </c>
      <c r="B2292" s="180" t="s">
        <v>181</v>
      </c>
      <c r="C2292" s="180">
        <v>2020</v>
      </c>
      <c r="D2292" s="180">
        <v>2</v>
      </c>
      <c r="E2292" s="180" t="s">
        <v>297</v>
      </c>
      <c r="F2292" s="181">
        <v>3</v>
      </c>
      <c r="G2292" s="180" t="s">
        <v>189</v>
      </c>
      <c r="H2292" s="180">
        <v>602</v>
      </c>
      <c r="I2292" s="180" t="s">
        <v>246</v>
      </c>
      <c r="J2292" s="180" t="s">
        <v>125</v>
      </c>
      <c r="K2292" s="180" t="s">
        <v>197</v>
      </c>
      <c r="L2292" s="180">
        <v>300</v>
      </c>
      <c r="M2292" s="180" t="s">
        <v>191</v>
      </c>
      <c r="N2292" s="180">
        <v>990</v>
      </c>
      <c r="O2292" s="180">
        <v>112593.93</v>
      </c>
      <c r="P2292" s="180">
        <v>334901</v>
      </c>
      <c r="Q2292" t="str">
        <f t="shared" si="35"/>
        <v>Street</v>
      </c>
      <c r="R2292" s="182"/>
      <c r="U2292" s="182"/>
    </row>
    <row r="2293" spans="1:21" x14ac:dyDescent="0.35">
      <c r="A2293" s="180">
        <v>5</v>
      </c>
      <c r="B2293" s="180" t="s">
        <v>181</v>
      </c>
      <c r="C2293" s="180">
        <v>2020</v>
      </c>
      <c r="D2293" s="180">
        <v>2</v>
      </c>
      <c r="E2293" s="180" t="s">
        <v>297</v>
      </c>
      <c r="F2293" s="181">
        <v>6</v>
      </c>
      <c r="G2293" s="180" t="s">
        <v>192</v>
      </c>
      <c r="H2293" s="180">
        <v>624</v>
      </c>
      <c r="I2293" s="180" t="s">
        <v>226</v>
      </c>
      <c r="J2293" s="180" t="s">
        <v>124</v>
      </c>
      <c r="K2293" s="180" t="s">
        <v>227</v>
      </c>
      <c r="L2293" s="180">
        <v>4562</v>
      </c>
      <c r="M2293" s="180" t="s">
        <v>211</v>
      </c>
      <c r="N2293" s="180">
        <v>14</v>
      </c>
      <c r="O2293" s="180">
        <v>2711.45</v>
      </c>
      <c r="P2293" s="180">
        <v>18306</v>
      </c>
      <c r="Q2293" t="str">
        <f t="shared" si="35"/>
        <v>Street</v>
      </c>
      <c r="R2293" s="182"/>
      <c r="U2293" s="182"/>
    </row>
    <row r="2294" spans="1:21" x14ac:dyDescent="0.35">
      <c r="A2294" s="180">
        <v>4</v>
      </c>
      <c r="B2294" s="180" t="s">
        <v>187</v>
      </c>
      <c r="C2294" s="180">
        <v>2020</v>
      </c>
      <c r="D2294" s="180">
        <v>2</v>
      </c>
      <c r="E2294" s="180" t="s">
        <v>297</v>
      </c>
      <c r="F2294" s="181">
        <v>60</v>
      </c>
      <c r="G2294" s="180" t="s">
        <v>212</v>
      </c>
      <c r="H2294" s="180">
        <v>624</v>
      </c>
      <c r="I2294" s="180" t="s">
        <v>226</v>
      </c>
      <c r="J2294" s="180" t="s">
        <v>124</v>
      </c>
      <c r="K2294" s="180" t="s">
        <v>227</v>
      </c>
      <c r="L2294" s="180">
        <v>4563</v>
      </c>
      <c r="M2294" s="180" t="s">
        <v>228</v>
      </c>
      <c r="N2294" s="180">
        <v>2</v>
      </c>
      <c r="O2294" s="180">
        <v>27.09</v>
      </c>
      <c r="P2294" s="180">
        <v>154</v>
      </c>
      <c r="Q2294" t="str">
        <f t="shared" si="35"/>
        <v>Street</v>
      </c>
      <c r="R2294" s="182"/>
      <c r="U2294" s="182"/>
    </row>
    <row r="2295" spans="1:21" x14ac:dyDescent="0.35">
      <c r="A2295" s="180">
        <v>5</v>
      </c>
      <c r="B2295" s="180" t="s">
        <v>181</v>
      </c>
      <c r="C2295" s="180">
        <v>2020</v>
      </c>
      <c r="D2295" s="180">
        <v>2</v>
      </c>
      <c r="E2295" s="180" t="s">
        <v>297</v>
      </c>
      <c r="F2295" s="181">
        <v>75</v>
      </c>
      <c r="G2295" s="180" t="s">
        <v>212</v>
      </c>
      <c r="H2295" s="180">
        <v>13</v>
      </c>
      <c r="I2295" s="180" t="s">
        <v>296</v>
      </c>
      <c r="J2295" s="180" t="s">
        <v>119</v>
      </c>
      <c r="K2295" s="180" t="s">
        <v>216</v>
      </c>
      <c r="L2295" s="180">
        <v>1575</v>
      </c>
      <c r="M2295" s="180" t="s">
        <v>218</v>
      </c>
      <c r="N2295" s="180">
        <v>1</v>
      </c>
      <c r="O2295" s="180">
        <v>1231.42</v>
      </c>
      <c r="P2295" s="180">
        <v>5810</v>
      </c>
      <c r="Q2295" t="str">
        <f t="shared" si="35"/>
        <v>4-Medium C&amp;I</v>
      </c>
      <c r="R2295" s="182"/>
      <c r="U2295" s="182"/>
    </row>
    <row r="2296" spans="1:21" x14ac:dyDescent="0.35">
      <c r="A2296" s="180">
        <v>4</v>
      </c>
      <c r="B2296" s="180" t="s">
        <v>187</v>
      </c>
      <c r="C2296" s="180">
        <v>2020</v>
      </c>
      <c r="D2296" s="180">
        <v>2</v>
      </c>
      <c r="E2296" s="180" t="s">
        <v>297</v>
      </c>
      <c r="F2296" s="181">
        <v>3</v>
      </c>
      <c r="G2296" s="180" t="s">
        <v>189</v>
      </c>
      <c r="H2296" s="180">
        <v>18</v>
      </c>
      <c r="I2296" s="180" t="s">
        <v>215</v>
      </c>
      <c r="J2296" s="180" t="s">
        <v>119</v>
      </c>
      <c r="K2296" s="180" t="s">
        <v>216</v>
      </c>
      <c r="L2296" s="180">
        <v>300</v>
      </c>
      <c r="M2296" s="180" t="s">
        <v>191</v>
      </c>
      <c r="N2296" s="180">
        <v>3</v>
      </c>
      <c r="O2296" s="180">
        <v>5285.2</v>
      </c>
      <c r="P2296" s="180">
        <v>23850</v>
      </c>
      <c r="Q2296" t="str">
        <f t="shared" si="35"/>
        <v>4-Medium C&amp;I</v>
      </c>
      <c r="R2296" s="182"/>
      <c r="U2296" s="182"/>
    </row>
    <row r="2297" spans="1:21" x14ac:dyDescent="0.35">
      <c r="A2297" s="180">
        <v>4</v>
      </c>
      <c r="B2297" s="180" t="s">
        <v>187</v>
      </c>
      <c r="C2297" s="180">
        <v>2020</v>
      </c>
      <c r="D2297" s="180">
        <v>2</v>
      </c>
      <c r="E2297" s="180" t="s">
        <v>297</v>
      </c>
      <c r="F2297" s="181">
        <v>3</v>
      </c>
      <c r="G2297" s="180" t="s">
        <v>189</v>
      </c>
      <c r="H2297" s="180">
        <v>903</v>
      </c>
      <c r="I2297" s="180" t="s">
        <v>239</v>
      </c>
      <c r="J2297" s="180" t="s">
        <v>121</v>
      </c>
      <c r="K2297" s="180" t="s">
        <v>230</v>
      </c>
      <c r="L2297" s="180">
        <v>4532</v>
      </c>
      <c r="M2297" s="180" t="s">
        <v>200</v>
      </c>
      <c r="N2297" s="180">
        <v>17</v>
      </c>
      <c r="O2297" s="180">
        <v>2118.1799999999998</v>
      </c>
      <c r="P2297" s="180">
        <v>16066</v>
      </c>
      <c r="Q2297" t="str">
        <f t="shared" si="35"/>
        <v>1-Residential</v>
      </c>
      <c r="R2297" s="182"/>
      <c r="U2297" s="182"/>
    </row>
    <row r="2298" spans="1:21" x14ac:dyDescent="0.35">
      <c r="A2298" s="180">
        <v>5</v>
      </c>
      <c r="B2298" s="180" t="s">
        <v>181</v>
      </c>
      <c r="C2298" s="180">
        <v>2020</v>
      </c>
      <c r="D2298" s="180">
        <v>2</v>
      </c>
      <c r="E2298" s="180" t="s">
        <v>297</v>
      </c>
      <c r="F2298" s="181">
        <v>3</v>
      </c>
      <c r="G2298" s="180" t="s">
        <v>189</v>
      </c>
      <c r="H2298" s="180">
        <v>950</v>
      </c>
      <c r="I2298" s="180" t="s">
        <v>184</v>
      </c>
      <c r="J2298" s="180" t="s">
        <v>115</v>
      </c>
      <c r="K2298" s="180" t="s">
        <v>185</v>
      </c>
      <c r="L2298" s="180">
        <v>4532</v>
      </c>
      <c r="M2298" s="180" t="s">
        <v>200</v>
      </c>
      <c r="N2298" s="180">
        <v>58348</v>
      </c>
      <c r="O2298" s="180">
        <v>6420312.2400000002</v>
      </c>
      <c r="P2298" s="180">
        <v>92856722</v>
      </c>
      <c r="Q2298" t="str">
        <f t="shared" si="35"/>
        <v>3-Small C&amp;I</v>
      </c>
      <c r="R2298" s="182"/>
      <c r="U2298" s="182"/>
    </row>
    <row r="2299" spans="1:21" x14ac:dyDescent="0.35">
      <c r="A2299" s="180">
        <v>4</v>
      </c>
      <c r="B2299" s="180" t="s">
        <v>187</v>
      </c>
      <c r="C2299" s="180">
        <v>2020</v>
      </c>
      <c r="D2299" s="180">
        <v>2</v>
      </c>
      <c r="E2299" s="180" t="s">
        <v>297</v>
      </c>
      <c r="F2299" s="181">
        <v>1</v>
      </c>
      <c r="G2299" s="180" t="s">
        <v>183</v>
      </c>
      <c r="H2299" s="180">
        <v>950</v>
      </c>
      <c r="I2299" s="180" t="s">
        <v>184</v>
      </c>
      <c r="J2299" s="180" t="s">
        <v>115</v>
      </c>
      <c r="K2299" s="180" t="s">
        <v>185</v>
      </c>
      <c r="L2299" s="180">
        <v>4512</v>
      </c>
      <c r="M2299" s="180" t="s">
        <v>186</v>
      </c>
      <c r="N2299" s="180">
        <v>28</v>
      </c>
      <c r="O2299" s="180">
        <v>1528.2</v>
      </c>
      <c r="P2299" s="180">
        <v>14039</v>
      </c>
      <c r="Q2299" t="str">
        <f t="shared" si="35"/>
        <v>3-Small C&amp;I</v>
      </c>
      <c r="R2299" s="182"/>
      <c r="U2299" s="182"/>
    </row>
    <row r="2300" spans="1:21" x14ac:dyDescent="0.35">
      <c r="A2300" s="180">
        <v>5</v>
      </c>
      <c r="B2300" s="180" t="s">
        <v>181</v>
      </c>
      <c r="C2300" s="180">
        <v>2020</v>
      </c>
      <c r="D2300" s="180">
        <v>2</v>
      </c>
      <c r="E2300" s="180" t="s">
        <v>297</v>
      </c>
      <c r="F2300" s="181">
        <v>5</v>
      </c>
      <c r="G2300" s="180" t="s">
        <v>195</v>
      </c>
      <c r="H2300" s="180">
        <v>11</v>
      </c>
      <c r="I2300" s="180" t="s">
        <v>283</v>
      </c>
      <c r="J2300" s="180" t="s">
        <v>115</v>
      </c>
      <c r="K2300" s="180" t="s">
        <v>185</v>
      </c>
      <c r="L2300" s="180">
        <v>460</v>
      </c>
      <c r="M2300" s="180" t="s">
        <v>198</v>
      </c>
      <c r="N2300" s="180">
        <v>2</v>
      </c>
      <c r="O2300" s="180">
        <v>141.94</v>
      </c>
      <c r="P2300" s="180">
        <v>526</v>
      </c>
      <c r="Q2300" t="str">
        <f t="shared" si="35"/>
        <v>3-Small C&amp;I</v>
      </c>
      <c r="R2300" s="182"/>
      <c r="U2300" s="182"/>
    </row>
    <row r="2301" spans="1:21" x14ac:dyDescent="0.35">
      <c r="A2301" s="180">
        <v>5</v>
      </c>
      <c r="B2301" s="180" t="s">
        <v>181</v>
      </c>
      <c r="C2301" s="180">
        <v>2020</v>
      </c>
      <c r="D2301" s="180">
        <v>2</v>
      </c>
      <c r="E2301" s="180" t="s">
        <v>297</v>
      </c>
      <c r="F2301" s="181">
        <v>6</v>
      </c>
      <c r="G2301" s="180" t="s">
        <v>192</v>
      </c>
      <c r="H2301" s="180">
        <v>5</v>
      </c>
      <c r="I2301" s="180" t="s">
        <v>190</v>
      </c>
      <c r="J2301" s="180" t="s">
        <v>115</v>
      </c>
      <c r="K2301" s="180" t="s">
        <v>185</v>
      </c>
      <c r="L2301" s="180">
        <v>700</v>
      </c>
      <c r="M2301" s="180" t="s">
        <v>193</v>
      </c>
      <c r="N2301" s="180">
        <v>6</v>
      </c>
      <c r="O2301" s="180">
        <v>542.15</v>
      </c>
      <c r="P2301" s="180">
        <v>2270</v>
      </c>
      <c r="Q2301" t="str">
        <f t="shared" si="35"/>
        <v>3-Small C&amp;I</v>
      </c>
      <c r="R2301" s="182"/>
      <c r="U2301" s="182"/>
    </row>
    <row r="2302" spans="1:21" x14ac:dyDescent="0.35">
      <c r="A2302" s="180">
        <v>5</v>
      </c>
      <c r="B2302" s="180" t="s">
        <v>181</v>
      </c>
      <c r="C2302" s="180">
        <v>2020</v>
      </c>
      <c r="D2302" s="180">
        <v>2</v>
      </c>
      <c r="E2302" s="180" t="s">
        <v>297</v>
      </c>
      <c r="F2302" s="181">
        <v>79</v>
      </c>
      <c r="G2302" s="180" t="s">
        <v>212</v>
      </c>
      <c r="H2302" s="180">
        <v>5</v>
      </c>
      <c r="I2302" s="180" t="s">
        <v>190</v>
      </c>
      <c r="J2302" s="180" t="s">
        <v>115</v>
      </c>
      <c r="K2302" s="180" t="s">
        <v>185</v>
      </c>
      <c r="L2302" s="180">
        <v>1579</v>
      </c>
      <c r="M2302" s="180" t="s">
        <v>271</v>
      </c>
      <c r="N2302" s="180">
        <v>1</v>
      </c>
      <c r="O2302" s="180">
        <v>9.64</v>
      </c>
      <c r="P2302" s="180">
        <v>0</v>
      </c>
      <c r="Q2302" t="str">
        <f t="shared" si="35"/>
        <v>3-Small C&amp;I</v>
      </c>
      <c r="R2302" s="182"/>
      <c r="U2302" s="182"/>
    </row>
    <row r="2303" spans="1:21" x14ac:dyDescent="0.35">
      <c r="A2303" s="180">
        <v>5</v>
      </c>
      <c r="B2303" s="180" t="s">
        <v>181</v>
      </c>
      <c r="C2303" s="180">
        <v>2020</v>
      </c>
      <c r="D2303" s="180">
        <v>2</v>
      </c>
      <c r="E2303" s="180" t="s">
        <v>297</v>
      </c>
      <c r="F2303" s="181">
        <v>1</v>
      </c>
      <c r="G2303" s="180" t="s">
        <v>183</v>
      </c>
      <c r="H2303" s="180">
        <v>7</v>
      </c>
      <c r="I2303" s="180" t="s">
        <v>241</v>
      </c>
      <c r="J2303" s="180" t="s">
        <v>122</v>
      </c>
      <c r="K2303" s="180" t="s">
        <v>242</v>
      </c>
      <c r="L2303" s="180">
        <v>200</v>
      </c>
      <c r="M2303" s="180" t="s">
        <v>210</v>
      </c>
      <c r="N2303" s="180">
        <v>76</v>
      </c>
      <c r="O2303" s="180">
        <v>8044.31</v>
      </c>
      <c r="P2303" s="180">
        <v>42859</v>
      </c>
      <c r="Q2303" t="str">
        <f t="shared" si="35"/>
        <v>2-Low Income Residential</v>
      </c>
      <c r="R2303" s="182"/>
      <c r="U2303" s="182"/>
    </row>
    <row r="2304" spans="1:21" x14ac:dyDescent="0.35">
      <c r="A2304" s="180">
        <v>5</v>
      </c>
      <c r="B2304" s="180" t="s">
        <v>181</v>
      </c>
      <c r="C2304" s="180">
        <v>2020</v>
      </c>
      <c r="D2304" s="180">
        <v>2</v>
      </c>
      <c r="E2304" s="180" t="s">
        <v>297</v>
      </c>
      <c r="F2304" s="181">
        <v>1</v>
      </c>
      <c r="G2304" s="180" t="s">
        <v>183</v>
      </c>
      <c r="H2304" s="180">
        <v>2</v>
      </c>
      <c r="I2304" s="180" t="s">
        <v>264</v>
      </c>
      <c r="J2304" s="180" t="s">
        <v>121</v>
      </c>
      <c r="K2304" s="180" t="s">
        <v>230</v>
      </c>
      <c r="L2304" s="180">
        <v>200</v>
      </c>
      <c r="M2304" s="180" t="s">
        <v>210</v>
      </c>
      <c r="N2304" s="180">
        <v>273</v>
      </c>
      <c r="O2304" s="180">
        <v>45384.87</v>
      </c>
      <c r="P2304" s="180">
        <v>158228</v>
      </c>
      <c r="Q2304" t="str">
        <f t="shared" si="35"/>
        <v>1-Residential</v>
      </c>
      <c r="R2304" s="182"/>
      <c r="U2304" s="182"/>
    </row>
    <row r="2305" spans="1:21" x14ac:dyDescent="0.35">
      <c r="A2305" s="180">
        <v>4</v>
      </c>
      <c r="B2305" s="180" t="s">
        <v>187</v>
      </c>
      <c r="C2305" s="180">
        <v>2020</v>
      </c>
      <c r="D2305" s="180">
        <v>2</v>
      </c>
      <c r="E2305" s="180" t="s">
        <v>297</v>
      </c>
      <c r="F2305" s="181">
        <v>1</v>
      </c>
      <c r="G2305" s="180" t="s">
        <v>183</v>
      </c>
      <c r="H2305" s="180">
        <v>2</v>
      </c>
      <c r="I2305" s="180" t="s">
        <v>264</v>
      </c>
      <c r="J2305" s="180" t="s">
        <v>121</v>
      </c>
      <c r="K2305" s="180" t="s">
        <v>230</v>
      </c>
      <c r="L2305" s="180">
        <v>200</v>
      </c>
      <c r="M2305" s="180" t="s">
        <v>210</v>
      </c>
      <c r="N2305" s="180">
        <v>1</v>
      </c>
      <c r="O2305" s="180">
        <v>1441.7</v>
      </c>
      <c r="P2305" s="180">
        <v>5098</v>
      </c>
      <c r="Q2305" t="str">
        <f t="shared" si="35"/>
        <v>1-Residential</v>
      </c>
      <c r="R2305" s="182"/>
      <c r="U2305" s="182"/>
    </row>
    <row r="2306" spans="1:21" x14ac:dyDescent="0.35">
      <c r="A2306" s="180">
        <v>5</v>
      </c>
      <c r="B2306" s="180" t="s">
        <v>181</v>
      </c>
      <c r="C2306" s="180">
        <v>2020</v>
      </c>
      <c r="D2306" s="180">
        <v>2</v>
      </c>
      <c r="E2306" s="180" t="s">
        <v>297</v>
      </c>
      <c r="F2306" s="181">
        <v>6</v>
      </c>
      <c r="G2306" s="180" t="s">
        <v>192</v>
      </c>
      <c r="H2306" s="180">
        <v>606</v>
      </c>
      <c r="I2306" s="180" t="s">
        <v>279</v>
      </c>
      <c r="J2306" s="180" t="s">
        <v>130</v>
      </c>
      <c r="K2306" s="180" t="s">
        <v>280</v>
      </c>
      <c r="L2306" s="180">
        <v>700</v>
      </c>
      <c r="M2306" s="180" t="s">
        <v>193</v>
      </c>
      <c r="N2306" s="180">
        <v>2</v>
      </c>
      <c r="O2306" s="180">
        <v>770</v>
      </c>
      <c r="P2306" s="180">
        <v>1566</v>
      </c>
      <c r="Q2306" t="str">
        <f t="shared" ref="Q2306:Q2369" si="36">VLOOKUP(J2306,S:T,2,FALSE)</f>
        <v>Street</v>
      </c>
      <c r="R2306" s="182"/>
      <c r="U2306" s="182"/>
    </row>
    <row r="2307" spans="1:21" x14ac:dyDescent="0.35">
      <c r="A2307" s="180">
        <v>4</v>
      </c>
      <c r="B2307" s="180" t="s">
        <v>187</v>
      </c>
      <c r="C2307" s="180">
        <v>2020</v>
      </c>
      <c r="D2307" s="180">
        <v>2</v>
      </c>
      <c r="E2307" s="180" t="s">
        <v>297</v>
      </c>
      <c r="F2307" s="181">
        <v>6</v>
      </c>
      <c r="G2307" s="180" t="s">
        <v>192</v>
      </c>
      <c r="H2307" s="180">
        <v>624</v>
      </c>
      <c r="I2307" s="180" t="s">
        <v>226</v>
      </c>
      <c r="J2307" s="180" t="s">
        <v>124</v>
      </c>
      <c r="K2307" s="180" t="s">
        <v>227</v>
      </c>
      <c r="L2307" s="180">
        <v>4562</v>
      </c>
      <c r="M2307" s="180" t="s">
        <v>211</v>
      </c>
      <c r="N2307" s="180">
        <v>2</v>
      </c>
      <c r="O2307" s="180">
        <v>1226.56</v>
      </c>
      <c r="P2307" s="180">
        <v>7519</v>
      </c>
      <c r="Q2307" t="str">
        <f t="shared" si="36"/>
        <v>Street</v>
      </c>
      <c r="R2307" s="182"/>
      <c r="U2307" s="182"/>
    </row>
    <row r="2308" spans="1:21" x14ac:dyDescent="0.35">
      <c r="A2308" s="180">
        <v>5</v>
      </c>
      <c r="B2308" s="180" t="s">
        <v>181</v>
      </c>
      <c r="C2308" s="180">
        <v>2020</v>
      </c>
      <c r="D2308" s="180">
        <v>2</v>
      </c>
      <c r="E2308" s="180" t="s">
        <v>297</v>
      </c>
      <c r="F2308" s="181">
        <v>6</v>
      </c>
      <c r="G2308" s="180" t="s">
        <v>192</v>
      </c>
      <c r="H2308" s="180">
        <v>608</v>
      </c>
      <c r="I2308" s="180" t="s">
        <v>290</v>
      </c>
      <c r="J2308" s="180" t="s">
        <v>278</v>
      </c>
      <c r="K2308" s="180" t="s">
        <v>212</v>
      </c>
      <c r="L2308" s="180">
        <v>700</v>
      </c>
      <c r="M2308" s="180" t="s">
        <v>193</v>
      </c>
      <c r="N2308" s="180">
        <v>69</v>
      </c>
      <c r="O2308" s="180">
        <v>57856.84</v>
      </c>
      <c r="P2308" s="180">
        <v>263767</v>
      </c>
      <c r="Q2308" t="str">
        <f t="shared" si="36"/>
        <v>Street</v>
      </c>
      <c r="R2308" s="182"/>
      <c r="U2308" s="182"/>
    </row>
    <row r="2309" spans="1:21" x14ac:dyDescent="0.35">
      <c r="A2309" s="180">
        <v>5</v>
      </c>
      <c r="B2309" s="180" t="s">
        <v>181</v>
      </c>
      <c r="C2309" s="180">
        <v>2020</v>
      </c>
      <c r="D2309" s="180">
        <v>2</v>
      </c>
      <c r="E2309" s="180" t="s">
        <v>297</v>
      </c>
      <c r="F2309" s="181">
        <v>6</v>
      </c>
      <c r="G2309" s="180" t="s">
        <v>192</v>
      </c>
      <c r="H2309" s="180">
        <v>627</v>
      </c>
      <c r="I2309" s="180" t="s">
        <v>257</v>
      </c>
      <c r="J2309" s="180" t="s">
        <v>132</v>
      </c>
      <c r="K2309" s="180" t="s">
        <v>212</v>
      </c>
      <c r="L2309" s="180">
        <v>4562</v>
      </c>
      <c r="M2309" s="180" t="s">
        <v>211</v>
      </c>
      <c r="N2309" s="180">
        <v>3</v>
      </c>
      <c r="O2309" s="180">
        <v>1130.4100000000001</v>
      </c>
      <c r="P2309" s="180">
        <v>320</v>
      </c>
      <c r="Q2309" t="str">
        <f t="shared" si="36"/>
        <v>Street</v>
      </c>
      <c r="R2309" s="182"/>
      <c r="U2309" s="182"/>
    </row>
    <row r="2310" spans="1:21" x14ac:dyDescent="0.35">
      <c r="A2310" s="180">
        <v>5</v>
      </c>
      <c r="B2310" s="180" t="s">
        <v>181</v>
      </c>
      <c r="C2310" s="180">
        <v>2020</v>
      </c>
      <c r="D2310" s="180">
        <v>2</v>
      </c>
      <c r="E2310" s="180" t="s">
        <v>297</v>
      </c>
      <c r="F2310" s="181">
        <v>3</v>
      </c>
      <c r="G2310" s="180" t="s">
        <v>189</v>
      </c>
      <c r="H2310" s="180">
        <v>956</v>
      </c>
      <c r="I2310" s="180" t="s">
        <v>285</v>
      </c>
      <c r="J2310" s="180" t="s">
        <v>119</v>
      </c>
      <c r="K2310" s="180" t="s">
        <v>216</v>
      </c>
      <c r="L2310" s="180">
        <v>4532</v>
      </c>
      <c r="M2310" s="180" t="s">
        <v>200</v>
      </c>
      <c r="N2310" s="180">
        <v>218</v>
      </c>
      <c r="O2310" s="180">
        <v>344725.29</v>
      </c>
      <c r="P2310" s="180">
        <v>4708145</v>
      </c>
      <c r="Q2310" t="str">
        <f t="shared" si="36"/>
        <v>4-Medium C&amp;I</v>
      </c>
      <c r="R2310" s="182"/>
      <c r="U2310" s="182"/>
    </row>
    <row r="2311" spans="1:21" x14ac:dyDescent="0.35">
      <c r="A2311" s="180">
        <v>5</v>
      </c>
      <c r="B2311" s="180" t="s">
        <v>181</v>
      </c>
      <c r="C2311" s="180">
        <v>2020</v>
      </c>
      <c r="D2311" s="180">
        <v>2</v>
      </c>
      <c r="E2311" s="180" t="s">
        <v>297</v>
      </c>
      <c r="F2311" s="181">
        <v>5</v>
      </c>
      <c r="G2311" s="180" t="s">
        <v>195</v>
      </c>
      <c r="H2311" s="180">
        <v>954</v>
      </c>
      <c r="I2311" s="180" t="s">
        <v>237</v>
      </c>
      <c r="J2311" s="180" t="s">
        <v>119</v>
      </c>
      <c r="K2311" s="180" t="s">
        <v>216</v>
      </c>
      <c r="L2311" s="180">
        <v>4552</v>
      </c>
      <c r="M2311" s="180" t="s">
        <v>276</v>
      </c>
      <c r="N2311" s="180">
        <v>515</v>
      </c>
      <c r="O2311" s="180">
        <v>1011750.48</v>
      </c>
      <c r="P2311" s="180">
        <v>11716227</v>
      </c>
      <c r="Q2311" t="str">
        <f t="shared" si="36"/>
        <v>4-Medium C&amp;I</v>
      </c>
      <c r="R2311" s="182"/>
      <c r="U2311" s="182"/>
    </row>
    <row r="2312" spans="1:21" x14ac:dyDescent="0.35">
      <c r="A2312" s="180">
        <v>5</v>
      </c>
      <c r="B2312" s="180" t="s">
        <v>181</v>
      </c>
      <c r="C2312" s="177">
        <v>2020</v>
      </c>
      <c r="D2312" s="180">
        <v>3</v>
      </c>
      <c r="E2312" s="180" t="s">
        <v>245</v>
      </c>
      <c r="F2312" s="181">
        <v>1</v>
      </c>
      <c r="G2312" s="180" t="s">
        <v>183</v>
      </c>
      <c r="H2312" s="180">
        <v>616</v>
      </c>
      <c r="I2312" s="180" t="s">
        <v>199</v>
      </c>
      <c r="J2312" s="180" t="s">
        <v>125</v>
      </c>
      <c r="K2312" s="180" t="s">
        <v>197</v>
      </c>
      <c r="L2312" s="180">
        <v>4512</v>
      </c>
      <c r="M2312" s="180" t="s">
        <v>186</v>
      </c>
      <c r="N2312" s="180">
        <v>606</v>
      </c>
      <c r="O2312" s="180">
        <v>22330.240000000002</v>
      </c>
      <c r="P2312" s="180">
        <v>69681</v>
      </c>
      <c r="Q2312" t="str">
        <f t="shared" si="36"/>
        <v>Street</v>
      </c>
      <c r="R2312" s="182"/>
      <c r="U2312" s="182"/>
    </row>
    <row r="2313" spans="1:21" x14ac:dyDescent="0.35">
      <c r="A2313" s="180">
        <v>5</v>
      </c>
      <c r="B2313" s="180" t="s">
        <v>181</v>
      </c>
      <c r="C2313" s="177">
        <v>2020</v>
      </c>
      <c r="D2313" s="180">
        <v>3</v>
      </c>
      <c r="E2313" s="180" t="s">
        <v>245</v>
      </c>
      <c r="F2313" s="181">
        <v>60</v>
      </c>
      <c r="G2313" s="180" t="s">
        <v>212</v>
      </c>
      <c r="H2313" s="180">
        <v>623</v>
      </c>
      <c r="I2313" s="180" t="s">
        <v>295</v>
      </c>
      <c r="J2313" s="180" t="s">
        <v>124</v>
      </c>
      <c r="K2313" s="180" t="s">
        <v>227</v>
      </c>
      <c r="L2313" s="180">
        <v>360</v>
      </c>
      <c r="M2313" s="180" t="s">
        <v>225</v>
      </c>
      <c r="N2313" s="180">
        <v>3</v>
      </c>
      <c r="O2313" s="180">
        <v>63.36</v>
      </c>
      <c r="P2313" s="180">
        <v>189</v>
      </c>
      <c r="Q2313" t="str">
        <f t="shared" si="36"/>
        <v>Street</v>
      </c>
      <c r="R2313" s="182"/>
      <c r="U2313" s="182"/>
    </row>
    <row r="2314" spans="1:21" x14ac:dyDescent="0.35">
      <c r="A2314" s="180">
        <v>5</v>
      </c>
      <c r="B2314" s="180" t="s">
        <v>181</v>
      </c>
      <c r="C2314" s="177">
        <v>2020</v>
      </c>
      <c r="D2314" s="180">
        <v>3</v>
      </c>
      <c r="E2314" s="180" t="s">
        <v>245</v>
      </c>
      <c r="F2314" s="181">
        <v>6</v>
      </c>
      <c r="G2314" s="180" t="s">
        <v>192</v>
      </c>
      <c r="H2314" s="180">
        <v>623</v>
      </c>
      <c r="I2314" s="180" t="s">
        <v>295</v>
      </c>
      <c r="J2314" s="180" t="s">
        <v>124</v>
      </c>
      <c r="K2314" s="180" t="s">
        <v>227</v>
      </c>
      <c r="L2314" s="180">
        <v>700</v>
      </c>
      <c r="M2314" s="180" t="s">
        <v>193</v>
      </c>
      <c r="N2314" s="180">
        <v>1</v>
      </c>
      <c r="O2314" s="180">
        <v>1670.02</v>
      </c>
      <c r="P2314" s="180">
        <v>5913</v>
      </c>
      <c r="Q2314" t="str">
        <f t="shared" si="36"/>
        <v>Street</v>
      </c>
      <c r="R2314" s="182"/>
      <c r="U2314" s="182"/>
    </row>
    <row r="2315" spans="1:21" x14ac:dyDescent="0.35">
      <c r="A2315" s="180">
        <v>5</v>
      </c>
      <c r="B2315" s="180" t="s">
        <v>181</v>
      </c>
      <c r="C2315" s="177">
        <v>2020</v>
      </c>
      <c r="D2315" s="180">
        <v>3</v>
      </c>
      <c r="E2315" s="180" t="s">
        <v>245</v>
      </c>
      <c r="F2315" s="181">
        <v>60</v>
      </c>
      <c r="G2315" s="180" t="s">
        <v>212</v>
      </c>
      <c r="H2315" s="180">
        <v>624</v>
      </c>
      <c r="I2315" s="180" t="s">
        <v>226</v>
      </c>
      <c r="J2315" s="180" t="s">
        <v>124</v>
      </c>
      <c r="K2315" s="180" t="s">
        <v>227</v>
      </c>
      <c r="L2315" s="180">
        <v>4563</v>
      </c>
      <c r="M2315" s="180" t="s">
        <v>228</v>
      </c>
      <c r="N2315" s="180">
        <v>2</v>
      </c>
      <c r="O2315" s="180">
        <v>43.97</v>
      </c>
      <c r="P2315" s="180">
        <v>261</v>
      </c>
      <c r="Q2315" t="str">
        <f t="shared" si="36"/>
        <v>Street</v>
      </c>
      <c r="R2315" s="182"/>
      <c r="U2315" s="182"/>
    </row>
    <row r="2316" spans="1:21" x14ac:dyDescent="0.35">
      <c r="A2316" s="180">
        <v>5</v>
      </c>
      <c r="B2316" s="180" t="s">
        <v>181</v>
      </c>
      <c r="C2316" s="177">
        <v>2020</v>
      </c>
      <c r="D2316" s="180">
        <v>3</v>
      </c>
      <c r="E2316" s="180" t="s">
        <v>245</v>
      </c>
      <c r="F2316" s="181">
        <v>5</v>
      </c>
      <c r="G2316" s="180" t="s">
        <v>195</v>
      </c>
      <c r="H2316" s="180">
        <v>616</v>
      </c>
      <c r="I2316" s="180" t="s">
        <v>199</v>
      </c>
      <c r="J2316" s="180" t="s">
        <v>125</v>
      </c>
      <c r="K2316" s="180" t="s">
        <v>197</v>
      </c>
      <c r="L2316" s="180">
        <v>4552</v>
      </c>
      <c r="M2316" s="180" t="s">
        <v>276</v>
      </c>
      <c r="N2316" s="180">
        <v>108</v>
      </c>
      <c r="O2316" s="180">
        <v>15459.17</v>
      </c>
      <c r="P2316" s="180">
        <v>62194</v>
      </c>
      <c r="Q2316" t="str">
        <f t="shared" si="36"/>
        <v>Street</v>
      </c>
      <c r="R2316" s="182"/>
      <c r="U2316" s="182"/>
    </row>
    <row r="2317" spans="1:21" x14ac:dyDescent="0.35">
      <c r="A2317" s="180">
        <v>5</v>
      </c>
      <c r="B2317" s="180" t="s">
        <v>181</v>
      </c>
      <c r="C2317" s="177">
        <v>2020</v>
      </c>
      <c r="D2317" s="180">
        <v>3</v>
      </c>
      <c r="E2317" s="180" t="s">
        <v>245</v>
      </c>
      <c r="F2317" s="181">
        <v>75</v>
      </c>
      <c r="G2317" s="180" t="s">
        <v>212</v>
      </c>
      <c r="H2317" s="180">
        <v>701</v>
      </c>
      <c r="I2317" s="180" t="s">
        <v>206</v>
      </c>
      <c r="J2317" s="180" t="s">
        <v>207</v>
      </c>
      <c r="K2317" s="180" t="s">
        <v>208</v>
      </c>
      <c r="L2317" s="180">
        <v>1575</v>
      </c>
      <c r="M2317" s="180" t="s">
        <v>218</v>
      </c>
      <c r="N2317" s="180">
        <v>1</v>
      </c>
      <c r="O2317" s="180">
        <v>31184.32</v>
      </c>
      <c r="P2317" s="180">
        <v>188300</v>
      </c>
      <c r="Q2317" t="str">
        <f t="shared" si="36"/>
        <v>5-Large C&amp;I</v>
      </c>
      <c r="R2317" s="182"/>
      <c r="U2317" s="182"/>
    </row>
    <row r="2318" spans="1:21" x14ac:dyDescent="0.35">
      <c r="A2318" s="180">
        <v>5</v>
      </c>
      <c r="B2318" s="180" t="s">
        <v>181</v>
      </c>
      <c r="C2318" s="177">
        <v>2020</v>
      </c>
      <c r="D2318" s="180">
        <v>3</v>
      </c>
      <c r="E2318" s="180" t="s">
        <v>245</v>
      </c>
      <c r="F2318" s="181">
        <v>3</v>
      </c>
      <c r="G2318" s="180" t="s">
        <v>189</v>
      </c>
      <c r="H2318" s="180">
        <v>710</v>
      </c>
      <c r="I2318" s="180" t="s">
        <v>220</v>
      </c>
      <c r="J2318" s="180" t="s">
        <v>207</v>
      </c>
      <c r="K2318" s="180" t="s">
        <v>208</v>
      </c>
      <c r="L2318" s="180">
        <v>4532</v>
      </c>
      <c r="M2318" s="180" t="s">
        <v>200</v>
      </c>
      <c r="N2318" s="180">
        <v>2034</v>
      </c>
      <c r="O2318" s="180">
        <v>19474312.300000001</v>
      </c>
      <c r="P2318" s="180">
        <v>318976389</v>
      </c>
      <c r="Q2318" t="str">
        <f t="shared" si="36"/>
        <v>5-Large C&amp;I</v>
      </c>
      <c r="R2318" s="182"/>
      <c r="U2318" s="182"/>
    </row>
    <row r="2319" spans="1:21" x14ac:dyDescent="0.35">
      <c r="A2319" s="180">
        <v>4</v>
      </c>
      <c r="B2319" s="180" t="s">
        <v>187</v>
      </c>
      <c r="C2319" s="177">
        <v>2020</v>
      </c>
      <c r="D2319" s="180">
        <v>3</v>
      </c>
      <c r="E2319" s="180" t="s">
        <v>245</v>
      </c>
      <c r="F2319" s="181">
        <v>1</v>
      </c>
      <c r="G2319" s="180" t="s">
        <v>183</v>
      </c>
      <c r="H2319" s="180">
        <v>953</v>
      </c>
      <c r="I2319" s="180" t="s">
        <v>213</v>
      </c>
      <c r="J2319" s="180" t="s">
        <v>118</v>
      </c>
      <c r="K2319" s="180" t="s">
        <v>214</v>
      </c>
      <c r="L2319" s="180">
        <v>4512</v>
      </c>
      <c r="M2319" s="180" t="s">
        <v>186</v>
      </c>
      <c r="N2319" s="180">
        <v>1</v>
      </c>
      <c r="O2319" s="180">
        <v>11.47</v>
      </c>
      <c r="P2319" s="180">
        <v>14</v>
      </c>
      <c r="Q2319" t="str">
        <f t="shared" si="36"/>
        <v>3-Small C&amp;I</v>
      </c>
      <c r="R2319" s="182"/>
      <c r="U2319" s="182"/>
    </row>
    <row r="2320" spans="1:21" x14ac:dyDescent="0.35">
      <c r="A2320" s="180">
        <v>5</v>
      </c>
      <c r="B2320" s="180" t="s">
        <v>181</v>
      </c>
      <c r="C2320" s="177">
        <v>2020</v>
      </c>
      <c r="D2320" s="180">
        <v>3</v>
      </c>
      <c r="E2320" s="180" t="s">
        <v>245</v>
      </c>
      <c r="F2320" s="181">
        <v>3</v>
      </c>
      <c r="G2320" s="180" t="s">
        <v>189</v>
      </c>
      <c r="H2320" s="180">
        <v>19</v>
      </c>
      <c r="I2320" s="180" t="s">
        <v>262</v>
      </c>
      <c r="J2320" s="180" t="s">
        <v>127</v>
      </c>
      <c r="K2320" s="180" t="s">
        <v>263</v>
      </c>
      <c r="L2320" s="180">
        <v>300</v>
      </c>
      <c r="M2320" s="180" t="s">
        <v>191</v>
      </c>
      <c r="N2320" s="180">
        <v>51</v>
      </c>
      <c r="O2320" s="180">
        <v>190011.82</v>
      </c>
      <c r="P2320" s="180">
        <v>937115</v>
      </c>
      <c r="Q2320" t="str">
        <f t="shared" si="36"/>
        <v>4-Medium C&amp;I</v>
      </c>
      <c r="R2320" s="182"/>
      <c r="U2320" s="182"/>
    </row>
    <row r="2321" spans="1:21" x14ac:dyDescent="0.35">
      <c r="A2321" s="180">
        <v>5</v>
      </c>
      <c r="B2321" s="180" t="s">
        <v>181</v>
      </c>
      <c r="C2321" s="177">
        <v>2020</v>
      </c>
      <c r="D2321" s="180">
        <v>3</v>
      </c>
      <c r="E2321" s="180" t="s">
        <v>245</v>
      </c>
      <c r="F2321" s="181">
        <v>5</v>
      </c>
      <c r="G2321" s="180" t="s">
        <v>195</v>
      </c>
      <c r="H2321" s="180">
        <v>951</v>
      </c>
      <c r="I2321" s="180" t="s">
        <v>250</v>
      </c>
      <c r="J2321" s="180" t="s">
        <v>126</v>
      </c>
      <c r="K2321" s="180" t="s">
        <v>249</v>
      </c>
      <c r="L2321" s="180">
        <v>4552</v>
      </c>
      <c r="M2321" s="180" t="s">
        <v>276</v>
      </c>
      <c r="N2321" s="180">
        <v>1</v>
      </c>
      <c r="O2321" s="180">
        <v>36.19</v>
      </c>
      <c r="P2321" s="180">
        <v>300</v>
      </c>
      <c r="Q2321" t="str">
        <f t="shared" si="36"/>
        <v>3-Small C&amp;I</v>
      </c>
      <c r="R2321" s="182"/>
      <c r="U2321" s="182"/>
    </row>
    <row r="2322" spans="1:21" x14ac:dyDescent="0.35">
      <c r="A2322" s="180">
        <v>5</v>
      </c>
      <c r="B2322" s="180" t="s">
        <v>181</v>
      </c>
      <c r="C2322" s="177">
        <v>2020</v>
      </c>
      <c r="D2322" s="180">
        <v>3</v>
      </c>
      <c r="E2322" s="180" t="s">
        <v>245</v>
      </c>
      <c r="F2322" s="181">
        <v>75</v>
      </c>
      <c r="G2322" s="180" t="s">
        <v>212</v>
      </c>
      <c r="H2322" s="180">
        <v>18</v>
      </c>
      <c r="I2322" s="180" t="s">
        <v>215</v>
      </c>
      <c r="J2322" s="180" t="s">
        <v>119</v>
      </c>
      <c r="K2322" s="180" t="s">
        <v>216</v>
      </c>
      <c r="L2322" s="180">
        <v>1575</v>
      </c>
      <c r="M2322" s="180" t="s">
        <v>218</v>
      </c>
      <c r="N2322" s="180">
        <v>2</v>
      </c>
      <c r="O2322" s="180">
        <v>8490.5400000000009</v>
      </c>
      <c r="P2322" s="180">
        <v>43510</v>
      </c>
      <c r="Q2322" t="str">
        <f t="shared" si="36"/>
        <v>4-Medium C&amp;I</v>
      </c>
      <c r="R2322" s="182"/>
      <c r="U2322" s="182"/>
    </row>
    <row r="2323" spans="1:21" x14ac:dyDescent="0.35">
      <c r="A2323" s="180">
        <v>5</v>
      </c>
      <c r="B2323" s="180" t="s">
        <v>181</v>
      </c>
      <c r="C2323" s="177">
        <v>2020</v>
      </c>
      <c r="D2323" s="180">
        <v>3</v>
      </c>
      <c r="E2323" s="180" t="s">
        <v>245</v>
      </c>
      <c r="F2323" s="181">
        <v>5</v>
      </c>
      <c r="G2323" s="180" t="s">
        <v>195</v>
      </c>
      <c r="H2323" s="180">
        <v>950</v>
      </c>
      <c r="I2323" s="180" t="s">
        <v>184</v>
      </c>
      <c r="J2323" s="180" t="s">
        <v>115</v>
      </c>
      <c r="K2323" s="180" t="s">
        <v>185</v>
      </c>
      <c r="L2323" s="180">
        <v>4552</v>
      </c>
      <c r="M2323" s="180" t="s">
        <v>276</v>
      </c>
      <c r="N2323" s="180">
        <v>1353</v>
      </c>
      <c r="O2323" s="180">
        <v>349262.6</v>
      </c>
      <c r="P2323" s="180">
        <v>3559143</v>
      </c>
      <c r="Q2323" t="str">
        <f t="shared" si="36"/>
        <v>3-Small C&amp;I</v>
      </c>
      <c r="R2323" s="182"/>
      <c r="U2323" s="182"/>
    </row>
    <row r="2324" spans="1:21" x14ac:dyDescent="0.35">
      <c r="A2324" s="180">
        <v>5</v>
      </c>
      <c r="B2324" s="180" t="s">
        <v>181</v>
      </c>
      <c r="C2324" s="177">
        <v>2020</v>
      </c>
      <c r="D2324" s="180">
        <v>3</v>
      </c>
      <c r="E2324" s="180" t="s">
        <v>245</v>
      </c>
      <c r="F2324" s="181">
        <v>6</v>
      </c>
      <c r="G2324" s="180" t="s">
        <v>192</v>
      </c>
      <c r="H2324" s="180">
        <v>612</v>
      </c>
      <c r="I2324" s="180" t="s">
        <v>223</v>
      </c>
      <c r="J2324" s="180" t="s">
        <v>116</v>
      </c>
      <c r="K2324" s="180" t="s">
        <v>224</v>
      </c>
      <c r="L2324" s="180">
        <v>700</v>
      </c>
      <c r="M2324" s="180" t="s">
        <v>193</v>
      </c>
      <c r="N2324" s="180">
        <v>3</v>
      </c>
      <c r="O2324" s="180">
        <v>82.84</v>
      </c>
      <c r="P2324" s="180">
        <v>278</v>
      </c>
      <c r="Q2324" t="str">
        <f t="shared" si="36"/>
        <v>3-Small C&amp;I</v>
      </c>
      <c r="R2324" s="182"/>
      <c r="U2324" s="182"/>
    </row>
    <row r="2325" spans="1:21" x14ac:dyDescent="0.35">
      <c r="A2325" s="180">
        <v>5</v>
      </c>
      <c r="B2325" s="180" t="s">
        <v>181</v>
      </c>
      <c r="C2325" s="177">
        <v>2020</v>
      </c>
      <c r="D2325" s="180">
        <v>3</v>
      </c>
      <c r="E2325" s="180" t="s">
        <v>245</v>
      </c>
      <c r="F2325" s="181">
        <v>10</v>
      </c>
      <c r="G2325" s="180" t="s">
        <v>238</v>
      </c>
      <c r="H2325" s="180">
        <v>950</v>
      </c>
      <c r="I2325" s="180" t="s">
        <v>184</v>
      </c>
      <c r="J2325" s="180" t="s">
        <v>115</v>
      </c>
      <c r="K2325" s="180" t="s">
        <v>185</v>
      </c>
      <c r="L2325" s="180">
        <v>4513</v>
      </c>
      <c r="M2325" s="180" t="s">
        <v>240</v>
      </c>
      <c r="N2325" s="180">
        <v>11</v>
      </c>
      <c r="O2325" s="180">
        <v>2087.54</v>
      </c>
      <c r="P2325" s="180">
        <v>21286</v>
      </c>
      <c r="Q2325" t="str">
        <f t="shared" si="36"/>
        <v>3-Small C&amp;I</v>
      </c>
      <c r="R2325" s="182"/>
      <c r="U2325" s="182"/>
    </row>
    <row r="2326" spans="1:21" x14ac:dyDescent="0.35">
      <c r="A2326" s="180">
        <v>5</v>
      </c>
      <c r="B2326" s="180" t="s">
        <v>181</v>
      </c>
      <c r="C2326" s="177">
        <v>2020</v>
      </c>
      <c r="D2326" s="180">
        <v>3</v>
      </c>
      <c r="E2326" s="180" t="s">
        <v>245</v>
      </c>
      <c r="F2326" s="181">
        <v>3</v>
      </c>
      <c r="G2326" s="180" t="s">
        <v>189</v>
      </c>
      <c r="H2326" s="180">
        <v>616</v>
      </c>
      <c r="I2326" s="180" t="s">
        <v>199</v>
      </c>
      <c r="J2326" s="180" t="s">
        <v>125</v>
      </c>
      <c r="K2326" s="180" t="s">
        <v>197</v>
      </c>
      <c r="L2326" s="180">
        <v>4532</v>
      </c>
      <c r="M2326" s="180" t="s">
        <v>200</v>
      </c>
      <c r="N2326" s="180">
        <v>3398</v>
      </c>
      <c r="O2326" s="180">
        <v>281603.32</v>
      </c>
      <c r="P2326" s="180">
        <v>1121064</v>
      </c>
      <c r="Q2326" t="str">
        <f t="shared" si="36"/>
        <v>Street</v>
      </c>
      <c r="R2326" s="182"/>
      <c r="U2326" s="182"/>
    </row>
    <row r="2327" spans="1:21" x14ac:dyDescent="0.35">
      <c r="A2327" s="180">
        <v>5</v>
      </c>
      <c r="B2327" s="180" t="s">
        <v>181</v>
      </c>
      <c r="C2327" s="177">
        <v>2020</v>
      </c>
      <c r="D2327" s="180">
        <v>3</v>
      </c>
      <c r="E2327" s="180" t="s">
        <v>245</v>
      </c>
      <c r="F2327" s="181">
        <v>6</v>
      </c>
      <c r="G2327" s="180" t="s">
        <v>192</v>
      </c>
      <c r="H2327" s="180">
        <v>626</v>
      </c>
      <c r="I2327" s="180" t="s">
        <v>268</v>
      </c>
      <c r="J2327" s="180" t="s">
        <v>132</v>
      </c>
      <c r="K2327" s="180" t="s">
        <v>212</v>
      </c>
      <c r="L2327" s="180">
        <v>700</v>
      </c>
      <c r="M2327" s="180" t="s">
        <v>193</v>
      </c>
      <c r="N2327" s="180">
        <v>3</v>
      </c>
      <c r="O2327" s="180">
        <v>2022.73</v>
      </c>
      <c r="P2327" s="180">
        <v>601</v>
      </c>
      <c r="Q2327" t="str">
        <f t="shared" si="36"/>
        <v>Street</v>
      </c>
      <c r="R2327" s="182"/>
      <c r="U2327" s="182"/>
    </row>
    <row r="2328" spans="1:21" x14ac:dyDescent="0.35">
      <c r="A2328" s="180">
        <v>4</v>
      </c>
      <c r="B2328" s="180" t="s">
        <v>187</v>
      </c>
      <c r="C2328" s="177">
        <v>2020</v>
      </c>
      <c r="D2328" s="180">
        <v>3</v>
      </c>
      <c r="E2328" s="180" t="s">
        <v>245</v>
      </c>
      <c r="F2328" s="181">
        <v>1</v>
      </c>
      <c r="G2328" s="180" t="s">
        <v>183</v>
      </c>
      <c r="H2328" s="180">
        <v>903</v>
      </c>
      <c r="I2328" s="180" t="s">
        <v>239</v>
      </c>
      <c r="J2328" s="180" t="s">
        <v>121</v>
      </c>
      <c r="K2328" s="180" t="s">
        <v>230</v>
      </c>
      <c r="L2328" s="180">
        <v>4512</v>
      </c>
      <c r="M2328" s="180" t="s">
        <v>186</v>
      </c>
      <c r="N2328" s="180">
        <v>10449</v>
      </c>
      <c r="O2328" s="180">
        <v>942877.55</v>
      </c>
      <c r="P2328" s="180">
        <v>6863943</v>
      </c>
      <c r="Q2328" t="str">
        <f t="shared" si="36"/>
        <v>1-Residential</v>
      </c>
      <c r="R2328" s="182"/>
      <c r="U2328" s="182"/>
    </row>
    <row r="2329" spans="1:21" x14ac:dyDescent="0.35">
      <c r="A2329" s="180">
        <v>5</v>
      </c>
      <c r="B2329" s="180" t="s">
        <v>181</v>
      </c>
      <c r="C2329" s="177">
        <v>2020</v>
      </c>
      <c r="D2329" s="180">
        <v>3</v>
      </c>
      <c r="E2329" s="180" t="s">
        <v>245</v>
      </c>
      <c r="F2329" s="181">
        <v>60</v>
      </c>
      <c r="G2329" s="180" t="s">
        <v>212</v>
      </c>
      <c r="H2329" s="180">
        <v>601</v>
      </c>
      <c r="I2329" s="180" t="s">
        <v>260</v>
      </c>
      <c r="J2329" s="180" t="s">
        <v>123</v>
      </c>
      <c r="K2329" s="180" t="s">
        <v>261</v>
      </c>
      <c r="L2329" s="180">
        <v>360</v>
      </c>
      <c r="M2329" s="180" t="s">
        <v>225</v>
      </c>
      <c r="N2329" s="180">
        <v>46</v>
      </c>
      <c r="O2329" s="180">
        <v>1330.51</v>
      </c>
      <c r="P2329" s="180">
        <v>2262</v>
      </c>
      <c r="Q2329" t="str">
        <f t="shared" si="36"/>
        <v>Street</v>
      </c>
      <c r="R2329" s="182"/>
      <c r="U2329" s="182"/>
    </row>
    <row r="2330" spans="1:21" x14ac:dyDescent="0.35">
      <c r="A2330" s="180">
        <v>5</v>
      </c>
      <c r="B2330" s="180" t="s">
        <v>181</v>
      </c>
      <c r="C2330" s="177">
        <v>2020</v>
      </c>
      <c r="D2330" s="180">
        <v>3</v>
      </c>
      <c r="E2330" s="180" t="s">
        <v>245</v>
      </c>
      <c r="F2330" s="181">
        <v>6</v>
      </c>
      <c r="G2330" s="180" t="s">
        <v>192</v>
      </c>
      <c r="H2330" s="180">
        <v>600</v>
      </c>
      <c r="I2330" s="180" t="s">
        <v>266</v>
      </c>
      <c r="J2330" s="180" t="s">
        <v>123</v>
      </c>
      <c r="K2330" s="180" t="s">
        <v>261</v>
      </c>
      <c r="L2330" s="180">
        <v>700</v>
      </c>
      <c r="M2330" s="180" t="s">
        <v>193</v>
      </c>
      <c r="N2330" s="180">
        <v>82</v>
      </c>
      <c r="O2330" s="180">
        <v>47057.77</v>
      </c>
      <c r="P2330" s="180">
        <v>62708</v>
      </c>
      <c r="Q2330" t="str">
        <f t="shared" si="36"/>
        <v>Street</v>
      </c>
      <c r="R2330" s="182"/>
      <c r="U2330" s="182"/>
    </row>
    <row r="2331" spans="1:21" x14ac:dyDescent="0.35">
      <c r="A2331" s="180">
        <v>4</v>
      </c>
      <c r="B2331" s="180" t="s">
        <v>187</v>
      </c>
      <c r="C2331" s="177">
        <v>2020</v>
      </c>
      <c r="D2331" s="180">
        <v>3</v>
      </c>
      <c r="E2331" s="180" t="s">
        <v>245</v>
      </c>
      <c r="F2331" s="181">
        <v>3</v>
      </c>
      <c r="G2331" s="180" t="s">
        <v>189</v>
      </c>
      <c r="H2331" s="180">
        <v>955</v>
      </c>
      <c r="I2331" s="180" t="s">
        <v>282</v>
      </c>
      <c r="J2331" s="180" t="s">
        <v>127</v>
      </c>
      <c r="K2331" s="180" t="s">
        <v>263</v>
      </c>
      <c r="L2331" s="180">
        <v>4532</v>
      </c>
      <c r="M2331" s="180" t="s">
        <v>200</v>
      </c>
      <c r="N2331" s="180">
        <v>1</v>
      </c>
      <c r="O2331" s="180">
        <v>83</v>
      </c>
      <c r="P2331" s="180">
        <v>0</v>
      </c>
      <c r="Q2331" t="str">
        <f t="shared" si="36"/>
        <v>4-Medium C&amp;I</v>
      </c>
      <c r="R2331" s="182"/>
      <c r="U2331" s="182"/>
    </row>
    <row r="2332" spans="1:21" x14ac:dyDescent="0.35">
      <c r="A2332" s="180">
        <v>5</v>
      </c>
      <c r="B2332" s="180" t="s">
        <v>181</v>
      </c>
      <c r="C2332" s="177">
        <v>2020</v>
      </c>
      <c r="D2332" s="180">
        <v>3</v>
      </c>
      <c r="E2332" s="180" t="s">
        <v>245</v>
      </c>
      <c r="F2332" s="181">
        <v>3</v>
      </c>
      <c r="G2332" s="180" t="s">
        <v>189</v>
      </c>
      <c r="H2332" s="180">
        <v>15</v>
      </c>
      <c r="I2332" s="180" t="s">
        <v>252</v>
      </c>
      <c r="J2332" s="180" t="s">
        <v>118</v>
      </c>
      <c r="K2332" s="180" t="s">
        <v>214</v>
      </c>
      <c r="L2332" s="180">
        <v>300</v>
      </c>
      <c r="M2332" s="180" t="s">
        <v>191</v>
      </c>
      <c r="N2332" s="180">
        <v>104</v>
      </c>
      <c r="O2332" s="180">
        <v>6755.73</v>
      </c>
      <c r="P2332" s="180">
        <v>25650</v>
      </c>
      <c r="Q2332" t="str">
        <f t="shared" si="36"/>
        <v>3-Small C&amp;I</v>
      </c>
      <c r="R2332" s="182"/>
      <c r="U2332" s="182"/>
    </row>
    <row r="2333" spans="1:21" x14ac:dyDescent="0.35">
      <c r="A2333" s="180">
        <v>5</v>
      </c>
      <c r="B2333" s="180" t="s">
        <v>181</v>
      </c>
      <c r="C2333" s="177">
        <v>2020</v>
      </c>
      <c r="D2333" s="180">
        <v>3</v>
      </c>
      <c r="E2333" s="180" t="s">
        <v>245</v>
      </c>
      <c r="F2333" s="181">
        <v>3</v>
      </c>
      <c r="G2333" s="180" t="s">
        <v>189</v>
      </c>
      <c r="H2333" s="180">
        <v>10</v>
      </c>
      <c r="I2333" s="180" t="s">
        <v>251</v>
      </c>
      <c r="J2333" s="180" t="s">
        <v>117</v>
      </c>
      <c r="K2333" s="180" t="s">
        <v>236</v>
      </c>
      <c r="L2333" s="180">
        <v>300</v>
      </c>
      <c r="M2333" s="180" t="s">
        <v>191</v>
      </c>
      <c r="N2333" s="180">
        <v>20216</v>
      </c>
      <c r="O2333" s="180">
        <v>1615849.14</v>
      </c>
      <c r="P2333" s="180">
        <v>7976126</v>
      </c>
      <c r="Q2333" t="str">
        <f t="shared" si="36"/>
        <v>3-Small C&amp;I</v>
      </c>
      <c r="R2333" s="182"/>
      <c r="U2333" s="182"/>
    </row>
    <row r="2334" spans="1:21" x14ac:dyDescent="0.35">
      <c r="A2334" s="180">
        <v>5</v>
      </c>
      <c r="B2334" s="180" t="s">
        <v>181</v>
      </c>
      <c r="C2334" s="177">
        <v>2020</v>
      </c>
      <c r="D2334" s="180">
        <v>3</v>
      </c>
      <c r="E2334" s="180" t="s">
        <v>245</v>
      </c>
      <c r="F2334" s="181">
        <v>3</v>
      </c>
      <c r="G2334" s="180" t="s">
        <v>189</v>
      </c>
      <c r="H2334" s="180">
        <v>951</v>
      </c>
      <c r="I2334" s="180" t="s">
        <v>250</v>
      </c>
      <c r="J2334" s="180" t="s">
        <v>126</v>
      </c>
      <c r="K2334" s="180" t="s">
        <v>249</v>
      </c>
      <c r="L2334" s="180">
        <v>4532</v>
      </c>
      <c r="M2334" s="180" t="s">
        <v>200</v>
      </c>
      <c r="N2334" s="180">
        <v>1223</v>
      </c>
      <c r="O2334" s="180">
        <v>48105.49</v>
      </c>
      <c r="P2334" s="180">
        <v>417342</v>
      </c>
      <c r="Q2334" t="str">
        <f t="shared" si="36"/>
        <v>3-Small C&amp;I</v>
      </c>
      <c r="R2334" s="182"/>
      <c r="U2334" s="182"/>
    </row>
    <row r="2335" spans="1:21" x14ac:dyDescent="0.35">
      <c r="A2335" s="180">
        <v>5</v>
      </c>
      <c r="B2335" s="180" t="s">
        <v>181</v>
      </c>
      <c r="C2335" s="177">
        <v>2020</v>
      </c>
      <c r="D2335" s="180">
        <v>3</v>
      </c>
      <c r="E2335" s="180" t="s">
        <v>245</v>
      </c>
      <c r="F2335" s="181">
        <v>79</v>
      </c>
      <c r="G2335" s="180" t="s">
        <v>212</v>
      </c>
      <c r="H2335" s="180">
        <v>951</v>
      </c>
      <c r="I2335" s="180" t="s">
        <v>250</v>
      </c>
      <c r="J2335" s="180" t="s">
        <v>126</v>
      </c>
      <c r="K2335" s="180" t="s">
        <v>249</v>
      </c>
      <c r="L2335" s="180">
        <v>4579</v>
      </c>
      <c r="M2335" s="180" t="s">
        <v>221</v>
      </c>
      <c r="N2335" s="180">
        <v>7</v>
      </c>
      <c r="O2335" s="180">
        <v>319.42</v>
      </c>
      <c r="P2335" s="180">
        <v>2844</v>
      </c>
      <c r="Q2335" t="str">
        <f t="shared" si="36"/>
        <v>3-Small C&amp;I</v>
      </c>
      <c r="R2335" s="182"/>
      <c r="U2335" s="182"/>
    </row>
    <row r="2336" spans="1:21" x14ac:dyDescent="0.35">
      <c r="A2336" s="180">
        <v>5</v>
      </c>
      <c r="B2336" s="180" t="s">
        <v>181</v>
      </c>
      <c r="C2336" s="177">
        <v>2020</v>
      </c>
      <c r="D2336" s="180">
        <v>3</v>
      </c>
      <c r="E2336" s="180" t="s">
        <v>245</v>
      </c>
      <c r="F2336" s="181">
        <v>3</v>
      </c>
      <c r="G2336" s="180" t="s">
        <v>189</v>
      </c>
      <c r="H2336" s="180">
        <v>18</v>
      </c>
      <c r="I2336" s="180" t="s">
        <v>215</v>
      </c>
      <c r="J2336" s="180" t="s">
        <v>119</v>
      </c>
      <c r="K2336" s="180" t="s">
        <v>216</v>
      </c>
      <c r="L2336" s="180">
        <v>300</v>
      </c>
      <c r="M2336" s="180" t="s">
        <v>191</v>
      </c>
      <c r="N2336" s="180">
        <v>2182</v>
      </c>
      <c r="O2336" s="180">
        <v>6304033.0999999996</v>
      </c>
      <c r="P2336" s="180">
        <v>30452627</v>
      </c>
      <c r="Q2336" t="str">
        <f t="shared" si="36"/>
        <v>4-Medium C&amp;I</v>
      </c>
      <c r="R2336" s="182"/>
      <c r="U2336" s="182"/>
    </row>
    <row r="2337" spans="1:21" x14ac:dyDescent="0.35">
      <c r="A2337" s="180">
        <v>5</v>
      </c>
      <c r="B2337" s="180" t="s">
        <v>181</v>
      </c>
      <c r="C2337" s="177">
        <v>2020</v>
      </c>
      <c r="D2337" s="180">
        <v>3</v>
      </c>
      <c r="E2337" s="180" t="s">
        <v>245</v>
      </c>
      <c r="F2337" s="181">
        <v>5</v>
      </c>
      <c r="G2337" s="180" t="s">
        <v>195</v>
      </c>
      <c r="H2337" s="180">
        <v>13</v>
      </c>
      <c r="I2337" s="180" t="s">
        <v>296</v>
      </c>
      <c r="J2337" s="180" t="s">
        <v>119</v>
      </c>
      <c r="K2337" s="180" t="s">
        <v>216</v>
      </c>
      <c r="L2337" s="180">
        <v>460</v>
      </c>
      <c r="M2337" s="180" t="s">
        <v>198</v>
      </c>
      <c r="N2337" s="180">
        <v>8</v>
      </c>
      <c r="O2337" s="180">
        <v>19355.3</v>
      </c>
      <c r="P2337" s="180">
        <v>99040</v>
      </c>
      <c r="Q2337" t="str">
        <f t="shared" si="36"/>
        <v>4-Medium C&amp;I</v>
      </c>
      <c r="R2337" s="182"/>
      <c r="U2337" s="182"/>
    </row>
    <row r="2338" spans="1:21" x14ac:dyDescent="0.35">
      <c r="A2338" s="180">
        <v>4</v>
      </c>
      <c r="B2338" s="180" t="s">
        <v>187</v>
      </c>
      <c r="C2338" s="177">
        <v>2020</v>
      </c>
      <c r="D2338" s="180">
        <v>3</v>
      </c>
      <c r="E2338" s="180" t="s">
        <v>245</v>
      </c>
      <c r="F2338" s="181">
        <v>5</v>
      </c>
      <c r="G2338" s="180" t="s">
        <v>195</v>
      </c>
      <c r="H2338" s="180">
        <v>18</v>
      </c>
      <c r="I2338" s="180" t="s">
        <v>215</v>
      </c>
      <c r="J2338" s="180" t="s">
        <v>119</v>
      </c>
      <c r="K2338" s="180" t="s">
        <v>216</v>
      </c>
      <c r="L2338" s="180">
        <v>460</v>
      </c>
      <c r="M2338" s="180" t="s">
        <v>198</v>
      </c>
      <c r="N2338" s="180">
        <v>1</v>
      </c>
      <c r="O2338" s="180">
        <v>460.69</v>
      </c>
      <c r="P2338" s="180">
        <v>1680</v>
      </c>
      <c r="Q2338" t="str">
        <f t="shared" si="36"/>
        <v>4-Medium C&amp;I</v>
      </c>
      <c r="R2338" s="182"/>
      <c r="U2338" s="182"/>
    </row>
    <row r="2339" spans="1:21" x14ac:dyDescent="0.35">
      <c r="A2339" s="180">
        <v>5</v>
      </c>
      <c r="B2339" s="180" t="s">
        <v>181</v>
      </c>
      <c r="C2339" s="177">
        <v>2020</v>
      </c>
      <c r="D2339" s="180">
        <v>3</v>
      </c>
      <c r="E2339" s="180" t="s">
        <v>245</v>
      </c>
      <c r="F2339" s="181">
        <v>79</v>
      </c>
      <c r="G2339" s="180" t="s">
        <v>212</v>
      </c>
      <c r="H2339" s="180">
        <v>18</v>
      </c>
      <c r="I2339" s="180" t="s">
        <v>215</v>
      </c>
      <c r="J2339" s="180" t="s">
        <v>119</v>
      </c>
      <c r="K2339" s="180" t="s">
        <v>216</v>
      </c>
      <c r="L2339" s="180">
        <v>1579</v>
      </c>
      <c r="M2339" s="180" t="s">
        <v>271</v>
      </c>
      <c r="N2339" s="180">
        <v>1</v>
      </c>
      <c r="O2339" s="180">
        <v>12350.26</v>
      </c>
      <c r="P2339" s="180">
        <v>64600</v>
      </c>
      <c r="Q2339" t="str">
        <f t="shared" si="36"/>
        <v>4-Medium C&amp;I</v>
      </c>
      <c r="R2339" s="182"/>
      <c r="U2339" s="182"/>
    </row>
    <row r="2340" spans="1:21" x14ac:dyDescent="0.35">
      <c r="A2340" s="180">
        <v>5</v>
      </c>
      <c r="B2340" s="180" t="s">
        <v>181</v>
      </c>
      <c r="C2340" s="177">
        <v>2020</v>
      </c>
      <c r="D2340" s="180">
        <v>3</v>
      </c>
      <c r="E2340" s="180" t="s">
        <v>245</v>
      </c>
      <c r="F2340" s="181">
        <v>5</v>
      </c>
      <c r="G2340" s="180" t="s">
        <v>195</v>
      </c>
      <c r="H2340" s="180">
        <v>8</v>
      </c>
      <c r="I2340" s="180" t="s">
        <v>248</v>
      </c>
      <c r="J2340" s="180" t="s">
        <v>126</v>
      </c>
      <c r="K2340" s="180" t="s">
        <v>249</v>
      </c>
      <c r="L2340" s="180">
        <v>460</v>
      </c>
      <c r="M2340" s="180" t="s">
        <v>198</v>
      </c>
      <c r="N2340" s="180">
        <v>1</v>
      </c>
      <c r="O2340" s="180">
        <v>69.97</v>
      </c>
      <c r="P2340" s="180">
        <v>292</v>
      </c>
      <c r="Q2340" t="str">
        <f t="shared" si="36"/>
        <v>3-Small C&amp;I</v>
      </c>
      <c r="R2340" s="182"/>
      <c r="U2340" s="182"/>
    </row>
    <row r="2341" spans="1:21" x14ac:dyDescent="0.35">
      <c r="A2341" s="180">
        <v>5</v>
      </c>
      <c r="B2341" s="180" t="s">
        <v>181</v>
      </c>
      <c r="C2341" s="177">
        <v>2020</v>
      </c>
      <c r="D2341" s="180">
        <v>3</v>
      </c>
      <c r="E2341" s="180" t="s">
        <v>245</v>
      </c>
      <c r="F2341" s="181">
        <v>1</v>
      </c>
      <c r="G2341" s="180" t="s">
        <v>183</v>
      </c>
      <c r="H2341" s="180">
        <v>18</v>
      </c>
      <c r="I2341" s="180" t="s">
        <v>215</v>
      </c>
      <c r="J2341" s="180" t="s">
        <v>119</v>
      </c>
      <c r="K2341" s="180" t="s">
        <v>216</v>
      </c>
      <c r="L2341" s="180">
        <v>200</v>
      </c>
      <c r="M2341" s="180" t="s">
        <v>210</v>
      </c>
      <c r="N2341" s="180">
        <v>1</v>
      </c>
      <c r="O2341" s="180">
        <v>388.46</v>
      </c>
      <c r="P2341" s="180">
        <v>1760</v>
      </c>
      <c r="Q2341" t="str">
        <f t="shared" si="36"/>
        <v>4-Medium C&amp;I</v>
      </c>
      <c r="R2341" s="182"/>
      <c r="U2341" s="182"/>
    </row>
    <row r="2342" spans="1:21" x14ac:dyDescent="0.35">
      <c r="A2342" s="180">
        <v>5</v>
      </c>
      <c r="B2342" s="180" t="s">
        <v>181</v>
      </c>
      <c r="C2342" s="177">
        <v>2020</v>
      </c>
      <c r="D2342" s="180">
        <v>3</v>
      </c>
      <c r="E2342" s="180" t="s">
        <v>245</v>
      </c>
      <c r="F2342" s="181">
        <v>10</v>
      </c>
      <c r="G2342" s="180" t="s">
        <v>238</v>
      </c>
      <c r="H2342" s="180">
        <v>602</v>
      </c>
      <c r="I2342" s="180" t="s">
        <v>246</v>
      </c>
      <c r="J2342" s="180" t="s">
        <v>125</v>
      </c>
      <c r="K2342" s="180" t="s">
        <v>197</v>
      </c>
      <c r="L2342" s="180">
        <v>207</v>
      </c>
      <c r="M2342" s="180" t="s">
        <v>243</v>
      </c>
      <c r="N2342" s="180">
        <v>2</v>
      </c>
      <c r="O2342" s="180">
        <v>73.48</v>
      </c>
      <c r="P2342" s="180">
        <v>146</v>
      </c>
      <c r="Q2342" t="str">
        <f t="shared" si="36"/>
        <v>Street</v>
      </c>
      <c r="R2342" s="182"/>
      <c r="U2342" s="182"/>
    </row>
    <row r="2343" spans="1:21" x14ac:dyDescent="0.35">
      <c r="A2343" s="180">
        <v>5</v>
      </c>
      <c r="B2343" s="180" t="s">
        <v>181</v>
      </c>
      <c r="C2343" s="177">
        <v>2020</v>
      </c>
      <c r="D2343" s="180">
        <v>3</v>
      </c>
      <c r="E2343" s="180" t="s">
        <v>245</v>
      </c>
      <c r="F2343" s="181">
        <v>1</v>
      </c>
      <c r="G2343" s="180" t="s">
        <v>183</v>
      </c>
      <c r="H2343" s="180">
        <v>11</v>
      </c>
      <c r="I2343" s="180" t="s">
        <v>283</v>
      </c>
      <c r="J2343" s="180" t="s">
        <v>115</v>
      </c>
      <c r="K2343" s="180" t="s">
        <v>185</v>
      </c>
      <c r="L2343" s="180">
        <v>200</v>
      </c>
      <c r="M2343" s="180" t="s">
        <v>210</v>
      </c>
      <c r="N2343" s="180">
        <v>10</v>
      </c>
      <c r="O2343" s="180">
        <v>-18498.45</v>
      </c>
      <c r="P2343" s="180">
        <v>48241</v>
      </c>
      <c r="Q2343" t="str">
        <f t="shared" si="36"/>
        <v>3-Small C&amp;I</v>
      </c>
      <c r="R2343" s="182"/>
      <c r="U2343" s="182"/>
    </row>
    <row r="2344" spans="1:21" x14ac:dyDescent="0.35">
      <c r="A2344" s="180">
        <v>5</v>
      </c>
      <c r="B2344" s="180" t="s">
        <v>181</v>
      </c>
      <c r="C2344" s="177">
        <v>2020</v>
      </c>
      <c r="D2344" s="180">
        <v>3</v>
      </c>
      <c r="E2344" s="180" t="s">
        <v>245</v>
      </c>
      <c r="F2344" s="181">
        <v>10</v>
      </c>
      <c r="G2344" s="180" t="s">
        <v>238</v>
      </c>
      <c r="H2344" s="180">
        <v>5</v>
      </c>
      <c r="I2344" s="180" t="s">
        <v>190</v>
      </c>
      <c r="J2344" s="180" t="s">
        <v>115</v>
      </c>
      <c r="K2344" s="180" t="s">
        <v>185</v>
      </c>
      <c r="L2344" s="180">
        <v>207</v>
      </c>
      <c r="M2344" s="180" t="s">
        <v>243</v>
      </c>
      <c r="N2344" s="180">
        <v>16</v>
      </c>
      <c r="O2344" s="180">
        <v>2879.67</v>
      </c>
      <c r="P2344" s="180">
        <v>12648</v>
      </c>
      <c r="Q2344" t="str">
        <f t="shared" si="36"/>
        <v>3-Small C&amp;I</v>
      </c>
      <c r="R2344" s="182"/>
      <c r="U2344" s="182"/>
    </row>
    <row r="2345" spans="1:21" x14ac:dyDescent="0.35">
      <c r="A2345" s="180">
        <v>5</v>
      </c>
      <c r="B2345" s="180" t="s">
        <v>181</v>
      </c>
      <c r="C2345" s="177">
        <v>2020</v>
      </c>
      <c r="D2345" s="180">
        <v>3</v>
      </c>
      <c r="E2345" s="180" t="s">
        <v>245</v>
      </c>
      <c r="F2345" s="181">
        <v>3</v>
      </c>
      <c r="G2345" s="180" t="s">
        <v>189</v>
      </c>
      <c r="H2345" s="180">
        <v>11</v>
      </c>
      <c r="I2345" s="180" t="s">
        <v>283</v>
      </c>
      <c r="J2345" s="180" t="s">
        <v>115</v>
      </c>
      <c r="K2345" s="180" t="s">
        <v>185</v>
      </c>
      <c r="L2345" s="180">
        <v>300</v>
      </c>
      <c r="M2345" s="180" t="s">
        <v>191</v>
      </c>
      <c r="N2345" s="180">
        <v>209</v>
      </c>
      <c r="O2345" s="180">
        <v>76304.39</v>
      </c>
      <c r="P2345" s="180">
        <v>339331</v>
      </c>
      <c r="Q2345" t="str">
        <f t="shared" si="36"/>
        <v>3-Small C&amp;I</v>
      </c>
      <c r="R2345" s="182"/>
      <c r="U2345" s="182"/>
    </row>
    <row r="2346" spans="1:21" x14ac:dyDescent="0.35">
      <c r="A2346" s="180">
        <v>5</v>
      </c>
      <c r="B2346" s="180" t="s">
        <v>181</v>
      </c>
      <c r="C2346" s="177">
        <v>2020</v>
      </c>
      <c r="D2346" s="180">
        <v>3</v>
      </c>
      <c r="E2346" s="180" t="s">
        <v>245</v>
      </c>
      <c r="F2346" s="181">
        <v>3</v>
      </c>
      <c r="G2346" s="180" t="s">
        <v>189</v>
      </c>
      <c r="H2346" s="180">
        <v>950</v>
      </c>
      <c r="I2346" s="180" t="s">
        <v>184</v>
      </c>
      <c r="J2346" s="180" t="s">
        <v>115</v>
      </c>
      <c r="K2346" s="180" t="s">
        <v>185</v>
      </c>
      <c r="L2346" s="180">
        <v>4532</v>
      </c>
      <c r="M2346" s="180" t="s">
        <v>200</v>
      </c>
      <c r="N2346" s="180">
        <v>60274</v>
      </c>
      <c r="O2346" s="180">
        <v>5059021.76</v>
      </c>
      <c r="P2346" s="180">
        <v>93267318</v>
      </c>
      <c r="Q2346" t="str">
        <f t="shared" si="36"/>
        <v>3-Small C&amp;I</v>
      </c>
      <c r="R2346" s="182"/>
      <c r="U2346" s="182"/>
    </row>
    <row r="2347" spans="1:21" x14ac:dyDescent="0.35">
      <c r="A2347" s="180">
        <v>5</v>
      </c>
      <c r="B2347" s="180" t="s">
        <v>181</v>
      </c>
      <c r="C2347" s="177">
        <v>2020</v>
      </c>
      <c r="D2347" s="180">
        <v>3</v>
      </c>
      <c r="E2347" s="180" t="s">
        <v>245</v>
      </c>
      <c r="F2347" s="181">
        <v>72</v>
      </c>
      <c r="G2347" s="180" t="s">
        <v>212</v>
      </c>
      <c r="H2347" s="180">
        <v>5</v>
      </c>
      <c r="I2347" s="180" t="s">
        <v>190</v>
      </c>
      <c r="J2347" s="180" t="s">
        <v>115</v>
      </c>
      <c r="K2347" s="180" t="s">
        <v>185</v>
      </c>
      <c r="L2347" s="180">
        <v>1572</v>
      </c>
      <c r="M2347" s="180" t="s">
        <v>231</v>
      </c>
      <c r="N2347" s="180">
        <v>1</v>
      </c>
      <c r="O2347" s="180">
        <v>4348.78</v>
      </c>
      <c r="P2347" s="180">
        <v>20411</v>
      </c>
      <c r="Q2347" t="str">
        <f t="shared" si="36"/>
        <v>3-Small C&amp;I</v>
      </c>
      <c r="R2347" s="182"/>
      <c r="U2347" s="182"/>
    </row>
    <row r="2348" spans="1:21" x14ac:dyDescent="0.35">
      <c r="A2348" s="180">
        <v>5</v>
      </c>
      <c r="B2348" s="180" t="s">
        <v>181</v>
      </c>
      <c r="C2348" s="180">
        <v>2020</v>
      </c>
      <c r="D2348" s="180">
        <v>3</v>
      </c>
      <c r="E2348" s="180" t="s">
        <v>245</v>
      </c>
      <c r="F2348" s="181">
        <v>3</v>
      </c>
      <c r="G2348" s="180" t="s">
        <v>189</v>
      </c>
      <c r="H2348" s="180">
        <v>602</v>
      </c>
      <c r="I2348" s="180" t="s">
        <v>246</v>
      </c>
      <c r="J2348" s="180" t="s">
        <v>125</v>
      </c>
      <c r="K2348" s="180" t="s">
        <v>197</v>
      </c>
      <c r="L2348" s="180">
        <v>300</v>
      </c>
      <c r="M2348" s="180" t="s">
        <v>191</v>
      </c>
      <c r="N2348" s="180">
        <v>926</v>
      </c>
      <c r="O2348" s="180">
        <v>116109.21</v>
      </c>
      <c r="P2348" s="180">
        <v>309447</v>
      </c>
      <c r="Q2348" t="str">
        <f t="shared" si="36"/>
        <v>Street</v>
      </c>
      <c r="R2348" s="182"/>
      <c r="U2348" s="182"/>
    </row>
    <row r="2349" spans="1:21" x14ac:dyDescent="0.35">
      <c r="A2349" s="180">
        <v>4</v>
      </c>
      <c r="B2349" s="180" t="s">
        <v>187</v>
      </c>
      <c r="C2349" s="180">
        <v>2020</v>
      </c>
      <c r="D2349" s="180">
        <v>3</v>
      </c>
      <c r="E2349" s="180" t="s">
        <v>245</v>
      </c>
      <c r="F2349" s="181">
        <v>60</v>
      </c>
      <c r="G2349" s="180" t="s">
        <v>212</v>
      </c>
      <c r="H2349" s="180">
        <v>615</v>
      </c>
      <c r="I2349" s="180" t="s">
        <v>292</v>
      </c>
      <c r="J2349" s="180" t="s">
        <v>123</v>
      </c>
      <c r="K2349" s="180" t="s">
        <v>261</v>
      </c>
      <c r="L2349" s="180">
        <v>4563</v>
      </c>
      <c r="M2349" s="180" t="s">
        <v>228</v>
      </c>
      <c r="N2349" s="180">
        <v>1</v>
      </c>
      <c r="O2349" s="180">
        <v>11.39</v>
      </c>
      <c r="P2349" s="180">
        <v>30</v>
      </c>
      <c r="Q2349" t="str">
        <f t="shared" si="36"/>
        <v>Street</v>
      </c>
      <c r="R2349" s="182"/>
      <c r="U2349" s="182"/>
    </row>
    <row r="2350" spans="1:21" x14ac:dyDescent="0.35">
      <c r="A2350" s="180">
        <v>4</v>
      </c>
      <c r="B2350" s="180" t="s">
        <v>187</v>
      </c>
      <c r="C2350" s="180">
        <v>2020</v>
      </c>
      <c r="D2350" s="180">
        <v>3</v>
      </c>
      <c r="E2350" s="180" t="s">
        <v>245</v>
      </c>
      <c r="F2350" s="181">
        <v>6</v>
      </c>
      <c r="G2350" s="180" t="s">
        <v>192</v>
      </c>
      <c r="H2350" s="180">
        <v>624</v>
      </c>
      <c r="I2350" s="180" t="s">
        <v>226</v>
      </c>
      <c r="J2350" s="180" t="s">
        <v>124</v>
      </c>
      <c r="K2350" s="180" t="s">
        <v>227</v>
      </c>
      <c r="L2350" s="180">
        <v>4562</v>
      </c>
      <c r="M2350" s="180" t="s">
        <v>211</v>
      </c>
      <c r="N2350" s="180">
        <v>2</v>
      </c>
      <c r="O2350" s="180">
        <v>1333.94</v>
      </c>
      <c r="P2350" s="180">
        <v>6633</v>
      </c>
      <c r="Q2350" t="str">
        <f t="shared" si="36"/>
        <v>Street</v>
      </c>
      <c r="R2350" s="182"/>
      <c r="U2350" s="182"/>
    </row>
    <row r="2351" spans="1:21" x14ac:dyDescent="0.35">
      <c r="A2351" s="180">
        <v>4</v>
      </c>
      <c r="B2351" s="180" t="s">
        <v>187</v>
      </c>
      <c r="C2351" s="180">
        <v>2020</v>
      </c>
      <c r="D2351" s="180">
        <v>3</v>
      </c>
      <c r="E2351" s="180" t="s">
        <v>245</v>
      </c>
      <c r="F2351" s="181">
        <v>60</v>
      </c>
      <c r="G2351" s="180" t="s">
        <v>212</v>
      </c>
      <c r="H2351" s="180">
        <v>624</v>
      </c>
      <c r="I2351" s="180" t="s">
        <v>226</v>
      </c>
      <c r="J2351" s="180" t="s">
        <v>124</v>
      </c>
      <c r="K2351" s="180" t="s">
        <v>227</v>
      </c>
      <c r="L2351" s="180">
        <v>4563</v>
      </c>
      <c r="M2351" s="180" t="s">
        <v>228</v>
      </c>
      <c r="N2351" s="180">
        <v>2</v>
      </c>
      <c r="O2351" s="180">
        <v>29.28</v>
      </c>
      <c r="P2351" s="180">
        <v>136</v>
      </c>
      <c r="Q2351" t="str">
        <f t="shared" si="36"/>
        <v>Street</v>
      </c>
      <c r="R2351" s="182"/>
      <c r="U2351" s="182"/>
    </row>
    <row r="2352" spans="1:21" x14ac:dyDescent="0.35">
      <c r="A2352" s="180">
        <v>5</v>
      </c>
      <c r="B2352" s="180" t="s">
        <v>181</v>
      </c>
      <c r="C2352" s="180">
        <v>2020</v>
      </c>
      <c r="D2352" s="180">
        <v>3</v>
      </c>
      <c r="E2352" s="180" t="s">
        <v>245</v>
      </c>
      <c r="F2352" s="181">
        <v>10</v>
      </c>
      <c r="G2352" s="180" t="s">
        <v>238</v>
      </c>
      <c r="H2352" s="180">
        <v>301</v>
      </c>
      <c r="I2352" s="180" t="s">
        <v>247</v>
      </c>
      <c r="J2352" s="180" t="s">
        <v>121</v>
      </c>
      <c r="K2352" s="180" t="s">
        <v>230</v>
      </c>
      <c r="L2352" s="180">
        <v>207</v>
      </c>
      <c r="M2352" s="180" t="s">
        <v>243</v>
      </c>
      <c r="N2352" s="180">
        <v>1</v>
      </c>
      <c r="O2352" s="180">
        <v>-521.36</v>
      </c>
      <c r="P2352" s="180">
        <v>-2895</v>
      </c>
      <c r="Q2352" t="str">
        <f t="shared" si="36"/>
        <v>1-Residential</v>
      </c>
      <c r="R2352" s="182"/>
      <c r="U2352" s="182"/>
    </row>
    <row r="2353" spans="1:21" x14ac:dyDescent="0.35">
      <c r="A2353" s="180">
        <v>5</v>
      </c>
      <c r="B2353" s="180" t="s">
        <v>181</v>
      </c>
      <c r="C2353" s="180">
        <v>2020</v>
      </c>
      <c r="D2353" s="180">
        <v>3</v>
      </c>
      <c r="E2353" s="180" t="s">
        <v>245</v>
      </c>
      <c r="F2353" s="181">
        <v>1</v>
      </c>
      <c r="G2353" s="180" t="s">
        <v>183</v>
      </c>
      <c r="H2353" s="180">
        <v>903</v>
      </c>
      <c r="I2353" s="180" t="s">
        <v>239</v>
      </c>
      <c r="J2353" s="180" t="s">
        <v>121</v>
      </c>
      <c r="K2353" s="180" t="s">
        <v>230</v>
      </c>
      <c r="L2353" s="180">
        <v>4512</v>
      </c>
      <c r="M2353" s="180" t="s">
        <v>186</v>
      </c>
      <c r="N2353" s="180">
        <v>458625</v>
      </c>
      <c r="O2353" s="180">
        <v>31970805.390000001</v>
      </c>
      <c r="P2353" s="180">
        <v>238889018</v>
      </c>
      <c r="Q2353" t="str">
        <f t="shared" si="36"/>
        <v>1-Residential</v>
      </c>
      <c r="R2353" s="182"/>
      <c r="U2353" s="182"/>
    </row>
    <row r="2354" spans="1:21" x14ac:dyDescent="0.35">
      <c r="A2354" s="180">
        <v>5</v>
      </c>
      <c r="B2354" s="180" t="s">
        <v>181</v>
      </c>
      <c r="C2354" s="180">
        <v>2020</v>
      </c>
      <c r="D2354" s="180">
        <v>3</v>
      </c>
      <c r="E2354" s="180" t="s">
        <v>245</v>
      </c>
      <c r="F2354" s="181">
        <v>3</v>
      </c>
      <c r="G2354" s="180" t="s">
        <v>189</v>
      </c>
      <c r="H2354" s="180">
        <v>2</v>
      </c>
      <c r="I2354" s="180" t="s">
        <v>264</v>
      </c>
      <c r="J2354" s="180" t="s">
        <v>121</v>
      </c>
      <c r="K2354" s="180" t="s">
        <v>230</v>
      </c>
      <c r="L2354" s="180">
        <v>300</v>
      </c>
      <c r="M2354" s="180" t="s">
        <v>191</v>
      </c>
      <c r="N2354" s="180">
        <v>2</v>
      </c>
      <c r="O2354" s="180">
        <v>131.13</v>
      </c>
      <c r="P2354" s="180">
        <v>428</v>
      </c>
      <c r="Q2354" t="str">
        <f t="shared" si="36"/>
        <v>1-Residential</v>
      </c>
      <c r="R2354" s="182"/>
      <c r="U2354" s="182"/>
    </row>
    <row r="2355" spans="1:21" x14ac:dyDescent="0.35">
      <c r="A2355" s="180">
        <v>5</v>
      </c>
      <c r="B2355" s="180" t="s">
        <v>181</v>
      </c>
      <c r="C2355" s="180">
        <v>2020</v>
      </c>
      <c r="D2355" s="180">
        <v>3</v>
      </c>
      <c r="E2355" s="180" t="s">
        <v>245</v>
      </c>
      <c r="F2355" s="181">
        <v>1</v>
      </c>
      <c r="G2355" s="180" t="s">
        <v>183</v>
      </c>
      <c r="H2355" s="180">
        <v>905</v>
      </c>
      <c r="I2355" s="180" t="s">
        <v>272</v>
      </c>
      <c r="J2355" s="180" t="s">
        <v>122</v>
      </c>
      <c r="K2355" s="180" t="s">
        <v>242</v>
      </c>
      <c r="L2355" s="180">
        <v>4512</v>
      </c>
      <c r="M2355" s="180" t="s">
        <v>186</v>
      </c>
      <c r="N2355" s="180">
        <v>61887</v>
      </c>
      <c r="O2355" s="180">
        <v>1299287.32</v>
      </c>
      <c r="P2355" s="180">
        <v>32281696</v>
      </c>
      <c r="Q2355" t="str">
        <f t="shared" si="36"/>
        <v>2-Low Income Residential</v>
      </c>
      <c r="R2355" s="182"/>
      <c r="U2355" s="182"/>
    </row>
    <row r="2356" spans="1:21" x14ac:dyDescent="0.35">
      <c r="A2356" s="180">
        <v>5</v>
      </c>
      <c r="B2356" s="180" t="s">
        <v>181</v>
      </c>
      <c r="C2356" s="180">
        <v>2020</v>
      </c>
      <c r="D2356" s="180">
        <v>3</v>
      </c>
      <c r="E2356" s="180" t="s">
        <v>245</v>
      </c>
      <c r="F2356" s="181">
        <v>60</v>
      </c>
      <c r="G2356" s="180" t="s">
        <v>212</v>
      </c>
      <c r="H2356" s="180">
        <v>600</v>
      </c>
      <c r="I2356" s="180" t="s">
        <v>266</v>
      </c>
      <c r="J2356" s="180" t="s">
        <v>123</v>
      </c>
      <c r="K2356" s="180" t="s">
        <v>261</v>
      </c>
      <c r="L2356" s="180">
        <v>360</v>
      </c>
      <c r="M2356" s="180" t="s">
        <v>225</v>
      </c>
      <c r="N2356" s="180">
        <v>9</v>
      </c>
      <c r="O2356" s="180">
        <v>4215.3900000000003</v>
      </c>
      <c r="P2356" s="180">
        <v>5126</v>
      </c>
      <c r="Q2356" t="str">
        <f t="shared" si="36"/>
        <v>Street</v>
      </c>
      <c r="R2356" s="182"/>
      <c r="U2356" s="182"/>
    </row>
    <row r="2357" spans="1:21" x14ac:dyDescent="0.35">
      <c r="A2357" s="180">
        <v>5</v>
      </c>
      <c r="B2357" s="180" t="s">
        <v>181</v>
      </c>
      <c r="C2357" s="180">
        <v>2020</v>
      </c>
      <c r="D2357" s="180">
        <v>3</v>
      </c>
      <c r="E2357" s="180" t="s">
        <v>245</v>
      </c>
      <c r="F2357" s="181">
        <v>10</v>
      </c>
      <c r="G2357" s="180" t="s">
        <v>238</v>
      </c>
      <c r="H2357" s="180">
        <v>905</v>
      </c>
      <c r="I2357" s="180" t="s">
        <v>272</v>
      </c>
      <c r="J2357" s="180" t="s">
        <v>122</v>
      </c>
      <c r="K2357" s="180" t="s">
        <v>242</v>
      </c>
      <c r="L2357" s="180">
        <v>4513</v>
      </c>
      <c r="M2357" s="180" t="s">
        <v>240</v>
      </c>
      <c r="N2357" s="180">
        <v>4740</v>
      </c>
      <c r="O2357" s="180">
        <v>176923.77</v>
      </c>
      <c r="P2357" s="180">
        <v>4802462</v>
      </c>
      <c r="Q2357" t="str">
        <f t="shared" si="36"/>
        <v>2-Low Income Residential</v>
      </c>
      <c r="R2357" s="182"/>
      <c r="U2357" s="182"/>
    </row>
    <row r="2358" spans="1:21" x14ac:dyDescent="0.35">
      <c r="A2358" s="180">
        <v>4</v>
      </c>
      <c r="B2358" s="180" t="s">
        <v>187</v>
      </c>
      <c r="C2358" s="180">
        <v>2020</v>
      </c>
      <c r="D2358" s="180">
        <v>3</v>
      </c>
      <c r="E2358" s="180" t="s">
        <v>245</v>
      </c>
      <c r="F2358" s="181">
        <v>10</v>
      </c>
      <c r="G2358" s="180" t="s">
        <v>238</v>
      </c>
      <c r="H2358" s="180">
        <v>903</v>
      </c>
      <c r="I2358" s="180" t="s">
        <v>239</v>
      </c>
      <c r="J2358" s="180" t="s">
        <v>121</v>
      </c>
      <c r="K2358" s="180" t="s">
        <v>230</v>
      </c>
      <c r="L2358" s="180">
        <v>4513</v>
      </c>
      <c r="M2358" s="180" t="s">
        <v>240</v>
      </c>
      <c r="N2358" s="180">
        <v>156</v>
      </c>
      <c r="O2358" s="180">
        <v>16212.72</v>
      </c>
      <c r="P2358" s="180">
        <v>119389</v>
      </c>
      <c r="Q2358" t="str">
        <f t="shared" si="36"/>
        <v>1-Residential</v>
      </c>
      <c r="R2358" s="182"/>
      <c r="U2358" s="182"/>
    </row>
    <row r="2359" spans="1:21" x14ac:dyDescent="0.35">
      <c r="A2359" s="180">
        <v>5</v>
      </c>
      <c r="B2359" s="180" t="s">
        <v>181</v>
      </c>
      <c r="C2359" s="180">
        <v>2020</v>
      </c>
      <c r="D2359" s="180">
        <v>3</v>
      </c>
      <c r="E2359" s="180" t="s">
        <v>245</v>
      </c>
      <c r="F2359" s="181">
        <v>3</v>
      </c>
      <c r="G2359" s="180" t="s">
        <v>189</v>
      </c>
      <c r="H2359" s="180">
        <v>701</v>
      </c>
      <c r="I2359" s="180" t="s">
        <v>206</v>
      </c>
      <c r="J2359" s="180" t="s">
        <v>207</v>
      </c>
      <c r="K2359" s="180" t="s">
        <v>208</v>
      </c>
      <c r="L2359" s="180">
        <v>300</v>
      </c>
      <c r="M2359" s="180" t="s">
        <v>191</v>
      </c>
      <c r="N2359" s="180">
        <v>161</v>
      </c>
      <c r="O2359" s="180">
        <v>2177068.61</v>
      </c>
      <c r="P2359" s="180">
        <v>11478693</v>
      </c>
      <c r="Q2359" t="str">
        <f t="shared" si="36"/>
        <v>5-Large C&amp;I</v>
      </c>
      <c r="R2359" s="182"/>
      <c r="U2359" s="182"/>
    </row>
    <row r="2360" spans="1:21" x14ac:dyDescent="0.35">
      <c r="A2360" s="180">
        <v>5</v>
      </c>
      <c r="B2360" s="180" t="s">
        <v>181</v>
      </c>
      <c r="C2360" s="180">
        <v>2020</v>
      </c>
      <c r="D2360" s="180">
        <v>3</v>
      </c>
      <c r="E2360" s="180" t="s">
        <v>245</v>
      </c>
      <c r="F2360" s="181">
        <v>3</v>
      </c>
      <c r="G2360" s="180" t="s">
        <v>189</v>
      </c>
      <c r="H2360" s="180">
        <v>953</v>
      </c>
      <c r="I2360" s="180" t="s">
        <v>213</v>
      </c>
      <c r="J2360" s="180" t="s">
        <v>118</v>
      </c>
      <c r="K2360" s="180" t="s">
        <v>214</v>
      </c>
      <c r="L2360" s="180">
        <v>4532</v>
      </c>
      <c r="M2360" s="180" t="s">
        <v>200</v>
      </c>
      <c r="N2360" s="180">
        <v>19199</v>
      </c>
      <c r="O2360" s="180">
        <v>837240.38</v>
      </c>
      <c r="P2360" s="180">
        <v>10203192</v>
      </c>
      <c r="Q2360" t="str">
        <f t="shared" si="36"/>
        <v>3-Small C&amp;I</v>
      </c>
      <c r="R2360" s="182"/>
      <c r="U2360" s="182"/>
    </row>
    <row r="2361" spans="1:21" x14ac:dyDescent="0.35">
      <c r="A2361" s="180">
        <v>5</v>
      </c>
      <c r="B2361" s="180" t="s">
        <v>181</v>
      </c>
      <c r="C2361" s="180">
        <v>2020</v>
      </c>
      <c r="D2361" s="180">
        <v>3</v>
      </c>
      <c r="E2361" s="180" t="s">
        <v>245</v>
      </c>
      <c r="F2361" s="181">
        <v>3</v>
      </c>
      <c r="G2361" s="180" t="s">
        <v>189</v>
      </c>
      <c r="H2361" s="180">
        <v>700</v>
      </c>
      <c r="I2361" s="180" t="s">
        <v>273</v>
      </c>
      <c r="J2361" s="180" t="s">
        <v>207</v>
      </c>
      <c r="K2361" s="180" t="s">
        <v>208</v>
      </c>
      <c r="L2361" s="180">
        <v>300</v>
      </c>
      <c r="M2361" s="180" t="s">
        <v>191</v>
      </c>
      <c r="N2361" s="180">
        <v>4</v>
      </c>
      <c r="O2361" s="180">
        <v>53685.79</v>
      </c>
      <c r="P2361" s="180">
        <v>299280</v>
      </c>
      <c r="Q2361" t="str">
        <f t="shared" si="36"/>
        <v>5-Large C&amp;I</v>
      </c>
      <c r="R2361" s="182"/>
      <c r="U2361" s="182"/>
    </row>
    <row r="2362" spans="1:21" x14ac:dyDescent="0.35">
      <c r="A2362" s="180">
        <v>5</v>
      </c>
      <c r="B2362" s="180" t="s">
        <v>181</v>
      </c>
      <c r="C2362" s="180">
        <v>2020</v>
      </c>
      <c r="D2362" s="180">
        <v>3</v>
      </c>
      <c r="E2362" s="180" t="s">
        <v>245</v>
      </c>
      <c r="F2362" s="181">
        <v>3</v>
      </c>
      <c r="G2362" s="180" t="s">
        <v>189</v>
      </c>
      <c r="H2362" s="180">
        <v>14</v>
      </c>
      <c r="I2362" s="180" t="s">
        <v>299</v>
      </c>
      <c r="J2362" s="180" t="s">
        <v>117</v>
      </c>
      <c r="K2362" s="180" t="s">
        <v>236</v>
      </c>
      <c r="L2362" s="180">
        <v>300</v>
      </c>
      <c r="M2362" s="180" t="s">
        <v>191</v>
      </c>
      <c r="N2362" s="180">
        <v>1</v>
      </c>
      <c r="O2362" s="180">
        <v>688.42</v>
      </c>
      <c r="P2362" s="180">
        <v>2918</v>
      </c>
      <c r="Q2362" t="str">
        <f t="shared" si="36"/>
        <v>3-Small C&amp;I</v>
      </c>
      <c r="R2362" s="182"/>
      <c r="U2362" s="182"/>
    </row>
    <row r="2363" spans="1:21" x14ac:dyDescent="0.35">
      <c r="A2363" s="180">
        <v>5</v>
      </c>
      <c r="B2363" s="180" t="s">
        <v>181</v>
      </c>
      <c r="C2363" s="180">
        <v>2020</v>
      </c>
      <c r="D2363" s="180">
        <v>3</v>
      </c>
      <c r="E2363" s="180" t="s">
        <v>245</v>
      </c>
      <c r="F2363" s="181">
        <v>3</v>
      </c>
      <c r="G2363" s="180" t="s">
        <v>189</v>
      </c>
      <c r="H2363" s="180">
        <v>9</v>
      </c>
      <c r="I2363" s="180" t="s">
        <v>275</v>
      </c>
      <c r="J2363" s="180" t="s">
        <v>117</v>
      </c>
      <c r="K2363" s="180" t="s">
        <v>236</v>
      </c>
      <c r="L2363" s="180">
        <v>300</v>
      </c>
      <c r="M2363" s="180" t="s">
        <v>191</v>
      </c>
      <c r="N2363" s="180">
        <v>309</v>
      </c>
      <c r="O2363" s="180">
        <v>-307607.18</v>
      </c>
      <c r="P2363" s="180">
        <v>515581</v>
      </c>
      <c r="Q2363" t="str">
        <f t="shared" si="36"/>
        <v>3-Small C&amp;I</v>
      </c>
      <c r="R2363" s="182"/>
      <c r="U2363" s="182"/>
    </row>
    <row r="2364" spans="1:21" x14ac:dyDescent="0.35">
      <c r="A2364" s="180">
        <v>4</v>
      </c>
      <c r="B2364" s="180" t="s">
        <v>187</v>
      </c>
      <c r="C2364" s="180">
        <v>2020</v>
      </c>
      <c r="D2364" s="180">
        <v>3</v>
      </c>
      <c r="E2364" s="180" t="s">
        <v>245</v>
      </c>
      <c r="F2364" s="181">
        <v>3</v>
      </c>
      <c r="G2364" s="180" t="s">
        <v>189</v>
      </c>
      <c r="H2364" s="180">
        <v>9</v>
      </c>
      <c r="I2364" s="180" t="s">
        <v>275</v>
      </c>
      <c r="J2364" s="180" t="s">
        <v>117</v>
      </c>
      <c r="K2364" s="180" t="s">
        <v>236</v>
      </c>
      <c r="L2364" s="180">
        <v>300</v>
      </c>
      <c r="M2364" s="180" t="s">
        <v>191</v>
      </c>
      <c r="N2364" s="180">
        <v>2</v>
      </c>
      <c r="O2364" s="180">
        <v>215.64</v>
      </c>
      <c r="P2364" s="180">
        <v>878</v>
      </c>
      <c r="Q2364" t="str">
        <f t="shared" si="36"/>
        <v>3-Small C&amp;I</v>
      </c>
      <c r="R2364" s="182"/>
      <c r="U2364" s="182"/>
    </row>
    <row r="2365" spans="1:21" x14ac:dyDescent="0.35">
      <c r="A2365" s="180">
        <v>4</v>
      </c>
      <c r="B2365" s="180" t="s">
        <v>187</v>
      </c>
      <c r="C2365" s="180">
        <v>2020</v>
      </c>
      <c r="D2365" s="180">
        <v>3</v>
      </c>
      <c r="E2365" s="180" t="s">
        <v>245</v>
      </c>
      <c r="F2365" s="181">
        <v>3</v>
      </c>
      <c r="G2365" s="180" t="s">
        <v>189</v>
      </c>
      <c r="H2365" s="180">
        <v>621</v>
      </c>
      <c r="I2365" s="180" t="s">
        <v>259</v>
      </c>
      <c r="J2365" s="180" t="s">
        <v>116</v>
      </c>
      <c r="K2365" s="180" t="s">
        <v>224</v>
      </c>
      <c r="L2365" s="180">
        <v>4532</v>
      </c>
      <c r="M2365" s="180" t="s">
        <v>200</v>
      </c>
      <c r="N2365" s="180">
        <v>8</v>
      </c>
      <c r="O2365" s="180">
        <v>186.82</v>
      </c>
      <c r="P2365" s="180">
        <v>1276</v>
      </c>
      <c r="Q2365" t="str">
        <f t="shared" si="36"/>
        <v>3-Small C&amp;I</v>
      </c>
      <c r="R2365" s="182"/>
      <c r="U2365" s="182"/>
    </row>
    <row r="2366" spans="1:21" x14ac:dyDescent="0.35">
      <c r="A2366" s="180">
        <v>5</v>
      </c>
      <c r="B2366" s="180" t="s">
        <v>181</v>
      </c>
      <c r="C2366" s="180">
        <v>2020</v>
      </c>
      <c r="D2366" s="180">
        <v>3</v>
      </c>
      <c r="E2366" s="180" t="s">
        <v>245</v>
      </c>
      <c r="F2366" s="181">
        <v>3</v>
      </c>
      <c r="G2366" s="180" t="s">
        <v>189</v>
      </c>
      <c r="H2366" s="180">
        <v>5</v>
      </c>
      <c r="I2366" s="180" t="s">
        <v>190</v>
      </c>
      <c r="J2366" s="180" t="s">
        <v>115</v>
      </c>
      <c r="K2366" s="180" t="s">
        <v>185</v>
      </c>
      <c r="L2366" s="180">
        <v>300</v>
      </c>
      <c r="M2366" s="180" t="s">
        <v>191</v>
      </c>
      <c r="N2366" s="180">
        <v>42550</v>
      </c>
      <c r="O2366" s="180">
        <v>2569328.85</v>
      </c>
      <c r="P2366" s="180">
        <v>50184117</v>
      </c>
      <c r="Q2366" t="str">
        <f t="shared" si="36"/>
        <v>3-Small C&amp;I</v>
      </c>
      <c r="R2366" s="182"/>
      <c r="U2366" s="182"/>
    </row>
    <row r="2367" spans="1:21" x14ac:dyDescent="0.35">
      <c r="A2367" s="180">
        <v>5</v>
      </c>
      <c r="B2367" s="180" t="s">
        <v>181</v>
      </c>
      <c r="C2367" s="180">
        <v>2020</v>
      </c>
      <c r="D2367" s="180">
        <v>3</v>
      </c>
      <c r="E2367" s="180" t="s">
        <v>245</v>
      </c>
      <c r="F2367" s="181">
        <v>6</v>
      </c>
      <c r="G2367" s="180" t="s">
        <v>192</v>
      </c>
      <c r="H2367" s="180">
        <v>602</v>
      </c>
      <c r="I2367" s="180" t="s">
        <v>246</v>
      </c>
      <c r="J2367" s="180" t="s">
        <v>125</v>
      </c>
      <c r="K2367" s="180" t="s">
        <v>197</v>
      </c>
      <c r="L2367" s="180">
        <v>700</v>
      </c>
      <c r="M2367" s="180" t="s">
        <v>193</v>
      </c>
      <c r="N2367" s="180">
        <v>326</v>
      </c>
      <c r="O2367" s="180">
        <v>31948.75</v>
      </c>
      <c r="P2367" s="180">
        <v>83712</v>
      </c>
      <c r="Q2367" t="str">
        <f t="shared" si="36"/>
        <v>Street</v>
      </c>
      <c r="R2367" s="182"/>
      <c r="U2367" s="182"/>
    </row>
    <row r="2368" spans="1:21" x14ac:dyDescent="0.35">
      <c r="A2368" s="180">
        <v>5</v>
      </c>
      <c r="B2368" s="180" t="s">
        <v>181</v>
      </c>
      <c r="C2368" s="180">
        <v>2020</v>
      </c>
      <c r="D2368" s="180">
        <v>3</v>
      </c>
      <c r="E2368" s="180" t="s">
        <v>245</v>
      </c>
      <c r="F2368" s="181">
        <v>6</v>
      </c>
      <c r="G2368" s="180" t="s">
        <v>192</v>
      </c>
      <c r="H2368" s="180">
        <v>624</v>
      </c>
      <c r="I2368" s="180" t="s">
        <v>226</v>
      </c>
      <c r="J2368" s="180" t="s">
        <v>124</v>
      </c>
      <c r="K2368" s="180" t="s">
        <v>227</v>
      </c>
      <c r="L2368" s="180">
        <v>4562</v>
      </c>
      <c r="M2368" s="180" t="s">
        <v>211</v>
      </c>
      <c r="N2368" s="180">
        <v>13</v>
      </c>
      <c r="O2368" s="180">
        <v>2702.42</v>
      </c>
      <c r="P2368" s="180">
        <v>14897</v>
      </c>
      <c r="Q2368" t="str">
        <f t="shared" si="36"/>
        <v>Street</v>
      </c>
      <c r="R2368" s="182"/>
      <c r="U2368" s="182"/>
    </row>
    <row r="2369" spans="1:21" x14ac:dyDescent="0.35">
      <c r="A2369" s="180">
        <v>4</v>
      </c>
      <c r="B2369" s="180" t="s">
        <v>187</v>
      </c>
      <c r="C2369" s="180">
        <v>2020</v>
      </c>
      <c r="D2369" s="180">
        <v>3</v>
      </c>
      <c r="E2369" s="180" t="s">
        <v>245</v>
      </c>
      <c r="F2369" s="181">
        <v>6</v>
      </c>
      <c r="G2369" s="180" t="s">
        <v>192</v>
      </c>
      <c r="H2369" s="180">
        <v>615</v>
      </c>
      <c r="I2369" s="180" t="s">
        <v>292</v>
      </c>
      <c r="J2369" s="180" t="s">
        <v>123</v>
      </c>
      <c r="K2369" s="180" t="s">
        <v>261</v>
      </c>
      <c r="L2369" s="180">
        <v>4562</v>
      </c>
      <c r="M2369" s="180" t="s">
        <v>211</v>
      </c>
      <c r="N2369" s="180">
        <v>1</v>
      </c>
      <c r="O2369" s="180">
        <v>6009.1</v>
      </c>
      <c r="P2369" s="180">
        <v>15779</v>
      </c>
      <c r="Q2369" t="str">
        <f t="shared" si="36"/>
        <v>Street</v>
      </c>
      <c r="R2369" s="182"/>
      <c r="U2369" s="182"/>
    </row>
    <row r="2370" spans="1:21" x14ac:dyDescent="0.35">
      <c r="A2370" s="180">
        <v>5</v>
      </c>
      <c r="B2370" s="180" t="s">
        <v>181</v>
      </c>
      <c r="C2370" s="180">
        <v>2020</v>
      </c>
      <c r="D2370" s="180">
        <v>3</v>
      </c>
      <c r="E2370" s="180" t="s">
        <v>245</v>
      </c>
      <c r="F2370" s="181">
        <v>6</v>
      </c>
      <c r="G2370" s="180" t="s">
        <v>192</v>
      </c>
      <c r="H2370" s="180">
        <v>627</v>
      </c>
      <c r="I2370" s="180" t="s">
        <v>257</v>
      </c>
      <c r="J2370" s="180" t="s">
        <v>132</v>
      </c>
      <c r="K2370" s="180" t="s">
        <v>212</v>
      </c>
      <c r="L2370" s="180">
        <v>4562</v>
      </c>
      <c r="M2370" s="180" t="s">
        <v>211</v>
      </c>
      <c r="N2370" s="180">
        <v>3</v>
      </c>
      <c r="O2370" s="180">
        <v>1100.24</v>
      </c>
      <c r="P2370" s="180">
        <v>282</v>
      </c>
      <c r="Q2370" t="str">
        <f t="shared" ref="Q2370:Q2433" si="37">VLOOKUP(J2370,S:T,2,FALSE)</f>
        <v>Street</v>
      </c>
      <c r="R2370" s="182"/>
      <c r="U2370" s="182"/>
    </row>
    <row r="2371" spans="1:21" x14ac:dyDescent="0.35">
      <c r="A2371" s="180">
        <v>4</v>
      </c>
      <c r="B2371" s="180" t="s">
        <v>187</v>
      </c>
      <c r="C2371" s="180">
        <v>2020</v>
      </c>
      <c r="D2371" s="180">
        <v>3</v>
      </c>
      <c r="E2371" s="180" t="s">
        <v>245</v>
      </c>
      <c r="F2371" s="181">
        <v>1</v>
      </c>
      <c r="G2371" s="180" t="s">
        <v>183</v>
      </c>
      <c r="H2371" s="180">
        <v>2</v>
      </c>
      <c r="I2371" s="180" t="s">
        <v>264</v>
      </c>
      <c r="J2371" s="180" t="s">
        <v>121</v>
      </c>
      <c r="K2371" s="180" t="s">
        <v>230</v>
      </c>
      <c r="L2371" s="180">
        <v>200</v>
      </c>
      <c r="M2371" s="180" t="s">
        <v>210</v>
      </c>
      <c r="N2371" s="180">
        <v>1</v>
      </c>
      <c r="O2371" s="180">
        <v>1006.78</v>
      </c>
      <c r="P2371" s="180">
        <v>3798</v>
      </c>
      <c r="Q2371" t="str">
        <f t="shared" si="37"/>
        <v>1-Residential</v>
      </c>
      <c r="R2371" s="182"/>
      <c r="U2371" s="182"/>
    </row>
    <row r="2372" spans="1:21" x14ac:dyDescent="0.35">
      <c r="A2372" s="180">
        <v>5</v>
      </c>
      <c r="B2372" s="180" t="s">
        <v>181</v>
      </c>
      <c r="C2372" s="180">
        <v>2020</v>
      </c>
      <c r="D2372" s="180">
        <v>3</v>
      </c>
      <c r="E2372" s="180" t="s">
        <v>245</v>
      </c>
      <c r="F2372" s="181">
        <v>10</v>
      </c>
      <c r="G2372" s="180" t="s">
        <v>238</v>
      </c>
      <c r="H2372" s="180">
        <v>2</v>
      </c>
      <c r="I2372" s="180" t="s">
        <v>264</v>
      </c>
      <c r="J2372" s="180" t="s">
        <v>121</v>
      </c>
      <c r="K2372" s="180" t="s">
        <v>230</v>
      </c>
      <c r="L2372" s="180">
        <v>207</v>
      </c>
      <c r="M2372" s="180" t="s">
        <v>243</v>
      </c>
      <c r="N2372" s="180">
        <v>25</v>
      </c>
      <c r="O2372" s="180">
        <v>6858.01</v>
      </c>
      <c r="P2372" s="180">
        <v>25009</v>
      </c>
      <c r="Q2372" t="str">
        <f t="shared" si="37"/>
        <v>1-Residential</v>
      </c>
      <c r="R2372" s="182"/>
      <c r="U2372" s="182"/>
    </row>
    <row r="2373" spans="1:21" x14ac:dyDescent="0.35">
      <c r="A2373" s="180">
        <v>4</v>
      </c>
      <c r="B2373" s="180" t="s">
        <v>187</v>
      </c>
      <c r="C2373" s="180">
        <v>2020</v>
      </c>
      <c r="D2373" s="180">
        <v>3</v>
      </c>
      <c r="E2373" s="180" t="s">
        <v>245</v>
      </c>
      <c r="F2373" s="181">
        <v>3</v>
      </c>
      <c r="G2373" s="180" t="s">
        <v>189</v>
      </c>
      <c r="H2373" s="180">
        <v>1</v>
      </c>
      <c r="I2373" s="180" t="s">
        <v>229</v>
      </c>
      <c r="J2373" s="180" t="s">
        <v>121</v>
      </c>
      <c r="K2373" s="180" t="s">
        <v>230</v>
      </c>
      <c r="L2373" s="180">
        <v>300</v>
      </c>
      <c r="M2373" s="180" t="s">
        <v>191</v>
      </c>
      <c r="N2373" s="180">
        <v>22</v>
      </c>
      <c r="O2373" s="180">
        <v>2210.04</v>
      </c>
      <c r="P2373" s="180">
        <v>7727</v>
      </c>
      <c r="Q2373" t="str">
        <f t="shared" si="37"/>
        <v>1-Residential</v>
      </c>
      <c r="R2373" s="182"/>
      <c r="U2373" s="182"/>
    </row>
    <row r="2374" spans="1:21" x14ac:dyDescent="0.35">
      <c r="A2374" s="180">
        <v>5</v>
      </c>
      <c r="B2374" s="180" t="s">
        <v>181</v>
      </c>
      <c r="C2374" s="180">
        <v>2020</v>
      </c>
      <c r="D2374" s="180">
        <v>3</v>
      </c>
      <c r="E2374" s="180" t="s">
        <v>245</v>
      </c>
      <c r="F2374" s="181">
        <v>72</v>
      </c>
      <c r="G2374" s="180" t="s">
        <v>212</v>
      </c>
      <c r="H2374" s="180">
        <v>1</v>
      </c>
      <c r="I2374" s="180" t="s">
        <v>229</v>
      </c>
      <c r="J2374" s="180" t="s">
        <v>121</v>
      </c>
      <c r="K2374" s="180" t="s">
        <v>230</v>
      </c>
      <c r="L2374" s="180">
        <v>1572</v>
      </c>
      <c r="M2374" s="180" t="s">
        <v>231</v>
      </c>
      <c r="N2374" s="180">
        <v>1</v>
      </c>
      <c r="O2374" s="180">
        <v>149.34</v>
      </c>
      <c r="P2374" s="180">
        <v>548</v>
      </c>
      <c r="Q2374" t="str">
        <f t="shared" si="37"/>
        <v>1-Residential</v>
      </c>
      <c r="R2374" s="182"/>
      <c r="U2374" s="182"/>
    </row>
    <row r="2375" spans="1:21" x14ac:dyDescent="0.35">
      <c r="A2375" s="180">
        <v>5</v>
      </c>
      <c r="B2375" s="180" t="s">
        <v>181</v>
      </c>
      <c r="C2375" s="180">
        <v>2020</v>
      </c>
      <c r="D2375" s="180">
        <v>3</v>
      </c>
      <c r="E2375" s="180" t="s">
        <v>245</v>
      </c>
      <c r="F2375" s="181">
        <v>10</v>
      </c>
      <c r="G2375" s="180" t="s">
        <v>238</v>
      </c>
      <c r="H2375" s="180">
        <v>7</v>
      </c>
      <c r="I2375" s="180" t="s">
        <v>241</v>
      </c>
      <c r="J2375" s="180" t="s">
        <v>122</v>
      </c>
      <c r="K2375" s="180" t="s">
        <v>242</v>
      </c>
      <c r="L2375" s="180">
        <v>207</v>
      </c>
      <c r="M2375" s="180" t="s">
        <v>243</v>
      </c>
      <c r="N2375" s="180">
        <v>7</v>
      </c>
      <c r="O2375" s="180">
        <v>1186.8800000000001</v>
      </c>
      <c r="P2375" s="180">
        <v>6625</v>
      </c>
      <c r="Q2375" t="str">
        <f t="shared" si="37"/>
        <v>2-Low Income Residential</v>
      </c>
      <c r="R2375" s="182"/>
      <c r="U2375" s="182"/>
    </row>
    <row r="2376" spans="1:21" x14ac:dyDescent="0.35">
      <c r="A2376" s="180">
        <v>4</v>
      </c>
      <c r="B2376" s="180" t="s">
        <v>187</v>
      </c>
      <c r="C2376" s="180">
        <v>2020</v>
      </c>
      <c r="D2376" s="180">
        <v>3</v>
      </c>
      <c r="E2376" s="180" t="s">
        <v>245</v>
      </c>
      <c r="F2376" s="181">
        <v>1</v>
      </c>
      <c r="G2376" s="180" t="s">
        <v>183</v>
      </c>
      <c r="H2376" s="180">
        <v>6</v>
      </c>
      <c r="I2376" s="180" t="s">
        <v>256</v>
      </c>
      <c r="J2376" s="180" t="s">
        <v>122</v>
      </c>
      <c r="K2376" s="180" t="s">
        <v>242</v>
      </c>
      <c r="L2376" s="180">
        <v>200</v>
      </c>
      <c r="M2376" s="180" t="s">
        <v>210</v>
      </c>
      <c r="N2376" s="180">
        <v>28</v>
      </c>
      <c r="O2376" s="180">
        <v>3876.08</v>
      </c>
      <c r="P2376" s="180">
        <v>21842</v>
      </c>
      <c r="Q2376" t="str">
        <f t="shared" si="37"/>
        <v>2-Low Income Residential</v>
      </c>
      <c r="R2376" s="182"/>
      <c r="U2376" s="182"/>
    </row>
    <row r="2377" spans="1:21" x14ac:dyDescent="0.35">
      <c r="A2377" s="180">
        <v>4</v>
      </c>
      <c r="B2377" s="180" t="s">
        <v>187</v>
      </c>
      <c r="C2377" s="180">
        <v>2020</v>
      </c>
      <c r="D2377" s="180">
        <v>3</v>
      </c>
      <c r="E2377" s="180" t="s">
        <v>245</v>
      </c>
      <c r="F2377" s="181">
        <v>3</v>
      </c>
      <c r="G2377" s="180" t="s">
        <v>189</v>
      </c>
      <c r="H2377" s="180">
        <v>701</v>
      </c>
      <c r="I2377" s="180" t="s">
        <v>206</v>
      </c>
      <c r="J2377" s="180" t="s">
        <v>207</v>
      </c>
      <c r="K2377" s="180" t="s">
        <v>208</v>
      </c>
      <c r="L2377" s="180">
        <v>300</v>
      </c>
      <c r="M2377" s="180" t="s">
        <v>191</v>
      </c>
      <c r="N2377" s="180">
        <v>2</v>
      </c>
      <c r="O2377" s="180">
        <v>-44749.38</v>
      </c>
      <c r="P2377" s="180">
        <v>-146300</v>
      </c>
      <c r="Q2377" t="str">
        <f t="shared" si="37"/>
        <v>5-Large C&amp;I</v>
      </c>
      <c r="R2377" s="182"/>
      <c r="U2377" s="182"/>
    </row>
    <row r="2378" spans="1:21" x14ac:dyDescent="0.35">
      <c r="A2378" s="180">
        <v>5</v>
      </c>
      <c r="B2378" s="180" t="s">
        <v>181</v>
      </c>
      <c r="C2378" s="180">
        <v>2020</v>
      </c>
      <c r="D2378" s="180">
        <v>3</v>
      </c>
      <c r="E2378" s="180" t="s">
        <v>245</v>
      </c>
      <c r="F2378" s="181">
        <v>3</v>
      </c>
      <c r="G2378" s="180" t="s">
        <v>189</v>
      </c>
      <c r="H2378" s="180">
        <v>955</v>
      </c>
      <c r="I2378" s="180" t="s">
        <v>282</v>
      </c>
      <c r="J2378" s="180" t="s">
        <v>119</v>
      </c>
      <c r="K2378" s="180" t="s">
        <v>216</v>
      </c>
      <c r="L2378" s="180">
        <v>4532</v>
      </c>
      <c r="M2378" s="180" t="s">
        <v>200</v>
      </c>
      <c r="N2378" s="180">
        <v>348</v>
      </c>
      <c r="O2378" s="180">
        <v>627570.24</v>
      </c>
      <c r="P2378" s="180">
        <v>7993090</v>
      </c>
      <c r="Q2378" t="str">
        <f t="shared" si="37"/>
        <v>4-Medium C&amp;I</v>
      </c>
      <c r="R2378" s="182"/>
      <c r="U2378" s="182"/>
    </row>
    <row r="2379" spans="1:21" x14ac:dyDescent="0.35">
      <c r="A2379" s="180">
        <v>5</v>
      </c>
      <c r="B2379" s="180" t="s">
        <v>181</v>
      </c>
      <c r="C2379" s="180">
        <v>2020</v>
      </c>
      <c r="D2379" s="180">
        <v>3</v>
      </c>
      <c r="E2379" s="180" t="s">
        <v>245</v>
      </c>
      <c r="F2379" s="181">
        <v>5</v>
      </c>
      <c r="G2379" s="180" t="s">
        <v>195</v>
      </c>
      <c r="H2379" s="180">
        <v>954</v>
      </c>
      <c r="I2379" s="180" t="s">
        <v>237</v>
      </c>
      <c r="J2379" s="180" t="s">
        <v>119</v>
      </c>
      <c r="K2379" s="180" t="s">
        <v>216</v>
      </c>
      <c r="L2379" s="180">
        <v>4552</v>
      </c>
      <c r="M2379" s="180" t="s">
        <v>276</v>
      </c>
      <c r="N2379" s="180">
        <v>516</v>
      </c>
      <c r="O2379" s="180">
        <v>1056714.07</v>
      </c>
      <c r="P2379" s="180">
        <v>11956431</v>
      </c>
      <c r="Q2379" t="str">
        <f t="shared" si="37"/>
        <v>4-Medium C&amp;I</v>
      </c>
      <c r="R2379" s="182"/>
      <c r="U2379" s="182"/>
    </row>
    <row r="2380" spans="1:21" x14ac:dyDescent="0.35">
      <c r="A2380" s="180">
        <v>5</v>
      </c>
      <c r="B2380" s="180" t="s">
        <v>181</v>
      </c>
      <c r="C2380" s="180">
        <v>2020</v>
      </c>
      <c r="D2380" s="180">
        <v>3</v>
      </c>
      <c r="E2380" s="180" t="s">
        <v>245</v>
      </c>
      <c r="F2380" s="181">
        <v>3</v>
      </c>
      <c r="G2380" s="180" t="s">
        <v>189</v>
      </c>
      <c r="H2380" s="180">
        <v>952</v>
      </c>
      <c r="I2380" s="180" t="s">
        <v>235</v>
      </c>
      <c r="J2380" s="180" t="s">
        <v>117</v>
      </c>
      <c r="K2380" s="180" t="s">
        <v>236</v>
      </c>
      <c r="L2380" s="180">
        <v>4532</v>
      </c>
      <c r="M2380" s="180" t="s">
        <v>200</v>
      </c>
      <c r="N2380" s="180">
        <v>439</v>
      </c>
      <c r="O2380" s="180">
        <v>75089.23</v>
      </c>
      <c r="P2380" s="180">
        <v>1733638</v>
      </c>
      <c r="Q2380" t="str">
        <f t="shared" si="37"/>
        <v>3-Small C&amp;I</v>
      </c>
      <c r="R2380" s="182"/>
      <c r="U2380" s="182"/>
    </row>
    <row r="2381" spans="1:21" x14ac:dyDescent="0.35">
      <c r="A2381" s="180">
        <v>4</v>
      </c>
      <c r="B2381" s="180" t="s">
        <v>187</v>
      </c>
      <c r="C2381" s="180">
        <v>2020</v>
      </c>
      <c r="D2381" s="180">
        <v>3</v>
      </c>
      <c r="E2381" s="180" t="s">
        <v>245</v>
      </c>
      <c r="F2381" s="181">
        <v>3</v>
      </c>
      <c r="G2381" s="180" t="s">
        <v>189</v>
      </c>
      <c r="H2381" s="180">
        <v>952</v>
      </c>
      <c r="I2381" s="180" t="s">
        <v>235</v>
      </c>
      <c r="J2381" s="180" t="s">
        <v>117</v>
      </c>
      <c r="K2381" s="180" t="s">
        <v>236</v>
      </c>
      <c r="L2381" s="180">
        <v>4532</v>
      </c>
      <c r="M2381" s="180" t="s">
        <v>200</v>
      </c>
      <c r="N2381" s="180">
        <v>10</v>
      </c>
      <c r="O2381" s="180">
        <v>405.67</v>
      </c>
      <c r="P2381" s="180">
        <v>3033</v>
      </c>
      <c r="Q2381" t="str">
        <f t="shared" si="37"/>
        <v>3-Small C&amp;I</v>
      </c>
      <c r="R2381" s="182"/>
      <c r="U2381" s="182"/>
    </row>
    <row r="2382" spans="1:21" x14ac:dyDescent="0.35">
      <c r="A2382" s="180">
        <v>4</v>
      </c>
      <c r="B2382" s="180" t="s">
        <v>187</v>
      </c>
      <c r="C2382" s="180">
        <v>2020</v>
      </c>
      <c r="D2382" s="180">
        <v>3</v>
      </c>
      <c r="E2382" s="180" t="s">
        <v>245</v>
      </c>
      <c r="F2382" s="181">
        <v>3</v>
      </c>
      <c r="G2382" s="180" t="s">
        <v>189</v>
      </c>
      <c r="H2382" s="180">
        <v>951</v>
      </c>
      <c r="I2382" s="180" t="s">
        <v>250</v>
      </c>
      <c r="J2382" s="180" t="s">
        <v>126</v>
      </c>
      <c r="K2382" s="180" t="s">
        <v>249</v>
      </c>
      <c r="L2382" s="180">
        <v>4532</v>
      </c>
      <c r="M2382" s="180" t="s">
        <v>200</v>
      </c>
      <c r="N2382" s="180">
        <v>6</v>
      </c>
      <c r="O2382" s="180">
        <v>183.57</v>
      </c>
      <c r="P2382" s="180">
        <v>1366</v>
      </c>
      <c r="Q2382" t="str">
        <f t="shared" si="37"/>
        <v>3-Small C&amp;I</v>
      </c>
      <c r="R2382" s="182"/>
      <c r="U2382" s="182"/>
    </row>
    <row r="2383" spans="1:21" x14ac:dyDescent="0.35">
      <c r="A2383" s="180">
        <v>5</v>
      </c>
      <c r="B2383" s="180" t="s">
        <v>181</v>
      </c>
      <c r="C2383" s="180">
        <v>2020</v>
      </c>
      <c r="D2383" s="180">
        <v>3</v>
      </c>
      <c r="E2383" s="180" t="s">
        <v>245</v>
      </c>
      <c r="F2383" s="181">
        <v>5</v>
      </c>
      <c r="G2383" s="180" t="s">
        <v>195</v>
      </c>
      <c r="H2383" s="180">
        <v>18</v>
      </c>
      <c r="I2383" s="180" t="s">
        <v>215</v>
      </c>
      <c r="J2383" s="180" t="s">
        <v>119</v>
      </c>
      <c r="K2383" s="180" t="s">
        <v>216</v>
      </c>
      <c r="L2383" s="180">
        <v>460</v>
      </c>
      <c r="M2383" s="180" t="s">
        <v>198</v>
      </c>
      <c r="N2383" s="180">
        <v>188</v>
      </c>
      <c r="O2383" s="180">
        <v>719137.68</v>
      </c>
      <c r="P2383" s="180">
        <v>3421319</v>
      </c>
      <c r="Q2383" t="str">
        <f t="shared" si="37"/>
        <v>4-Medium C&amp;I</v>
      </c>
      <c r="R2383" s="182"/>
      <c r="U2383" s="182"/>
    </row>
    <row r="2384" spans="1:21" x14ac:dyDescent="0.35">
      <c r="A2384" s="180">
        <v>5</v>
      </c>
      <c r="B2384" s="180" t="s">
        <v>181</v>
      </c>
      <c r="C2384" s="180">
        <v>2020</v>
      </c>
      <c r="D2384" s="180">
        <v>3</v>
      </c>
      <c r="E2384" s="180" t="s">
        <v>245</v>
      </c>
      <c r="F2384" s="181">
        <v>3</v>
      </c>
      <c r="G2384" s="180" t="s">
        <v>189</v>
      </c>
      <c r="H2384" s="180">
        <v>12</v>
      </c>
      <c r="I2384" s="180" t="s">
        <v>301</v>
      </c>
      <c r="J2384" s="180" t="s">
        <v>126</v>
      </c>
      <c r="K2384" s="180" t="s">
        <v>249</v>
      </c>
      <c r="L2384" s="180">
        <v>300</v>
      </c>
      <c r="M2384" s="180" t="s">
        <v>191</v>
      </c>
      <c r="N2384" s="180">
        <v>1</v>
      </c>
      <c r="O2384" s="180">
        <v>9.83</v>
      </c>
      <c r="P2384" s="180">
        <v>11</v>
      </c>
      <c r="Q2384" t="str">
        <f t="shared" si="37"/>
        <v>3-Small C&amp;I</v>
      </c>
      <c r="R2384" s="182"/>
      <c r="U2384" s="182"/>
    </row>
    <row r="2385" spans="1:21" x14ac:dyDescent="0.35">
      <c r="A2385" s="180">
        <v>4</v>
      </c>
      <c r="B2385" s="180" t="s">
        <v>187</v>
      </c>
      <c r="C2385" s="180">
        <v>2020</v>
      </c>
      <c r="D2385" s="180">
        <v>3</v>
      </c>
      <c r="E2385" s="180" t="s">
        <v>245</v>
      </c>
      <c r="F2385" s="181">
        <v>1</v>
      </c>
      <c r="G2385" s="180" t="s">
        <v>183</v>
      </c>
      <c r="H2385" s="180">
        <v>5</v>
      </c>
      <c r="I2385" s="180" t="s">
        <v>190</v>
      </c>
      <c r="J2385" s="180" t="s">
        <v>115</v>
      </c>
      <c r="K2385" s="180" t="s">
        <v>185</v>
      </c>
      <c r="L2385" s="180">
        <v>200</v>
      </c>
      <c r="M2385" s="180" t="s">
        <v>210</v>
      </c>
      <c r="N2385" s="180">
        <v>13</v>
      </c>
      <c r="O2385" s="180">
        <v>1497.79</v>
      </c>
      <c r="P2385" s="180">
        <v>6155</v>
      </c>
      <c r="Q2385" t="str">
        <f t="shared" si="37"/>
        <v>3-Small C&amp;I</v>
      </c>
      <c r="R2385" s="182"/>
      <c r="U2385" s="182"/>
    </row>
    <row r="2386" spans="1:21" x14ac:dyDescent="0.35">
      <c r="A2386" s="180">
        <v>5</v>
      </c>
      <c r="B2386" s="180" t="s">
        <v>181</v>
      </c>
      <c r="C2386" s="180">
        <v>2020</v>
      </c>
      <c r="D2386" s="180">
        <v>3</v>
      </c>
      <c r="E2386" s="180" t="s">
        <v>245</v>
      </c>
      <c r="F2386" s="181">
        <v>5</v>
      </c>
      <c r="G2386" s="180" t="s">
        <v>195</v>
      </c>
      <c r="H2386" s="180">
        <v>602</v>
      </c>
      <c r="I2386" s="180" t="s">
        <v>246</v>
      </c>
      <c r="J2386" s="180" t="s">
        <v>125</v>
      </c>
      <c r="K2386" s="180" t="s">
        <v>197</v>
      </c>
      <c r="L2386" s="180">
        <v>460</v>
      </c>
      <c r="M2386" s="180" t="s">
        <v>198</v>
      </c>
      <c r="N2386" s="180">
        <v>28</v>
      </c>
      <c r="O2386" s="180">
        <v>4415.18</v>
      </c>
      <c r="P2386" s="180">
        <v>12183</v>
      </c>
      <c r="Q2386" t="str">
        <f t="shared" si="37"/>
        <v>Street</v>
      </c>
      <c r="R2386" s="182"/>
      <c r="U2386" s="182"/>
    </row>
    <row r="2387" spans="1:21" x14ac:dyDescent="0.35">
      <c r="A2387" s="180">
        <v>5</v>
      </c>
      <c r="B2387" s="180" t="s">
        <v>181</v>
      </c>
      <c r="C2387" s="180">
        <v>2020</v>
      </c>
      <c r="D2387" s="180">
        <v>3</v>
      </c>
      <c r="E2387" s="180" t="s">
        <v>245</v>
      </c>
      <c r="F2387" s="181">
        <v>5</v>
      </c>
      <c r="G2387" s="180" t="s">
        <v>195</v>
      </c>
      <c r="H2387" s="180">
        <v>603</v>
      </c>
      <c r="I2387" s="180" t="s">
        <v>196</v>
      </c>
      <c r="J2387" s="180" t="s">
        <v>125</v>
      </c>
      <c r="K2387" s="180" t="s">
        <v>197</v>
      </c>
      <c r="L2387" s="180">
        <v>460</v>
      </c>
      <c r="M2387" s="180" t="s">
        <v>198</v>
      </c>
      <c r="N2387" s="180">
        <v>51</v>
      </c>
      <c r="O2387" s="180">
        <v>8005.97</v>
      </c>
      <c r="P2387" s="180">
        <v>22013</v>
      </c>
      <c r="Q2387" t="str">
        <f t="shared" si="37"/>
        <v>Street</v>
      </c>
      <c r="R2387" s="182"/>
      <c r="U2387" s="182"/>
    </row>
    <row r="2388" spans="1:21" x14ac:dyDescent="0.35">
      <c r="A2388" s="180">
        <v>5</v>
      </c>
      <c r="B2388" s="180" t="s">
        <v>181</v>
      </c>
      <c r="C2388" s="180">
        <v>2020</v>
      </c>
      <c r="D2388" s="180">
        <v>3</v>
      </c>
      <c r="E2388" s="180" t="s">
        <v>245</v>
      </c>
      <c r="F2388" s="181">
        <v>6</v>
      </c>
      <c r="G2388" s="180" t="s">
        <v>192</v>
      </c>
      <c r="H2388" s="180">
        <v>619</v>
      </c>
      <c r="I2388" s="180" t="s">
        <v>277</v>
      </c>
      <c r="J2388" s="180" t="s">
        <v>278</v>
      </c>
      <c r="K2388" s="180" t="s">
        <v>212</v>
      </c>
      <c r="L2388" s="180">
        <v>4562</v>
      </c>
      <c r="M2388" s="180" t="s">
        <v>211</v>
      </c>
      <c r="N2388" s="180">
        <v>384</v>
      </c>
      <c r="O2388" s="180">
        <v>421772.72</v>
      </c>
      <c r="P2388" s="180">
        <v>3430013</v>
      </c>
      <c r="Q2388" t="str">
        <f t="shared" si="37"/>
        <v>Street</v>
      </c>
      <c r="R2388" s="182"/>
      <c r="U2388" s="182"/>
    </row>
    <row r="2389" spans="1:21" x14ac:dyDescent="0.35">
      <c r="A2389" s="180">
        <v>5</v>
      </c>
      <c r="B2389" s="180" t="s">
        <v>181</v>
      </c>
      <c r="C2389" s="180">
        <v>2020</v>
      </c>
      <c r="D2389" s="180">
        <v>3</v>
      </c>
      <c r="E2389" s="180" t="s">
        <v>245</v>
      </c>
      <c r="F2389" s="181">
        <v>6</v>
      </c>
      <c r="G2389" s="180" t="s">
        <v>192</v>
      </c>
      <c r="H2389" s="180">
        <v>625</v>
      </c>
      <c r="I2389" s="180" t="s">
        <v>286</v>
      </c>
      <c r="J2389" s="180" t="s">
        <v>132</v>
      </c>
      <c r="K2389" s="180" t="s">
        <v>212</v>
      </c>
      <c r="L2389" s="180">
        <v>700</v>
      </c>
      <c r="M2389" s="180" t="s">
        <v>193</v>
      </c>
      <c r="N2389" s="180">
        <v>1</v>
      </c>
      <c r="O2389" s="180">
        <v>19.87</v>
      </c>
      <c r="P2389" s="180">
        <v>22</v>
      </c>
      <c r="Q2389" t="str">
        <f t="shared" si="37"/>
        <v>Street</v>
      </c>
      <c r="R2389" s="182"/>
      <c r="U2389" s="182"/>
    </row>
    <row r="2390" spans="1:21" x14ac:dyDescent="0.35">
      <c r="A2390" s="180">
        <v>5</v>
      </c>
      <c r="B2390" s="180" t="s">
        <v>181</v>
      </c>
      <c r="C2390" s="180">
        <v>2020</v>
      </c>
      <c r="D2390" s="180">
        <v>3</v>
      </c>
      <c r="E2390" s="180" t="s">
        <v>245</v>
      </c>
      <c r="F2390" s="181">
        <v>3</v>
      </c>
      <c r="G2390" s="180" t="s">
        <v>189</v>
      </c>
      <c r="H2390" s="180">
        <v>1</v>
      </c>
      <c r="I2390" s="180" t="s">
        <v>229</v>
      </c>
      <c r="J2390" s="180" t="s">
        <v>121</v>
      </c>
      <c r="K2390" s="180" t="s">
        <v>230</v>
      </c>
      <c r="L2390" s="180">
        <v>300</v>
      </c>
      <c r="M2390" s="180" t="s">
        <v>191</v>
      </c>
      <c r="N2390" s="180">
        <v>1217</v>
      </c>
      <c r="O2390" s="180">
        <v>358238.61</v>
      </c>
      <c r="P2390" s="180">
        <v>1338260</v>
      </c>
      <c r="Q2390" t="str">
        <f t="shared" si="37"/>
        <v>1-Residential</v>
      </c>
      <c r="R2390" s="182"/>
      <c r="U2390" s="182"/>
    </row>
    <row r="2391" spans="1:21" x14ac:dyDescent="0.35">
      <c r="A2391" s="180">
        <v>5</v>
      </c>
      <c r="B2391" s="180" t="s">
        <v>181</v>
      </c>
      <c r="C2391" s="180">
        <v>2020</v>
      </c>
      <c r="D2391" s="180">
        <v>3</v>
      </c>
      <c r="E2391" s="180" t="s">
        <v>245</v>
      </c>
      <c r="F2391" s="181">
        <v>1</v>
      </c>
      <c r="G2391" s="180" t="s">
        <v>183</v>
      </c>
      <c r="H2391" s="180">
        <v>7</v>
      </c>
      <c r="I2391" s="180" t="s">
        <v>241</v>
      </c>
      <c r="J2391" s="180" t="s">
        <v>122</v>
      </c>
      <c r="K2391" s="180" t="s">
        <v>242</v>
      </c>
      <c r="L2391" s="180">
        <v>200</v>
      </c>
      <c r="M2391" s="180" t="s">
        <v>210</v>
      </c>
      <c r="N2391" s="180">
        <v>73</v>
      </c>
      <c r="O2391" s="180">
        <v>7207.73</v>
      </c>
      <c r="P2391" s="180">
        <v>39505</v>
      </c>
      <c r="Q2391" t="str">
        <f t="shared" si="37"/>
        <v>2-Low Income Residential</v>
      </c>
      <c r="R2391" s="182"/>
      <c r="U2391" s="182"/>
    </row>
    <row r="2392" spans="1:21" x14ac:dyDescent="0.35">
      <c r="A2392" s="180">
        <v>4</v>
      </c>
      <c r="B2392" s="180" t="s">
        <v>187</v>
      </c>
      <c r="C2392" s="180">
        <v>2020</v>
      </c>
      <c r="D2392" s="180">
        <v>3</v>
      </c>
      <c r="E2392" s="180" t="s">
        <v>245</v>
      </c>
      <c r="F2392" s="181">
        <v>3</v>
      </c>
      <c r="G2392" s="180" t="s">
        <v>189</v>
      </c>
      <c r="H2392" s="180">
        <v>903</v>
      </c>
      <c r="I2392" s="180" t="s">
        <v>239</v>
      </c>
      <c r="J2392" s="180" t="s">
        <v>121</v>
      </c>
      <c r="K2392" s="180" t="s">
        <v>230</v>
      </c>
      <c r="L2392" s="180">
        <v>4532</v>
      </c>
      <c r="M2392" s="180" t="s">
        <v>200</v>
      </c>
      <c r="N2392" s="180">
        <v>22</v>
      </c>
      <c r="O2392" s="180">
        <v>2151.7199999999998</v>
      </c>
      <c r="P2392" s="180">
        <v>15700</v>
      </c>
      <c r="Q2392" t="str">
        <f t="shared" si="37"/>
        <v>1-Residential</v>
      </c>
      <c r="R2392" s="182"/>
      <c r="U2392" s="182"/>
    </row>
    <row r="2393" spans="1:21" x14ac:dyDescent="0.35">
      <c r="A2393" s="180">
        <v>4</v>
      </c>
      <c r="B2393" s="180" t="s">
        <v>187</v>
      </c>
      <c r="C2393" s="180">
        <v>2020</v>
      </c>
      <c r="D2393" s="180">
        <v>3</v>
      </c>
      <c r="E2393" s="180" t="s">
        <v>245</v>
      </c>
      <c r="F2393" s="181">
        <v>1</v>
      </c>
      <c r="G2393" s="180" t="s">
        <v>183</v>
      </c>
      <c r="H2393" s="180">
        <v>905</v>
      </c>
      <c r="I2393" s="180" t="s">
        <v>272</v>
      </c>
      <c r="J2393" s="180" t="s">
        <v>122</v>
      </c>
      <c r="K2393" s="180" t="s">
        <v>242</v>
      </c>
      <c r="L2393" s="180">
        <v>4512</v>
      </c>
      <c r="M2393" s="180" t="s">
        <v>186</v>
      </c>
      <c r="N2393" s="180">
        <v>102</v>
      </c>
      <c r="O2393" s="180">
        <v>4509.88</v>
      </c>
      <c r="P2393" s="180">
        <v>88963</v>
      </c>
      <c r="Q2393" t="str">
        <f t="shared" si="37"/>
        <v>2-Low Income Residential</v>
      </c>
      <c r="R2393" s="182"/>
      <c r="U2393" s="182"/>
    </row>
    <row r="2394" spans="1:21" x14ac:dyDescent="0.35">
      <c r="A2394" s="180">
        <v>4</v>
      </c>
      <c r="B2394" s="180" t="s">
        <v>187</v>
      </c>
      <c r="C2394" s="180">
        <v>2020</v>
      </c>
      <c r="D2394" s="180">
        <v>3</v>
      </c>
      <c r="E2394" s="180" t="s">
        <v>245</v>
      </c>
      <c r="F2394" s="181">
        <v>10</v>
      </c>
      <c r="G2394" s="180" t="s">
        <v>238</v>
      </c>
      <c r="H2394" s="180">
        <v>905</v>
      </c>
      <c r="I2394" s="180" t="s">
        <v>272</v>
      </c>
      <c r="J2394" s="180" t="s">
        <v>122</v>
      </c>
      <c r="K2394" s="180" t="s">
        <v>242</v>
      </c>
      <c r="L2394" s="180">
        <v>4513</v>
      </c>
      <c r="M2394" s="180" t="s">
        <v>240</v>
      </c>
      <c r="N2394" s="180">
        <v>5</v>
      </c>
      <c r="O2394" s="180">
        <v>281.51</v>
      </c>
      <c r="P2394" s="180">
        <v>5326</v>
      </c>
      <c r="Q2394" t="str">
        <f t="shared" si="37"/>
        <v>2-Low Income Residential</v>
      </c>
      <c r="R2394" s="182"/>
      <c r="U2394" s="182"/>
    </row>
    <row r="2395" spans="1:21" x14ac:dyDescent="0.35">
      <c r="A2395" s="180">
        <v>5</v>
      </c>
      <c r="B2395" s="180" t="s">
        <v>181</v>
      </c>
      <c r="C2395" s="180">
        <v>2020</v>
      </c>
      <c r="D2395" s="180">
        <v>3</v>
      </c>
      <c r="E2395" s="180" t="s">
        <v>245</v>
      </c>
      <c r="F2395" s="181">
        <v>3</v>
      </c>
      <c r="G2395" s="180" t="s">
        <v>189</v>
      </c>
      <c r="H2395" s="180">
        <v>954</v>
      </c>
      <c r="I2395" s="180" t="s">
        <v>237</v>
      </c>
      <c r="J2395" s="180" t="s">
        <v>119</v>
      </c>
      <c r="K2395" s="180" t="s">
        <v>216</v>
      </c>
      <c r="L2395" s="180">
        <v>4532</v>
      </c>
      <c r="M2395" s="180" t="s">
        <v>200</v>
      </c>
      <c r="N2395" s="180">
        <v>7932</v>
      </c>
      <c r="O2395" s="180">
        <v>11994724</v>
      </c>
      <c r="P2395" s="180">
        <v>148093409</v>
      </c>
      <c r="Q2395" t="str">
        <f t="shared" si="37"/>
        <v>4-Medium C&amp;I</v>
      </c>
      <c r="R2395" s="182"/>
      <c r="U2395" s="182"/>
    </row>
    <row r="2396" spans="1:21" x14ac:dyDescent="0.35">
      <c r="A2396" s="180">
        <v>5</v>
      </c>
      <c r="B2396" s="180" t="s">
        <v>181</v>
      </c>
      <c r="C2396" s="180">
        <v>2020</v>
      </c>
      <c r="D2396" s="180">
        <v>3</v>
      </c>
      <c r="E2396" s="180" t="s">
        <v>245</v>
      </c>
      <c r="F2396" s="181">
        <v>3</v>
      </c>
      <c r="G2396" s="180" t="s">
        <v>189</v>
      </c>
      <c r="H2396" s="180">
        <v>17</v>
      </c>
      <c r="I2396" s="180" t="s">
        <v>204</v>
      </c>
      <c r="J2396" s="180" t="s">
        <v>128</v>
      </c>
      <c r="K2396" s="180" t="s">
        <v>205</v>
      </c>
      <c r="L2396" s="180">
        <v>300</v>
      </c>
      <c r="M2396" s="180" t="s">
        <v>191</v>
      </c>
      <c r="N2396" s="180">
        <v>2</v>
      </c>
      <c r="O2396" s="180">
        <v>2500.9899999999998</v>
      </c>
      <c r="P2396" s="180">
        <v>12320</v>
      </c>
      <c r="Q2396" t="str">
        <f t="shared" si="37"/>
        <v>4-Medium C&amp;I</v>
      </c>
      <c r="R2396" s="182"/>
      <c r="U2396" s="182"/>
    </row>
    <row r="2397" spans="1:21" x14ac:dyDescent="0.35">
      <c r="A2397" s="180">
        <v>4</v>
      </c>
      <c r="B2397" s="180" t="s">
        <v>187</v>
      </c>
      <c r="C2397" s="180">
        <v>2020</v>
      </c>
      <c r="D2397" s="180">
        <v>3</v>
      </c>
      <c r="E2397" s="180" t="s">
        <v>245</v>
      </c>
      <c r="F2397" s="181">
        <v>5</v>
      </c>
      <c r="G2397" s="180" t="s">
        <v>195</v>
      </c>
      <c r="H2397" s="180">
        <v>710</v>
      </c>
      <c r="I2397" s="180" t="s">
        <v>220</v>
      </c>
      <c r="J2397" s="180" t="s">
        <v>207</v>
      </c>
      <c r="K2397" s="180" t="s">
        <v>208</v>
      </c>
      <c r="L2397" s="180">
        <v>4552</v>
      </c>
      <c r="M2397" s="180" t="s">
        <v>276</v>
      </c>
      <c r="N2397" s="180">
        <v>1</v>
      </c>
      <c r="O2397" s="180">
        <v>3271.84</v>
      </c>
      <c r="P2397" s="180">
        <v>37753</v>
      </c>
      <c r="Q2397" t="str">
        <f t="shared" si="37"/>
        <v>5-Large C&amp;I</v>
      </c>
      <c r="R2397" s="182"/>
      <c r="U2397" s="182"/>
    </row>
    <row r="2398" spans="1:21" x14ac:dyDescent="0.35">
      <c r="A2398" s="180">
        <v>4</v>
      </c>
      <c r="B2398" s="180" t="s">
        <v>187</v>
      </c>
      <c r="C2398" s="180">
        <v>2020</v>
      </c>
      <c r="D2398" s="180">
        <v>3</v>
      </c>
      <c r="E2398" s="180" t="s">
        <v>245</v>
      </c>
      <c r="F2398" s="181">
        <v>3</v>
      </c>
      <c r="G2398" s="180" t="s">
        <v>189</v>
      </c>
      <c r="H2398" s="180">
        <v>18</v>
      </c>
      <c r="I2398" s="180" t="s">
        <v>215</v>
      </c>
      <c r="J2398" s="180" t="s">
        <v>119</v>
      </c>
      <c r="K2398" s="180" t="s">
        <v>216</v>
      </c>
      <c r="L2398" s="180">
        <v>300</v>
      </c>
      <c r="M2398" s="180" t="s">
        <v>191</v>
      </c>
      <c r="N2398" s="180">
        <v>3</v>
      </c>
      <c r="O2398" s="180">
        <v>852.36</v>
      </c>
      <c r="P2398" s="180">
        <v>3365</v>
      </c>
      <c r="Q2398" t="str">
        <f t="shared" si="37"/>
        <v>4-Medium C&amp;I</v>
      </c>
      <c r="R2398" s="182"/>
      <c r="U2398" s="182"/>
    </row>
    <row r="2399" spans="1:21" x14ac:dyDescent="0.35">
      <c r="A2399" s="180">
        <v>5</v>
      </c>
      <c r="B2399" s="180" t="s">
        <v>181</v>
      </c>
      <c r="C2399" s="180">
        <v>2020</v>
      </c>
      <c r="D2399" s="180">
        <v>3</v>
      </c>
      <c r="E2399" s="180" t="s">
        <v>245</v>
      </c>
      <c r="F2399" s="181">
        <v>75</v>
      </c>
      <c r="G2399" s="180" t="s">
        <v>212</v>
      </c>
      <c r="H2399" s="180">
        <v>13</v>
      </c>
      <c r="I2399" s="180" t="s">
        <v>296</v>
      </c>
      <c r="J2399" s="180" t="s">
        <v>119</v>
      </c>
      <c r="K2399" s="180" t="s">
        <v>216</v>
      </c>
      <c r="L2399" s="180">
        <v>1575</v>
      </c>
      <c r="M2399" s="180" t="s">
        <v>218</v>
      </c>
      <c r="N2399" s="180">
        <v>1</v>
      </c>
      <c r="O2399" s="180">
        <v>1094.93</v>
      </c>
      <c r="P2399" s="180">
        <v>5320</v>
      </c>
      <c r="Q2399" t="str">
        <f t="shared" si="37"/>
        <v>4-Medium C&amp;I</v>
      </c>
      <c r="R2399" s="182"/>
      <c r="U2399" s="182"/>
    </row>
    <row r="2400" spans="1:21" x14ac:dyDescent="0.35">
      <c r="A2400" s="180">
        <v>5</v>
      </c>
      <c r="B2400" s="180" t="s">
        <v>181</v>
      </c>
      <c r="C2400" s="180">
        <v>2020</v>
      </c>
      <c r="D2400" s="180">
        <v>3</v>
      </c>
      <c r="E2400" s="180" t="s">
        <v>245</v>
      </c>
      <c r="F2400" s="181">
        <v>75</v>
      </c>
      <c r="G2400" s="180" t="s">
        <v>212</v>
      </c>
      <c r="H2400" s="180">
        <v>950</v>
      </c>
      <c r="I2400" s="180" t="s">
        <v>184</v>
      </c>
      <c r="J2400" s="180" t="s">
        <v>115</v>
      </c>
      <c r="K2400" s="180" t="s">
        <v>185</v>
      </c>
      <c r="L2400" s="180">
        <v>4575</v>
      </c>
      <c r="M2400" s="180" t="s">
        <v>212</v>
      </c>
      <c r="N2400" s="180">
        <v>2</v>
      </c>
      <c r="O2400" s="180">
        <v>848.87</v>
      </c>
      <c r="P2400" s="180">
        <v>8780</v>
      </c>
      <c r="Q2400" t="str">
        <f t="shared" si="37"/>
        <v>3-Small C&amp;I</v>
      </c>
      <c r="R2400" s="182"/>
      <c r="U2400" s="182"/>
    </row>
    <row r="2401" spans="1:21" x14ac:dyDescent="0.35">
      <c r="A2401" s="180">
        <v>5</v>
      </c>
      <c r="B2401" s="180" t="s">
        <v>181</v>
      </c>
      <c r="C2401" s="180">
        <v>2020</v>
      </c>
      <c r="D2401" s="180">
        <v>3</v>
      </c>
      <c r="E2401" s="180" t="s">
        <v>245</v>
      </c>
      <c r="F2401" s="181">
        <v>77</v>
      </c>
      <c r="G2401" s="180" t="s">
        <v>212</v>
      </c>
      <c r="H2401" s="180">
        <v>950</v>
      </c>
      <c r="I2401" s="180" t="s">
        <v>184</v>
      </c>
      <c r="J2401" s="180" t="s">
        <v>115</v>
      </c>
      <c r="K2401" s="180" t="s">
        <v>185</v>
      </c>
      <c r="L2401" s="180">
        <v>4577</v>
      </c>
      <c r="M2401" s="180" t="s">
        <v>212</v>
      </c>
      <c r="N2401" s="180">
        <v>1</v>
      </c>
      <c r="O2401" s="180">
        <v>229.5</v>
      </c>
      <c r="P2401" s="180">
        <v>2413</v>
      </c>
      <c r="Q2401" t="str">
        <f t="shared" si="37"/>
        <v>3-Small C&amp;I</v>
      </c>
      <c r="R2401" s="182"/>
      <c r="U2401" s="182"/>
    </row>
    <row r="2402" spans="1:21" x14ac:dyDescent="0.35">
      <c r="A2402" s="180">
        <v>5</v>
      </c>
      <c r="B2402" s="180" t="s">
        <v>181</v>
      </c>
      <c r="C2402" s="180">
        <v>2020</v>
      </c>
      <c r="D2402" s="180">
        <v>3</v>
      </c>
      <c r="E2402" s="180" t="s">
        <v>245</v>
      </c>
      <c r="F2402" s="181">
        <v>79</v>
      </c>
      <c r="G2402" s="180" t="s">
        <v>212</v>
      </c>
      <c r="H2402" s="180">
        <v>950</v>
      </c>
      <c r="I2402" s="180" t="s">
        <v>184</v>
      </c>
      <c r="J2402" s="180" t="s">
        <v>115</v>
      </c>
      <c r="K2402" s="180" t="s">
        <v>185</v>
      </c>
      <c r="L2402" s="180">
        <v>4579</v>
      </c>
      <c r="M2402" s="180" t="s">
        <v>221</v>
      </c>
      <c r="N2402" s="180">
        <v>84</v>
      </c>
      <c r="O2402" s="180">
        <v>13876.02</v>
      </c>
      <c r="P2402" s="180">
        <v>139447</v>
      </c>
      <c r="Q2402" t="str">
        <f t="shared" si="37"/>
        <v>3-Small C&amp;I</v>
      </c>
      <c r="R2402" s="182"/>
      <c r="U2402" s="182"/>
    </row>
    <row r="2403" spans="1:21" x14ac:dyDescent="0.35">
      <c r="A2403" s="180">
        <v>5</v>
      </c>
      <c r="B2403" s="180" t="s">
        <v>181</v>
      </c>
      <c r="C2403" s="180">
        <v>2020</v>
      </c>
      <c r="D2403" s="180">
        <v>3</v>
      </c>
      <c r="E2403" s="180" t="s">
        <v>245</v>
      </c>
      <c r="F2403" s="181">
        <v>1</v>
      </c>
      <c r="G2403" s="180" t="s">
        <v>183</v>
      </c>
      <c r="H2403" s="180">
        <v>950</v>
      </c>
      <c r="I2403" s="180" t="s">
        <v>184</v>
      </c>
      <c r="J2403" s="180" t="s">
        <v>115</v>
      </c>
      <c r="K2403" s="180" t="s">
        <v>185</v>
      </c>
      <c r="L2403" s="180">
        <v>4512</v>
      </c>
      <c r="M2403" s="180" t="s">
        <v>186</v>
      </c>
      <c r="N2403" s="180">
        <v>732</v>
      </c>
      <c r="O2403" s="180">
        <v>46159.74</v>
      </c>
      <c r="P2403" s="180">
        <v>418632</v>
      </c>
      <c r="Q2403" t="str">
        <f t="shared" si="37"/>
        <v>3-Small C&amp;I</v>
      </c>
      <c r="R2403" s="182"/>
      <c r="U2403" s="182"/>
    </row>
    <row r="2404" spans="1:21" x14ac:dyDescent="0.35">
      <c r="A2404" s="180">
        <v>5</v>
      </c>
      <c r="B2404" s="180" t="s">
        <v>181</v>
      </c>
      <c r="C2404" s="180">
        <v>2020</v>
      </c>
      <c r="D2404" s="180">
        <v>3</v>
      </c>
      <c r="E2404" s="180" t="s">
        <v>245</v>
      </c>
      <c r="F2404" s="181">
        <v>6</v>
      </c>
      <c r="G2404" s="180" t="s">
        <v>192</v>
      </c>
      <c r="H2404" s="180">
        <v>5</v>
      </c>
      <c r="I2404" s="180" t="s">
        <v>190</v>
      </c>
      <c r="J2404" s="180" t="s">
        <v>115</v>
      </c>
      <c r="K2404" s="180" t="s">
        <v>185</v>
      </c>
      <c r="L2404" s="180">
        <v>700</v>
      </c>
      <c r="M2404" s="180" t="s">
        <v>193</v>
      </c>
      <c r="N2404" s="180">
        <v>6</v>
      </c>
      <c r="O2404" s="180">
        <v>546.48</v>
      </c>
      <c r="P2404" s="180">
        <v>2269</v>
      </c>
      <c r="Q2404" t="str">
        <f t="shared" si="37"/>
        <v>3-Small C&amp;I</v>
      </c>
      <c r="R2404" s="182"/>
      <c r="U2404" s="182"/>
    </row>
    <row r="2405" spans="1:21" x14ac:dyDescent="0.35">
      <c r="A2405" s="180">
        <v>5</v>
      </c>
      <c r="B2405" s="180" t="s">
        <v>181</v>
      </c>
      <c r="C2405" s="180">
        <v>2020</v>
      </c>
      <c r="D2405" s="180">
        <v>3</v>
      </c>
      <c r="E2405" s="180" t="s">
        <v>245</v>
      </c>
      <c r="F2405" s="181">
        <v>75</v>
      </c>
      <c r="G2405" s="180" t="s">
        <v>212</v>
      </c>
      <c r="H2405" s="180">
        <v>5</v>
      </c>
      <c r="I2405" s="180" t="s">
        <v>190</v>
      </c>
      <c r="J2405" s="180" t="s">
        <v>115</v>
      </c>
      <c r="K2405" s="180" t="s">
        <v>185</v>
      </c>
      <c r="L2405" s="180">
        <v>1575</v>
      </c>
      <c r="M2405" s="180" t="s">
        <v>218</v>
      </c>
      <c r="N2405" s="180">
        <v>5</v>
      </c>
      <c r="O2405" s="180">
        <v>2092.5500000000002</v>
      </c>
      <c r="P2405" s="180">
        <v>9380</v>
      </c>
      <c r="Q2405" t="str">
        <f t="shared" si="37"/>
        <v>3-Small C&amp;I</v>
      </c>
      <c r="R2405" s="182"/>
      <c r="U2405" s="182"/>
    </row>
    <row r="2406" spans="1:21" x14ac:dyDescent="0.35">
      <c r="A2406" s="180">
        <v>5</v>
      </c>
      <c r="B2406" s="180" t="s">
        <v>181</v>
      </c>
      <c r="C2406" s="180">
        <v>2020</v>
      </c>
      <c r="D2406" s="180">
        <v>3</v>
      </c>
      <c r="E2406" s="180" t="s">
        <v>245</v>
      </c>
      <c r="F2406" s="181">
        <v>10</v>
      </c>
      <c r="G2406" s="180" t="s">
        <v>238</v>
      </c>
      <c r="H2406" s="180">
        <v>616</v>
      </c>
      <c r="I2406" s="180" t="s">
        <v>199</v>
      </c>
      <c r="J2406" s="180" t="s">
        <v>125</v>
      </c>
      <c r="K2406" s="180" t="s">
        <v>197</v>
      </c>
      <c r="L2406" s="180">
        <v>4513</v>
      </c>
      <c r="M2406" s="180" t="s">
        <v>240</v>
      </c>
      <c r="N2406" s="180">
        <v>3</v>
      </c>
      <c r="O2406" s="180">
        <v>90.4</v>
      </c>
      <c r="P2406" s="180">
        <v>378</v>
      </c>
      <c r="Q2406" t="str">
        <f t="shared" si="37"/>
        <v>Street</v>
      </c>
      <c r="R2406" s="182"/>
      <c r="U2406" s="182"/>
    </row>
    <row r="2407" spans="1:21" x14ac:dyDescent="0.35">
      <c r="A2407" s="180">
        <v>5</v>
      </c>
      <c r="B2407" s="180" t="s">
        <v>181</v>
      </c>
      <c r="C2407" s="180">
        <v>2020</v>
      </c>
      <c r="D2407" s="180">
        <v>3</v>
      </c>
      <c r="E2407" s="180" t="s">
        <v>245</v>
      </c>
      <c r="F2407" s="181">
        <v>3</v>
      </c>
      <c r="G2407" s="180" t="s">
        <v>189</v>
      </c>
      <c r="H2407" s="180">
        <v>603</v>
      </c>
      <c r="I2407" s="180" t="s">
        <v>196</v>
      </c>
      <c r="J2407" s="180" t="s">
        <v>125</v>
      </c>
      <c r="K2407" s="180" t="s">
        <v>197</v>
      </c>
      <c r="L2407" s="180">
        <v>300</v>
      </c>
      <c r="M2407" s="180" t="s">
        <v>191</v>
      </c>
      <c r="N2407" s="180">
        <v>1847</v>
      </c>
      <c r="O2407" s="180">
        <v>186878.59</v>
      </c>
      <c r="P2407" s="180">
        <v>504079</v>
      </c>
      <c r="Q2407" t="str">
        <f t="shared" si="37"/>
        <v>Street</v>
      </c>
      <c r="R2407" s="182"/>
      <c r="U2407" s="182"/>
    </row>
    <row r="2408" spans="1:21" x14ac:dyDescent="0.35">
      <c r="A2408" s="180">
        <v>5</v>
      </c>
      <c r="B2408" s="180" t="s">
        <v>181</v>
      </c>
      <c r="C2408" s="180">
        <v>2020</v>
      </c>
      <c r="D2408" s="180">
        <v>3</v>
      </c>
      <c r="E2408" s="180" t="s">
        <v>245</v>
      </c>
      <c r="F2408" s="181">
        <v>60</v>
      </c>
      <c r="G2408" s="180" t="s">
        <v>212</v>
      </c>
      <c r="H2408" s="180">
        <v>615</v>
      </c>
      <c r="I2408" s="180" t="s">
        <v>292</v>
      </c>
      <c r="J2408" s="180" t="s">
        <v>123</v>
      </c>
      <c r="K2408" s="180" t="s">
        <v>261</v>
      </c>
      <c r="L2408" s="180">
        <v>4563</v>
      </c>
      <c r="M2408" s="180" t="s">
        <v>228</v>
      </c>
      <c r="N2408" s="180">
        <v>39</v>
      </c>
      <c r="O2408" s="180">
        <v>4885.34</v>
      </c>
      <c r="P2408" s="180">
        <v>10753</v>
      </c>
      <c r="Q2408" t="str">
        <f t="shared" si="37"/>
        <v>Street</v>
      </c>
      <c r="R2408" s="182"/>
      <c r="U2408" s="182"/>
    </row>
    <row r="2409" spans="1:21" x14ac:dyDescent="0.35">
      <c r="A2409" s="180">
        <v>5</v>
      </c>
      <c r="B2409" s="180" t="s">
        <v>181</v>
      </c>
      <c r="C2409" s="180">
        <v>2020</v>
      </c>
      <c r="D2409" s="180">
        <v>3</v>
      </c>
      <c r="E2409" s="180" t="s">
        <v>245</v>
      </c>
      <c r="F2409" s="181">
        <v>6</v>
      </c>
      <c r="G2409" s="180" t="s">
        <v>192</v>
      </c>
      <c r="H2409" s="180">
        <v>617</v>
      </c>
      <c r="I2409" s="180" t="s">
        <v>287</v>
      </c>
      <c r="J2409" s="180" t="s">
        <v>288</v>
      </c>
      <c r="K2409" s="180" t="s">
        <v>289</v>
      </c>
      <c r="L2409" s="180">
        <v>4562</v>
      </c>
      <c r="M2409" s="180" t="s">
        <v>211</v>
      </c>
      <c r="N2409" s="180">
        <v>8</v>
      </c>
      <c r="O2409" s="180">
        <v>13812.93</v>
      </c>
      <c r="P2409" s="180">
        <v>60291</v>
      </c>
      <c r="Q2409" t="str">
        <f t="shared" si="37"/>
        <v>Street</v>
      </c>
      <c r="R2409" s="182"/>
      <c r="U2409" s="182"/>
    </row>
    <row r="2410" spans="1:21" x14ac:dyDescent="0.35">
      <c r="A2410" s="180">
        <v>5</v>
      </c>
      <c r="B2410" s="180" t="s">
        <v>181</v>
      </c>
      <c r="C2410" s="180">
        <v>2020</v>
      </c>
      <c r="D2410" s="180">
        <v>3</v>
      </c>
      <c r="E2410" s="180" t="s">
        <v>245</v>
      </c>
      <c r="F2410" s="181">
        <v>6</v>
      </c>
      <c r="G2410" s="180" t="s">
        <v>192</v>
      </c>
      <c r="H2410" s="180">
        <v>618</v>
      </c>
      <c r="I2410" s="180" t="s">
        <v>294</v>
      </c>
      <c r="J2410" s="180" t="s">
        <v>130</v>
      </c>
      <c r="K2410" s="180" t="s">
        <v>280</v>
      </c>
      <c r="L2410" s="180">
        <v>4562</v>
      </c>
      <c r="M2410" s="180" t="s">
        <v>211</v>
      </c>
      <c r="N2410" s="180">
        <v>7</v>
      </c>
      <c r="O2410" s="180">
        <v>880.55</v>
      </c>
      <c r="P2410" s="180">
        <v>544</v>
      </c>
      <c r="Q2410" t="str">
        <f t="shared" si="37"/>
        <v>Street</v>
      </c>
      <c r="R2410" s="182"/>
      <c r="U2410" s="182"/>
    </row>
    <row r="2411" spans="1:21" x14ac:dyDescent="0.35">
      <c r="A2411" s="180">
        <v>5</v>
      </c>
      <c r="B2411" s="180" t="s">
        <v>181</v>
      </c>
      <c r="C2411" s="180">
        <v>2020</v>
      </c>
      <c r="D2411" s="180">
        <v>3</v>
      </c>
      <c r="E2411" s="180" t="s">
        <v>245</v>
      </c>
      <c r="F2411" s="181">
        <v>1</v>
      </c>
      <c r="G2411" s="180" t="s">
        <v>183</v>
      </c>
      <c r="H2411" s="180">
        <v>6</v>
      </c>
      <c r="I2411" s="180" t="s">
        <v>256</v>
      </c>
      <c r="J2411" s="180" t="s">
        <v>122</v>
      </c>
      <c r="K2411" s="180" t="s">
        <v>242</v>
      </c>
      <c r="L2411" s="180">
        <v>200</v>
      </c>
      <c r="M2411" s="180" t="s">
        <v>210</v>
      </c>
      <c r="N2411" s="180">
        <v>52347</v>
      </c>
      <c r="O2411" s="180">
        <v>4987285.95</v>
      </c>
      <c r="P2411" s="180">
        <v>28056340</v>
      </c>
      <c r="Q2411" t="str">
        <f t="shared" si="37"/>
        <v>2-Low Income Residential</v>
      </c>
      <c r="R2411" s="182"/>
      <c r="U2411" s="182"/>
    </row>
    <row r="2412" spans="1:21" x14ac:dyDescent="0.35">
      <c r="A2412" s="180">
        <v>5</v>
      </c>
      <c r="B2412" s="180" t="s">
        <v>181</v>
      </c>
      <c r="C2412" s="180">
        <v>2020</v>
      </c>
      <c r="D2412" s="180">
        <v>3</v>
      </c>
      <c r="E2412" s="180" t="s">
        <v>245</v>
      </c>
      <c r="F2412" s="181">
        <v>3</v>
      </c>
      <c r="G2412" s="180" t="s">
        <v>189</v>
      </c>
      <c r="H2412" s="180">
        <v>903</v>
      </c>
      <c r="I2412" s="180" t="s">
        <v>239</v>
      </c>
      <c r="J2412" s="180" t="s">
        <v>121</v>
      </c>
      <c r="K2412" s="180" t="s">
        <v>230</v>
      </c>
      <c r="L2412" s="180">
        <v>4532</v>
      </c>
      <c r="M2412" s="180" t="s">
        <v>200</v>
      </c>
      <c r="N2412" s="180">
        <v>1136</v>
      </c>
      <c r="O2412" s="180">
        <v>372830.98</v>
      </c>
      <c r="P2412" s="180">
        <v>2992847</v>
      </c>
      <c r="Q2412" t="str">
        <f t="shared" si="37"/>
        <v>1-Residential</v>
      </c>
      <c r="R2412" s="182"/>
      <c r="U2412" s="182"/>
    </row>
    <row r="2413" spans="1:21" x14ac:dyDescent="0.35">
      <c r="A2413" s="180">
        <v>5</v>
      </c>
      <c r="B2413" s="180" t="s">
        <v>181</v>
      </c>
      <c r="C2413" s="180">
        <v>2020</v>
      </c>
      <c r="D2413" s="180">
        <v>3</v>
      </c>
      <c r="E2413" s="180" t="s">
        <v>245</v>
      </c>
      <c r="F2413" s="181">
        <v>79</v>
      </c>
      <c r="G2413" s="180" t="s">
        <v>212</v>
      </c>
      <c r="H2413" s="180">
        <v>153</v>
      </c>
      <c r="I2413" s="180" t="s">
        <v>269</v>
      </c>
      <c r="J2413" s="180" t="s">
        <v>270</v>
      </c>
      <c r="K2413" s="180" t="s">
        <v>270</v>
      </c>
      <c r="L2413" s="180">
        <v>1579</v>
      </c>
      <c r="M2413" s="180" t="s">
        <v>271</v>
      </c>
      <c r="N2413" s="180">
        <v>18</v>
      </c>
      <c r="O2413" s="180">
        <v>0</v>
      </c>
      <c r="P2413" s="180">
        <v>5199314</v>
      </c>
      <c r="Q2413" t="str">
        <f t="shared" si="37"/>
        <v>OTHER</v>
      </c>
      <c r="R2413" s="182"/>
      <c r="U2413" s="182"/>
    </row>
    <row r="2414" spans="1:21" x14ac:dyDescent="0.35">
      <c r="A2414" s="180">
        <v>4</v>
      </c>
      <c r="B2414" s="180" t="s">
        <v>187</v>
      </c>
      <c r="C2414" s="180">
        <v>2020</v>
      </c>
      <c r="D2414" s="180">
        <v>3</v>
      </c>
      <c r="E2414" s="180" t="s">
        <v>245</v>
      </c>
      <c r="F2414" s="181">
        <v>3</v>
      </c>
      <c r="G2414" s="180" t="s">
        <v>189</v>
      </c>
      <c r="H2414" s="180">
        <v>710</v>
      </c>
      <c r="I2414" s="180" t="s">
        <v>220</v>
      </c>
      <c r="J2414" s="180" t="s">
        <v>207</v>
      </c>
      <c r="K2414" s="180" t="s">
        <v>208</v>
      </c>
      <c r="L2414" s="180">
        <v>4532</v>
      </c>
      <c r="M2414" s="180" t="s">
        <v>200</v>
      </c>
      <c r="N2414" s="180">
        <v>10</v>
      </c>
      <c r="O2414" s="180">
        <v>-235089.63</v>
      </c>
      <c r="P2414" s="180">
        <v>-2175634</v>
      </c>
      <c r="Q2414" t="str">
        <f t="shared" si="37"/>
        <v>5-Large C&amp;I</v>
      </c>
      <c r="R2414" s="182"/>
      <c r="U2414" s="182"/>
    </row>
    <row r="2415" spans="1:21" x14ac:dyDescent="0.35">
      <c r="A2415" s="180">
        <v>5</v>
      </c>
      <c r="B2415" s="180" t="s">
        <v>181</v>
      </c>
      <c r="C2415" s="180">
        <v>2020</v>
      </c>
      <c r="D2415" s="180">
        <v>3</v>
      </c>
      <c r="E2415" s="180" t="s">
        <v>245</v>
      </c>
      <c r="F2415" s="181">
        <v>3</v>
      </c>
      <c r="G2415" s="180" t="s">
        <v>189</v>
      </c>
      <c r="H2415" s="180">
        <v>16</v>
      </c>
      <c r="I2415" s="180" t="s">
        <v>281</v>
      </c>
      <c r="J2415" s="180" t="s">
        <v>127</v>
      </c>
      <c r="K2415" s="180" t="s">
        <v>263</v>
      </c>
      <c r="L2415" s="180">
        <v>300</v>
      </c>
      <c r="M2415" s="180" t="s">
        <v>191</v>
      </c>
      <c r="N2415" s="180">
        <v>1</v>
      </c>
      <c r="O2415" s="180">
        <v>2090.66</v>
      </c>
      <c r="P2415" s="180">
        <v>10680</v>
      </c>
      <c r="Q2415" t="str">
        <f t="shared" si="37"/>
        <v>4-Medium C&amp;I</v>
      </c>
      <c r="R2415" s="182"/>
      <c r="U2415" s="182"/>
    </row>
    <row r="2416" spans="1:21" x14ac:dyDescent="0.35">
      <c r="A2416" s="180">
        <v>5</v>
      </c>
      <c r="B2416" s="180" t="s">
        <v>181</v>
      </c>
      <c r="C2416" s="180">
        <v>2020</v>
      </c>
      <c r="D2416" s="180">
        <v>3</v>
      </c>
      <c r="E2416" s="180" t="s">
        <v>245</v>
      </c>
      <c r="F2416" s="181">
        <v>79</v>
      </c>
      <c r="G2416" s="180" t="s">
        <v>212</v>
      </c>
      <c r="H2416" s="180">
        <v>710</v>
      </c>
      <c r="I2416" s="180" t="s">
        <v>220</v>
      </c>
      <c r="J2416" s="180" t="s">
        <v>207</v>
      </c>
      <c r="K2416" s="180" t="s">
        <v>208</v>
      </c>
      <c r="L2416" s="180">
        <v>4579</v>
      </c>
      <c r="M2416" s="180" t="s">
        <v>221</v>
      </c>
      <c r="N2416" s="180">
        <v>1</v>
      </c>
      <c r="O2416" s="180">
        <v>7263.2</v>
      </c>
      <c r="P2416" s="180">
        <v>133208</v>
      </c>
      <c r="Q2416" t="str">
        <f t="shared" si="37"/>
        <v>5-Large C&amp;I</v>
      </c>
      <c r="R2416" s="182"/>
      <c r="U2416" s="182"/>
    </row>
    <row r="2417" spans="1:21" x14ac:dyDescent="0.35">
      <c r="A2417" s="180">
        <v>4</v>
      </c>
      <c r="B2417" s="180" t="s">
        <v>187</v>
      </c>
      <c r="C2417" s="180">
        <v>2020</v>
      </c>
      <c r="D2417" s="180">
        <v>3</v>
      </c>
      <c r="E2417" s="180" t="s">
        <v>245</v>
      </c>
      <c r="F2417" s="181">
        <v>3</v>
      </c>
      <c r="G2417" s="180" t="s">
        <v>189</v>
      </c>
      <c r="H2417" s="180">
        <v>10</v>
      </c>
      <c r="I2417" s="180" t="s">
        <v>251</v>
      </c>
      <c r="J2417" s="180" t="s">
        <v>118</v>
      </c>
      <c r="K2417" s="180" t="s">
        <v>214</v>
      </c>
      <c r="L2417" s="180">
        <v>300</v>
      </c>
      <c r="M2417" s="180" t="s">
        <v>191</v>
      </c>
      <c r="N2417" s="180">
        <v>20</v>
      </c>
      <c r="O2417" s="180">
        <v>2329.42</v>
      </c>
      <c r="P2417" s="180">
        <v>9559</v>
      </c>
      <c r="Q2417" t="str">
        <f t="shared" si="37"/>
        <v>3-Small C&amp;I</v>
      </c>
      <c r="R2417" s="182"/>
      <c r="U2417" s="182"/>
    </row>
    <row r="2418" spans="1:21" x14ac:dyDescent="0.35">
      <c r="A2418" s="180">
        <v>5</v>
      </c>
      <c r="B2418" s="180" t="s">
        <v>181</v>
      </c>
      <c r="C2418" s="180">
        <v>2020</v>
      </c>
      <c r="D2418" s="180">
        <v>3</v>
      </c>
      <c r="E2418" s="180" t="s">
        <v>245</v>
      </c>
      <c r="F2418" s="181">
        <v>3</v>
      </c>
      <c r="G2418" s="180" t="s">
        <v>189</v>
      </c>
      <c r="H2418" s="180">
        <v>310</v>
      </c>
      <c r="I2418" s="180" t="s">
        <v>254</v>
      </c>
      <c r="J2418" s="180" t="s">
        <v>118</v>
      </c>
      <c r="K2418" s="180" t="s">
        <v>214</v>
      </c>
      <c r="L2418" s="180">
        <v>300</v>
      </c>
      <c r="M2418" s="180" t="s">
        <v>191</v>
      </c>
      <c r="N2418" s="180">
        <v>1</v>
      </c>
      <c r="O2418" s="180">
        <v>68.5</v>
      </c>
      <c r="P2418" s="180">
        <v>131</v>
      </c>
      <c r="Q2418" t="str">
        <f t="shared" si="37"/>
        <v>3-Small C&amp;I</v>
      </c>
      <c r="R2418" s="182"/>
      <c r="U2418" s="182"/>
    </row>
    <row r="2419" spans="1:21" x14ac:dyDescent="0.35">
      <c r="A2419" s="180">
        <v>4</v>
      </c>
      <c r="B2419" s="180" t="s">
        <v>187</v>
      </c>
      <c r="C2419" s="180">
        <v>2020</v>
      </c>
      <c r="D2419" s="180">
        <v>3</v>
      </c>
      <c r="E2419" s="180" t="s">
        <v>245</v>
      </c>
      <c r="F2419" s="181">
        <v>5</v>
      </c>
      <c r="G2419" s="180" t="s">
        <v>195</v>
      </c>
      <c r="H2419" s="180">
        <v>950</v>
      </c>
      <c r="I2419" s="180" t="s">
        <v>184</v>
      </c>
      <c r="J2419" s="180" t="s">
        <v>115</v>
      </c>
      <c r="K2419" s="180" t="s">
        <v>185</v>
      </c>
      <c r="L2419" s="180">
        <v>4552</v>
      </c>
      <c r="M2419" s="180" t="s">
        <v>276</v>
      </c>
      <c r="N2419" s="180">
        <v>2</v>
      </c>
      <c r="O2419" s="180">
        <v>47.64</v>
      </c>
      <c r="P2419" s="180">
        <v>276</v>
      </c>
      <c r="Q2419" t="str">
        <f t="shared" si="37"/>
        <v>3-Small C&amp;I</v>
      </c>
      <c r="R2419" s="182"/>
      <c r="U2419" s="182"/>
    </row>
    <row r="2420" spans="1:21" x14ac:dyDescent="0.35">
      <c r="A2420" s="180">
        <v>5</v>
      </c>
      <c r="B2420" s="180" t="s">
        <v>181</v>
      </c>
      <c r="C2420" s="180">
        <v>2020</v>
      </c>
      <c r="D2420" s="180">
        <v>3</v>
      </c>
      <c r="E2420" s="180" t="s">
        <v>245</v>
      </c>
      <c r="F2420" s="181">
        <v>3</v>
      </c>
      <c r="G2420" s="180" t="s">
        <v>189</v>
      </c>
      <c r="H2420" s="180">
        <v>8</v>
      </c>
      <c r="I2420" s="180" t="s">
        <v>248</v>
      </c>
      <c r="J2420" s="180" t="s">
        <v>126</v>
      </c>
      <c r="K2420" s="180" t="s">
        <v>249</v>
      </c>
      <c r="L2420" s="180">
        <v>300</v>
      </c>
      <c r="M2420" s="180" t="s">
        <v>191</v>
      </c>
      <c r="N2420" s="180">
        <v>382</v>
      </c>
      <c r="O2420" s="180">
        <v>22694.67</v>
      </c>
      <c r="P2420" s="180">
        <v>92201</v>
      </c>
      <c r="Q2420" t="str">
        <f t="shared" si="37"/>
        <v>3-Small C&amp;I</v>
      </c>
      <c r="R2420" s="182"/>
      <c r="U2420" s="182"/>
    </row>
    <row r="2421" spans="1:21" x14ac:dyDescent="0.35">
      <c r="A2421" s="180">
        <v>5</v>
      </c>
      <c r="B2421" s="180" t="s">
        <v>181</v>
      </c>
      <c r="C2421" s="180">
        <v>2020</v>
      </c>
      <c r="D2421" s="180">
        <v>3</v>
      </c>
      <c r="E2421" s="180" t="s">
        <v>245</v>
      </c>
      <c r="F2421" s="181">
        <v>6</v>
      </c>
      <c r="G2421" s="180" t="s">
        <v>192</v>
      </c>
      <c r="H2421" s="180">
        <v>613</v>
      </c>
      <c r="I2421" s="180" t="s">
        <v>258</v>
      </c>
      <c r="J2421" s="180" t="s">
        <v>116</v>
      </c>
      <c r="K2421" s="180" t="s">
        <v>224</v>
      </c>
      <c r="L2421" s="180">
        <v>700</v>
      </c>
      <c r="M2421" s="180" t="s">
        <v>193</v>
      </c>
      <c r="N2421" s="180">
        <v>6</v>
      </c>
      <c r="O2421" s="180">
        <v>128.84</v>
      </c>
      <c r="P2421" s="180">
        <v>384</v>
      </c>
      <c r="Q2421" t="str">
        <f t="shared" si="37"/>
        <v>3-Small C&amp;I</v>
      </c>
      <c r="R2421" s="182"/>
      <c r="U2421" s="182"/>
    </row>
    <row r="2422" spans="1:21" x14ac:dyDescent="0.35">
      <c r="A2422" s="180">
        <v>5</v>
      </c>
      <c r="B2422" s="180" t="s">
        <v>181</v>
      </c>
      <c r="C2422" s="180">
        <v>2020</v>
      </c>
      <c r="D2422" s="180">
        <v>3</v>
      </c>
      <c r="E2422" s="180" t="s">
        <v>245</v>
      </c>
      <c r="F2422" s="181">
        <v>3</v>
      </c>
      <c r="G2422" s="180" t="s">
        <v>189</v>
      </c>
      <c r="H2422" s="180">
        <v>621</v>
      </c>
      <c r="I2422" s="180" t="s">
        <v>259</v>
      </c>
      <c r="J2422" s="180" t="s">
        <v>116</v>
      </c>
      <c r="K2422" s="180" t="s">
        <v>224</v>
      </c>
      <c r="L2422" s="180">
        <v>4532</v>
      </c>
      <c r="M2422" s="180" t="s">
        <v>200</v>
      </c>
      <c r="N2422" s="180">
        <v>6</v>
      </c>
      <c r="O2422" s="180">
        <v>534.01</v>
      </c>
      <c r="P2422" s="180">
        <v>5327</v>
      </c>
      <c r="Q2422" t="str">
        <f t="shared" si="37"/>
        <v>3-Small C&amp;I</v>
      </c>
      <c r="R2422" s="182"/>
      <c r="U2422" s="182"/>
    </row>
    <row r="2423" spans="1:21" x14ac:dyDescent="0.35">
      <c r="A2423" s="180">
        <v>4</v>
      </c>
      <c r="B2423" s="180" t="s">
        <v>187</v>
      </c>
      <c r="C2423" s="180">
        <v>2020</v>
      </c>
      <c r="D2423" s="180">
        <v>3</v>
      </c>
      <c r="E2423" s="180" t="s">
        <v>245</v>
      </c>
      <c r="F2423" s="181">
        <v>1</v>
      </c>
      <c r="G2423" s="180" t="s">
        <v>183</v>
      </c>
      <c r="H2423" s="180">
        <v>950</v>
      </c>
      <c r="I2423" s="180" t="s">
        <v>184</v>
      </c>
      <c r="J2423" s="180" t="s">
        <v>115</v>
      </c>
      <c r="K2423" s="180" t="s">
        <v>185</v>
      </c>
      <c r="L2423" s="180">
        <v>4512</v>
      </c>
      <c r="M2423" s="180" t="s">
        <v>186</v>
      </c>
      <c r="N2423" s="180">
        <v>30</v>
      </c>
      <c r="O2423" s="180">
        <v>2040.75</v>
      </c>
      <c r="P2423" s="180">
        <v>17134</v>
      </c>
      <c r="Q2423" t="str">
        <f t="shared" si="37"/>
        <v>3-Small C&amp;I</v>
      </c>
      <c r="R2423" s="182"/>
      <c r="U2423" s="182"/>
    </row>
    <row r="2424" spans="1:21" x14ac:dyDescent="0.35">
      <c r="A2424" s="180">
        <v>5</v>
      </c>
      <c r="B2424" s="180" t="s">
        <v>181</v>
      </c>
      <c r="C2424" s="180">
        <v>2020</v>
      </c>
      <c r="D2424" s="180">
        <v>3</v>
      </c>
      <c r="E2424" s="180" t="s">
        <v>245</v>
      </c>
      <c r="F2424" s="181">
        <v>77</v>
      </c>
      <c r="G2424" s="180" t="s">
        <v>212</v>
      </c>
      <c r="H2424" s="180">
        <v>5</v>
      </c>
      <c r="I2424" s="180" t="s">
        <v>190</v>
      </c>
      <c r="J2424" s="180" t="s">
        <v>115</v>
      </c>
      <c r="K2424" s="180" t="s">
        <v>185</v>
      </c>
      <c r="L2424" s="180">
        <v>1577</v>
      </c>
      <c r="M2424" s="180" t="s">
        <v>233</v>
      </c>
      <c r="N2424" s="180">
        <v>2</v>
      </c>
      <c r="O2424" s="180">
        <v>1460.82</v>
      </c>
      <c r="P2424" s="180">
        <v>6778</v>
      </c>
      <c r="Q2424" t="str">
        <f t="shared" si="37"/>
        <v>3-Small C&amp;I</v>
      </c>
      <c r="R2424" s="182"/>
      <c r="U2424" s="182"/>
    </row>
    <row r="2425" spans="1:21" x14ac:dyDescent="0.35">
      <c r="A2425" s="180">
        <v>5</v>
      </c>
      <c r="B2425" s="180" t="s">
        <v>181</v>
      </c>
      <c r="C2425" s="180">
        <v>2020</v>
      </c>
      <c r="D2425" s="180">
        <v>3</v>
      </c>
      <c r="E2425" s="180" t="s">
        <v>245</v>
      </c>
      <c r="F2425" s="181">
        <v>6</v>
      </c>
      <c r="G2425" s="180" t="s">
        <v>192</v>
      </c>
      <c r="H2425" s="180">
        <v>603</v>
      </c>
      <c r="I2425" s="180" t="s">
        <v>196</v>
      </c>
      <c r="J2425" s="180" t="s">
        <v>125</v>
      </c>
      <c r="K2425" s="180" t="s">
        <v>197</v>
      </c>
      <c r="L2425" s="180">
        <v>700</v>
      </c>
      <c r="M2425" s="180" t="s">
        <v>193</v>
      </c>
      <c r="N2425" s="180">
        <v>648</v>
      </c>
      <c r="O2425" s="180">
        <v>55242.49</v>
      </c>
      <c r="P2425" s="180">
        <v>143689</v>
      </c>
      <c r="Q2425" t="str">
        <f t="shared" si="37"/>
        <v>Street</v>
      </c>
      <c r="R2425" s="182"/>
      <c r="U2425" s="182"/>
    </row>
    <row r="2426" spans="1:21" x14ac:dyDescent="0.35">
      <c r="A2426" s="180">
        <v>5</v>
      </c>
      <c r="B2426" s="180" t="s">
        <v>181</v>
      </c>
      <c r="C2426" s="180">
        <v>2020</v>
      </c>
      <c r="D2426" s="180">
        <v>3</v>
      </c>
      <c r="E2426" s="180" t="s">
        <v>245</v>
      </c>
      <c r="F2426" s="181">
        <v>6</v>
      </c>
      <c r="G2426" s="180" t="s">
        <v>192</v>
      </c>
      <c r="H2426" s="180">
        <v>615</v>
      </c>
      <c r="I2426" s="180" t="s">
        <v>292</v>
      </c>
      <c r="J2426" s="180" t="s">
        <v>123</v>
      </c>
      <c r="K2426" s="180" t="s">
        <v>261</v>
      </c>
      <c r="L2426" s="180">
        <v>4562</v>
      </c>
      <c r="M2426" s="180" t="s">
        <v>211</v>
      </c>
      <c r="N2426" s="180">
        <v>580</v>
      </c>
      <c r="O2426" s="180">
        <v>455761.66</v>
      </c>
      <c r="P2426" s="180">
        <v>903282</v>
      </c>
      <c r="Q2426" t="str">
        <f t="shared" si="37"/>
        <v>Street</v>
      </c>
      <c r="R2426" s="182"/>
      <c r="U2426" s="182"/>
    </row>
    <row r="2427" spans="1:21" x14ac:dyDescent="0.35">
      <c r="A2427" s="180">
        <v>4</v>
      </c>
      <c r="B2427" s="180" t="s">
        <v>187</v>
      </c>
      <c r="C2427" s="180">
        <v>2020</v>
      </c>
      <c r="D2427" s="180">
        <v>3</v>
      </c>
      <c r="E2427" s="180" t="s">
        <v>245</v>
      </c>
      <c r="F2427" s="181">
        <v>1</v>
      </c>
      <c r="G2427" s="180" t="s">
        <v>183</v>
      </c>
      <c r="H2427" s="180">
        <v>1</v>
      </c>
      <c r="I2427" s="180" t="s">
        <v>229</v>
      </c>
      <c r="J2427" s="180" t="s">
        <v>121</v>
      </c>
      <c r="K2427" s="180" t="s">
        <v>230</v>
      </c>
      <c r="L2427" s="180">
        <v>200</v>
      </c>
      <c r="M2427" s="180" t="s">
        <v>210</v>
      </c>
      <c r="N2427" s="180">
        <v>1369</v>
      </c>
      <c r="O2427" s="180">
        <v>249304.07</v>
      </c>
      <c r="P2427" s="180">
        <v>902452</v>
      </c>
      <c r="Q2427" t="str">
        <f t="shared" si="37"/>
        <v>1-Residential</v>
      </c>
      <c r="R2427" s="182"/>
      <c r="U2427" s="182"/>
    </row>
    <row r="2428" spans="1:21" x14ac:dyDescent="0.35">
      <c r="A2428" s="180">
        <v>5</v>
      </c>
      <c r="B2428" s="180" t="s">
        <v>181</v>
      </c>
      <c r="C2428" s="180">
        <v>2020</v>
      </c>
      <c r="D2428" s="180">
        <v>3</v>
      </c>
      <c r="E2428" s="180" t="s">
        <v>245</v>
      </c>
      <c r="F2428" s="181">
        <v>71</v>
      </c>
      <c r="G2428" s="180" t="s">
        <v>212</v>
      </c>
      <c r="H2428" s="180">
        <v>1</v>
      </c>
      <c r="I2428" s="180" t="s">
        <v>229</v>
      </c>
      <c r="J2428" s="180" t="s">
        <v>121</v>
      </c>
      <c r="K2428" s="180" t="s">
        <v>230</v>
      </c>
      <c r="L2428" s="180">
        <v>1571</v>
      </c>
      <c r="M2428" s="180" t="s">
        <v>265</v>
      </c>
      <c r="N2428" s="180">
        <v>1</v>
      </c>
      <c r="O2428" s="180">
        <v>7</v>
      </c>
      <c r="P2428" s="180">
        <v>0</v>
      </c>
      <c r="Q2428" t="str">
        <f t="shared" si="37"/>
        <v>1-Residential</v>
      </c>
      <c r="R2428" s="182"/>
      <c r="U2428" s="182"/>
    </row>
    <row r="2429" spans="1:21" x14ac:dyDescent="0.35">
      <c r="A2429" s="180">
        <v>5</v>
      </c>
      <c r="B2429" s="180" t="s">
        <v>181</v>
      </c>
      <c r="C2429" s="180">
        <v>2020</v>
      </c>
      <c r="D2429" s="180">
        <v>3</v>
      </c>
      <c r="E2429" s="180" t="s">
        <v>245</v>
      </c>
      <c r="F2429" s="181">
        <v>10</v>
      </c>
      <c r="G2429" s="180" t="s">
        <v>238</v>
      </c>
      <c r="H2429" s="180">
        <v>903</v>
      </c>
      <c r="I2429" s="180" t="s">
        <v>239</v>
      </c>
      <c r="J2429" s="180" t="s">
        <v>121</v>
      </c>
      <c r="K2429" s="180" t="s">
        <v>230</v>
      </c>
      <c r="L2429" s="180">
        <v>4513</v>
      </c>
      <c r="M2429" s="180" t="s">
        <v>240</v>
      </c>
      <c r="N2429" s="180">
        <v>33061</v>
      </c>
      <c r="O2429" s="180">
        <v>4302392.9800000004</v>
      </c>
      <c r="P2429" s="180">
        <v>33406114</v>
      </c>
      <c r="Q2429" t="str">
        <f t="shared" si="37"/>
        <v>1-Residential</v>
      </c>
      <c r="R2429" s="182"/>
      <c r="U2429" s="182"/>
    </row>
    <row r="2430" spans="1:21" x14ac:dyDescent="0.35">
      <c r="A2430" s="180">
        <v>5</v>
      </c>
      <c r="B2430" s="180" t="s">
        <v>181</v>
      </c>
      <c r="C2430" s="180">
        <v>2020</v>
      </c>
      <c r="D2430" s="180">
        <v>3</v>
      </c>
      <c r="E2430" s="180" t="s">
        <v>245</v>
      </c>
      <c r="F2430" s="181">
        <v>10</v>
      </c>
      <c r="G2430" s="180" t="s">
        <v>238</v>
      </c>
      <c r="H2430" s="180">
        <v>6</v>
      </c>
      <c r="I2430" s="180" t="s">
        <v>256</v>
      </c>
      <c r="J2430" s="180" t="s">
        <v>122</v>
      </c>
      <c r="K2430" s="180" t="s">
        <v>242</v>
      </c>
      <c r="L2430" s="180">
        <v>207</v>
      </c>
      <c r="M2430" s="180" t="s">
        <v>243</v>
      </c>
      <c r="N2430" s="180">
        <v>5020</v>
      </c>
      <c r="O2430" s="180">
        <v>880122.94</v>
      </c>
      <c r="P2430" s="180">
        <v>5062024</v>
      </c>
      <c r="Q2430" t="str">
        <f t="shared" si="37"/>
        <v>2-Low Income Residential</v>
      </c>
      <c r="R2430" s="182"/>
      <c r="U2430" s="182"/>
    </row>
    <row r="2431" spans="1:21" x14ac:dyDescent="0.35">
      <c r="A2431" s="180">
        <v>5</v>
      </c>
      <c r="B2431" s="180" t="s">
        <v>181</v>
      </c>
      <c r="C2431" s="180">
        <v>2020</v>
      </c>
      <c r="D2431" s="180">
        <v>3</v>
      </c>
      <c r="E2431" s="180" t="s">
        <v>245</v>
      </c>
      <c r="F2431" s="181">
        <v>6</v>
      </c>
      <c r="G2431" s="180" t="s">
        <v>192</v>
      </c>
      <c r="H2431" s="180">
        <v>608</v>
      </c>
      <c r="I2431" s="180" t="s">
        <v>290</v>
      </c>
      <c r="J2431" s="180" t="s">
        <v>278</v>
      </c>
      <c r="K2431" s="180" t="s">
        <v>212</v>
      </c>
      <c r="L2431" s="180">
        <v>700</v>
      </c>
      <c r="M2431" s="180" t="s">
        <v>193</v>
      </c>
      <c r="N2431" s="180">
        <v>58</v>
      </c>
      <c r="O2431" s="180">
        <v>195177.82</v>
      </c>
      <c r="P2431" s="180">
        <v>882548</v>
      </c>
      <c r="Q2431" t="str">
        <f t="shared" si="37"/>
        <v>Street</v>
      </c>
      <c r="R2431" s="182"/>
      <c r="U2431" s="182"/>
    </row>
    <row r="2432" spans="1:21" x14ac:dyDescent="0.35">
      <c r="A2432" s="180">
        <v>4</v>
      </c>
      <c r="B2432" s="180" t="s">
        <v>187</v>
      </c>
      <c r="C2432" s="180">
        <v>2020</v>
      </c>
      <c r="D2432" s="180">
        <v>3</v>
      </c>
      <c r="E2432" s="180" t="s">
        <v>245</v>
      </c>
      <c r="F2432" s="181">
        <v>3</v>
      </c>
      <c r="G2432" s="180" t="s">
        <v>189</v>
      </c>
      <c r="H2432" s="180">
        <v>616</v>
      </c>
      <c r="I2432" s="180" t="s">
        <v>199</v>
      </c>
      <c r="J2432" s="180" t="s">
        <v>125</v>
      </c>
      <c r="K2432" s="180" t="s">
        <v>197</v>
      </c>
      <c r="L2432" s="180">
        <v>4532</v>
      </c>
      <c r="M2432" s="180" t="s">
        <v>200</v>
      </c>
      <c r="N2432" s="180">
        <v>1</v>
      </c>
      <c r="O2432" s="180">
        <v>8.8800000000000008</v>
      </c>
      <c r="P2432" s="180">
        <v>21</v>
      </c>
      <c r="Q2432" t="str">
        <f t="shared" si="37"/>
        <v>Street</v>
      </c>
      <c r="R2432" s="182"/>
      <c r="U2432" s="182"/>
    </row>
    <row r="2433" spans="1:21" x14ac:dyDescent="0.35">
      <c r="A2433" s="180">
        <v>5</v>
      </c>
      <c r="B2433" s="180" t="s">
        <v>181</v>
      </c>
      <c r="C2433" s="180">
        <v>2020</v>
      </c>
      <c r="D2433" s="180">
        <v>3</v>
      </c>
      <c r="E2433" s="180" t="s">
        <v>245</v>
      </c>
      <c r="F2433" s="181">
        <v>6</v>
      </c>
      <c r="G2433" s="180" t="s">
        <v>192</v>
      </c>
      <c r="H2433" s="180">
        <v>601</v>
      </c>
      <c r="I2433" s="180" t="s">
        <v>260</v>
      </c>
      <c r="J2433" s="180" t="s">
        <v>123</v>
      </c>
      <c r="K2433" s="180" t="s">
        <v>261</v>
      </c>
      <c r="L2433" s="180">
        <v>700</v>
      </c>
      <c r="M2433" s="180" t="s">
        <v>193</v>
      </c>
      <c r="N2433" s="180">
        <v>121</v>
      </c>
      <c r="O2433" s="180">
        <v>57828.12</v>
      </c>
      <c r="P2433" s="180">
        <v>94762</v>
      </c>
      <c r="Q2433" t="str">
        <f t="shared" si="37"/>
        <v>Street</v>
      </c>
      <c r="R2433" s="182"/>
      <c r="U2433" s="182"/>
    </row>
    <row r="2434" spans="1:21" x14ac:dyDescent="0.35">
      <c r="A2434" s="180">
        <v>5</v>
      </c>
      <c r="B2434" s="180" t="s">
        <v>181</v>
      </c>
      <c r="C2434" s="180">
        <v>2020</v>
      </c>
      <c r="D2434" s="180">
        <v>3</v>
      </c>
      <c r="E2434" s="180" t="s">
        <v>245</v>
      </c>
      <c r="F2434" s="181">
        <v>5</v>
      </c>
      <c r="G2434" s="180" t="s">
        <v>195</v>
      </c>
      <c r="H2434" s="180">
        <v>700</v>
      </c>
      <c r="I2434" s="180" t="s">
        <v>273</v>
      </c>
      <c r="J2434" s="180" t="s">
        <v>207</v>
      </c>
      <c r="K2434" s="180" t="s">
        <v>208</v>
      </c>
      <c r="L2434" s="180">
        <v>460</v>
      </c>
      <c r="M2434" s="180" t="s">
        <v>198</v>
      </c>
      <c r="N2434" s="180">
        <v>4</v>
      </c>
      <c r="O2434" s="180">
        <v>104625.89</v>
      </c>
      <c r="P2434" s="180">
        <v>602650</v>
      </c>
      <c r="Q2434" t="str">
        <f t="shared" ref="Q2434:Q2497" si="38">VLOOKUP(J2434,S:T,2,FALSE)</f>
        <v>5-Large C&amp;I</v>
      </c>
      <c r="R2434" s="182"/>
      <c r="U2434" s="182"/>
    </row>
    <row r="2435" spans="1:21" x14ac:dyDescent="0.35">
      <c r="A2435" s="180">
        <v>5</v>
      </c>
      <c r="B2435" s="180" t="s">
        <v>181</v>
      </c>
      <c r="C2435" s="180">
        <v>2020</v>
      </c>
      <c r="D2435" s="180">
        <v>3</v>
      </c>
      <c r="E2435" s="180" t="s">
        <v>245</v>
      </c>
      <c r="F2435" s="181">
        <v>5</v>
      </c>
      <c r="G2435" s="180" t="s">
        <v>195</v>
      </c>
      <c r="H2435" s="180">
        <v>701</v>
      </c>
      <c r="I2435" s="180" t="s">
        <v>206</v>
      </c>
      <c r="J2435" s="180" t="s">
        <v>207</v>
      </c>
      <c r="K2435" s="180" t="s">
        <v>208</v>
      </c>
      <c r="L2435" s="180">
        <v>460</v>
      </c>
      <c r="M2435" s="180" t="s">
        <v>198</v>
      </c>
      <c r="N2435" s="180">
        <v>77</v>
      </c>
      <c r="O2435" s="180">
        <v>1250919.96</v>
      </c>
      <c r="P2435" s="180">
        <v>6713664</v>
      </c>
      <c r="Q2435" t="str">
        <f t="shared" si="38"/>
        <v>5-Large C&amp;I</v>
      </c>
      <c r="R2435" s="182"/>
      <c r="U2435" s="182"/>
    </row>
    <row r="2436" spans="1:21" x14ac:dyDescent="0.35">
      <c r="A2436" s="180">
        <v>5</v>
      </c>
      <c r="B2436" s="180" t="s">
        <v>181</v>
      </c>
      <c r="C2436" s="180">
        <v>2020</v>
      </c>
      <c r="D2436" s="180">
        <v>3</v>
      </c>
      <c r="E2436" s="180" t="s">
        <v>245</v>
      </c>
      <c r="F2436" s="181">
        <v>79</v>
      </c>
      <c r="G2436" s="180" t="s">
        <v>212</v>
      </c>
      <c r="H2436" s="180">
        <v>954</v>
      </c>
      <c r="I2436" s="180" t="s">
        <v>237</v>
      </c>
      <c r="J2436" s="180" t="s">
        <v>119</v>
      </c>
      <c r="K2436" s="180" t="s">
        <v>216</v>
      </c>
      <c r="L2436" s="180">
        <v>4579</v>
      </c>
      <c r="M2436" s="180" t="s">
        <v>221</v>
      </c>
      <c r="N2436" s="180">
        <v>5</v>
      </c>
      <c r="O2436" s="180">
        <v>7856.21</v>
      </c>
      <c r="P2436" s="180">
        <v>90400</v>
      </c>
      <c r="Q2436" t="str">
        <f t="shared" si="38"/>
        <v>4-Medium C&amp;I</v>
      </c>
      <c r="R2436" s="182"/>
      <c r="U2436" s="182"/>
    </row>
    <row r="2437" spans="1:21" x14ac:dyDescent="0.35">
      <c r="A2437" s="180">
        <v>5</v>
      </c>
      <c r="B2437" s="180" t="s">
        <v>181</v>
      </c>
      <c r="C2437" s="180">
        <v>2020</v>
      </c>
      <c r="D2437" s="180">
        <v>3</v>
      </c>
      <c r="E2437" s="180" t="s">
        <v>245</v>
      </c>
      <c r="F2437" s="181">
        <v>3</v>
      </c>
      <c r="G2437" s="180" t="s">
        <v>189</v>
      </c>
      <c r="H2437" s="180">
        <v>20</v>
      </c>
      <c r="I2437" s="180" t="s">
        <v>300</v>
      </c>
      <c r="J2437" s="180" t="s">
        <v>128</v>
      </c>
      <c r="K2437" s="180" t="s">
        <v>205</v>
      </c>
      <c r="L2437" s="180">
        <v>300</v>
      </c>
      <c r="M2437" s="180" t="s">
        <v>191</v>
      </c>
      <c r="N2437" s="180">
        <v>74</v>
      </c>
      <c r="O2437" s="180">
        <v>193621.97</v>
      </c>
      <c r="P2437" s="180">
        <v>970117</v>
      </c>
      <c r="Q2437" t="str">
        <f t="shared" si="38"/>
        <v>4-Medium C&amp;I</v>
      </c>
      <c r="R2437" s="182"/>
      <c r="U2437" s="182"/>
    </row>
    <row r="2438" spans="1:21" x14ac:dyDescent="0.35">
      <c r="A2438" s="180">
        <v>4</v>
      </c>
      <c r="B2438" s="180" t="s">
        <v>187</v>
      </c>
      <c r="C2438" s="180">
        <v>2020</v>
      </c>
      <c r="D2438" s="180">
        <v>3</v>
      </c>
      <c r="E2438" s="180" t="s">
        <v>245</v>
      </c>
      <c r="F2438" s="181">
        <v>1</v>
      </c>
      <c r="G2438" s="180" t="s">
        <v>183</v>
      </c>
      <c r="H2438" s="180">
        <v>10</v>
      </c>
      <c r="I2438" s="180" t="s">
        <v>251</v>
      </c>
      <c r="J2438" s="180" t="s">
        <v>118</v>
      </c>
      <c r="K2438" s="180" t="s">
        <v>214</v>
      </c>
      <c r="L2438" s="180">
        <v>200</v>
      </c>
      <c r="M2438" s="180" t="s">
        <v>210</v>
      </c>
      <c r="N2438" s="180">
        <v>3</v>
      </c>
      <c r="O2438" s="180">
        <v>658.61</v>
      </c>
      <c r="P2438" s="180">
        <v>2837</v>
      </c>
      <c r="Q2438" t="str">
        <f t="shared" si="38"/>
        <v>3-Small C&amp;I</v>
      </c>
      <c r="R2438" s="182"/>
      <c r="U2438" s="182"/>
    </row>
    <row r="2439" spans="1:21" x14ac:dyDescent="0.35">
      <c r="A2439" s="180">
        <v>5</v>
      </c>
      <c r="B2439" s="180" t="s">
        <v>181</v>
      </c>
      <c r="C2439" s="180">
        <v>2020</v>
      </c>
      <c r="D2439" s="180">
        <v>3</v>
      </c>
      <c r="E2439" s="180" t="s">
        <v>245</v>
      </c>
      <c r="F2439" s="181">
        <v>1</v>
      </c>
      <c r="G2439" s="180" t="s">
        <v>183</v>
      </c>
      <c r="H2439" s="180">
        <v>15</v>
      </c>
      <c r="I2439" s="180" t="s">
        <v>252</v>
      </c>
      <c r="J2439" s="180" t="s">
        <v>118</v>
      </c>
      <c r="K2439" s="180" t="s">
        <v>214</v>
      </c>
      <c r="L2439" s="180">
        <v>200</v>
      </c>
      <c r="M2439" s="180" t="s">
        <v>210</v>
      </c>
      <c r="N2439" s="180">
        <v>1</v>
      </c>
      <c r="O2439" s="180">
        <v>22.07</v>
      </c>
      <c r="P2439" s="180">
        <v>57</v>
      </c>
      <c r="Q2439" t="str">
        <f t="shared" si="38"/>
        <v>3-Small C&amp;I</v>
      </c>
      <c r="R2439" s="182"/>
      <c r="U2439" s="182"/>
    </row>
    <row r="2440" spans="1:21" x14ac:dyDescent="0.35">
      <c r="A2440" s="180">
        <v>4</v>
      </c>
      <c r="B2440" s="180" t="s">
        <v>187</v>
      </c>
      <c r="C2440" s="180">
        <v>2020</v>
      </c>
      <c r="D2440" s="180">
        <v>3</v>
      </c>
      <c r="E2440" s="180" t="s">
        <v>245</v>
      </c>
      <c r="F2440" s="181">
        <v>3</v>
      </c>
      <c r="G2440" s="180" t="s">
        <v>189</v>
      </c>
      <c r="H2440" s="180">
        <v>15</v>
      </c>
      <c r="I2440" s="180" t="s">
        <v>252</v>
      </c>
      <c r="J2440" s="180" t="s">
        <v>118</v>
      </c>
      <c r="K2440" s="180" t="s">
        <v>214</v>
      </c>
      <c r="L2440" s="180">
        <v>300</v>
      </c>
      <c r="M2440" s="180" t="s">
        <v>191</v>
      </c>
      <c r="N2440" s="180">
        <v>1</v>
      </c>
      <c r="O2440" s="180">
        <v>22.8</v>
      </c>
      <c r="P2440" s="180">
        <v>57</v>
      </c>
      <c r="Q2440" t="str">
        <f t="shared" si="38"/>
        <v>3-Small C&amp;I</v>
      </c>
      <c r="R2440" s="182"/>
      <c r="U2440" s="182"/>
    </row>
    <row r="2441" spans="1:21" x14ac:dyDescent="0.35">
      <c r="A2441" s="180">
        <v>5</v>
      </c>
      <c r="B2441" s="180" t="s">
        <v>181</v>
      </c>
      <c r="C2441" s="180">
        <v>2020</v>
      </c>
      <c r="D2441" s="180">
        <v>3</v>
      </c>
      <c r="E2441" s="180" t="s">
        <v>245</v>
      </c>
      <c r="F2441" s="181">
        <v>1</v>
      </c>
      <c r="G2441" s="180" t="s">
        <v>183</v>
      </c>
      <c r="H2441" s="180">
        <v>10</v>
      </c>
      <c r="I2441" s="180" t="s">
        <v>251</v>
      </c>
      <c r="J2441" s="180" t="s">
        <v>117</v>
      </c>
      <c r="K2441" s="180" t="s">
        <v>236</v>
      </c>
      <c r="L2441" s="180">
        <v>200</v>
      </c>
      <c r="M2441" s="180" t="s">
        <v>210</v>
      </c>
      <c r="N2441" s="180">
        <v>1074</v>
      </c>
      <c r="O2441" s="180">
        <v>88212.56</v>
      </c>
      <c r="P2441" s="180">
        <v>361534</v>
      </c>
      <c r="Q2441" t="str">
        <f t="shared" si="38"/>
        <v>3-Small C&amp;I</v>
      </c>
      <c r="R2441" s="182"/>
      <c r="U2441" s="182"/>
    </row>
    <row r="2442" spans="1:21" x14ac:dyDescent="0.35">
      <c r="A2442" s="180">
        <v>5</v>
      </c>
      <c r="B2442" s="180" t="s">
        <v>181</v>
      </c>
      <c r="C2442" s="180">
        <v>2020</v>
      </c>
      <c r="D2442" s="180">
        <v>3</v>
      </c>
      <c r="E2442" s="180" t="s">
        <v>245</v>
      </c>
      <c r="F2442" s="181">
        <v>3</v>
      </c>
      <c r="G2442" s="180" t="s">
        <v>189</v>
      </c>
      <c r="H2442" s="180">
        <v>13</v>
      </c>
      <c r="I2442" s="180" t="s">
        <v>296</v>
      </c>
      <c r="J2442" s="180" t="s">
        <v>119</v>
      </c>
      <c r="K2442" s="180" t="s">
        <v>216</v>
      </c>
      <c r="L2442" s="180">
        <v>300</v>
      </c>
      <c r="M2442" s="180" t="s">
        <v>191</v>
      </c>
      <c r="N2442" s="180">
        <v>105</v>
      </c>
      <c r="O2442" s="180">
        <v>241901.91</v>
      </c>
      <c r="P2442" s="180">
        <v>1205060</v>
      </c>
      <c r="Q2442" t="str">
        <f t="shared" si="38"/>
        <v>4-Medium C&amp;I</v>
      </c>
      <c r="R2442" s="182"/>
      <c r="U2442" s="182"/>
    </row>
    <row r="2443" spans="1:21" x14ac:dyDescent="0.35">
      <c r="A2443" s="180">
        <v>5</v>
      </c>
      <c r="B2443" s="180" t="s">
        <v>181</v>
      </c>
      <c r="C2443" s="180">
        <v>2020</v>
      </c>
      <c r="D2443" s="180">
        <v>3</v>
      </c>
      <c r="E2443" s="180" t="s">
        <v>245</v>
      </c>
      <c r="F2443" s="181">
        <v>60</v>
      </c>
      <c r="G2443" s="180" t="s">
        <v>212</v>
      </c>
      <c r="H2443" s="180">
        <v>612</v>
      </c>
      <c r="I2443" s="180" t="s">
        <v>223</v>
      </c>
      <c r="J2443" s="180" t="s">
        <v>116</v>
      </c>
      <c r="K2443" s="180" t="s">
        <v>224</v>
      </c>
      <c r="L2443" s="180">
        <v>360</v>
      </c>
      <c r="M2443" s="180" t="s">
        <v>225</v>
      </c>
      <c r="N2443" s="180">
        <v>1</v>
      </c>
      <c r="O2443" s="180">
        <v>9.1</v>
      </c>
      <c r="P2443" s="180">
        <v>9</v>
      </c>
      <c r="Q2443" t="str">
        <f t="shared" si="38"/>
        <v>3-Small C&amp;I</v>
      </c>
      <c r="R2443" s="182"/>
      <c r="U2443" s="182"/>
    </row>
    <row r="2444" spans="1:21" x14ac:dyDescent="0.35">
      <c r="A2444" s="180">
        <v>5</v>
      </c>
      <c r="B2444" s="180" t="s">
        <v>181</v>
      </c>
      <c r="C2444" s="180">
        <v>2020</v>
      </c>
      <c r="D2444" s="180">
        <v>3</v>
      </c>
      <c r="E2444" s="180" t="s">
        <v>245</v>
      </c>
      <c r="F2444" s="181">
        <v>6</v>
      </c>
      <c r="G2444" s="180" t="s">
        <v>192</v>
      </c>
      <c r="H2444" s="180">
        <v>621</v>
      </c>
      <c r="I2444" s="180" t="s">
        <v>259</v>
      </c>
      <c r="J2444" s="180" t="s">
        <v>116</v>
      </c>
      <c r="K2444" s="180" t="s">
        <v>224</v>
      </c>
      <c r="L2444" s="180">
        <v>4562</v>
      </c>
      <c r="M2444" s="180" t="s">
        <v>211</v>
      </c>
      <c r="N2444" s="180">
        <v>9</v>
      </c>
      <c r="O2444" s="180">
        <v>185.83</v>
      </c>
      <c r="P2444" s="180">
        <v>1254</v>
      </c>
      <c r="Q2444" t="str">
        <f t="shared" si="38"/>
        <v>3-Small C&amp;I</v>
      </c>
      <c r="R2444" s="182"/>
      <c r="U2444" s="182"/>
    </row>
    <row r="2445" spans="1:21" x14ac:dyDescent="0.35">
      <c r="A2445" s="180">
        <v>5</v>
      </c>
      <c r="B2445" s="180" t="s">
        <v>181</v>
      </c>
      <c r="C2445" s="180">
        <v>2020</v>
      </c>
      <c r="D2445" s="180">
        <v>3</v>
      </c>
      <c r="E2445" s="180" t="s">
        <v>245</v>
      </c>
      <c r="F2445" s="181">
        <v>79</v>
      </c>
      <c r="G2445" s="180" t="s">
        <v>212</v>
      </c>
      <c r="H2445" s="180">
        <v>5</v>
      </c>
      <c r="I2445" s="180" t="s">
        <v>190</v>
      </c>
      <c r="J2445" s="180" t="s">
        <v>115</v>
      </c>
      <c r="K2445" s="180" t="s">
        <v>185</v>
      </c>
      <c r="L2445" s="180">
        <v>1579</v>
      </c>
      <c r="M2445" s="180" t="s">
        <v>271</v>
      </c>
      <c r="N2445" s="180">
        <v>1</v>
      </c>
      <c r="O2445" s="180">
        <v>9.64</v>
      </c>
      <c r="P2445" s="180">
        <v>0</v>
      </c>
      <c r="Q2445" t="str">
        <f t="shared" si="38"/>
        <v>3-Small C&amp;I</v>
      </c>
      <c r="R2445" s="182"/>
      <c r="U2445" s="182"/>
    </row>
    <row r="2446" spans="1:21" x14ac:dyDescent="0.35">
      <c r="A2446" s="180">
        <v>4</v>
      </c>
      <c r="B2446" s="180" t="s">
        <v>187</v>
      </c>
      <c r="C2446" s="180">
        <v>2020</v>
      </c>
      <c r="D2446" s="180">
        <v>3</v>
      </c>
      <c r="E2446" s="180" t="s">
        <v>245</v>
      </c>
      <c r="F2446" s="181">
        <v>3</v>
      </c>
      <c r="G2446" s="180" t="s">
        <v>189</v>
      </c>
      <c r="H2446" s="180">
        <v>950</v>
      </c>
      <c r="I2446" s="180" t="s">
        <v>184</v>
      </c>
      <c r="J2446" s="180" t="s">
        <v>115</v>
      </c>
      <c r="K2446" s="180" t="s">
        <v>185</v>
      </c>
      <c r="L2446" s="180">
        <v>4532</v>
      </c>
      <c r="M2446" s="180" t="s">
        <v>200</v>
      </c>
      <c r="N2446" s="180">
        <v>1267</v>
      </c>
      <c r="O2446" s="180">
        <v>174784.15</v>
      </c>
      <c r="P2446" s="180">
        <v>1634622</v>
      </c>
      <c r="Q2446" t="str">
        <f t="shared" si="38"/>
        <v>3-Small C&amp;I</v>
      </c>
      <c r="R2446" s="182"/>
      <c r="U2446" s="182"/>
    </row>
    <row r="2447" spans="1:21" x14ac:dyDescent="0.35">
      <c r="A2447" s="180">
        <v>5</v>
      </c>
      <c r="B2447" s="180" t="s">
        <v>181</v>
      </c>
      <c r="C2447" s="180">
        <v>2020</v>
      </c>
      <c r="D2447" s="180">
        <v>3</v>
      </c>
      <c r="E2447" s="180" t="s">
        <v>245</v>
      </c>
      <c r="F2447" s="181">
        <v>1</v>
      </c>
      <c r="G2447" s="180" t="s">
        <v>183</v>
      </c>
      <c r="H2447" s="180">
        <v>1</v>
      </c>
      <c r="I2447" s="180" t="s">
        <v>229</v>
      </c>
      <c r="J2447" s="180" t="s">
        <v>121</v>
      </c>
      <c r="K2447" s="180" t="s">
        <v>230</v>
      </c>
      <c r="L2447" s="180">
        <v>200</v>
      </c>
      <c r="M2447" s="180" t="s">
        <v>210</v>
      </c>
      <c r="N2447" s="180">
        <v>502146</v>
      </c>
      <c r="O2447" s="180">
        <v>67369158.560000002</v>
      </c>
      <c r="P2447" s="180">
        <v>245818261</v>
      </c>
      <c r="Q2447" t="str">
        <f t="shared" si="38"/>
        <v>1-Residential</v>
      </c>
      <c r="R2447" s="182"/>
      <c r="U2447" s="182"/>
    </row>
    <row r="2448" spans="1:21" x14ac:dyDescent="0.35">
      <c r="A2448" s="180">
        <v>5</v>
      </c>
      <c r="B2448" s="180" t="s">
        <v>181</v>
      </c>
      <c r="C2448" s="180">
        <v>2020</v>
      </c>
      <c r="D2448" s="180">
        <v>3</v>
      </c>
      <c r="E2448" s="180" t="s">
        <v>245</v>
      </c>
      <c r="F2448" s="181">
        <v>10</v>
      </c>
      <c r="G2448" s="180" t="s">
        <v>238</v>
      </c>
      <c r="H2448" s="180">
        <v>603</v>
      </c>
      <c r="I2448" s="180" t="s">
        <v>196</v>
      </c>
      <c r="J2448" s="180" t="s">
        <v>125</v>
      </c>
      <c r="K2448" s="180" t="s">
        <v>197</v>
      </c>
      <c r="L2448" s="180">
        <v>207</v>
      </c>
      <c r="M2448" s="180" t="s">
        <v>243</v>
      </c>
      <c r="N2448" s="180">
        <v>27</v>
      </c>
      <c r="O2448" s="180">
        <v>566.96</v>
      </c>
      <c r="P2448" s="180">
        <v>1354</v>
      </c>
      <c r="Q2448" t="str">
        <f t="shared" si="38"/>
        <v>Street</v>
      </c>
      <c r="R2448" s="182"/>
      <c r="U2448" s="182"/>
    </row>
    <row r="2449" spans="1:21" x14ac:dyDescent="0.35">
      <c r="A2449" s="180">
        <v>5</v>
      </c>
      <c r="B2449" s="180" t="s">
        <v>181</v>
      </c>
      <c r="C2449" s="180">
        <v>2020</v>
      </c>
      <c r="D2449" s="180">
        <v>3</v>
      </c>
      <c r="E2449" s="180" t="s">
        <v>245</v>
      </c>
      <c r="F2449" s="181">
        <v>6</v>
      </c>
      <c r="G2449" s="180" t="s">
        <v>192</v>
      </c>
      <c r="H2449" s="180">
        <v>606</v>
      </c>
      <c r="I2449" s="180" t="s">
        <v>279</v>
      </c>
      <c r="J2449" s="180" t="s">
        <v>130</v>
      </c>
      <c r="K2449" s="180" t="s">
        <v>280</v>
      </c>
      <c r="L2449" s="180">
        <v>700</v>
      </c>
      <c r="M2449" s="180" t="s">
        <v>193</v>
      </c>
      <c r="N2449" s="180">
        <v>2</v>
      </c>
      <c r="O2449" s="180">
        <v>759.65</v>
      </c>
      <c r="P2449" s="180">
        <v>1381</v>
      </c>
      <c r="Q2449" t="str">
        <f t="shared" si="38"/>
        <v>Street</v>
      </c>
      <c r="R2449" s="182"/>
      <c r="U2449" s="182"/>
    </row>
    <row r="2450" spans="1:21" x14ac:dyDescent="0.35">
      <c r="A2450" s="180">
        <v>5</v>
      </c>
      <c r="B2450" s="180" t="s">
        <v>181</v>
      </c>
      <c r="C2450" s="180">
        <v>2020</v>
      </c>
      <c r="D2450" s="180">
        <v>3</v>
      </c>
      <c r="E2450" s="180" t="s">
        <v>245</v>
      </c>
      <c r="F2450" s="181">
        <v>6</v>
      </c>
      <c r="G2450" s="180" t="s">
        <v>192</v>
      </c>
      <c r="H2450" s="180">
        <v>607</v>
      </c>
      <c r="I2450" s="180" t="s">
        <v>293</v>
      </c>
      <c r="J2450" s="180" t="s">
        <v>130</v>
      </c>
      <c r="K2450" s="180" t="s">
        <v>280</v>
      </c>
      <c r="L2450" s="180">
        <v>700</v>
      </c>
      <c r="M2450" s="180" t="s">
        <v>193</v>
      </c>
      <c r="N2450" s="180">
        <v>2</v>
      </c>
      <c r="O2450" s="180">
        <v>19171.93</v>
      </c>
      <c r="P2450" s="180">
        <v>44724</v>
      </c>
      <c r="Q2450" t="str">
        <f t="shared" si="38"/>
        <v>Street</v>
      </c>
      <c r="R2450" s="182"/>
      <c r="U2450" s="182"/>
    </row>
    <row r="2451" spans="1:21" x14ac:dyDescent="0.35">
      <c r="A2451" s="180">
        <v>5</v>
      </c>
      <c r="B2451" s="180" t="s">
        <v>181</v>
      </c>
      <c r="C2451" s="180">
        <v>2020</v>
      </c>
      <c r="D2451" s="180">
        <v>3</v>
      </c>
      <c r="E2451" s="180" t="s">
        <v>245</v>
      </c>
      <c r="F2451" s="181">
        <v>1</v>
      </c>
      <c r="G2451" s="180" t="s">
        <v>183</v>
      </c>
      <c r="H2451" s="180">
        <v>602</v>
      </c>
      <c r="I2451" s="180" t="s">
        <v>246</v>
      </c>
      <c r="J2451" s="180" t="s">
        <v>125</v>
      </c>
      <c r="K2451" s="180" t="s">
        <v>197</v>
      </c>
      <c r="L2451" s="180">
        <v>200</v>
      </c>
      <c r="M2451" s="180" t="s">
        <v>210</v>
      </c>
      <c r="N2451" s="180">
        <v>185</v>
      </c>
      <c r="O2451" s="180">
        <v>8262.41</v>
      </c>
      <c r="P2451" s="180">
        <v>18631</v>
      </c>
      <c r="Q2451" t="str">
        <f t="shared" si="38"/>
        <v>Street</v>
      </c>
      <c r="R2451" s="182"/>
      <c r="U2451" s="182"/>
    </row>
    <row r="2452" spans="1:21" x14ac:dyDescent="0.35">
      <c r="A2452" s="180">
        <v>5</v>
      </c>
      <c r="B2452" s="180" t="s">
        <v>181</v>
      </c>
      <c r="C2452" s="180">
        <v>2020</v>
      </c>
      <c r="D2452" s="180">
        <v>3</v>
      </c>
      <c r="E2452" s="180" t="s">
        <v>245</v>
      </c>
      <c r="F2452" s="181">
        <v>1</v>
      </c>
      <c r="G2452" s="180" t="s">
        <v>183</v>
      </c>
      <c r="H2452" s="180">
        <v>2</v>
      </c>
      <c r="I2452" s="180" t="s">
        <v>264</v>
      </c>
      <c r="J2452" s="180" t="s">
        <v>121</v>
      </c>
      <c r="K2452" s="180" t="s">
        <v>230</v>
      </c>
      <c r="L2452" s="180">
        <v>200</v>
      </c>
      <c r="M2452" s="180" t="s">
        <v>210</v>
      </c>
      <c r="N2452" s="180">
        <v>252</v>
      </c>
      <c r="O2452" s="180">
        <v>38147.65</v>
      </c>
      <c r="P2452" s="180">
        <v>136125</v>
      </c>
      <c r="Q2452" t="str">
        <f t="shared" si="38"/>
        <v>1-Residential</v>
      </c>
      <c r="R2452" s="182"/>
      <c r="U2452" s="182"/>
    </row>
    <row r="2453" spans="1:21" x14ac:dyDescent="0.35">
      <c r="A2453" s="180">
        <v>5</v>
      </c>
      <c r="B2453" s="180" t="s">
        <v>181</v>
      </c>
      <c r="C2453" s="180">
        <v>2020</v>
      </c>
      <c r="D2453" s="180">
        <v>3</v>
      </c>
      <c r="E2453" s="180" t="s">
        <v>245</v>
      </c>
      <c r="F2453" s="181">
        <v>10</v>
      </c>
      <c r="G2453" s="180" t="s">
        <v>238</v>
      </c>
      <c r="H2453" s="180">
        <v>1</v>
      </c>
      <c r="I2453" s="180" t="s">
        <v>229</v>
      </c>
      <c r="J2453" s="180" t="s">
        <v>121</v>
      </c>
      <c r="K2453" s="180" t="s">
        <v>230</v>
      </c>
      <c r="L2453" s="180">
        <v>207</v>
      </c>
      <c r="M2453" s="180" t="s">
        <v>243</v>
      </c>
      <c r="N2453" s="180">
        <v>37240</v>
      </c>
      <c r="O2453" s="180">
        <v>8886186.6999999993</v>
      </c>
      <c r="P2453" s="180">
        <v>33025902</v>
      </c>
      <c r="Q2453" t="str">
        <f t="shared" si="38"/>
        <v>1-Residential</v>
      </c>
      <c r="R2453" s="182"/>
      <c r="U2453" s="182"/>
    </row>
    <row r="2454" spans="1:21" x14ac:dyDescent="0.35">
      <c r="A2454" s="180">
        <v>4</v>
      </c>
      <c r="B2454" s="180" t="s">
        <v>187</v>
      </c>
      <c r="C2454" s="180">
        <v>2020</v>
      </c>
      <c r="D2454" s="180">
        <v>3</v>
      </c>
      <c r="E2454" s="180" t="s">
        <v>245</v>
      </c>
      <c r="F2454" s="181">
        <v>10</v>
      </c>
      <c r="G2454" s="180" t="s">
        <v>238</v>
      </c>
      <c r="H2454" s="180">
        <v>1</v>
      </c>
      <c r="I2454" s="180" t="s">
        <v>229</v>
      </c>
      <c r="J2454" s="180" t="s">
        <v>121</v>
      </c>
      <c r="K2454" s="180" t="s">
        <v>230</v>
      </c>
      <c r="L2454" s="180">
        <v>207</v>
      </c>
      <c r="M2454" s="180" t="s">
        <v>243</v>
      </c>
      <c r="N2454" s="180">
        <v>17</v>
      </c>
      <c r="O2454" s="180">
        <v>2655.21</v>
      </c>
      <c r="P2454" s="180">
        <v>9530</v>
      </c>
      <c r="Q2454" t="str">
        <f t="shared" si="38"/>
        <v>1-Residential</v>
      </c>
      <c r="R2454" s="182"/>
      <c r="U2454" s="182"/>
    </row>
    <row r="2455" spans="1:21" x14ac:dyDescent="0.35">
      <c r="A2455" s="180">
        <v>5</v>
      </c>
      <c r="B2455" s="180" t="s">
        <v>181</v>
      </c>
      <c r="C2455" s="180">
        <v>2020</v>
      </c>
      <c r="D2455" s="180">
        <v>3</v>
      </c>
      <c r="E2455" s="180" t="s">
        <v>245</v>
      </c>
      <c r="F2455" s="181">
        <v>6</v>
      </c>
      <c r="G2455" s="180" t="s">
        <v>192</v>
      </c>
      <c r="H2455" s="180">
        <v>616</v>
      </c>
      <c r="I2455" s="180" t="s">
        <v>199</v>
      </c>
      <c r="J2455" s="180" t="s">
        <v>125</v>
      </c>
      <c r="K2455" s="180" t="s">
        <v>197</v>
      </c>
      <c r="L2455" s="180">
        <v>4562</v>
      </c>
      <c r="M2455" s="180" t="s">
        <v>211</v>
      </c>
      <c r="N2455" s="180">
        <v>914</v>
      </c>
      <c r="O2455" s="180">
        <v>66339.679999999993</v>
      </c>
      <c r="P2455" s="180">
        <v>252384</v>
      </c>
      <c r="Q2455" t="str">
        <f t="shared" si="38"/>
        <v>Street</v>
      </c>
      <c r="R2455" s="182"/>
      <c r="U2455" s="182"/>
    </row>
    <row r="2456" spans="1:21" x14ac:dyDescent="0.35">
      <c r="A2456" s="180">
        <v>5</v>
      </c>
      <c r="B2456" s="180" t="s">
        <v>181</v>
      </c>
      <c r="C2456" s="180">
        <v>2020</v>
      </c>
      <c r="D2456" s="180">
        <v>3</v>
      </c>
      <c r="E2456" s="180" t="s">
        <v>245</v>
      </c>
      <c r="F2456" s="181">
        <v>6</v>
      </c>
      <c r="G2456" s="180" t="s">
        <v>192</v>
      </c>
      <c r="H2456" s="180">
        <v>609</v>
      </c>
      <c r="I2456" s="180" t="s">
        <v>298</v>
      </c>
      <c r="J2456" s="180" t="s">
        <v>278</v>
      </c>
      <c r="K2456" s="180" t="s">
        <v>212</v>
      </c>
      <c r="L2456" s="180">
        <v>700</v>
      </c>
      <c r="M2456" s="180" t="s">
        <v>193</v>
      </c>
      <c r="N2456" s="180">
        <v>13</v>
      </c>
      <c r="O2456" s="180">
        <v>9187.01</v>
      </c>
      <c r="P2456" s="180">
        <v>38387</v>
      </c>
      <c r="Q2456" t="str">
        <f t="shared" si="38"/>
        <v>Street</v>
      </c>
      <c r="R2456" s="182"/>
      <c r="U2456" s="182"/>
    </row>
    <row r="2457" spans="1:21" x14ac:dyDescent="0.35">
      <c r="A2457" s="180">
        <v>5</v>
      </c>
      <c r="B2457" s="180" t="s">
        <v>181</v>
      </c>
      <c r="C2457" s="180">
        <v>2020</v>
      </c>
      <c r="D2457" s="180">
        <v>3</v>
      </c>
      <c r="E2457" s="180" t="s">
        <v>245</v>
      </c>
      <c r="F2457" s="181">
        <v>5</v>
      </c>
      <c r="G2457" s="180" t="s">
        <v>195</v>
      </c>
      <c r="H2457" s="180">
        <v>710</v>
      </c>
      <c r="I2457" s="180" t="s">
        <v>220</v>
      </c>
      <c r="J2457" s="180" t="s">
        <v>207</v>
      </c>
      <c r="K2457" s="180" t="s">
        <v>208</v>
      </c>
      <c r="L2457" s="180">
        <v>4552</v>
      </c>
      <c r="M2457" s="180" t="s">
        <v>276</v>
      </c>
      <c r="N2457" s="180">
        <v>638</v>
      </c>
      <c r="O2457" s="180">
        <v>9306290.8699999992</v>
      </c>
      <c r="P2457" s="180">
        <v>158989535</v>
      </c>
      <c r="Q2457" t="str">
        <f t="shared" si="38"/>
        <v>5-Large C&amp;I</v>
      </c>
      <c r="R2457" s="182"/>
      <c r="U2457" s="182"/>
    </row>
    <row r="2458" spans="1:21" x14ac:dyDescent="0.35">
      <c r="A2458" s="180">
        <v>5</v>
      </c>
      <c r="B2458" s="180" t="s">
        <v>181</v>
      </c>
      <c r="C2458" s="180">
        <v>2020</v>
      </c>
      <c r="D2458" s="180">
        <v>3</v>
      </c>
      <c r="E2458" s="180" t="s">
        <v>245</v>
      </c>
      <c r="F2458" s="181">
        <v>1</v>
      </c>
      <c r="G2458" s="180" t="s">
        <v>183</v>
      </c>
      <c r="H2458" s="180">
        <v>953</v>
      </c>
      <c r="I2458" s="180" t="s">
        <v>213</v>
      </c>
      <c r="J2458" s="180" t="s">
        <v>118</v>
      </c>
      <c r="K2458" s="180" t="s">
        <v>214</v>
      </c>
      <c r="L2458" s="180">
        <v>4512</v>
      </c>
      <c r="M2458" s="180" t="s">
        <v>186</v>
      </c>
      <c r="N2458" s="180">
        <v>742</v>
      </c>
      <c r="O2458" s="180">
        <v>28810.73</v>
      </c>
      <c r="P2458" s="180">
        <v>230100</v>
      </c>
      <c r="Q2458" t="str">
        <f t="shared" si="38"/>
        <v>3-Small C&amp;I</v>
      </c>
      <c r="R2458" s="182"/>
      <c r="U2458" s="182"/>
    </row>
    <row r="2459" spans="1:21" x14ac:dyDescent="0.35">
      <c r="A2459" s="180">
        <v>4</v>
      </c>
      <c r="B2459" s="180" t="s">
        <v>187</v>
      </c>
      <c r="C2459" s="180">
        <v>2020</v>
      </c>
      <c r="D2459" s="180">
        <v>3</v>
      </c>
      <c r="E2459" s="180" t="s">
        <v>245</v>
      </c>
      <c r="F2459" s="181">
        <v>3</v>
      </c>
      <c r="G2459" s="180" t="s">
        <v>189</v>
      </c>
      <c r="H2459" s="180">
        <v>953</v>
      </c>
      <c r="I2459" s="180" t="s">
        <v>213</v>
      </c>
      <c r="J2459" s="180" t="s">
        <v>118</v>
      </c>
      <c r="K2459" s="180" t="s">
        <v>214</v>
      </c>
      <c r="L2459" s="180">
        <v>4532</v>
      </c>
      <c r="M2459" s="180" t="s">
        <v>200</v>
      </c>
      <c r="N2459" s="180">
        <v>49</v>
      </c>
      <c r="O2459" s="180">
        <v>3256.42</v>
      </c>
      <c r="P2459" s="180">
        <v>27455</v>
      </c>
      <c r="Q2459" t="str">
        <f t="shared" si="38"/>
        <v>3-Small C&amp;I</v>
      </c>
      <c r="R2459" s="182"/>
      <c r="U2459" s="182"/>
    </row>
    <row r="2460" spans="1:21" x14ac:dyDescent="0.35">
      <c r="A2460" s="180">
        <v>4</v>
      </c>
      <c r="B2460" s="180" t="s">
        <v>187</v>
      </c>
      <c r="C2460" s="180">
        <v>2020</v>
      </c>
      <c r="D2460" s="180">
        <v>3</v>
      </c>
      <c r="E2460" s="180" t="s">
        <v>245</v>
      </c>
      <c r="F2460" s="181">
        <v>3</v>
      </c>
      <c r="G2460" s="180" t="s">
        <v>189</v>
      </c>
      <c r="H2460" s="180">
        <v>954</v>
      </c>
      <c r="I2460" s="180" t="s">
        <v>237</v>
      </c>
      <c r="J2460" s="180" t="s">
        <v>119</v>
      </c>
      <c r="K2460" s="180" t="s">
        <v>216</v>
      </c>
      <c r="L2460" s="180">
        <v>4532</v>
      </c>
      <c r="M2460" s="180" t="s">
        <v>200</v>
      </c>
      <c r="N2460" s="180">
        <v>74</v>
      </c>
      <c r="O2460" s="180">
        <v>103039.51</v>
      </c>
      <c r="P2460" s="180">
        <v>1194829</v>
      </c>
      <c r="Q2460" t="str">
        <f t="shared" si="38"/>
        <v>4-Medium C&amp;I</v>
      </c>
      <c r="R2460" s="182"/>
      <c r="U2460" s="182"/>
    </row>
    <row r="2461" spans="1:21" x14ac:dyDescent="0.35">
      <c r="A2461" s="180">
        <v>5</v>
      </c>
      <c r="B2461" s="180" t="s">
        <v>181</v>
      </c>
      <c r="C2461" s="180">
        <v>2020</v>
      </c>
      <c r="D2461" s="180">
        <v>3</v>
      </c>
      <c r="E2461" s="180" t="s">
        <v>245</v>
      </c>
      <c r="F2461" s="181">
        <v>3</v>
      </c>
      <c r="G2461" s="180" t="s">
        <v>189</v>
      </c>
      <c r="H2461" s="180">
        <v>956</v>
      </c>
      <c r="I2461" s="180" t="s">
        <v>285</v>
      </c>
      <c r="J2461" s="180" t="s">
        <v>119</v>
      </c>
      <c r="K2461" s="180" t="s">
        <v>216</v>
      </c>
      <c r="L2461" s="180">
        <v>4532</v>
      </c>
      <c r="M2461" s="180" t="s">
        <v>200</v>
      </c>
      <c r="N2461" s="180">
        <v>224</v>
      </c>
      <c r="O2461" s="180">
        <v>349949.43</v>
      </c>
      <c r="P2461" s="180">
        <v>4491800</v>
      </c>
      <c r="Q2461" t="str">
        <f t="shared" si="38"/>
        <v>4-Medium C&amp;I</v>
      </c>
      <c r="R2461" s="182"/>
      <c r="U2461" s="182"/>
    </row>
    <row r="2462" spans="1:21" x14ac:dyDescent="0.35">
      <c r="A2462" s="180">
        <v>5</v>
      </c>
      <c r="B2462" s="180" t="s">
        <v>181</v>
      </c>
      <c r="C2462" s="180">
        <v>2020</v>
      </c>
      <c r="D2462" s="180">
        <v>3</v>
      </c>
      <c r="E2462" s="180" t="s">
        <v>245</v>
      </c>
      <c r="F2462" s="181">
        <v>6</v>
      </c>
      <c r="G2462" s="180" t="s">
        <v>192</v>
      </c>
      <c r="H2462" s="180">
        <v>950</v>
      </c>
      <c r="I2462" s="180" t="s">
        <v>184</v>
      </c>
      <c r="J2462" s="180" t="s">
        <v>115</v>
      </c>
      <c r="K2462" s="180" t="s">
        <v>185</v>
      </c>
      <c r="L2462" s="180">
        <v>4562</v>
      </c>
      <c r="M2462" s="180" t="s">
        <v>211</v>
      </c>
      <c r="N2462" s="180">
        <v>30</v>
      </c>
      <c r="O2462" s="180">
        <v>879.88</v>
      </c>
      <c r="P2462" s="180">
        <v>6335</v>
      </c>
      <c r="Q2462" t="str">
        <f t="shared" si="38"/>
        <v>3-Small C&amp;I</v>
      </c>
      <c r="R2462" s="182"/>
      <c r="U2462" s="182"/>
    </row>
    <row r="2463" spans="1:21" x14ac:dyDescent="0.35">
      <c r="A2463" s="180">
        <v>5</v>
      </c>
      <c r="B2463" s="180" t="s">
        <v>181</v>
      </c>
      <c r="C2463" s="180">
        <v>2020</v>
      </c>
      <c r="D2463" s="180">
        <v>3</v>
      </c>
      <c r="E2463" s="180" t="s">
        <v>245</v>
      </c>
      <c r="F2463" s="181">
        <v>1</v>
      </c>
      <c r="G2463" s="180" t="s">
        <v>183</v>
      </c>
      <c r="H2463" s="180">
        <v>603</v>
      </c>
      <c r="I2463" s="180" t="s">
        <v>196</v>
      </c>
      <c r="J2463" s="180" t="s">
        <v>125</v>
      </c>
      <c r="K2463" s="180" t="s">
        <v>197</v>
      </c>
      <c r="L2463" s="180">
        <v>200</v>
      </c>
      <c r="M2463" s="180" t="s">
        <v>210</v>
      </c>
      <c r="N2463" s="180">
        <v>747</v>
      </c>
      <c r="O2463" s="180">
        <v>23653.11</v>
      </c>
      <c r="P2463" s="180">
        <v>53781</v>
      </c>
      <c r="Q2463" t="str">
        <f t="shared" si="38"/>
        <v>Street</v>
      </c>
      <c r="R2463" s="182"/>
      <c r="U2463" s="182"/>
    </row>
    <row r="2464" spans="1:21" x14ac:dyDescent="0.35">
      <c r="A2464" s="180">
        <v>5</v>
      </c>
      <c r="B2464" s="180" t="s">
        <v>181</v>
      </c>
      <c r="C2464" s="180">
        <v>2020</v>
      </c>
      <c r="D2464" s="180">
        <v>3</v>
      </c>
      <c r="E2464" s="180" t="s">
        <v>245</v>
      </c>
      <c r="F2464" s="181">
        <v>1</v>
      </c>
      <c r="G2464" s="180" t="s">
        <v>183</v>
      </c>
      <c r="H2464" s="180">
        <v>5</v>
      </c>
      <c r="I2464" s="180" t="s">
        <v>190</v>
      </c>
      <c r="J2464" s="180" t="s">
        <v>115</v>
      </c>
      <c r="K2464" s="180" t="s">
        <v>185</v>
      </c>
      <c r="L2464" s="180">
        <v>200</v>
      </c>
      <c r="M2464" s="180" t="s">
        <v>210</v>
      </c>
      <c r="N2464" s="180">
        <v>1337</v>
      </c>
      <c r="O2464" s="180">
        <v>-9045.01</v>
      </c>
      <c r="P2464" s="180">
        <v>706504</v>
      </c>
      <c r="Q2464" t="str">
        <f t="shared" si="38"/>
        <v>3-Small C&amp;I</v>
      </c>
      <c r="R2464" s="182"/>
      <c r="U2464" s="182"/>
    </row>
    <row r="2465" spans="1:21" x14ac:dyDescent="0.35">
      <c r="A2465" s="180">
        <v>5</v>
      </c>
      <c r="B2465" s="180" t="s">
        <v>181</v>
      </c>
      <c r="C2465" s="180">
        <v>2020</v>
      </c>
      <c r="D2465" s="180">
        <v>3</v>
      </c>
      <c r="E2465" s="180" t="s">
        <v>245</v>
      </c>
      <c r="F2465" s="181">
        <v>5</v>
      </c>
      <c r="G2465" s="180" t="s">
        <v>195</v>
      </c>
      <c r="H2465" s="180">
        <v>5</v>
      </c>
      <c r="I2465" s="180" t="s">
        <v>190</v>
      </c>
      <c r="J2465" s="180" t="s">
        <v>115</v>
      </c>
      <c r="K2465" s="180" t="s">
        <v>185</v>
      </c>
      <c r="L2465" s="180">
        <v>460</v>
      </c>
      <c r="M2465" s="180" t="s">
        <v>198</v>
      </c>
      <c r="N2465" s="180">
        <v>1005</v>
      </c>
      <c r="O2465" s="180">
        <v>267821.56</v>
      </c>
      <c r="P2465" s="180">
        <v>2023569</v>
      </c>
      <c r="Q2465" t="str">
        <f t="shared" si="38"/>
        <v>3-Small C&amp;I</v>
      </c>
      <c r="R2465" s="182"/>
      <c r="U2465" s="182"/>
    </row>
    <row r="2466" spans="1:21" x14ac:dyDescent="0.35">
      <c r="A2466" s="180">
        <v>4</v>
      </c>
      <c r="B2466" s="180" t="s">
        <v>187</v>
      </c>
      <c r="C2466" s="180">
        <v>2020</v>
      </c>
      <c r="D2466" s="180">
        <v>3</v>
      </c>
      <c r="E2466" s="180" t="s">
        <v>245</v>
      </c>
      <c r="F2466" s="181">
        <v>3</v>
      </c>
      <c r="G2466" s="180" t="s">
        <v>189</v>
      </c>
      <c r="H2466" s="180">
        <v>5</v>
      </c>
      <c r="I2466" s="180" t="s">
        <v>190</v>
      </c>
      <c r="J2466" s="180" t="s">
        <v>115</v>
      </c>
      <c r="K2466" s="180" t="s">
        <v>185</v>
      </c>
      <c r="L2466" s="180">
        <v>300</v>
      </c>
      <c r="M2466" s="180" t="s">
        <v>191</v>
      </c>
      <c r="N2466" s="180">
        <v>163</v>
      </c>
      <c r="O2466" s="180">
        <v>28077.4</v>
      </c>
      <c r="P2466" s="180">
        <v>120796</v>
      </c>
      <c r="Q2466" t="str">
        <f t="shared" si="38"/>
        <v>3-Small C&amp;I</v>
      </c>
      <c r="R2466" s="182"/>
      <c r="U2466" s="182"/>
    </row>
    <row r="2467" spans="1:21" x14ac:dyDescent="0.35">
      <c r="A2467" s="180">
        <v>5</v>
      </c>
      <c r="B2467" s="180" t="s">
        <v>181</v>
      </c>
      <c r="C2467" s="180">
        <v>2020</v>
      </c>
      <c r="D2467" s="180">
        <v>3</v>
      </c>
      <c r="E2467" s="180" t="s">
        <v>245</v>
      </c>
      <c r="F2467" s="181">
        <v>5</v>
      </c>
      <c r="G2467" s="180" t="s">
        <v>195</v>
      </c>
      <c r="H2467" s="180">
        <v>11</v>
      </c>
      <c r="I2467" s="180" t="s">
        <v>283</v>
      </c>
      <c r="J2467" s="180" t="s">
        <v>115</v>
      </c>
      <c r="K2467" s="180" t="s">
        <v>185</v>
      </c>
      <c r="L2467" s="180">
        <v>460</v>
      </c>
      <c r="M2467" s="180" t="s">
        <v>198</v>
      </c>
      <c r="N2467" s="180">
        <v>2</v>
      </c>
      <c r="O2467" s="180">
        <v>125.2</v>
      </c>
      <c r="P2467" s="180">
        <v>491</v>
      </c>
      <c r="Q2467" t="str">
        <f t="shared" si="38"/>
        <v>3-Small C&amp;I</v>
      </c>
      <c r="R2467" s="182"/>
      <c r="U2467" s="182"/>
    </row>
    <row r="2468" spans="1:21" x14ac:dyDescent="0.35">
      <c r="A2468" s="180">
        <v>4</v>
      </c>
      <c r="B2468" s="180" t="s">
        <v>187</v>
      </c>
      <c r="C2468" s="177">
        <v>2020</v>
      </c>
      <c r="D2468" s="180">
        <v>4</v>
      </c>
      <c r="E2468" s="180" t="s">
        <v>232</v>
      </c>
      <c r="F2468" s="181">
        <v>10</v>
      </c>
      <c r="G2468" s="180" t="s">
        <v>238</v>
      </c>
      <c r="H2468" s="180">
        <v>903</v>
      </c>
      <c r="I2468" s="180" t="s">
        <v>239</v>
      </c>
      <c r="J2468" s="180" t="s">
        <v>121</v>
      </c>
      <c r="K2468" s="180" t="s">
        <v>230</v>
      </c>
      <c r="L2468" s="180">
        <v>4513</v>
      </c>
      <c r="M2468" s="180" t="s">
        <v>240</v>
      </c>
      <c r="N2468" s="180">
        <v>159</v>
      </c>
      <c r="O2468" s="180">
        <v>15526.64</v>
      </c>
      <c r="P2468" s="180">
        <v>109680</v>
      </c>
      <c r="Q2468" t="str">
        <f t="shared" si="38"/>
        <v>1-Residential</v>
      </c>
      <c r="R2468" s="182"/>
      <c r="S2468" t="s">
        <v>304</v>
      </c>
      <c r="U2468" s="182"/>
    </row>
    <row r="2469" spans="1:21" x14ac:dyDescent="0.35">
      <c r="A2469" s="180">
        <v>4</v>
      </c>
      <c r="B2469" s="180" t="s">
        <v>187</v>
      </c>
      <c r="C2469" s="177">
        <v>2020</v>
      </c>
      <c r="D2469" s="180">
        <v>4</v>
      </c>
      <c r="E2469" s="180" t="s">
        <v>232</v>
      </c>
      <c r="F2469" s="181">
        <v>3</v>
      </c>
      <c r="G2469" s="180" t="s">
        <v>189</v>
      </c>
      <c r="H2469" s="180">
        <v>903</v>
      </c>
      <c r="I2469" s="180" t="s">
        <v>239</v>
      </c>
      <c r="J2469" s="180" t="s">
        <v>121</v>
      </c>
      <c r="K2469" s="180" t="s">
        <v>230</v>
      </c>
      <c r="L2469" s="180">
        <v>4532</v>
      </c>
      <c r="M2469" s="180" t="s">
        <v>200</v>
      </c>
      <c r="N2469" s="180">
        <v>24</v>
      </c>
      <c r="O2469" s="180">
        <v>1190.75</v>
      </c>
      <c r="P2469" s="180">
        <v>7820</v>
      </c>
      <c r="Q2469" t="str">
        <f t="shared" si="38"/>
        <v>1-Residential</v>
      </c>
      <c r="R2469" s="182"/>
      <c r="S2469" t="s">
        <v>304</v>
      </c>
      <c r="U2469" s="182"/>
    </row>
    <row r="2470" spans="1:21" x14ac:dyDescent="0.35">
      <c r="A2470" s="180">
        <v>5</v>
      </c>
      <c r="B2470" s="180" t="s">
        <v>181</v>
      </c>
      <c r="C2470" s="177">
        <v>2020</v>
      </c>
      <c r="D2470" s="180">
        <v>4</v>
      </c>
      <c r="E2470" s="180" t="s">
        <v>232</v>
      </c>
      <c r="F2470" s="181">
        <v>3</v>
      </c>
      <c r="G2470" s="180" t="s">
        <v>189</v>
      </c>
      <c r="H2470" s="180">
        <v>1</v>
      </c>
      <c r="I2470" s="180" t="s">
        <v>229</v>
      </c>
      <c r="J2470" s="180" t="s">
        <v>121</v>
      </c>
      <c r="K2470" s="180" t="s">
        <v>230</v>
      </c>
      <c r="L2470" s="180">
        <v>300</v>
      </c>
      <c r="M2470" s="180" t="s">
        <v>191</v>
      </c>
      <c r="N2470" s="180">
        <v>1229</v>
      </c>
      <c r="O2470" s="180">
        <v>329023.99</v>
      </c>
      <c r="P2470" s="180">
        <v>1209438</v>
      </c>
      <c r="Q2470" t="str">
        <f t="shared" si="38"/>
        <v>1-Residential</v>
      </c>
      <c r="R2470" s="182"/>
      <c r="S2470" t="s">
        <v>304</v>
      </c>
      <c r="U2470" s="182"/>
    </row>
    <row r="2471" spans="1:21" x14ac:dyDescent="0.35">
      <c r="A2471" s="180">
        <v>5</v>
      </c>
      <c r="B2471" s="180" t="s">
        <v>181</v>
      </c>
      <c r="C2471" s="177">
        <v>2020</v>
      </c>
      <c r="D2471" s="180">
        <v>4</v>
      </c>
      <c r="E2471" s="180" t="s">
        <v>232</v>
      </c>
      <c r="F2471" s="181">
        <v>71</v>
      </c>
      <c r="G2471" s="180" t="s">
        <v>212</v>
      </c>
      <c r="H2471" s="180">
        <v>1</v>
      </c>
      <c r="I2471" s="180" t="s">
        <v>229</v>
      </c>
      <c r="J2471" s="180" t="s">
        <v>121</v>
      </c>
      <c r="K2471" s="180" t="s">
        <v>230</v>
      </c>
      <c r="L2471" s="180">
        <v>1571</v>
      </c>
      <c r="M2471" s="180" t="s">
        <v>265</v>
      </c>
      <c r="N2471" s="180">
        <v>1</v>
      </c>
      <c r="O2471" s="180">
        <v>7</v>
      </c>
      <c r="P2471" s="180">
        <v>0</v>
      </c>
      <c r="Q2471" t="str">
        <f t="shared" si="38"/>
        <v>1-Residential</v>
      </c>
      <c r="R2471" s="182"/>
      <c r="S2471" t="s">
        <v>304</v>
      </c>
      <c r="U2471" s="182"/>
    </row>
    <row r="2472" spans="1:21" x14ac:dyDescent="0.35">
      <c r="A2472" s="180">
        <v>5</v>
      </c>
      <c r="B2472" s="180" t="s">
        <v>181</v>
      </c>
      <c r="C2472" s="177">
        <v>2020</v>
      </c>
      <c r="D2472" s="180">
        <v>4</v>
      </c>
      <c r="E2472" s="180" t="s">
        <v>232</v>
      </c>
      <c r="F2472" s="181">
        <v>3</v>
      </c>
      <c r="G2472" s="180" t="s">
        <v>189</v>
      </c>
      <c r="H2472" s="180">
        <v>710</v>
      </c>
      <c r="I2472" s="180" t="s">
        <v>220</v>
      </c>
      <c r="J2472" s="180" t="s">
        <v>207</v>
      </c>
      <c r="K2472" s="180" t="s">
        <v>208</v>
      </c>
      <c r="L2472" s="180">
        <v>4532</v>
      </c>
      <c r="M2472" s="180" t="s">
        <v>200</v>
      </c>
      <c r="N2472" s="180">
        <v>2030</v>
      </c>
      <c r="O2472" s="180">
        <v>18459456.690000001</v>
      </c>
      <c r="P2472" s="180">
        <v>294841617</v>
      </c>
      <c r="Q2472" t="str">
        <f t="shared" si="38"/>
        <v>5-Large C&amp;I</v>
      </c>
      <c r="R2472" s="182"/>
      <c r="S2472" t="s">
        <v>304</v>
      </c>
      <c r="U2472" s="182"/>
    </row>
    <row r="2473" spans="1:21" x14ac:dyDescent="0.35">
      <c r="A2473" s="180">
        <v>5</v>
      </c>
      <c r="B2473" s="180" t="s">
        <v>181</v>
      </c>
      <c r="C2473" s="177">
        <v>2020</v>
      </c>
      <c r="D2473" s="180">
        <v>4</v>
      </c>
      <c r="E2473" s="180" t="s">
        <v>232</v>
      </c>
      <c r="F2473" s="181">
        <v>6</v>
      </c>
      <c r="G2473" s="180" t="s">
        <v>192</v>
      </c>
      <c r="H2473" s="180">
        <v>615</v>
      </c>
      <c r="I2473" s="180" t="s">
        <v>292</v>
      </c>
      <c r="J2473" s="180" t="s">
        <v>123</v>
      </c>
      <c r="K2473" s="180" t="s">
        <v>261</v>
      </c>
      <c r="L2473" s="180">
        <v>4562</v>
      </c>
      <c r="M2473" s="180" t="s">
        <v>211</v>
      </c>
      <c r="N2473" s="180">
        <v>552</v>
      </c>
      <c r="O2473" s="180">
        <v>618762.59</v>
      </c>
      <c r="P2473" s="180">
        <v>1482562</v>
      </c>
      <c r="Q2473" t="str">
        <f t="shared" si="38"/>
        <v>Street</v>
      </c>
      <c r="R2473" s="182"/>
      <c r="S2473" t="s">
        <v>304</v>
      </c>
      <c r="U2473" s="182"/>
    </row>
    <row r="2474" spans="1:21" x14ac:dyDescent="0.35">
      <c r="A2474" s="180">
        <v>4</v>
      </c>
      <c r="B2474" s="180" t="s">
        <v>187</v>
      </c>
      <c r="C2474" s="177">
        <v>2020</v>
      </c>
      <c r="D2474" s="180">
        <v>4</v>
      </c>
      <c r="E2474" s="180" t="s">
        <v>232</v>
      </c>
      <c r="F2474" s="181">
        <v>6</v>
      </c>
      <c r="G2474" s="180" t="s">
        <v>192</v>
      </c>
      <c r="H2474" s="180">
        <v>624</v>
      </c>
      <c r="I2474" s="180" t="s">
        <v>226</v>
      </c>
      <c r="J2474" s="180" t="s">
        <v>124</v>
      </c>
      <c r="K2474" s="180" t="s">
        <v>227</v>
      </c>
      <c r="L2474" s="180">
        <v>4562</v>
      </c>
      <c r="M2474" s="180" t="s">
        <v>211</v>
      </c>
      <c r="N2474" s="180">
        <v>2</v>
      </c>
      <c r="O2474" s="180">
        <v>1305.72</v>
      </c>
      <c r="P2474" s="180">
        <v>5915</v>
      </c>
      <c r="Q2474" t="str">
        <f t="shared" si="38"/>
        <v>Street</v>
      </c>
      <c r="R2474" s="182"/>
      <c r="S2474" t="s">
        <v>304</v>
      </c>
      <c r="U2474" s="182"/>
    </row>
    <row r="2475" spans="1:21" x14ac:dyDescent="0.35">
      <c r="A2475" s="180">
        <v>5</v>
      </c>
      <c r="B2475" s="180" t="s">
        <v>181</v>
      </c>
      <c r="C2475" s="177">
        <v>2020</v>
      </c>
      <c r="D2475" s="180">
        <v>4</v>
      </c>
      <c r="E2475" s="180" t="s">
        <v>232</v>
      </c>
      <c r="F2475" s="181">
        <v>6</v>
      </c>
      <c r="G2475" s="180" t="s">
        <v>192</v>
      </c>
      <c r="H2475" s="180">
        <v>601</v>
      </c>
      <c r="I2475" s="180" t="s">
        <v>260</v>
      </c>
      <c r="J2475" s="180" t="s">
        <v>123</v>
      </c>
      <c r="K2475" s="180" t="s">
        <v>261</v>
      </c>
      <c r="L2475" s="180">
        <v>700</v>
      </c>
      <c r="M2475" s="180" t="s">
        <v>193</v>
      </c>
      <c r="N2475" s="180">
        <v>120</v>
      </c>
      <c r="O2475" s="180">
        <v>55340.71</v>
      </c>
      <c r="P2475" s="180">
        <v>85787</v>
      </c>
      <c r="Q2475" t="str">
        <f t="shared" si="38"/>
        <v>Street</v>
      </c>
      <c r="R2475" s="182"/>
      <c r="S2475" t="s">
        <v>304</v>
      </c>
      <c r="U2475" s="182"/>
    </row>
    <row r="2476" spans="1:21" x14ac:dyDescent="0.35">
      <c r="A2476" s="180">
        <v>5</v>
      </c>
      <c r="B2476" s="180" t="s">
        <v>181</v>
      </c>
      <c r="C2476" s="177">
        <v>2020</v>
      </c>
      <c r="D2476" s="180">
        <v>4</v>
      </c>
      <c r="E2476" s="180" t="s">
        <v>232</v>
      </c>
      <c r="F2476" s="181">
        <v>5</v>
      </c>
      <c r="G2476" s="180" t="s">
        <v>195</v>
      </c>
      <c r="H2476" s="180">
        <v>603</v>
      </c>
      <c r="I2476" s="180" t="s">
        <v>196</v>
      </c>
      <c r="J2476" s="180" t="s">
        <v>125</v>
      </c>
      <c r="K2476" s="180" t="s">
        <v>197</v>
      </c>
      <c r="L2476" s="180">
        <v>460</v>
      </c>
      <c r="M2476" s="180" t="s">
        <v>198</v>
      </c>
      <c r="N2476" s="180">
        <v>51</v>
      </c>
      <c r="O2476" s="180">
        <v>7293.43</v>
      </c>
      <c r="P2476" s="180">
        <v>19514</v>
      </c>
      <c r="Q2476" t="str">
        <f t="shared" si="38"/>
        <v>Street</v>
      </c>
      <c r="R2476" s="182"/>
      <c r="S2476" t="s">
        <v>304</v>
      </c>
      <c r="U2476" s="182"/>
    </row>
    <row r="2477" spans="1:21" x14ac:dyDescent="0.35">
      <c r="A2477" s="180">
        <v>5</v>
      </c>
      <c r="B2477" s="180" t="s">
        <v>181</v>
      </c>
      <c r="C2477" s="177">
        <v>2020</v>
      </c>
      <c r="D2477" s="180">
        <v>4</v>
      </c>
      <c r="E2477" s="180" t="s">
        <v>232</v>
      </c>
      <c r="F2477" s="181">
        <v>6</v>
      </c>
      <c r="G2477" s="180" t="s">
        <v>192</v>
      </c>
      <c r="H2477" s="180">
        <v>619</v>
      </c>
      <c r="I2477" s="180" t="s">
        <v>277</v>
      </c>
      <c r="J2477" s="180" t="s">
        <v>278</v>
      </c>
      <c r="K2477" s="180" t="s">
        <v>212</v>
      </c>
      <c r="L2477" s="180">
        <v>4562</v>
      </c>
      <c r="M2477" s="180" t="s">
        <v>211</v>
      </c>
      <c r="N2477" s="180">
        <v>402</v>
      </c>
      <c r="O2477" s="180">
        <v>456100.3</v>
      </c>
      <c r="P2477" s="180">
        <v>3683556</v>
      </c>
      <c r="Q2477" t="str">
        <f t="shared" si="38"/>
        <v>Street</v>
      </c>
      <c r="R2477" s="182"/>
      <c r="S2477" t="s">
        <v>304</v>
      </c>
      <c r="U2477" s="182"/>
    </row>
    <row r="2478" spans="1:21" x14ac:dyDescent="0.35">
      <c r="A2478" s="180">
        <v>5</v>
      </c>
      <c r="B2478" s="180" t="s">
        <v>181</v>
      </c>
      <c r="C2478" s="177">
        <v>2020</v>
      </c>
      <c r="D2478" s="180">
        <v>4</v>
      </c>
      <c r="E2478" s="180" t="s">
        <v>232</v>
      </c>
      <c r="F2478" s="181">
        <v>1</v>
      </c>
      <c r="G2478" s="180" t="s">
        <v>183</v>
      </c>
      <c r="H2478" s="180">
        <v>2</v>
      </c>
      <c r="I2478" s="180" t="s">
        <v>264</v>
      </c>
      <c r="J2478" s="180" t="s">
        <v>121</v>
      </c>
      <c r="K2478" s="180" t="s">
        <v>230</v>
      </c>
      <c r="L2478" s="180">
        <v>200</v>
      </c>
      <c r="M2478" s="180" t="s">
        <v>210</v>
      </c>
      <c r="N2478" s="180">
        <v>241</v>
      </c>
      <c r="O2478" s="180">
        <v>29210.03</v>
      </c>
      <c r="P2478" s="180">
        <v>110462</v>
      </c>
      <c r="Q2478" t="str">
        <f t="shared" si="38"/>
        <v>1-Residential</v>
      </c>
      <c r="R2478" s="182"/>
      <c r="S2478" t="s">
        <v>304</v>
      </c>
      <c r="U2478" s="182"/>
    </row>
    <row r="2479" spans="1:21" x14ac:dyDescent="0.35">
      <c r="A2479" s="180">
        <v>5</v>
      </c>
      <c r="B2479" s="180" t="s">
        <v>181</v>
      </c>
      <c r="C2479" s="177">
        <v>2020</v>
      </c>
      <c r="D2479" s="180">
        <v>4</v>
      </c>
      <c r="E2479" s="180" t="s">
        <v>232</v>
      </c>
      <c r="F2479" s="181">
        <v>3</v>
      </c>
      <c r="G2479" s="180" t="s">
        <v>189</v>
      </c>
      <c r="H2479" s="180">
        <v>9</v>
      </c>
      <c r="I2479" s="180" t="s">
        <v>275</v>
      </c>
      <c r="J2479" s="180" t="s">
        <v>117</v>
      </c>
      <c r="K2479" s="180" t="s">
        <v>236</v>
      </c>
      <c r="L2479" s="180">
        <v>300</v>
      </c>
      <c r="M2479" s="180" t="s">
        <v>191</v>
      </c>
      <c r="N2479" s="180">
        <v>315</v>
      </c>
      <c r="O2479" s="180">
        <v>-343408.52</v>
      </c>
      <c r="P2479" s="180">
        <v>507320</v>
      </c>
      <c r="Q2479" t="str">
        <f t="shared" si="38"/>
        <v>3-Small C&amp;I</v>
      </c>
      <c r="R2479" s="182"/>
      <c r="S2479" t="s">
        <v>304</v>
      </c>
      <c r="U2479" s="182"/>
    </row>
    <row r="2480" spans="1:21" x14ac:dyDescent="0.35">
      <c r="A2480" s="180">
        <v>5</v>
      </c>
      <c r="B2480" s="180" t="s">
        <v>181</v>
      </c>
      <c r="C2480" s="177">
        <v>2020</v>
      </c>
      <c r="D2480" s="180">
        <v>4</v>
      </c>
      <c r="E2480" s="180" t="s">
        <v>232</v>
      </c>
      <c r="F2480" s="181">
        <v>5</v>
      </c>
      <c r="G2480" s="180" t="s">
        <v>195</v>
      </c>
      <c r="H2480" s="180">
        <v>954</v>
      </c>
      <c r="I2480" s="180" t="s">
        <v>237</v>
      </c>
      <c r="J2480" s="180" t="s">
        <v>119</v>
      </c>
      <c r="K2480" s="180" t="s">
        <v>216</v>
      </c>
      <c r="L2480" s="180">
        <v>4552</v>
      </c>
      <c r="M2480" s="180" t="s">
        <v>276</v>
      </c>
      <c r="N2480" s="180">
        <v>527</v>
      </c>
      <c r="O2480" s="180">
        <v>1118198.68</v>
      </c>
      <c r="P2480" s="180">
        <v>12050907</v>
      </c>
      <c r="Q2480" t="str">
        <f t="shared" si="38"/>
        <v>4-Medium C&amp;I</v>
      </c>
      <c r="R2480" s="182"/>
      <c r="S2480" t="s">
        <v>304</v>
      </c>
      <c r="U2480" s="182"/>
    </row>
    <row r="2481" spans="1:21" x14ac:dyDescent="0.35">
      <c r="A2481" s="180">
        <v>5</v>
      </c>
      <c r="B2481" s="180" t="s">
        <v>181</v>
      </c>
      <c r="C2481" s="177">
        <v>2020</v>
      </c>
      <c r="D2481" s="180">
        <v>4</v>
      </c>
      <c r="E2481" s="180" t="s">
        <v>232</v>
      </c>
      <c r="F2481" s="181">
        <v>5</v>
      </c>
      <c r="G2481" s="180" t="s">
        <v>195</v>
      </c>
      <c r="H2481" s="180">
        <v>951</v>
      </c>
      <c r="I2481" s="180" t="s">
        <v>250</v>
      </c>
      <c r="J2481" s="180" t="s">
        <v>126</v>
      </c>
      <c r="K2481" s="180" t="s">
        <v>249</v>
      </c>
      <c r="L2481" s="180">
        <v>4552</v>
      </c>
      <c r="M2481" s="180" t="s">
        <v>276</v>
      </c>
      <c r="N2481" s="180">
        <v>1</v>
      </c>
      <c r="O2481" s="180">
        <v>36.78</v>
      </c>
      <c r="P2481" s="180">
        <v>300</v>
      </c>
      <c r="Q2481" t="str">
        <f t="shared" si="38"/>
        <v>3-Small C&amp;I</v>
      </c>
      <c r="R2481" s="182"/>
      <c r="S2481" t="s">
        <v>304</v>
      </c>
      <c r="U2481" s="182"/>
    </row>
    <row r="2482" spans="1:21" x14ac:dyDescent="0.35">
      <c r="A2482" s="180">
        <v>5</v>
      </c>
      <c r="B2482" s="180" t="s">
        <v>181</v>
      </c>
      <c r="C2482" s="177">
        <v>2020</v>
      </c>
      <c r="D2482" s="180">
        <v>4</v>
      </c>
      <c r="E2482" s="180" t="s">
        <v>232</v>
      </c>
      <c r="F2482" s="181">
        <v>3</v>
      </c>
      <c r="G2482" s="180" t="s">
        <v>189</v>
      </c>
      <c r="H2482" s="180">
        <v>12</v>
      </c>
      <c r="I2482" s="180" t="s">
        <v>301</v>
      </c>
      <c r="J2482" s="180" t="s">
        <v>126</v>
      </c>
      <c r="K2482" s="180" t="s">
        <v>249</v>
      </c>
      <c r="L2482" s="180">
        <v>300</v>
      </c>
      <c r="M2482" s="180" t="s">
        <v>191</v>
      </c>
      <c r="N2482" s="180">
        <v>1</v>
      </c>
      <c r="O2482" s="180">
        <v>8.31</v>
      </c>
      <c r="P2482" s="180">
        <v>4</v>
      </c>
      <c r="Q2482" t="str">
        <f t="shared" si="38"/>
        <v>3-Small C&amp;I</v>
      </c>
      <c r="R2482" s="182"/>
      <c r="S2482" t="s">
        <v>304</v>
      </c>
      <c r="U2482" s="182"/>
    </row>
    <row r="2483" spans="1:21" x14ac:dyDescent="0.35">
      <c r="A2483" s="180">
        <v>5</v>
      </c>
      <c r="B2483" s="180" t="s">
        <v>181</v>
      </c>
      <c r="C2483" s="177">
        <v>2020</v>
      </c>
      <c r="D2483" s="180">
        <v>4</v>
      </c>
      <c r="E2483" s="180" t="s">
        <v>232</v>
      </c>
      <c r="F2483" s="181">
        <v>5</v>
      </c>
      <c r="G2483" s="180" t="s">
        <v>195</v>
      </c>
      <c r="H2483" s="180">
        <v>11</v>
      </c>
      <c r="I2483" s="180" t="s">
        <v>283</v>
      </c>
      <c r="J2483" s="180" t="s">
        <v>115</v>
      </c>
      <c r="K2483" s="180" t="s">
        <v>185</v>
      </c>
      <c r="L2483" s="180">
        <v>460</v>
      </c>
      <c r="M2483" s="180" t="s">
        <v>198</v>
      </c>
      <c r="N2483" s="180">
        <v>2</v>
      </c>
      <c r="O2483" s="180">
        <v>149.04</v>
      </c>
      <c r="P2483" s="180">
        <v>645</v>
      </c>
      <c r="Q2483" t="str">
        <f t="shared" si="38"/>
        <v>3-Small C&amp;I</v>
      </c>
      <c r="R2483" s="182"/>
      <c r="S2483" t="s">
        <v>304</v>
      </c>
      <c r="U2483" s="182"/>
    </row>
    <row r="2484" spans="1:21" x14ac:dyDescent="0.35">
      <c r="A2484" s="180">
        <v>4</v>
      </c>
      <c r="B2484" s="180" t="s">
        <v>187</v>
      </c>
      <c r="C2484" s="177">
        <v>2020</v>
      </c>
      <c r="D2484" s="180">
        <v>4</v>
      </c>
      <c r="E2484" s="180" t="s">
        <v>232</v>
      </c>
      <c r="F2484" s="181">
        <v>3</v>
      </c>
      <c r="G2484" s="180" t="s">
        <v>189</v>
      </c>
      <c r="H2484" s="180">
        <v>952</v>
      </c>
      <c r="I2484" s="180" t="s">
        <v>235</v>
      </c>
      <c r="J2484" s="180" t="s">
        <v>117</v>
      </c>
      <c r="K2484" s="180" t="s">
        <v>236</v>
      </c>
      <c r="L2484" s="180">
        <v>4532</v>
      </c>
      <c r="M2484" s="180" t="s">
        <v>200</v>
      </c>
      <c r="N2484" s="180">
        <v>10</v>
      </c>
      <c r="O2484" s="180">
        <v>379.33</v>
      </c>
      <c r="P2484" s="180">
        <v>2632</v>
      </c>
      <c r="Q2484" t="str">
        <f t="shared" si="38"/>
        <v>3-Small C&amp;I</v>
      </c>
      <c r="R2484" s="182"/>
      <c r="S2484" t="s">
        <v>304</v>
      </c>
      <c r="U2484" s="182"/>
    </row>
    <row r="2485" spans="1:21" x14ac:dyDescent="0.35">
      <c r="A2485" s="180">
        <v>4</v>
      </c>
      <c r="B2485" s="180" t="s">
        <v>187</v>
      </c>
      <c r="C2485" s="177">
        <v>2020</v>
      </c>
      <c r="D2485" s="180">
        <v>4</v>
      </c>
      <c r="E2485" s="180" t="s">
        <v>232</v>
      </c>
      <c r="F2485" s="181">
        <v>3</v>
      </c>
      <c r="G2485" s="180" t="s">
        <v>189</v>
      </c>
      <c r="H2485" s="180">
        <v>616</v>
      </c>
      <c r="I2485" s="180" t="s">
        <v>199</v>
      </c>
      <c r="J2485" s="180" t="s">
        <v>125</v>
      </c>
      <c r="K2485" s="180" t="s">
        <v>197</v>
      </c>
      <c r="L2485" s="180">
        <v>4532</v>
      </c>
      <c r="M2485" s="180" t="s">
        <v>200</v>
      </c>
      <c r="N2485" s="180">
        <v>1</v>
      </c>
      <c r="O2485" s="180">
        <v>8.81</v>
      </c>
      <c r="P2485" s="180">
        <v>19</v>
      </c>
      <c r="Q2485" t="str">
        <f t="shared" si="38"/>
        <v>Street</v>
      </c>
      <c r="R2485" s="182"/>
      <c r="S2485" t="s">
        <v>304</v>
      </c>
      <c r="U2485" s="182"/>
    </row>
    <row r="2486" spans="1:21" x14ac:dyDescent="0.35">
      <c r="A2486" s="180">
        <v>5</v>
      </c>
      <c r="B2486" s="180" t="s">
        <v>181</v>
      </c>
      <c r="C2486" s="177">
        <v>2020</v>
      </c>
      <c r="D2486" s="180">
        <v>4</v>
      </c>
      <c r="E2486" s="180" t="s">
        <v>232</v>
      </c>
      <c r="F2486" s="181">
        <v>79</v>
      </c>
      <c r="G2486" s="180" t="s">
        <v>212</v>
      </c>
      <c r="H2486" s="180">
        <v>18</v>
      </c>
      <c r="I2486" s="180" t="s">
        <v>215</v>
      </c>
      <c r="J2486" s="180" t="s">
        <v>119</v>
      </c>
      <c r="K2486" s="180" t="s">
        <v>216</v>
      </c>
      <c r="L2486" s="180">
        <v>1579</v>
      </c>
      <c r="M2486" s="180" t="s">
        <v>271</v>
      </c>
      <c r="N2486" s="180">
        <v>1</v>
      </c>
      <c r="O2486" s="180">
        <v>11723.09</v>
      </c>
      <c r="P2486" s="180">
        <v>66200</v>
      </c>
      <c r="Q2486" t="str">
        <f t="shared" si="38"/>
        <v>4-Medium C&amp;I</v>
      </c>
      <c r="R2486" s="182"/>
      <c r="S2486" t="s">
        <v>304</v>
      </c>
      <c r="U2486" s="182"/>
    </row>
    <row r="2487" spans="1:21" x14ac:dyDescent="0.35">
      <c r="A2487" s="180">
        <v>4</v>
      </c>
      <c r="B2487" s="180" t="s">
        <v>187</v>
      </c>
      <c r="C2487" s="177">
        <v>2020</v>
      </c>
      <c r="D2487" s="180">
        <v>4</v>
      </c>
      <c r="E2487" s="180" t="s">
        <v>232</v>
      </c>
      <c r="F2487" s="181">
        <v>3</v>
      </c>
      <c r="G2487" s="180" t="s">
        <v>189</v>
      </c>
      <c r="H2487" s="180">
        <v>955</v>
      </c>
      <c r="I2487" s="180" t="s">
        <v>282</v>
      </c>
      <c r="J2487" s="180" t="s">
        <v>127</v>
      </c>
      <c r="K2487" s="180" t="s">
        <v>263</v>
      </c>
      <c r="L2487" s="180">
        <v>4532</v>
      </c>
      <c r="M2487" s="180" t="s">
        <v>200</v>
      </c>
      <c r="N2487" s="180">
        <v>1</v>
      </c>
      <c r="O2487" s="180">
        <v>83</v>
      </c>
      <c r="P2487" s="180">
        <v>0</v>
      </c>
      <c r="Q2487" t="str">
        <f t="shared" si="38"/>
        <v>4-Medium C&amp;I</v>
      </c>
      <c r="R2487" s="182"/>
      <c r="S2487" t="s">
        <v>304</v>
      </c>
      <c r="U2487" s="182"/>
    </row>
    <row r="2488" spans="1:21" x14ac:dyDescent="0.35">
      <c r="A2488" s="180">
        <v>4</v>
      </c>
      <c r="B2488" s="180" t="s">
        <v>187</v>
      </c>
      <c r="C2488" s="177">
        <v>2020</v>
      </c>
      <c r="D2488" s="180">
        <v>4</v>
      </c>
      <c r="E2488" s="180" t="s">
        <v>232</v>
      </c>
      <c r="F2488" s="181">
        <v>1</v>
      </c>
      <c r="G2488" s="180" t="s">
        <v>183</v>
      </c>
      <c r="H2488" s="180">
        <v>903</v>
      </c>
      <c r="I2488" s="180" t="s">
        <v>239</v>
      </c>
      <c r="J2488" s="180" t="s">
        <v>121</v>
      </c>
      <c r="K2488" s="180" t="s">
        <v>230</v>
      </c>
      <c r="L2488" s="180">
        <v>4512</v>
      </c>
      <c r="M2488" s="180" t="s">
        <v>186</v>
      </c>
      <c r="N2488" s="180">
        <v>10421</v>
      </c>
      <c r="O2488" s="180">
        <v>969768.51</v>
      </c>
      <c r="P2488" s="180">
        <v>6862400</v>
      </c>
      <c r="Q2488" t="str">
        <f t="shared" si="38"/>
        <v>1-Residential</v>
      </c>
      <c r="R2488" s="182"/>
      <c r="S2488" t="s">
        <v>304</v>
      </c>
      <c r="U2488" s="182"/>
    </row>
    <row r="2489" spans="1:21" x14ac:dyDescent="0.35">
      <c r="A2489" s="180">
        <v>5</v>
      </c>
      <c r="B2489" s="180" t="s">
        <v>181</v>
      </c>
      <c r="C2489" s="177">
        <v>2020</v>
      </c>
      <c r="D2489" s="180">
        <v>4</v>
      </c>
      <c r="E2489" s="180" t="s">
        <v>232</v>
      </c>
      <c r="F2489" s="181">
        <v>1</v>
      </c>
      <c r="G2489" s="180" t="s">
        <v>183</v>
      </c>
      <c r="H2489" s="180">
        <v>6</v>
      </c>
      <c r="I2489" s="180" t="s">
        <v>256</v>
      </c>
      <c r="J2489" s="180" t="s">
        <v>122</v>
      </c>
      <c r="K2489" s="180" t="s">
        <v>242</v>
      </c>
      <c r="L2489" s="180">
        <v>200</v>
      </c>
      <c r="M2489" s="180" t="s">
        <v>210</v>
      </c>
      <c r="N2489" s="180">
        <v>54046</v>
      </c>
      <c r="O2489" s="180">
        <v>5294761.16</v>
      </c>
      <c r="P2489" s="180">
        <v>29376073</v>
      </c>
      <c r="Q2489" t="str">
        <f t="shared" si="38"/>
        <v>2-Low Income Residential</v>
      </c>
      <c r="R2489" s="182"/>
      <c r="S2489" t="s">
        <v>304</v>
      </c>
      <c r="U2489" s="182"/>
    </row>
    <row r="2490" spans="1:21" x14ac:dyDescent="0.35">
      <c r="A2490" s="180">
        <v>5</v>
      </c>
      <c r="B2490" s="180" t="s">
        <v>181</v>
      </c>
      <c r="C2490" s="177">
        <v>2020</v>
      </c>
      <c r="D2490" s="180">
        <v>4</v>
      </c>
      <c r="E2490" s="180" t="s">
        <v>232</v>
      </c>
      <c r="F2490" s="181">
        <v>1</v>
      </c>
      <c r="G2490" s="180" t="s">
        <v>183</v>
      </c>
      <c r="H2490" s="180">
        <v>603</v>
      </c>
      <c r="I2490" s="180" t="s">
        <v>196</v>
      </c>
      <c r="J2490" s="180" t="s">
        <v>125</v>
      </c>
      <c r="K2490" s="180" t="s">
        <v>197</v>
      </c>
      <c r="L2490" s="180">
        <v>200</v>
      </c>
      <c r="M2490" s="180" t="s">
        <v>210</v>
      </c>
      <c r="N2490" s="180">
        <v>727</v>
      </c>
      <c r="O2490" s="180">
        <v>21727.59</v>
      </c>
      <c r="P2490" s="180">
        <v>47341</v>
      </c>
      <c r="Q2490" t="str">
        <f t="shared" si="38"/>
        <v>Street</v>
      </c>
      <c r="R2490" s="182"/>
      <c r="S2490" t="s">
        <v>304</v>
      </c>
      <c r="U2490" s="182"/>
    </row>
    <row r="2491" spans="1:21" x14ac:dyDescent="0.35">
      <c r="A2491" s="180">
        <v>5</v>
      </c>
      <c r="B2491" s="180" t="s">
        <v>181</v>
      </c>
      <c r="C2491" s="177">
        <v>2020</v>
      </c>
      <c r="D2491" s="180">
        <v>4</v>
      </c>
      <c r="E2491" s="180" t="s">
        <v>232</v>
      </c>
      <c r="F2491" s="181">
        <v>10</v>
      </c>
      <c r="G2491" s="180" t="s">
        <v>238</v>
      </c>
      <c r="H2491" s="180">
        <v>603</v>
      </c>
      <c r="I2491" s="180" t="s">
        <v>196</v>
      </c>
      <c r="J2491" s="180" t="s">
        <v>125</v>
      </c>
      <c r="K2491" s="180" t="s">
        <v>197</v>
      </c>
      <c r="L2491" s="180">
        <v>207</v>
      </c>
      <c r="M2491" s="180" t="s">
        <v>243</v>
      </c>
      <c r="N2491" s="180">
        <v>27</v>
      </c>
      <c r="O2491" s="180">
        <v>525.37</v>
      </c>
      <c r="P2491" s="180">
        <v>1200</v>
      </c>
      <c r="Q2491" t="str">
        <f t="shared" si="38"/>
        <v>Street</v>
      </c>
      <c r="R2491" s="182"/>
      <c r="S2491" t="s">
        <v>304</v>
      </c>
      <c r="U2491" s="182"/>
    </row>
    <row r="2492" spans="1:21" x14ac:dyDescent="0.35">
      <c r="A2492" s="180">
        <v>5</v>
      </c>
      <c r="B2492" s="180" t="s">
        <v>181</v>
      </c>
      <c r="C2492" s="177">
        <v>2020</v>
      </c>
      <c r="D2492" s="180">
        <v>4</v>
      </c>
      <c r="E2492" s="180" t="s">
        <v>232</v>
      </c>
      <c r="F2492" s="181">
        <v>6</v>
      </c>
      <c r="G2492" s="180" t="s">
        <v>192</v>
      </c>
      <c r="H2492" s="180">
        <v>608</v>
      </c>
      <c r="I2492" s="180" t="s">
        <v>290</v>
      </c>
      <c r="J2492" s="180" t="s">
        <v>278</v>
      </c>
      <c r="K2492" s="180" t="s">
        <v>212</v>
      </c>
      <c r="L2492" s="180">
        <v>700</v>
      </c>
      <c r="M2492" s="180" t="s">
        <v>193</v>
      </c>
      <c r="N2492" s="180">
        <v>57</v>
      </c>
      <c r="O2492" s="180">
        <v>27200.7</v>
      </c>
      <c r="P2492" s="180">
        <v>103394</v>
      </c>
      <c r="Q2492" t="str">
        <f t="shared" si="38"/>
        <v>Street</v>
      </c>
      <c r="R2492" s="182"/>
      <c r="S2492" t="s">
        <v>304</v>
      </c>
      <c r="U2492" s="182"/>
    </row>
    <row r="2493" spans="1:21" x14ac:dyDescent="0.35">
      <c r="A2493" s="180">
        <v>5</v>
      </c>
      <c r="B2493" s="180" t="s">
        <v>181</v>
      </c>
      <c r="C2493" s="177">
        <v>2020</v>
      </c>
      <c r="D2493" s="180">
        <v>4</v>
      </c>
      <c r="E2493" s="180" t="s">
        <v>232</v>
      </c>
      <c r="F2493" s="181">
        <v>75</v>
      </c>
      <c r="G2493" s="180" t="s">
        <v>212</v>
      </c>
      <c r="H2493" s="180">
        <v>701</v>
      </c>
      <c r="I2493" s="180" t="s">
        <v>206</v>
      </c>
      <c r="J2493" s="180" t="s">
        <v>207</v>
      </c>
      <c r="K2493" s="180" t="s">
        <v>208</v>
      </c>
      <c r="L2493" s="180">
        <v>1575</v>
      </c>
      <c r="M2493" s="180" t="s">
        <v>218</v>
      </c>
      <c r="N2493" s="180">
        <v>1</v>
      </c>
      <c r="O2493" s="180">
        <v>26373.599999999999</v>
      </c>
      <c r="P2493" s="180">
        <v>167300</v>
      </c>
      <c r="Q2493" t="str">
        <f t="shared" si="38"/>
        <v>5-Large C&amp;I</v>
      </c>
      <c r="R2493" s="182"/>
      <c r="S2493" t="s">
        <v>304</v>
      </c>
      <c r="U2493" s="182"/>
    </row>
    <row r="2494" spans="1:21" x14ac:dyDescent="0.35">
      <c r="A2494" s="180">
        <v>4</v>
      </c>
      <c r="B2494" s="180" t="s">
        <v>187</v>
      </c>
      <c r="C2494" s="177">
        <v>2020</v>
      </c>
      <c r="D2494" s="180">
        <v>4</v>
      </c>
      <c r="E2494" s="180" t="s">
        <v>232</v>
      </c>
      <c r="F2494" s="181">
        <v>1</v>
      </c>
      <c r="G2494" s="180" t="s">
        <v>183</v>
      </c>
      <c r="H2494" s="180">
        <v>1</v>
      </c>
      <c r="I2494" s="180" t="s">
        <v>229</v>
      </c>
      <c r="J2494" s="180" t="s">
        <v>121</v>
      </c>
      <c r="K2494" s="180" t="s">
        <v>230</v>
      </c>
      <c r="L2494" s="180">
        <v>200</v>
      </c>
      <c r="M2494" s="180" t="s">
        <v>210</v>
      </c>
      <c r="N2494" s="180">
        <v>1362</v>
      </c>
      <c r="O2494" s="180">
        <v>235585.89</v>
      </c>
      <c r="P2494" s="180">
        <v>839294</v>
      </c>
      <c r="Q2494" t="str">
        <f t="shared" si="38"/>
        <v>1-Residential</v>
      </c>
      <c r="R2494" s="182"/>
      <c r="S2494" t="s">
        <v>304</v>
      </c>
      <c r="U2494" s="182"/>
    </row>
    <row r="2495" spans="1:21" x14ac:dyDescent="0.35">
      <c r="A2495" s="180">
        <v>5</v>
      </c>
      <c r="B2495" s="180" t="s">
        <v>181</v>
      </c>
      <c r="C2495" s="177">
        <v>2020</v>
      </c>
      <c r="D2495" s="180">
        <v>4</v>
      </c>
      <c r="E2495" s="180" t="s">
        <v>232</v>
      </c>
      <c r="F2495" s="181">
        <v>60</v>
      </c>
      <c r="G2495" s="180" t="s">
        <v>212</v>
      </c>
      <c r="H2495" s="180">
        <v>600</v>
      </c>
      <c r="I2495" s="180" t="s">
        <v>266</v>
      </c>
      <c r="J2495" s="180" t="s">
        <v>123</v>
      </c>
      <c r="K2495" s="180" t="s">
        <v>261</v>
      </c>
      <c r="L2495" s="180">
        <v>360</v>
      </c>
      <c r="M2495" s="180" t="s">
        <v>225</v>
      </c>
      <c r="N2495" s="180">
        <v>9</v>
      </c>
      <c r="O2495" s="180">
        <v>4126.7299999999996</v>
      </c>
      <c r="P2495" s="180">
        <v>4564</v>
      </c>
      <c r="Q2495" t="str">
        <f t="shared" si="38"/>
        <v>Street</v>
      </c>
      <c r="R2495" s="182"/>
      <c r="S2495" t="s">
        <v>304</v>
      </c>
      <c r="U2495" s="182"/>
    </row>
    <row r="2496" spans="1:21" x14ac:dyDescent="0.35">
      <c r="A2496" s="180">
        <v>5</v>
      </c>
      <c r="B2496" s="180" t="s">
        <v>181</v>
      </c>
      <c r="C2496" s="177">
        <v>2020</v>
      </c>
      <c r="D2496" s="180">
        <v>4</v>
      </c>
      <c r="E2496" s="180" t="s">
        <v>232</v>
      </c>
      <c r="F2496" s="181">
        <v>6</v>
      </c>
      <c r="G2496" s="180" t="s">
        <v>192</v>
      </c>
      <c r="H2496" s="180">
        <v>600</v>
      </c>
      <c r="I2496" s="180" t="s">
        <v>266</v>
      </c>
      <c r="J2496" s="180" t="s">
        <v>123</v>
      </c>
      <c r="K2496" s="180" t="s">
        <v>261</v>
      </c>
      <c r="L2496" s="180">
        <v>700</v>
      </c>
      <c r="M2496" s="180" t="s">
        <v>193</v>
      </c>
      <c r="N2496" s="180">
        <v>76</v>
      </c>
      <c r="O2496" s="180">
        <v>45323.17</v>
      </c>
      <c r="P2496" s="180">
        <v>53990</v>
      </c>
      <c r="Q2496" t="str">
        <f t="shared" si="38"/>
        <v>Street</v>
      </c>
      <c r="R2496" s="182"/>
      <c r="S2496" t="s">
        <v>304</v>
      </c>
      <c r="U2496" s="182"/>
    </row>
    <row r="2497" spans="1:21" x14ac:dyDescent="0.35">
      <c r="A2497" s="180">
        <v>5</v>
      </c>
      <c r="B2497" s="180" t="s">
        <v>181</v>
      </c>
      <c r="C2497" s="180">
        <v>2020</v>
      </c>
      <c r="D2497" s="180">
        <v>4</v>
      </c>
      <c r="E2497" s="180" t="s">
        <v>232</v>
      </c>
      <c r="F2497" s="181">
        <v>3</v>
      </c>
      <c r="G2497" s="180" t="s">
        <v>189</v>
      </c>
      <c r="H2497" s="180">
        <v>952</v>
      </c>
      <c r="I2497" s="180" t="s">
        <v>235</v>
      </c>
      <c r="J2497" s="180" t="s">
        <v>117</v>
      </c>
      <c r="K2497" s="180" t="s">
        <v>236</v>
      </c>
      <c r="L2497" s="180">
        <v>4532</v>
      </c>
      <c r="M2497" s="180" t="s">
        <v>200</v>
      </c>
      <c r="N2497" s="180">
        <v>442</v>
      </c>
      <c r="O2497" s="180">
        <v>58816.62</v>
      </c>
      <c r="P2497" s="180">
        <v>1482425</v>
      </c>
      <c r="Q2497" t="str">
        <f t="shared" si="38"/>
        <v>3-Small C&amp;I</v>
      </c>
      <c r="R2497" s="182"/>
      <c r="S2497" t="s">
        <v>304</v>
      </c>
      <c r="U2497" s="182"/>
    </row>
    <row r="2498" spans="1:21" x14ac:dyDescent="0.35">
      <c r="A2498" s="180">
        <v>5</v>
      </c>
      <c r="B2498" s="180" t="s">
        <v>181</v>
      </c>
      <c r="C2498" s="180">
        <v>2020</v>
      </c>
      <c r="D2498" s="180">
        <v>4</v>
      </c>
      <c r="E2498" s="180" t="s">
        <v>232</v>
      </c>
      <c r="F2498" s="181">
        <v>75</v>
      </c>
      <c r="G2498" s="180" t="s">
        <v>212</v>
      </c>
      <c r="H2498" s="180">
        <v>950</v>
      </c>
      <c r="I2498" s="180" t="s">
        <v>184</v>
      </c>
      <c r="J2498" s="180" t="s">
        <v>115</v>
      </c>
      <c r="K2498" s="180" t="s">
        <v>185</v>
      </c>
      <c r="L2498" s="180">
        <v>4575</v>
      </c>
      <c r="M2498" s="180" t="s">
        <v>212</v>
      </c>
      <c r="N2498" s="180">
        <v>2</v>
      </c>
      <c r="O2498" s="180">
        <v>955.32</v>
      </c>
      <c r="P2498" s="180">
        <v>9580</v>
      </c>
      <c r="Q2498" t="str">
        <f t="shared" ref="Q2498:Q2561" si="39">VLOOKUP(J2498,S:T,2,FALSE)</f>
        <v>3-Small C&amp;I</v>
      </c>
      <c r="R2498" s="182"/>
      <c r="S2498" t="s">
        <v>304</v>
      </c>
      <c r="U2498" s="182"/>
    </row>
    <row r="2499" spans="1:21" x14ac:dyDescent="0.35">
      <c r="A2499" s="180">
        <v>5</v>
      </c>
      <c r="B2499" s="180" t="s">
        <v>181</v>
      </c>
      <c r="C2499" s="180">
        <v>2020</v>
      </c>
      <c r="D2499" s="180">
        <v>4</v>
      </c>
      <c r="E2499" s="180" t="s">
        <v>232</v>
      </c>
      <c r="F2499" s="181">
        <v>77</v>
      </c>
      <c r="G2499" s="180" t="s">
        <v>212</v>
      </c>
      <c r="H2499" s="180">
        <v>950</v>
      </c>
      <c r="I2499" s="180" t="s">
        <v>184</v>
      </c>
      <c r="J2499" s="180" t="s">
        <v>115</v>
      </c>
      <c r="K2499" s="180" t="s">
        <v>185</v>
      </c>
      <c r="L2499" s="180">
        <v>4577</v>
      </c>
      <c r="M2499" s="180" t="s">
        <v>212</v>
      </c>
      <c r="N2499" s="180">
        <v>1</v>
      </c>
      <c r="O2499" s="180">
        <v>229.16</v>
      </c>
      <c r="P2499" s="180">
        <v>2245</v>
      </c>
      <c r="Q2499" t="str">
        <f t="shared" si="39"/>
        <v>3-Small C&amp;I</v>
      </c>
      <c r="R2499" s="182"/>
      <c r="S2499" t="s">
        <v>304</v>
      </c>
      <c r="U2499" s="182"/>
    </row>
    <row r="2500" spans="1:21" x14ac:dyDescent="0.35">
      <c r="A2500" s="180">
        <v>5</v>
      </c>
      <c r="B2500" s="180" t="s">
        <v>181</v>
      </c>
      <c r="C2500" s="180">
        <v>2020</v>
      </c>
      <c r="D2500" s="180">
        <v>4</v>
      </c>
      <c r="E2500" s="180" t="s">
        <v>232</v>
      </c>
      <c r="F2500" s="181">
        <v>5</v>
      </c>
      <c r="G2500" s="180" t="s">
        <v>195</v>
      </c>
      <c r="H2500" s="180">
        <v>5</v>
      </c>
      <c r="I2500" s="180" t="s">
        <v>190</v>
      </c>
      <c r="J2500" s="180" t="s">
        <v>115</v>
      </c>
      <c r="K2500" s="180" t="s">
        <v>185</v>
      </c>
      <c r="L2500" s="180">
        <v>460</v>
      </c>
      <c r="M2500" s="180" t="s">
        <v>198</v>
      </c>
      <c r="N2500" s="180">
        <v>1005</v>
      </c>
      <c r="O2500" s="180">
        <v>215517.41</v>
      </c>
      <c r="P2500" s="180">
        <v>1774241</v>
      </c>
      <c r="Q2500" t="str">
        <f t="shared" si="39"/>
        <v>3-Small C&amp;I</v>
      </c>
      <c r="R2500" s="182"/>
      <c r="S2500" t="s">
        <v>304</v>
      </c>
      <c r="U2500" s="182"/>
    </row>
    <row r="2501" spans="1:21" x14ac:dyDescent="0.35">
      <c r="A2501" s="180">
        <v>5</v>
      </c>
      <c r="B2501" s="180" t="s">
        <v>181</v>
      </c>
      <c r="C2501" s="180">
        <v>2020</v>
      </c>
      <c r="D2501" s="180">
        <v>4</v>
      </c>
      <c r="E2501" s="180" t="s">
        <v>232</v>
      </c>
      <c r="F2501" s="181">
        <v>72</v>
      </c>
      <c r="G2501" s="180" t="s">
        <v>212</v>
      </c>
      <c r="H2501" s="180">
        <v>5</v>
      </c>
      <c r="I2501" s="180" t="s">
        <v>190</v>
      </c>
      <c r="J2501" s="180" t="s">
        <v>115</v>
      </c>
      <c r="K2501" s="180" t="s">
        <v>185</v>
      </c>
      <c r="L2501" s="180">
        <v>1572</v>
      </c>
      <c r="M2501" s="180" t="s">
        <v>231</v>
      </c>
      <c r="N2501" s="180">
        <v>1</v>
      </c>
      <c r="O2501" s="180">
        <v>3591.56</v>
      </c>
      <c r="P2501" s="180">
        <v>16337</v>
      </c>
      <c r="Q2501" t="str">
        <f t="shared" si="39"/>
        <v>3-Small C&amp;I</v>
      </c>
      <c r="R2501" s="182"/>
      <c r="S2501" t="s">
        <v>304</v>
      </c>
      <c r="U2501" s="182"/>
    </row>
    <row r="2502" spans="1:21" x14ac:dyDescent="0.35">
      <c r="A2502" s="180">
        <v>5</v>
      </c>
      <c r="B2502" s="180" t="s">
        <v>181</v>
      </c>
      <c r="C2502" s="180">
        <v>2020</v>
      </c>
      <c r="D2502" s="180">
        <v>4</v>
      </c>
      <c r="E2502" s="180" t="s">
        <v>232</v>
      </c>
      <c r="F2502" s="181">
        <v>3</v>
      </c>
      <c r="G2502" s="180" t="s">
        <v>189</v>
      </c>
      <c r="H2502" s="180">
        <v>616</v>
      </c>
      <c r="I2502" s="180" t="s">
        <v>199</v>
      </c>
      <c r="J2502" s="180" t="s">
        <v>125</v>
      </c>
      <c r="K2502" s="180" t="s">
        <v>197</v>
      </c>
      <c r="L2502" s="180">
        <v>4532</v>
      </c>
      <c r="M2502" s="180" t="s">
        <v>200</v>
      </c>
      <c r="N2502" s="180">
        <v>3391</v>
      </c>
      <c r="O2502" s="180">
        <v>284192.46999999997</v>
      </c>
      <c r="P2502" s="180">
        <v>1019272</v>
      </c>
      <c r="Q2502" t="str">
        <f t="shared" si="39"/>
        <v>Street</v>
      </c>
      <c r="R2502" s="182"/>
      <c r="S2502" t="s">
        <v>304</v>
      </c>
      <c r="U2502" s="182"/>
    </row>
    <row r="2503" spans="1:21" x14ac:dyDescent="0.35">
      <c r="A2503" s="180">
        <v>4</v>
      </c>
      <c r="B2503" s="180" t="s">
        <v>187</v>
      </c>
      <c r="C2503" s="180">
        <v>2020</v>
      </c>
      <c r="D2503" s="180">
        <v>4</v>
      </c>
      <c r="E2503" s="180" t="s">
        <v>232</v>
      </c>
      <c r="F2503" s="181">
        <v>5</v>
      </c>
      <c r="G2503" s="180" t="s">
        <v>195</v>
      </c>
      <c r="H2503" s="180">
        <v>18</v>
      </c>
      <c r="I2503" s="180" t="s">
        <v>215</v>
      </c>
      <c r="J2503" s="180" t="s">
        <v>119</v>
      </c>
      <c r="K2503" s="180" t="s">
        <v>216</v>
      </c>
      <c r="L2503" s="180">
        <v>460</v>
      </c>
      <c r="M2503" s="180" t="s">
        <v>198</v>
      </c>
      <c r="N2503" s="180">
        <v>1</v>
      </c>
      <c r="O2503" s="180">
        <v>455.76</v>
      </c>
      <c r="P2503" s="180">
        <v>1800</v>
      </c>
      <c r="Q2503" t="str">
        <f t="shared" si="39"/>
        <v>4-Medium C&amp;I</v>
      </c>
      <c r="R2503" s="182"/>
      <c r="S2503" t="s">
        <v>304</v>
      </c>
      <c r="U2503" s="182"/>
    </row>
    <row r="2504" spans="1:21" x14ac:dyDescent="0.35">
      <c r="A2504" s="180">
        <v>5</v>
      </c>
      <c r="B2504" s="180" t="s">
        <v>181</v>
      </c>
      <c r="C2504" s="180">
        <v>2020</v>
      </c>
      <c r="D2504" s="180">
        <v>4</v>
      </c>
      <c r="E2504" s="180" t="s">
        <v>232</v>
      </c>
      <c r="F2504" s="181">
        <v>3</v>
      </c>
      <c r="G2504" s="180" t="s">
        <v>189</v>
      </c>
      <c r="H2504" s="180">
        <v>700</v>
      </c>
      <c r="I2504" s="180" t="s">
        <v>273</v>
      </c>
      <c r="J2504" s="180" t="s">
        <v>207</v>
      </c>
      <c r="K2504" s="180" t="s">
        <v>208</v>
      </c>
      <c r="L2504" s="180">
        <v>300</v>
      </c>
      <c r="M2504" s="180" t="s">
        <v>191</v>
      </c>
      <c r="N2504" s="180">
        <v>3</v>
      </c>
      <c r="O2504" s="180">
        <v>38729.5</v>
      </c>
      <c r="P2504" s="180">
        <v>211360</v>
      </c>
      <c r="Q2504" t="str">
        <f t="shared" si="39"/>
        <v>5-Large C&amp;I</v>
      </c>
      <c r="R2504" s="182"/>
      <c r="S2504" t="s">
        <v>304</v>
      </c>
      <c r="U2504" s="182"/>
    </row>
    <row r="2505" spans="1:21" x14ac:dyDescent="0.35">
      <c r="A2505" s="180">
        <v>5</v>
      </c>
      <c r="B2505" s="180" t="s">
        <v>181</v>
      </c>
      <c r="C2505" s="180">
        <v>2020</v>
      </c>
      <c r="D2505" s="180">
        <v>4</v>
      </c>
      <c r="E2505" s="180" t="s">
        <v>232</v>
      </c>
      <c r="F2505" s="181">
        <v>79</v>
      </c>
      <c r="G2505" s="180" t="s">
        <v>212</v>
      </c>
      <c r="H2505" s="180">
        <v>153</v>
      </c>
      <c r="I2505" s="180" t="s">
        <v>269</v>
      </c>
      <c r="J2505" s="180" t="s">
        <v>270</v>
      </c>
      <c r="K2505" s="180" t="s">
        <v>270</v>
      </c>
      <c r="L2505" s="180">
        <v>1579</v>
      </c>
      <c r="M2505" s="180" t="s">
        <v>271</v>
      </c>
      <c r="N2505" s="180">
        <v>18</v>
      </c>
      <c r="O2505" s="180">
        <v>0</v>
      </c>
      <c r="P2505" s="180">
        <v>4138721</v>
      </c>
      <c r="Q2505" t="str">
        <f t="shared" si="39"/>
        <v>OTHER</v>
      </c>
      <c r="R2505" s="182"/>
      <c r="S2505" t="s">
        <v>304</v>
      </c>
      <c r="U2505" s="182"/>
    </row>
    <row r="2506" spans="1:21" x14ac:dyDescent="0.35">
      <c r="A2506" s="180">
        <v>5</v>
      </c>
      <c r="B2506" s="180" t="s">
        <v>181</v>
      </c>
      <c r="C2506" s="180">
        <v>2020</v>
      </c>
      <c r="D2506" s="180">
        <v>4</v>
      </c>
      <c r="E2506" s="180" t="s">
        <v>232</v>
      </c>
      <c r="F2506" s="181">
        <v>3</v>
      </c>
      <c r="G2506" s="180" t="s">
        <v>189</v>
      </c>
      <c r="H2506" s="180">
        <v>11</v>
      </c>
      <c r="I2506" s="180" t="s">
        <v>283</v>
      </c>
      <c r="J2506" s="180" t="s">
        <v>115</v>
      </c>
      <c r="K2506" s="180" t="s">
        <v>185</v>
      </c>
      <c r="L2506" s="180">
        <v>300</v>
      </c>
      <c r="M2506" s="180" t="s">
        <v>191</v>
      </c>
      <c r="N2506" s="180">
        <v>212</v>
      </c>
      <c r="O2506" s="180">
        <v>53578.43</v>
      </c>
      <c r="P2506" s="180">
        <v>261922</v>
      </c>
      <c r="Q2506" t="str">
        <f t="shared" si="39"/>
        <v>3-Small C&amp;I</v>
      </c>
      <c r="R2506" s="182"/>
      <c r="S2506" t="s">
        <v>304</v>
      </c>
      <c r="U2506" s="182"/>
    </row>
    <row r="2507" spans="1:21" x14ac:dyDescent="0.35">
      <c r="A2507" s="180">
        <v>5</v>
      </c>
      <c r="B2507" s="180" t="s">
        <v>181</v>
      </c>
      <c r="C2507" s="180">
        <v>2020</v>
      </c>
      <c r="D2507" s="180">
        <v>4</v>
      </c>
      <c r="E2507" s="180" t="s">
        <v>232</v>
      </c>
      <c r="F2507" s="181">
        <v>3</v>
      </c>
      <c r="G2507" s="180" t="s">
        <v>189</v>
      </c>
      <c r="H2507" s="180">
        <v>903</v>
      </c>
      <c r="I2507" s="180" t="s">
        <v>239</v>
      </c>
      <c r="J2507" s="180" t="s">
        <v>121</v>
      </c>
      <c r="K2507" s="180" t="s">
        <v>230</v>
      </c>
      <c r="L2507" s="180">
        <v>4532</v>
      </c>
      <c r="M2507" s="180" t="s">
        <v>200</v>
      </c>
      <c r="N2507" s="180">
        <v>1171</v>
      </c>
      <c r="O2507" s="180">
        <v>338263.13</v>
      </c>
      <c r="P2507" s="180">
        <v>2647841</v>
      </c>
      <c r="Q2507" t="str">
        <f t="shared" si="39"/>
        <v>1-Residential</v>
      </c>
      <c r="R2507" s="182"/>
      <c r="S2507" t="s">
        <v>304</v>
      </c>
      <c r="U2507" s="182"/>
    </row>
    <row r="2508" spans="1:21" x14ac:dyDescent="0.35">
      <c r="A2508" s="180">
        <v>5</v>
      </c>
      <c r="B2508" s="180" t="s">
        <v>181</v>
      </c>
      <c r="C2508" s="180">
        <v>2020</v>
      </c>
      <c r="D2508" s="180">
        <v>4</v>
      </c>
      <c r="E2508" s="180" t="s">
        <v>232</v>
      </c>
      <c r="F2508" s="181">
        <v>72</v>
      </c>
      <c r="G2508" s="180" t="s">
        <v>212</v>
      </c>
      <c r="H2508" s="180">
        <v>1</v>
      </c>
      <c r="I2508" s="180" t="s">
        <v>229</v>
      </c>
      <c r="J2508" s="180" t="s">
        <v>121</v>
      </c>
      <c r="K2508" s="180" t="s">
        <v>230</v>
      </c>
      <c r="L2508" s="180">
        <v>1572</v>
      </c>
      <c r="M2508" s="180" t="s">
        <v>231</v>
      </c>
      <c r="N2508" s="180">
        <v>1</v>
      </c>
      <c r="O2508" s="180">
        <v>107.18</v>
      </c>
      <c r="P2508" s="180">
        <v>377</v>
      </c>
      <c r="Q2508" t="str">
        <f t="shared" si="39"/>
        <v>1-Residential</v>
      </c>
      <c r="R2508" s="182"/>
      <c r="S2508" t="s">
        <v>304</v>
      </c>
      <c r="U2508" s="182"/>
    </row>
    <row r="2509" spans="1:21" x14ac:dyDescent="0.35">
      <c r="A2509" s="180">
        <v>5</v>
      </c>
      <c r="B2509" s="180" t="s">
        <v>181</v>
      </c>
      <c r="C2509" s="180">
        <v>2020</v>
      </c>
      <c r="D2509" s="180">
        <v>4</v>
      </c>
      <c r="E2509" s="180" t="s">
        <v>232</v>
      </c>
      <c r="F2509" s="181">
        <v>1</v>
      </c>
      <c r="G2509" s="180" t="s">
        <v>183</v>
      </c>
      <c r="H2509" s="180">
        <v>7</v>
      </c>
      <c r="I2509" s="180" t="s">
        <v>241</v>
      </c>
      <c r="J2509" s="180" t="s">
        <v>122</v>
      </c>
      <c r="K2509" s="180" t="s">
        <v>242</v>
      </c>
      <c r="L2509" s="180">
        <v>200</v>
      </c>
      <c r="M2509" s="180" t="s">
        <v>210</v>
      </c>
      <c r="N2509" s="180">
        <v>73</v>
      </c>
      <c r="O2509" s="180">
        <v>6768.13</v>
      </c>
      <c r="P2509" s="180">
        <v>39546</v>
      </c>
      <c r="Q2509" t="str">
        <f t="shared" si="39"/>
        <v>2-Low Income Residential</v>
      </c>
      <c r="R2509" s="182"/>
      <c r="S2509" t="s">
        <v>304</v>
      </c>
      <c r="U2509" s="182"/>
    </row>
    <row r="2510" spans="1:21" x14ac:dyDescent="0.35">
      <c r="A2510" s="180">
        <v>4</v>
      </c>
      <c r="B2510" s="180" t="s">
        <v>187</v>
      </c>
      <c r="C2510" s="180">
        <v>2020</v>
      </c>
      <c r="D2510" s="180">
        <v>4</v>
      </c>
      <c r="E2510" s="180" t="s">
        <v>232</v>
      </c>
      <c r="F2510" s="181">
        <v>10</v>
      </c>
      <c r="G2510" s="180" t="s">
        <v>238</v>
      </c>
      <c r="H2510" s="180">
        <v>1</v>
      </c>
      <c r="I2510" s="180" t="s">
        <v>229</v>
      </c>
      <c r="J2510" s="180" t="s">
        <v>121</v>
      </c>
      <c r="K2510" s="180" t="s">
        <v>230</v>
      </c>
      <c r="L2510" s="180">
        <v>207</v>
      </c>
      <c r="M2510" s="180" t="s">
        <v>243</v>
      </c>
      <c r="N2510" s="180">
        <v>15</v>
      </c>
      <c r="O2510" s="180">
        <v>3413.97</v>
      </c>
      <c r="P2510" s="180">
        <v>12190</v>
      </c>
      <c r="Q2510" t="str">
        <f t="shared" si="39"/>
        <v>1-Residential</v>
      </c>
      <c r="R2510" s="182"/>
      <c r="S2510" t="s">
        <v>304</v>
      </c>
      <c r="U2510" s="182"/>
    </row>
    <row r="2511" spans="1:21" x14ac:dyDescent="0.35">
      <c r="A2511" s="180">
        <v>5</v>
      </c>
      <c r="B2511" s="180" t="s">
        <v>181</v>
      </c>
      <c r="C2511" s="180">
        <v>2020</v>
      </c>
      <c r="D2511" s="180">
        <v>4</v>
      </c>
      <c r="E2511" s="180" t="s">
        <v>232</v>
      </c>
      <c r="F2511" s="181">
        <v>3</v>
      </c>
      <c r="G2511" s="180" t="s">
        <v>189</v>
      </c>
      <c r="H2511" s="180">
        <v>701</v>
      </c>
      <c r="I2511" s="180" t="s">
        <v>206</v>
      </c>
      <c r="J2511" s="180" t="s">
        <v>207</v>
      </c>
      <c r="K2511" s="180" t="s">
        <v>208</v>
      </c>
      <c r="L2511" s="180">
        <v>300</v>
      </c>
      <c r="M2511" s="180" t="s">
        <v>191</v>
      </c>
      <c r="N2511" s="180">
        <v>165</v>
      </c>
      <c r="O2511" s="180">
        <v>1606821.97</v>
      </c>
      <c r="P2511" s="180">
        <v>9463832</v>
      </c>
      <c r="Q2511" t="str">
        <f t="shared" si="39"/>
        <v>5-Large C&amp;I</v>
      </c>
      <c r="R2511" s="182"/>
      <c r="S2511" t="s">
        <v>304</v>
      </c>
      <c r="U2511" s="182"/>
    </row>
    <row r="2512" spans="1:21" x14ac:dyDescent="0.35">
      <c r="A2512" s="180">
        <v>5</v>
      </c>
      <c r="B2512" s="180" t="s">
        <v>181</v>
      </c>
      <c r="C2512" s="180">
        <v>2020</v>
      </c>
      <c r="D2512" s="180">
        <v>4</v>
      </c>
      <c r="E2512" s="180" t="s">
        <v>232</v>
      </c>
      <c r="F2512" s="181">
        <v>10</v>
      </c>
      <c r="G2512" s="180" t="s">
        <v>238</v>
      </c>
      <c r="H2512" s="180">
        <v>301</v>
      </c>
      <c r="I2512" s="180" t="s">
        <v>247</v>
      </c>
      <c r="J2512" s="180" t="s">
        <v>121</v>
      </c>
      <c r="K2512" s="180" t="s">
        <v>230</v>
      </c>
      <c r="L2512" s="180">
        <v>207</v>
      </c>
      <c r="M2512" s="180" t="s">
        <v>243</v>
      </c>
      <c r="N2512" s="180">
        <v>1</v>
      </c>
      <c r="O2512" s="180">
        <v>193.47</v>
      </c>
      <c r="P2512" s="180">
        <v>815</v>
      </c>
      <c r="Q2512" t="str">
        <f t="shared" si="39"/>
        <v>1-Residential</v>
      </c>
      <c r="R2512" s="182"/>
      <c r="S2512" t="s">
        <v>304</v>
      </c>
      <c r="U2512" s="182"/>
    </row>
    <row r="2513" spans="1:21" x14ac:dyDescent="0.35">
      <c r="A2513" s="180">
        <v>5</v>
      </c>
      <c r="B2513" s="180" t="s">
        <v>181</v>
      </c>
      <c r="C2513" s="180">
        <v>2020</v>
      </c>
      <c r="D2513" s="180">
        <v>4</v>
      </c>
      <c r="E2513" s="180" t="s">
        <v>232</v>
      </c>
      <c r="F2513" s="181">
        <v>3</v>
      </c>
      <c r="G2513" s="180" t="s">
        <v>189</v>
      </c>
      <c r="H2513" s="180">
        <v>18</v>
      </c>
      <c r="I2513" s="180" t="s">
        <v>215</v>
      </c>
      <c r="J2513" s="180" t="s">
        <v>119</v>
      </c>
      <c r="K2513" s="180" t="s">
        <v>216</v>
      </c>
      <c r="L2513" s="180">
        <v>300</v>
      </c>
      <c r="M2513" s="180" t="s">
        <v>191</v>
      </c>
      <c r="N2513" s="180">
        <v>2160</v>
      </c>
      <c r="O2513" s="180">
        <v>5247901.1100000003</v>
      </c>
      <c r="P2513" s="180">
        <v>26934915</v>
      </c>
      <c r="Q2513" t="str">
        <f t="shared" si="39"/>
        <v>4-Medium C&amp;I</v>
      </c>
      <c r="R2513" s="182"/>
      <c r="S2513" t="s">
        <v>304</v>
      </c>
      <c r="U2513" s="182"/>
    </row>
    <row r="2514" spans="1:21" x14ac:dyDescent="0.35">
      <c r="A2514" s="180">
        <v>5</v>
      </c>
      <c r="B2514" s="180" t="s">
        <v>181</v>
      </c>
      <c r="C2514" s="180">
        <v>2020</v>
      </c>
      <c r="D2514" s="180">
        <v>4</v>
      </c>
      <c r="E2514" s="180" t="s">
        <v>232</v>
      </c>
      <c r="F2514" s="181">
        <v>1</v>
      </c>
      <c r="G2514" s="180" t="s">
        <v>183</v>
      </c>
      <c r="H2514" s="180">
        <v>10</v>
      </c>
      <c r="I2514" s="180" t="s">
        <v>251</v>
      </c>
      <c r="J2514" s="180" t="s">
        <v>117</v>
      </c>
      <c r="K2514" s="180" t="s">
        <v>236</v>
      </c>
      <c r="L2514" s="180">
        <v>200</v>
      </c>
      <c r="M2514" s="180" t="s">
        <v>210</v>
      </c>
      <c r="N2514" s="180">
        <v>1060</v>
      </c>
      <c r="O2514" s="180">
        <v>85066.95</v>
      </c>
      <c r="P2514" s="180">
        <v>343807</v>
      </c>
      <c r="Q2514" t="str">
        <f t="shared" si="39"/>
        <v>3-Small C&amp;I</v>
      </c>
      <c r="R2514" s="182"/>
      <c r="S2514" t="s">
        <v>304</v>
      </c>
      <c r="U2514" s="182"/>
    </row>
    <row r="2515" spans="1:21" x14ac:dyDescent="0.35">
      <c r="A2515" s="180">
        <v>5</v>
      </c>
      <c r="B2515" s="180" t="s">
        <v>181</v>
      </c>
      <c r="C2515" s="180">
        <v>2020</v>
      </c>
      <c r="D2515" s="180">
        <v>4</v>
      </c>
      <c r="E2515" s="180" t="s">
        <v>232</v>
      </c>
      <c r="F2515" s="181">
        <v>1</v>
      </c>
      <c r="G2515" s="180" t="s">
        <v>183</v>
      </c>
      <c r="H2515" s="180">
        <v>18</v>
      </c>
      <c r="I2515" s="180" t="s">
        <v>215</v>
      </c>
      <c r="J2515" s="180" t="s">
        <v>119</v>
      </c>
      <c r="K2515" s="180" t="s">
        <v>216</v>
      </c>
      <c r="L2515" s="180">
        <v>200</v>
      </c>
      <c r="M2515" s="180" t="s">
        <v>210</v>
      </c>
      <c r="N2515" s="180">
        <v>1</v>
      </c>
      <c r="O2515" s="180">
        <v>328.27</v>
      </c>
      <c r="P2515" s="180">
        <v>1520</v>
      </c>
      <c r="Q2515" t="str">
        <f t="shared" si="39"/>
        <v>4-Medium C&amp;I</v>
      </c>
      <c r="R2515" s="182"/>
      <c r="S2515" t="s">
        <v>304</v>
      </c>
      <c r="U2515" s="182"/>
    </row>
    <row r="2516" spans="1:21" x14ac:dyDescent="0.35">
      <c r="A2516" s="180">
        <v>5</v>
      </c>
      <c r="B2516" s="180" t="s">
        <v>181</v>
      </c>
      <c r="C2516" s="180">
        <v>2020</v>
      </c>
      <c r="D2516" s="180">
        <v>4</v>
      </c>
      <c r="E2516" s="180" t="s">
        <v>232</v>
      </c>
      <c r="F2516" s="181">
        <v>3</v>
      </c>
      <c r="G2516" s="180" t="s">
        <v>189</v>
      </c>
      <c r="H2516" s="180">
        <v>8</v>
      </c>
      <c r="I2516" s="180" t="s">
        <v>248</v>
      </c>
      <c r="J2516" s="180" t="s">
        <v>126</v>
      </c>
      <c r="K2516" s="180" t="s">
        <v>249</v>
      </c>
      <c r="L2516" s="180">
        <v>300</v>
      </c>
      <c r="M2516" s="180" t="s">
        <v>191</v>
      </c>
      <c r="N2516" s="180">
        <v>375</v>
      </c>
      <c r="O2516" s="180">
        <v>23013.279999999999</v>
      </c>
      <c r="P2516" s="180">
        <v>92527</v>
      </c>
      <c r="Q2516" t="str">
        <f t="shared" si="39"/>
        <v>3-Small C&amp;I</v>
      </c>
      <c r="R2516" s="182"/>
      <c r="S2516" t="s">
        <v>304</v>
      </c>
      <c r="U2516" s="182"/>
    </row>
    <row r="2517" spans="1:21" x14ac:dyDescent="0.35">
      <c r="A2517" s="180">
        <v>5</v>
      </c>
      <c r="B2517" s="180" t="s">
        <v>181</v>
      </c>
      <c r="C2517" s="180">
        <v>2020</v>
      </c>
      <c r="D2517" s="180">
        <v>4</v>
      </c>
      <c r="E2517" s="180" t="s">
        <v>232</v>
      </c>
      <c r="F2517" s="181">
        <v>5</v>
      </c>
      <c r="G2517" s="180" t="s">
        <v>195</v>
      </c>
      <c r="H2517" s="180">
        <v>8</v>
      </c>
      <c r="I2517" s="180" t="s">
        <v>248</v>
      </c>
      <c r="J2517" s="180" t="s">
        <v>126</v>
      </c>
      <c r="K2517" s="180" t="s">
        <v>249</v>
      </c>
      <c r="L2517" s="180">
        <v>460</v>
      </c>
      <c r="M2517" s="180" t="s">
        <v>198</v>
      </c>
      <c r="N2517" s="180">
        <v>1</v>
      </c>
      <c r="O2517" s="180">
        <v>71.5</v>
      </c>
      <c r="P2517" s="180">
        <v>292</v>
      </c>
      <c r="Q2517" t="str">
        <f t="shared" si="39"/>
        <v>3-Small C&amp;I</v>
      </c>
      <c r="R2517" s="182"/>
      <c r="S2517" t="s">
        <v>304</v>
      </c>
      <c r="U2517" s="182"/>
    </row>
    <row r="2518" spans="1:21" x14ac:dyDescent="0.35">
      <c r="A2518" s="180">
        <v>5</v>
      </c>
      <c r="B2518" s="180" t="s">
        <v>181</v>
      </c>
      <c r="C2518" s="180">
        <v>2020</v>
      </c>
      <c r="D2518" s="180">
        <v>4</v>
      </c>
      <c r="E2518" s="180" t="s">
        <v>232</v>
      </c>
      <c r="F2518" s="181">
        <v>1</v>
      </c>
      <c r="G2518" s="180" t="s">
        <v>183</v>
      </c>
      <c r="H2518" s="180">
        <v>950</v>
      </c>
      <c r="I2518" s="180" t="s">
        <v>184</v>
      </c>
      <c r="J2518" s="180" t="s">
        <v>115</v>
      </c>
      <c r="K2518" s="180" t="s">
        <v>185</v>
      </c>
      <c r="L2518" s="180">
        <v>4512</v>
      </c>
      <c r="M2518" s="180" t="s">
        <v>186</v>
      </c>
      <c r="N2518" s="180">
        <v>759</v>
      </c>
      <c r="O2518" s="180">
        <v>43798.63</v>
      </c>
      <c r="P2518" s="180">
        <v>373683</v>
      </c>
      <c r="Q2518" t="str">
        <f t="shared" si="39"/>
        <v>3-Small C&amp;I</v>
      </c>
      <c r="R2518" s="182"/>
      <c r="S2518" t="s">
        <v>304</v>
      </c>
      <c r="U2518" s="182"/>
    </row>
    <row r="2519" spans="1:21" x14ac:dyDescent="0.35">
      <c r="A2519" s="180">
        <v>5</v>
      </c>
      <c r="B2519" s="180" t="s">
        <v>181</v>
      </c>
      <c r="C2519" s="180">
        <v>2020</v>
      </c>
      <c r="D2519" s="180">
        <v>4</v>
      </c>
      <c r="E2519" s="180" t="s">
        <v>232</v>
      </c>
      <c r="F2519" s="181">
        <v>10</v>
      </c>
      <c r="G2519" s="180" t="s">
        <v>238</v>
      </c>
      <c r="H2519" s="180">
        <v>950</v>
      </c>
      <c r="I2519" s="180" t="s">
        <v>184</v>
      </c>
      <c r="J2519" s="180" t="s">
        <v>115</v>
      </c>
      <c r="K2519" s="180" t="s">
        <v>185</v>
      </c>
      <c r="L2519" s="180">
        <v>4513</v>
      </c>
      <c r="M2519" s="180" t="s">
        <v>240</v>
      </c>
      <c r="N2519" s="180">
        <v>10</v>
      </c>
      <c r="O2519" s="180">
        <v>1701.45</v>
      </c>
      <c r="P2519" s="180">
        <v>16312</v>
      </c>
      <c r="Q2519" t="str">
        <f t="shared" si="39"/>
        <v>3-Small C&amp;I</v>
      </c>
      <c r="R2519" s="182"/>
      <c r="S2519" t="s">
        <v>304</v>
      </c>
      <c r="U2519" s="182"/>
    </row>
    <row r="2520" spans="1:21" x14ac:dyDescent="0.35">
      <c r="A2520" s="180">
        <v>4</v>
      </c>
      <c r="B2520" s="180" t="s">
        <v>187</v>
      </c>
      <c r="C2520" s="180">
        <v>2020</v>
      </c>
      <c r="D2520" s="180">
        <v>4</v>
      </c>
      <c r="E2520" s="180" t="s">
        <v>232</v>
      </c>
      <c r="F2520" s="181">
        <v>1</v>
      </c>
      <c r="G2520" s="180" t="s">
        <v>183</v>
      </c>
      <c r="H2520" s="180">
        <v>953</v>
      </c>
      <c r="I2520" s="180" t="s">
        <v>213</v>
      </c>
      <c r="J2520" s="180" t="s">
        <v>118</v>
      </c>
      <c r="K2520" s="180" t="s">
        <v>214</v>
      </c>
      <c r="L2520" s="180">
        <v>4512</v>
      </c>
      <c r="M2520" s="180" t="s">
        <v>186</v>
      </c>
      <c r="N2520" s="180">
        <v>1</v>
      </c>
      <c r="O2520" s="180">
        <v>11.38</v>
      </c>
      <c r="P2520" s="180">
        <v>13</v>
      </c>
      <c r="Q2520" t="str">
        <f t="shared" si="39"/>
        <v>3-Small C&amp;I</v>
      </c>
      <c r="R2520" s="182"/>
      <c r="S2520" t="s">
        <v>304</v>
      </c>
      <c r="U2520" s="182"/>
    </row>
    <row r="2521" spans="1:21" x14ac:dyDescent="0.35">
      <c r="A2521" s="180">
        <v>5</v>
      </c>
      <c r="B2521" s="180" t="s">
        <v>181</v>
      </c>
      <c r="C2521" s="180">
        <v>2020</v>
      </c>
      <c r="D2521" s="180">
        <v>4</v>
      </c>
      <c r="E2521" s="180" t="s">
        <v>232</v>
      </c>
      <c r="F2521" s="181">
        <v>3</v>
      </c>
      <c r="G2521" s="180" t="s">
        <v>189</v>
      </c>
      <c r="H2521" s="180">
        <v>20</v>
      </c>
      <c r="I2521" s="180" t="s">
        <v>300</v>
      </c>
      <c r="J2521" s="180" t="s">
        <v>128</v>
      </c>
      <c r="K2521" s="180" t="s">
        <v>205</v>
      </c>
      <c r="L2521" s="180">
        <v>300</v>
      </c>
      <c r="M2521" s="180" t="s">
        <v>191</v>
      </c>
      <c r="N2521" s="180">
        <v>74</v>
      </c>
      <c r="O2521" s="180">
        <v>163215.46</v>
      </c>
      <c r="P2521" s="180">
        <v>864098</v>
      </c>
      <c r="Q2521" t="str">
        <f t="shared" si="39"/>
        <v>4-Medium C&amp;I</v>
      </c>
      <c r="R2521" s="182"/>
      <c r="S2521" t="s">
        <v>304</v>
      </c>
      <c r="U2521" s="182"/>
    </row>
    <row r="2522" spans="1:21" x14ac:dyDescent="0.35">
      <c r="A2522" s="180">
        <v>5</v>
      </c>
      <c r="B2522" s="180" t="s">
        <v>181</v>
      </c>
      <c r="C2522" s="180">
        <v>2020</v>
      </c>
      <c r="D2522" s="180">
        <v>4</v>
      </c>
      <c r="E2522" s="180" t="s">
        <v>232</v>
      </c>
      <c r="F2522" s="181">
        <v>1</v>
      </c>
      <c r="G2522" s="180" t="s">
        <v>183</v>
      </c>
      <c r="H2522" s="180">
        <v>5</v>
      </c>
      <c r="I2522" s="180" t="s">
        <v>190</v>
      </c>
      <c r="J2522" s="180" t="s">
        <v>115</v>
      </c>
      <c r="K2522" s="180" t="s">
        <v>185</v>
      </c>
      <c r="L2522" s="180">
        <v>200</v>
      </c>
      <c r="M2522" s="180" t="s">
        <v>210</v>
      </c>
      <c r="N2522" s="180">
        <v>1334</v>
      </c>
      <c r="O2522" s="180">
        <v>-71133.38</v>
      </c>
      <c r="P2522" s="180">
        <v>610877</v>
      </c>
      <c r="Q2522" t="str">
        <f t="shared" si="39"/>
        <v>3-Small C&amp;I</v>
      </c>
      <c r="R2522" s="182"/>
      <c r="S2522" t="s">
        <v>304</v>
      </c>
      <c r="U2522" s="182"/>
    </row>
    <row r="2523" spans="1:21" x14ac:dyDescent="0.35">
      <c r="A2523" s="180">
        <v>5</v>
      </c>
      <c r="B2523" s="180" t="s">
        <v>181</v>
      </c>
      <c r="C2523" s="180">
        <v>2020</v>
      </c>
      <c r="D2523" s="180">
        <v>4</v>
      </c>
      <c r="E2523" s="180" t="s">
        <v>232</v>
      </c>
      <c r="F2523" s="181">
        <v>3</v>
      </c>
      <c r="G2523" s="180" t="s">
        <v>189</v>
      </c>
      <c r="H2523" s="180">
        <v>5</v>
      </c>
      <c r="I2523" s="180" t="s">
        <v>190</v>
      </c>
      <c r="J2523" s="180" t="s">
        <v>115</v>
      </c>
      <c r="K2523" s="180" t="s">
        <v>185</v>
      </c>
      <c r="L2523" s="180">
        <v>300</v>
      </c>
      <c r="M2523" s="180" t="s">
        <v>191</v>
      </c>
      <c r="N2523" s="180">
        <v>42751</v>
      </c>
      <c r="O2523" s="180">
        <v>289295.7</v>
      </c>
      <c r="P2523" s="180">
        <v>43373726</v>
      </c>
      <c r="Q2523" t="str">
        <f t="shared" si="39"/>
        <v>3-Small C&amp;I</v>
      </c>
      <c r="R2523" s="182"/>
      <c r="S2523" t="s">
        <v>304</v>
      </c>
      <c r="U2523" s="182"/>
    </row>
    <row r="2524" spans="1:21" x14ac:dyDescent="0.35">
      <c r="A2524" s="180">
        <v>5</v>
      </c>
      <c r="B2524" s="180" t="s">
        <v>181</v>
      </c>
      <c r="C2524" s="180">
        <v>2020</v>
      </c>
      <c r="D2524" s="180">
        <v>4</v>
      </c>
      <c r="E2524" s="180" t="s">
        <v>232</v>
      </c>
      <c r="F2524" s="181">
        <v>6</v>
      </c>
      <c r="G2524" s="180" t="s">
        <v>192</v>
      </c>
      <c r="H2524" s="180">
        <v>627</v>
      </c>
      <c r="I2524" s="180" t="s">
        <v>257</v>
      </c>
      <c r="J2524" s="180" t="s">
        <v>132</v>
      </c>
      <c r="K2524" s="180" t="s">
        <v>212</v>
      </c>
      <c r="L2524" s="180">
        <v>4562</v>
      </c>
      <c r="M2524" s="180" t="s">
        <v>211</v>
      </c>
      <c r="N2524" s="180">
        <v>3</v>
      </c>
      <c r="O2524" s="180">
        <v>943.86</v>
      </c>
      <c r="P2524" s="180">
        <v>213</v>
      </c>
      <c r="Q2524" t="str">
        <f t="shared" si="39"/>
        <v>Street</v>
      </c>
      <c r="R2524" s="182"/>
      <c r="S2524" t="s">
        <v>304</v>
      </c>
      <c r="U2524" s="182"/>
    </row>
    <row r="2525" spans="1:21" x14ac:dyDescent="0.35">
      <c r="A2525" s="180">
        <v>5</v>
      </c>
      <c r="B2525" s="180" t="s">
        <v>181</v>
      </c>
      <c r="C2525" s="180">
        <v>2020</v>
      </c>
      <c r="D2525" s="180">
        <v>4</v>
      </c>
      <c r="E2525" s="180" t="s">
        <v>232</v>
      </c>
      <c r="F2525" s="181">
        <v>10</v>
      </c>
      <c r="G2525" s="180" t="s">
        <v>238</v>
      </c>
      <c r="H2525" s="180">
        <v>903</v>
      </c>
      <c r="I2525" s="180" t="s">
        <v>239</v>
      </c>
      <c r="J2525" s="180" t="s">
        <v>121</v>
      </c>
      <c r="K2525" s="180" t="s">
        <v>230</v>
      </c>
      <c r="L2525" s="180">
        <v>4513</v>
      </c>
      <c r="M2525" s="180" t="s">
        <v>240</v>
      </c>
      <c r="N2525" s="180">
        <v>32988</v>
      </c>
      <c r="O2525" s="180">
        <v>3876547.99</v>
      </c>
      <c r="P2525" s="180">
        <v>29123130</v>
      </c>
      <c r="Q2525" t="str">
        <f t="shared" si="39"/>
        <v>1-Residential</v>
      </c>
      <c r="R2525" s="182"/>
      <c r="S2525" t="s">
        <v>304</v>
      </c>
      <c r="U2525" s="182"/>
    </row>
    <row r="2526" spans="1:21" x14ac:dyDescent="0.35">
      <c r="A2526" s="180">
        <v>5</v>
      </c>
      <c r="B2526" s="180" t="s">
        <v>181</v>
      </c>
      <c r="C2526" s="180">
        <v>2020</v>
      </c>
      <c r="D2526" s="180">
        <v>4</v>
      </c>
      <c r="E2526" s="180" t="s">
        <v>232</v>
      </c>
      <c r="F2526" s="181">
        <v>60</v>
      </c>
      <c r="G2526" s="180" t="s">
        <v>212</v>
      </c>
      <c r="H2526" s="180">
        <v>612</v>
      </c>
      <c r="I2526" s="180" t="s">
        <v>223</v>
      </c>
      <c r="J2526" s="180" t="s">
        <v>116</v>
      </c>
      <c r="K2526" s="180" t="s">
        <v>224</v>
      </c>
      <c r="L2526" s="180">
        <v>360</v>
      </c>
      <c r="M2526" s="180" t="s">
        <v>225</v>
      </c>
      <c r="N2526" s="180">
        <v>1</v>
      </c>
      <c r="O2526" s="180">
        <v>8.8800000000000008</v>
      </c>
      <c r="P2526" s="180">
        <v>8</v>
      </c>
      <c r="Q2526" t="str">
        <f t="shared" si="39"/>
        <v>3-Small C&amp;I</v>
      </c>
      <c r="R2526" s="182"/>
      <c r="S2526" t="s">
        <v>304</v>
      </c>
      <c r="U2526" s="182"/>
    </row>
    <row r="2527" spans="1:21" x14ac:dyDescent="0.35">
      <c r="A2527" s="180">
        <v>5</v>
      </c>
      <c r="B2527" s="180" t="s">
        <v>181</v>
      </c>
      <c r="C2527" s="180">
        <v>2020</v>
      </c>
      <c r="D2527" s="180">
        <v>4</v>
      </c>
      <c r="E2527" s="180" t="s">
        <v>232</v>
      </c>
      <c r="F2527" s="181">
        <v>6</v>
      </c>
      <c r="G2527" s="180" t="s">
        <v>192</v>
      </c>
      <c r="H2527" s="180">
        <v>613</v>
      </c>
      <c r="I2527" s="180" t="s">
        <v>258</v>
      </c>
      <c r="J2527" s="180" t="s">
        <v>116</v>
      </c>
      <c r="K2527" s="180" t="s">
        <v>224</v>
      </c>
      <c r="L2527" s="180">
        <v>700</v>
      </c>
      <c r="M2527" s="180" t="s">
        <v>193</v>
      </c>
      <c r="N2527" s="180">
        <v>6</v>
      </c>
      <c r="O2527" s="180">
        <v>115.94</v>
      </c>
      <c r="P2527" s="180">
        <v>350</v>
      </c>
      <c r="Q2527" t="str">
        <f t="shared" si="39"/>
        <v>3-Small C&amp;I</v>
      </c>
      <c r="R2527" s="182"/>
      <c r="S2527" t="s">
        <v>304</v>
      </c>
      <c r="U2527" s="182"/>
    </row>
    <row r="2528" spans="1:21" x14ac:dyDescent="0.35">
      <c r="A2528" s="180">
        <v>5</v>
      </c>
      <c r="B2528" s="180" t="s">
        <v>181</v>
      </c>
      <c r="C2528" s="180">
        <v>2020</v>
      </c>
      <c r="D2528" s="180">
        <v>4</v>
      </c>
      <c r="E2528" s="180" t="s">
        <v>232</v>
      </c>
      <c r="F2528" s="181">
        <v>6</v>
      </c>
      <c r="G2528" s="180" t="s">
        <v>192</v>
      </c>
      <c r="H2528" s="180">
        <v>606</v>
      </c>
      <c r="I2528" s="180" t="s">
        <v>279</v>
      </c>
      <c r="J2528" s="180" t="s">
        <v>130</v>
      </c>
      <c r="K2528" s="180" t="s">
        <v>280</v>
      </c>
      <c r="L2528" s="180">
        <v>700</v>
      </c>
      <c r="M2528" s="180" t="s">
        <v>193</v>
      </c>
      <c r="N2528" s="180">
        <v>2</v>
      </c>
      <c r="O2528" s="180">
        <v>736.03</v>
      </c>
      <c r="P2528" s="180">
        <v>1232</v>
      </c>
      <c r="Q2528" t="str">
        <f t="shared" si="39"/>
        <v>Street</v>
      </c>
      <c r="R2528" s="182"/>
      <c r="S2528" t="s">
        <v>304</v>
      </c>
      <c r="U2528" s="182"/>
    </row>
    <row r="2529" spans="1:21" x14ac:dyDescent="0.35">
      <c r="A2529" s="180">
        <v>5</v>
      </c>
      <c r="B2529" s="180" t="s">
        <v>181</v>
      </c>
      <c r="C2529" s="180">
        <v>2020</v>
      </c>
      <c r="D2529" s="180">
        <v>4</v>
      </c>
      <c r="E2529" s="180" t="s">
        <v>232</v>
      </c>
      <c r="F2529" s="181">
        <v>6</v>
      </c>
      <c r="G2529" s="180" t="s">
        <v>192</v>
      </c>
      <c r="H2529" s="180">
        <v>607</v>
      </c>
      <c r="I2529" s="180" t="s">
        <v>293</v>
      </c>
      <c r="J2529" s="180" t="s">
        <v>130</v>
      </c>
      <c r="K2529" s="180" t="s">
        <v>280</v>
      </c>
      <c r="L2529" s="180">
        <v>700</v>
      </c>
      <c r="M2529" s="180" t="s">
        <v>193</v>
      </c>
      <c r="N2529" s="180">
        <v>2</v>
      </c>
      <c r="O2529" s="180">
        <v>17808.66</v>
      </c>
      <c r="P2529" s="180">
        <v>39879</v>
      </c>
      <c r="Q2529" t="str">
        <f t="shared" si="39"/>
        <v>Street</v>
      </c>
      <c r="R2529" s="182"/>
      <c r="S2529" t="s">
        <v>304</v>
      </c>
      <c r="U2529" s="182"/>
    </row>
    <row r="2530" spans="1:21" x14ac:dyDescent="0.35">
      <c r="A2530" s="180">
        <v>5</v>
      </c>
      <c r="B2530" s="180" t="s">
        <v>181</v>
      </c>
      <c r="C2530" s="180">
        <v>2020</v>
      </c>
      <c r="D2530" s="180">
        <v>4</v>
      </c>
      <c r="E2530" s="180" t="s">
        <v>232</v>
      </c>
      <c r="F2530" s="181">
        <v>6</v>
      </c>
      <c r="G2530" s="180" t="s">
        <v>192</v>
      </c>
      <c r="H2530" s="180">
        <v>624</v>
      </c>
      <c r="I2530" s="180" t="s">
        <v>226</v>
      </c>
      <c r="J2530" s="180" t="s">
        <v>124</v>
      </c>
      <c r="K2530" s="180" t="s">
        <v>227</v>
      </c>
      <c r="L2530" s="180">
        <v>4562</v>
      </c>
      <c r="M2530" s="180" t="s">
        <v>211</v>
      </c>
      <c r="N2530" s="180">
        <v>13</v>
      </c>
      <c r="O2530" s="180">
        <v>1651.38</v>
      </c>
      <c r="P2530" s="180">
        <v>7513</v>
      </c>
      <c r="Q2530" t="str">
        <f t="shared" si="39"/>
        <v>Street</v>
      </c>
      <c r="R2530" s="182"/>
      <c r="S2530" t="s">
        <v>304</v>
      </c>
      <c r="U2530" s="182"/>
    </row>
    <row r="2531" spans="1:21" x14ac:dyDescent="0.35">
      <c r="A2531" s="180">
        <v>5</v>
      </c>
      <c r="B2531" s="180" t="s">
        <v>181</v>
      </c>
      <c r="C2531" s="180">
        <v>2020</v>
      </c>
      <c r="D2531" s="180">
        <v>4</v>
      </c>
      <c r="E2531" s="180" t="s">
        <v>232</v>
      </c>
      <c r="F2531" s="181">
        <v>10</v>
      </c>
      <c r="G2531" s="180" t="s">
        <v>238</v>
      </c>
      <c r="H2531" s="180">
        <v>905</v>
      </c>
      <c r="I2531" s="180" t="s">
        <v>272</v>
      </c>
      <c r="J2531" s="180" t="s">
        <v>122</v>
      </c>
      <c r="K2531" s="180" t="s">
        <v>242</v>
      </c>
      <c r="L2531" s="180">
        <v>4513</v>
      </c>
      <c r="M2531" s="180" t="s">
        <v>240</v>
      </c>
      <c r="N2531" s="180">
        <v>4868</v>
      </c>
      <c r="O2531" s="180">
        <v>174013.02</v>
      </c>
      <c r="P2531" s="180">
        <v>4334868</v>
      </c>
      <c r="Q2531" t="str">
        <f t="shared" si="39"/>
        <v>2-Low Income Residential</v>
      </c>
      <c r="R2531" s="182"/>
      <c r="S2531" t="s">
        <v>304</v>
      </c>
      <c r="U2531" s="182"/>
    </row>
    <row r="2532" spans="1:21" x14ac:dyDescent="0.35">
      <c r="A2532" s="180">
        <v>5</v>
      </c>
      <c r="B2532" s="180" t="s">
        <v>181</v>
      </c>
      <c r="C2532" s="180">
        <v>2020</v>
      </c>
      <c r="D2532" s="180">
        <v>4</v>
      </c>
      <c r="E2532" s="180" t="s">
        <v>232</v>
      </c>
      <c r="F2532" s="181">
        <v>1</v>
      </c>
      <c r="G2532" s="180" t="s">
        <v>183</v>
      </c>
      <c r="H2532" s="180">
        <v>905</v>
      </c>
      <c r="I2532" s="180" t="s">
        <v>272</v>
      </c>
      <c r="J2532" s="180" t="s">
        <v>122</v>
      </c>
      <c r="K2532" s="180" t="s">
        <v>242</v>
      </c>
      <c r="L2532" s="180">
        <v>4512</v>
      </c>
      <c r="M2532" s="180" t="s">
        <v>186</v>
      </c>
      <c r="N2532" s="180">
        <v>65011</v>
      </c>
      <c r="O2532" s="180">
        <v>1444868.82</v>
      </c>
      <c r="P2532" s="180">
        <v>33690531</v>
      </c>
      <c r="Q2532" t="str">
        <f t="shared" si="39"/>
        <v>2-Low Income Residential</v>
      </c>
      <c r="R2532" s="182"/>
      <c r="S2532" t="s">
        <v>304</v>
      </c>
      <c r="U2532" s="182"/>
    </row>
    <row r="2533" spans="1:21" x14ac:dyDescent="0.35">
      <c r="A2533" s="180">
        <v>5</v>
      </c>
      <c r="B2533" s="180" t="s">
        <v>181</v>
      </c>
      <c r="C2533" s="180">
        <v>2020</v>
      </c>
      <c r="D2533" s="180">
        <v>4</v>
      </c>
      <c r="E2533" s="180" t="s">
        <v>232</v>
      </c>
      <c r="F2533" s="181">
        <v>5</v>
      </c>
      <c r="G2533" s="180" t="s">
        <v>195</v>
      </c>
      <c r="H2533" s="180">
        <v>13</v>
      </c>
      <c r="I2533" s="180" t="s">
        <v>296</v>
      </c>
      <c r="J2533" s="180" t="s">
        <v>119</v>
      </c>
      <c r="K2533" s="180" t="s">
        <v>216</v>
      </c>
      <c r="L2533" s="180">
        <v>460</v>
      </c>
      <c r="M2533" s="180" t="s">
        <v>198</v>
      </c>
      <c r="N2533" s="180">
        <v>7</v>
      </c>
      <c r="O2533" s="180">
        <v>19932.939999999999</v>
      </c>
      <c r="P2533" s="180">
        <v>99300</v>
      </c>
      <c r="Q2533" t="str">
        <f t="shared" si="39"/>
        <v>4-Medium C&amp;I</v>
      </c>
      <c r="R2533" s="182"/>
      <c r="S2533" t="s">
        <v>304</v>
      </c>
      <c r="U2533" s="182"/>
    </row>
    <row r="2534" spans="1:21" x14ac:dyDescent="0.35">
      <c r="A2534" s="180">
        <v>5</v>
      </c>
      <c r="B2534" s="180" t="s">
        <v>181</v>
      </c>
      <c r="C2534" s="180">
        <v>2020</v>
      </c>
      <c r="D2534" s="180">
        <v>4</v>
      </c>
      <c r="E2534" s="180" t="s">
        <v>232</v>
      </c>
      <c r="F2534" s="181">
        <v>5</v>
      </c>
      <c r="G2534" s="180" t="s">
        <v>195</v>
      </c>
      <c r="H2534" s="180">
        <v>950</v>
      </c>
      <c r="I2534" s="180" t="s">
        <v>184</v>
      </c>
      <c r="J2534" s="180" t="s">
        <v>115</v>
      </c>
      <c r="K2534" s="180" t="s">
        <v>185</v>
      </c>
      <c r="L2534" s="180">
        <v>4552</v>
      </c>
      <c r="M2534" s="180" t="s">
        <v>276</v>
      </c>
      <c r="N2534" s="180">
        <v>1359</v>
      </c>
      <c r="O2534" s="180">
        <v>349086.39</v>
      </c>
      <c r="P2534" s="180">
        <v>3439011</v>
      </c>
      <c r="Q2534" t="str">
        <f t="shared" si="39"/>
        <v>3-Small C&amp;I</v>
      </c>
      <c r="R2534" s="182"/>
      <c r="S2534" t="s">
        <v>304</v>
      </c>
      <c r="U2534" s="182"/>
    </row>
    <row r="2535" spans="1:21" x14ac:dyDescent="0.35">
      <c r="A2535" s="180">
        <v>5</v>
      </c>
      <c r="B2535" s="180" t="s">
        <v>181</v>
      </c>
      <c r="C2535" s="180">
        <v>2020</v>
      </c>
      <c r="D2535" s="180">
        <v>4</v>
      </c>
      <c r="E2535" s="180" t="s">
        <v>232</v>
      </c>
      <c r="F2535" s="181">
        <v>79</v>
      </c>
      <c r="G2535" s="180" t="s">
        <v>212</v>
      </c>
      <c r="H2535" s="180">
        <v>950</v>
      </c>
      <c r="I2535" s="180" t="s">
        <v>184</v>
      </c>
      <c r="J2535" s="180" t="s">
        <v>115</v>
      </c>
      <c r="K2535" s="180" t="s">
        <v>185</v>
      </c>
      <c r="L2535" s="180">
        <v>4579</v>
      </c>
      <c r="M2535" s="180" t="s">
        <v>221</v>
      </c>
      <c r="N2535" s="180">
        <v>84</v>
      </c>
      <c r="O2535" s="180">
        <v>10811.25</v>
      </c>
      <c r="P2535" s="180">
        <v>102365</v>
      </c>
      <c r="Q2535" t="str">
        <f t="shared" si="39"/>
        <v>3-Small C&amp;I</v>
      </c>
      <c r="R2535" s="182"/>
      <c r="S2535" t="s">
        <v>304</v>
      </c>
      <c r="U2535" s="182"/>
    </row>
    <row r="2536" spans="1:21" x14ac:dyDescent="0.35">
      <c r="A2536" s="180">
        <v>4</v>
      </c>
      <c r="B2536" s="180" t="s">
        <v>187</v>
      </c>
      <c r="C2536" s="180">
        <v>2020</v>
      </c>
      <c r="D2536" s="180">
        <v>4</v>
      </c>
      <c r="E2536" s="180" t="s">
        <v>232</v>
      </c>
      <c r="F2536" s="181">
        <v>3</v>
      </c>
      <c r="G2536" s="180" t="s">
        <v>189</v>
      </c>
      <c r="H2536" s="180">
        <v>10</v>
      </c>
      <c r="I2536" s="180" t="s">
        <v>251</v>
      </c>
      <c r="J2536" s="180" t="s">
        <v>118</v>
      </c>
      <c r="K2536" s="180" t="s">
        <v>214</v>
      </c>
      <c r="L2536" s="180">
        <v>300</v>
      </c>
      <c r="M2536" s="180" t="s">
        <v>191</v>
      </c>
      <c r="N2536" s="180">
        <v>20</v>
      </c>
      <c r="O2536" s="180">
        <v>1409.21</v>
      </c>
      <c r="P2536" s="180">
        <v>5310</v>
      </c>
      <c r="Q2536" t="str">
        <f t="shared" si="39"/>
        <v>3-Small C&amp;I</v>
      </c>
      <c r="R2536" s="182"/>
      <c r="S2536" t="s">
        <v>304</v>
      </c>
      <c r="U2536" s="182"/>
    </row>
    <row r="2537" spans="1:21" x14ac:dyDescent="0.35">
      <c r="A2537" s="180">
        <v>4</v>
      </c>
      <c r="B2537" s="180" t="s">
        <v>187</v>
      </c>
      <c r="C2537" s="180">
        <v>2020</v>
      </c>
      <c r="D2537" s="180">
        <v>4</v>
      </c>
      <c r="E2537" s="180" t="s">
        <v>232</v>
      </c>
      <c r="F2537" s="181">
        <v>3</v>
      </c>
      <c r="G2537" s="180" t="s">
        <v>189</v>
      </c>
      <c r="H2537" s="180">
        <v>15</v>
      </c>
      <c r="I2537" s="180" t="s">
        <v>252</v>
      </c>
      <c r="J2537" s="180" t="s">
        <v>118</v>
      </c>
      <c r="K2537" s="180" t="s">
        <v>214</v>
      </c>
      <c r="L2537" s="180">
        <v>300</v>
      </c>
      <c r="M2537" s="180" t="s">
        <v>191</v>
      </c>
      <c r="N2537" s="180">
        <v>1</v>
      </c>
      <c r="O2537" s="180">
        <v>10.210000000000001</v>
      </c>
      <c r="P2537" s="180">
        <v>1</v>
      </c>
      <c r="Q2537" t="str">
        <f t="shared" si="39"/>
        <v>3-Small C&amp;I</v>
      </c>
      <c r="R2537" s="182"/>
      <c r="S2537" t="s">
        <v>304</v>
      </c>
      <c r="U2537" s="182"/>
    </row>
    <row r="2538" spans="1:21" x14ac:dyDescent="0.35">
      <c r="A2538" s="180">
        <v>5</v>
      </c>
      <c r="B2538" s="180" t="s">
        <v>181</v>
      </c>
      <c r="C2538" s="180">
        <v>2020</v>
      </c>
      <c r="D2538" s="180">
        <v>4</v>
      </c>
      <c r="E2538" s="180" t="s">
        <v>232</v>
      </c>
      <c r="F2538" s="181">
        <v>77</v>
      </c>
      <c r="G2538" s="180" t="s">
        <v>212</v>
      </c>
      <c r="H2538" s="180">
        <v>18</v>
      </c>
      <c r="I2538" s="180" t="s">
        <v>215</v>
      </c>
      <c r="J2538" s="180" t="s">
        <v>119</v>
      </c>
      <c r="K2538" s="180" t="s">
        <v>216</v>
      </c>
      <c r="L2538" s="180">
        <v>1577</v>
      </c>
      <c r="M2538" s="180" t="s">
        <v>233</v>
      </c>
      <c r="N2538" s="180">
        <v>1</v>
      </c>
      <c r="O2538" s="180">
        <v>1517.22</v>
      </c>
      <c r="P2538" s="180">
        <v>7800</v>
      </c>
      <c r="Q2538" t="str">
        <f t="shared" si="39"/>
        <v>4-Medium C&amp;I</v>
      </c>
      <c r="R2538" s="182"/>
      <c r="S2538" t="s">
        <v>304</v>
      </c>
      <c r="U2538" s="182"/>
    </row>
    <row r="2539" spans="1:21" x14ac:dyDescent="0.35">
      <c r="A2539" s="180">
        <v>4</v>
      </c>
      <c r="B2539" s="180" t="s">
        <v>187</v>
      </c>
      <c r="C2539" s="180">
        <v>2020</v>
      </c>
      <c r="D2539" s="180">
        <v>4</v>
      </c>
      <c r="E2539" s="180" t="s">
        <v>232</v>
      </c>
      <c r="F2539" s="181">
        <v>3</v>
      </c>
      <c r="G2539" s="180" t="s">
        <v>189</v>
      </c>
      <c r="H2539" s="180">
        <v>5</v>
      </c>
      <c r="I2539" s="180" t="s">
        <v>190</v>
      </c>
      <c r="J2539" s="180" t="s">
        <v>115</v>
      </c>
      <c r="K2539" s="180" t="s">
        <v>185</v>
      </c>
      <c r="L2539" s="180">
        <v>300</v>
      </c>
      <c r="M2539" s="180" t="s">
        <v>191</v>
      </c>
      <c r="N2539" s="180">
        <v>171</v>
      </c>
      <c r="O2539" s="180">
        <v>25846.37</v>
      </c>
      <c r="P2539" s="180">
        <v>106015</v>
      </c>
      <c r="Q2539" t="str">
        <f t="shared" si="39"/>
        <v>3-Small C&amp;I</v>
      </c>
      <c r="R2539" s="182"/>
      <c r="S2539" t="s">
        <v>304</v>
      </c>
      <c r="U2539" s="182"/>
    </row>
    <row r="2540" spans="1:21" x14ac:dyDescent="0.35">
      <c r="A2540" s="180">
        <v>5</v>
      </c>
      <c r="B2540" s="180" t="s">
        <v>181</v>
      </c>
      <c r="C2540" s="180">
        <v>2020</v>
      </c>
      <c r="D2540" s="180">
        <v>4</v>
      </c>
      <c r="E2540" s="180" t="s">
        <v>232</v>
      </c>
      <c r="F2540" s="181">
        <v>3</v>
      </c>
      <c r="G2540" s="180" t="s">
        <v>189</v>
      </c>
      <c r="H2540" s="180">
        <v>621</v>
      </c>
      <c r="I2540" s="180" t="s">
        <v>259</v>
      </c>
      <c r="J2540" s="180" t="s">
        <v>116</v>
      </c>
      <c r="K2540" s="180" t="s">
        <v>224</v>
      </c>
      <c r="L2540" s="180">
        <v>4532</v>
      </c>
      <c r="M2540" s="180" t="s">
        <v>200</v>
      </c>
      <c r="N2540" s="180">
        <v>6</v>
      </c>
      <c r="O2540" s="180">
        <v>488.05</v>
      </c>
      <c r="P2540" s="180">
        <v>4553</v>
      </c>
      <c r="Q2540" t="str">
        <f t="shared" si="39"/>
        <v>3-Small C&amp;I</v>
      </c>
      <c r="R2540" s="182"/>
      <c r="S2540" t="s">
        <v>304</v>
      </c>
      <c r="U2540" s="182"/>
    </row>
    <row r="2541" spans="1:21" x14ac:dyDescent="0.35">
      <c r="A2541" s="180">
        <v>5</v>
      </c>
      <c r="B2541" s="180" t="s">
        <v>181</v>
      </c>
      <c r="C2541" s="180">
        <v>2020</v>
      </c>
      <c r="D2541" s="180">
        <v>4</v>
      </c>
      <c r="E2541" s="180" t="s">
        <v>232</v>
      </c>
      <c r="F2541" s="181">
        <v>6</v>
      </c>
      <c r="G2541" s="180" t="s">
        <v>192</v>
      </c>
      <c r="H2541" s="180">
        <v>621</v>
      </c>
      <c r="I2541" s="180" t="s">
        <v>259</v>
      </c>
      <c r="J2541" s="180" t="s">
        <v>116</v>
      </c>
      <c r="K2541" s="180" t="s">
        <v>224</v>
      </c>
      <c r="L2541" s="180">
        <v>4562</v>
      </c>
      <c r="M2541" s="180" t="s">
        <v>211</v>
      </c>
      <c r="N2541" s="180">
        <v>10</v>
      </c>
      <c r="O2541" s="180">
        <v>197.96</v>
      </c>
      <c r="P2541" s="180">
        <v>1259</v>
      </c>
      <c r="Q2541" t="str">
        <f t="shared" si="39"/>
        <v>3-Small C&amp;I</v>
      </c>
      <c r="R2541" s="182"/>
      <c r="S2541" t="s">
        <v>304</v>
      </c>
      <c r="U2541" s="182"/>
    </row>
    <row r="2542" spans="1:21" x14ac:dyDescent="0.35">
      <c r="A2542" s="180">
        <v>5</v>
      </c>
      <c r="B2542" s="180" t="s">
        <v>181</v>
      </c>
      <c r="C2542" s="180">
        <v>2020</v>
      </c>
      <c r="D2542" s="180">
        <v>4</v>
      </c>
      <c r="E2542" s="180" t="s">
        <v>232</v>
      </c>
      <c r="F2542" s="181">
        <v>10</v>
      </c>
      <c r="G2542" s="180" t="s">
        <v>238</v>
      </c>
      <c r="H2542" s="180">
        <v>602</v>
      </c>
      <c r="I2542" s="180" t="s">
        <v>246</v>
      </c>
      <c r="J2542" s="180" t="s">
        <v>125</v>
      </c>
      <c r="K2542" s="180" t="s">
        <v>197</v>
      </c>
      <c r="L2542" s="180">
        <v>207</v>
      </c>
      <c r="M2542" s="180" t="s">
        <v>243</v>
      </c>
      <c r="N2542" s="180">
        <v>2</v>
      </c>
      <c r="O2542" s="180">
        <v>71.12</v>
      </c>
      <c r="P2542" s="180">
        <v>131</v>
      </c>
      <c r="Q2542" t="str">
        <f t="shared" si="39"/>
        <v>Street</v>
      </c>
      <c r="R2542" s="182"/>
      <c r="S2542" t="s">
        <v>304</v>
      </c>
      <c r="U2542" s="182"/>
    </row>
    <row r="2543" spans="1:21" x14ac:dyDescent="0.35">
      <c r="A2543" s="180">
        <v>5</v>
      </c>
      <c r="B2543" s="180" t="s">
        <v>181</v>
      </c>
      <c r="C2543" s="180">
        <v>2020</v>
      </c>
      <c r="D2543" s="180">
        <v>4</v>
      </c>
      <c r="E2543" s="180" t="s">
        <v>232</v>
      </c>
      <c r="F2543" s="181">
        <v>60</v>
      </c>
      <c r="G2543" s="180" t="s">
        <v>212</v>
      </c>
      <c r="H2543" s="180">
        <v>615</v>
      </c>
      <c r="I2543" s="180" t="s">
        <v>292</v>
      </c>
      <c r="J2543" s="180" t="s">
        <v>123</v>
      </c>
      <c r="K2543" s="180" t="s">
        <v>261</v>
      </c>
      <c r="L2543" s="180">
        <v>4563</v>
      </c>
      <c r="M2543" s="180" t="s">
        <v>228</v>
      </c>
      <c r="N2543" s="180">
        <v>39</v>
      </c>
      <c r="O2543" s="180">
        <v>4842.2299999999996</v>
      </c>
      <c r="P2543" s="180">
        <v>9590</v>
      </c>
      <c r="Q2543" t="str">
        <f t="shared" si="39"/>
        <v>Street</v>
      </c>
      <c r="R2543" s="182"/>
      <c r="S2543" t="s">
        <v>304</v>
      </c>
      <c r="U2543" s="182"/>
    </row>
    <row r="2544" spans="1:21" x14ac:dyDescent="0.35">
      <c r="A2544" s="180">
        <v>5</v>
      </c>
      <c r="B2544" s="180" t="s">
        <v>181</v>
      </c>
      <c r="C2544" s="180">
        <v>2020</v>
      </c>
      <c r="D2544" s="180">
        <v>4</v>
      </c>
      <c r="E2544" s="180" t="s">
        <v>232</v>
      </c>
      <c r="F2544" s="181">
        <v>60</v>
      </c>
      <c r="G2544" s="180" t="s">
        <v>212</v>
      </c>
      <c r="H2544" s="180">
        <v>624</v>
      </c>
      <c r="I2544" s="180" t="s">
        <v>226</v>
      </c>
      <c r="J2544" s="180" t="s">
        <v>124</v>
      </c>
      <c r="K2544" s="180" t="s">
        <v>227</v>
      </c>
      <c r="L2544" s="180">
        <v>4563</v>
      </c>
      <c r="M2544" s="180" t="s">
        <v>228</v>
      </c>
      <c r="N2544" s="180">
        <v>2</v>
      </c>
      <c r="O2544" s="180">
        <v>42.86</v>
      </c>
      <c r="P2544" s="180">
        <v>232</v>
      </c>
      <c r="Q2544" t="str">
        <f t="shared" si="39"/>
        <v>Street</v>
      </c>
      <c r="R2544" s="182"/>
      <c r="S2544" t="s">
        <v>304</v>
      </c>
      <c r="U2544" s="182"/>
    </row>
    <row r="2545" spans="1:21" x14ac:dyDescent="0.35">
      <c r="A2545" s="180">
        <v>5</v>
      </c>
      <c r="B2545" s="180" t="s">
        <v>181</v>
      </c>
      <c r="C2545" s="180">
        <v>2020</v>
      </c>
      <c r="D2545" s="180">
        <v>4</v>
      </c>
      <c r="E2545" s="180" t="s">
        <v>232</v>
      </c>
      <c r="F2545" s="181">
        <v>10</v>
      </c>
      <c r="G2545" s="180" t="s">
        <v>238</v>
      </c>
      <c r="H2545" s="180">
        <v>6</v>
      </c>
      <c r="I2545" s="180" t="s">
        <v>256</v>
      </c>
      <c r="J2545" s="180" t="s">
        <v>122</v>
      </c>
      <c r="K2545" s="180" t="s">
        <v>242</v>
      </c>
      <c r="L2545" s="180">
        <v>207</v>
      </c>
      <c r="M2545" s="180" t="s">
        <v>243</v>
      </c>
      <c r="N2545" s="180">
        <v>5098</v>
      </c>
      <c r="O2545" s="180">
        <v>799502.02</v>
      </c>
      <c r="P2545" s="180">
        <v>4513004</v>
      </c>
      <c r="Q2545" t="str">
        <f t="shared" si="39"/>
        <v>2-Low Income Residential</v>
      </c>
      <c r="R2545" s="182"/>
      <c r="S2545" t="s">
        <v>304</v>
      </c>
      <c r="U2545" s="182"/>
    </row>
    <row r="2546" spans="1:21" x14ac:dyDescent="0.35">
      <c r="A2546" s="180">
        <v>4</v>
      </c>
      <c r="B2546" s="180" t="s">
        <v>187</v>
      </c>
      <c r="C2546" s="180">
        <v>2020</v>
      </c>
      <c r="D2546" s="180">
        <v>4</v>
      </c>
      <c r="E2546" s="180" t="s">
        <v>232</v>
      </c>
      <c r="F2546" s="181">
        <v>1</v>
      </c>
      <c r="G2546" s="180" t="s">
        <v>183</v>
      </c>
      <c r="H2546" s="180">
        <v>905</v>
      </c>
      <c r="I2546" s="180" t="s">
        <v>272</v>
      </c>
      <c r="J2546" s="180" t="s">
        <v>122</v>
      </c>
      <c r="K2546" s="180" t="s">
        <v>242</v>
      </c>
      <c r="L2546" s="180">
        <v>4512</v>
      </c>
      <c r="M2546" s="180" t="s">
        <v>186</v>
      </c>
      <c r="N2546" s="180">
        <v>109</v>
      </c>
      <c r="O2546" s="180">
        <v>4985.3900000000003</v>
      </c>
      <c r="P2546" s="180">
        <v>94506</v>
      </c>
      <c r="Q2546" t="str">
        <f t="shared" si="39"/>
        <v>2-Low Income Residential</v>
      </c>
      <c r="R2546" s="182"/>
      <c r="S2546" t="s">
        <v>304</v>
      </c>
      <c r="U2546" s="182"/>
    </row>
    <row r="2547" spans="1:21" x14ac:dyDescent="0.35">
      <c r="A2547" s="180">
        <v>5</v>
      </c>
      <c r="B2547" s="180" t="s">
        <v>181</v>
      </c>
      <c r="C2547" s="180">
        <v>2020</v>
      </c>
      <c r="D2547" s="180">
        <v>4</v>
      </c>
      <c r="E2547" s="180" t="s">
        <v>232</v>
      </c>
      <c r="F2547" s="181">
        <v>10</v>
      </c>
      <c r="G2547" s="180" t="s">
        <v>238</v>
      </c>
      <c r="H2547" s="180">
        <v>1</v>
      </c>
      <c r="I2547" s="180" t="s">
        <v>229</v>
      </c>
      <c r="J2547" s="180" t="s">
        <v>121</v>
      </c>
      <c r="K2547" s="180" t="s">
        <v>230</v>
      </c>
      <c r="L2547" s="180">
        <v>207</v>
      </c>
      <c r="M2547" s="180" t="s">
        <v>243</v>
      </c>
      <c r="N2547" s="180">
        <v>37044</v>
      </c>
      <c r="O2547" s="180">
        <v>7900811.8200000003</v>
      </c>
      <c r="P2547" s="180">
        <v>28872194</v>
      </c>
      <c r="Q2547" t="str">
        <f t="shared" si="39"/>
        <v>1-Residential</v>
      </c>
      <c r="R2547" s="182"/>
      <c r="S2547" t="s">
        <v>304</v>
      </c>
      <c r="U2547" s="182"/>
    </row>
    <row r="2548" spans="1:21" x14ac:dyDescent="0.35">
      <c r="A2548" s="180">
        <v>5</v>
      </c>
      <c r="B2548" s="180" t="s">
        <v>181</v>
      </c>
      <c r="C2548" s="180">
        <v>2020</v>
      </c>
      <c r="D2548" s="180">
        <v>4</v>
      </c>
      <c r="E2548" s="180" t="s">
        <v>232</v>
      </c>
      <c r="F2548" s="181">
        <v>60</v>
      </c>
      <c r="G2548" s="180" t="s">
        <v>212</v>
      </c>
      <c r="H2548" s="180">
        <v>601</v>
      </c>
      <c r="I2548" s="180" t="s">
        <v>260</v>
      </c>
      <c r="J2548" s="180" t="s">
        <v>123</v>
      </c>
      <c r="K2548" s="180" t="s">
        <v>261</v>
      </c>
      <c r="L2548" s="180">
        <v>360</v>
      </c>
      <c r="M2548" s="180" t="s">
        <v>225</v>
      </c>
      <c r="N2548" s="180">
        <v>46</v>
      </c>
      <c r="O2548" s="180">
        <v>1261.17</v>
      </c>
      <c r="P2548" s="180">
        <v>2018</v>
      </c>
      <c r="Q2548" t="str">
        <f t="shared" si="39"/>
        <v>Street</v>
      </c>
      <c r="R2548" s="182"/>
      <c r="S2548" t="s">
        <v>304</v>
      </c>
      <c r="U2548" s="182"/>
    </row>
    <row r="2549" spans="1:21" x14ac:dyDescent="0.35">
      <c r="A2549" s="180">
        <v>5</v>
      </c>
      <c r="B2549" s="180" t="s">
        <v>181</v>
      </c>
      <c r="C2549" s="180">
        <v>2020</v>
      </c>
      <c r="D2549" s="180">
        <v>4</v>
      </c>
      <c r="E2549" s="180" t="s">
        <v>232</v>
      </c>
      <c r="F2549" s="181">
        <v>3</v>
      </c>
      <c r="G2549" s="180" t="s">
        <v>189</v>
      </c>
      <c r="H2549" s="180">
        <v>954</v>
      </c>
      <c r="I2549" s="180" t="s">
        <v>237</v>
      </c>
      <c r="J2549" s="180" t="s">
        <v>119</v>
      </c>
      <c r="K2549" s="180" t="s">
        <v>216</v>
      </c>
      <c r="L2549" s="180">
        <v>4532</v>
      </c>
      <c r="M2549" s="180" t="s">
        <v>200</v>
      </c>
      <c r="N2549" s="180">
        <v>8039</v>
      </c>
      <c r="O2549" s="180">
        <v>11351076.75</v>
      </c>
      <c r="P2549" s="180">
        <v>134938235</v>
      </c>
      <c r="Q2549" t="str">
        <f t="shared" si="39"/>
        <v>4-Medium C&amp;I</v>
      </c>
      <c r="R2549" s="182"/>
      <c r="S2549" t="s">
        <v>304</v>
      </c>
      <c r="U2549" s="182"/>
    </row>
    <row r="2550" spans="1:21" x14ac:dyDescent="0.35">
      <c r="A2550" s="180">
        <v>4</v>
      </c>
      <c r="B2550" s="180" t="s">
        <v>187</v>
      </c>
      <c r="C2550" s="180">
        <v>2020</v>
      </c>
      <c r="D2550" s="180">
        <v>4</v>
      </c>
      <c r="E2550" s="180" t="s">
        <v>232</v>
      </c>
      <c r="F2550" s="181">
        <v>3</v>
      </c>
      <c r="G2550" s="180" t="s">
        <v>189</v>
      </c>
      <c r="H2550" s="180">
        <v>953</v>
      </c>
      <c r="I2550" s="180" t="s">
        <v>213</v>
      </c>
      <c r="J2550" s="180" t="s">
        <v>118</v>
      </c>
      <c r="K2550" s="180" t="s">
        <v>214</v>
      </c>
      <c r="L2550" s="180">
        <v>4532</v>
      </c>
      <c r="M2550" s="180" t="s">
        <v>200</v>
      </c>
      <c r="N2550" s="180">
        <v>49</v>
      </c>
      <c r="O2550" s="180">
        <v>3000.3</v>
      </c>
      <c r="P2550" s="180">
        <v>23669</v>
      </c>
      <c r="Q2550" t="str">
        <f t="shared" si="39"/>
        <v>3-Small C&amp;I</v>
      </c>
      <c r="R2550" s="182"/>
      <c r="S2550" t="s">
        <v>304</v>
      </c>
      <c r="U2550" s="182"/>
    </row>
    <row r="2551" spans="1:21" x14ac:dyDescent="0.35">
      <c r="A2551" s="180">
        <v>5</v>
      </c>
      <c r="B2551" s="180" t="s">
        <v>181</v>
      </c>
      <c r="C2551" s="180">
        <v>2020</v>
      </c>
      <c r="D2551" s="180">
        <v>4</v>
      </c>
      <c r="E2551" s="180" t="s">
        <v>232</v>
      </c>
      <c r="F2551" s="181">
        <v>77</v>
      </c>
      <c r="G2551" s="180" t="s">
        <v>212</v>
      </c>
      <c r="H2551" s="180">
        <v>5</v>
      </c>
      <c r="I2551" s="180" t="s">
        <v>190</v>
      </c>
      <c r="J2551" s="180" t="s">
        <v>115</v>
      </c>
      <c r="K2551" s="180" t="s">
        <v>185</v>
      </c>
      <c r="L2551" s="180">
        <v>1577</v>
      </c>
      <c r="M2551" s="180" t="s">
        <v>233</v>
      </c>
      <c r="N2551" s="180">
        <v>2</v>
      </c>
      <c r="O2551" s="180">
        <v>1141.6099999999999</v>
      </c>
      <c r="P2551" s="180">
        <v>5116</v>
      </c>
      <c r="Q2551" t="str">
        <f t="shared" si="39"/>
        <v>3-Small C&amp;I</v>
      </c>
      <c r="R2551" s="182"/>
      <c r="S2551" t="s">
        <v>304</v>
      </c>
      <c r="U2551" s="182"/>
    </row>
    <row r="2552" spans="1:21" x14ac:dyDescent="0.35">
      <c r="A2552" s="180">
        <v>4</v>
      </c>
      <c r="B2552" s="180" t="s">
        <v>187</v>
      </c>
      <c r="C2552" s="180">
        <v>2020</v>
      </c>
      <c r="D2552" s="180">
        <v>4</v>
      </c>
      <c r="E2552" s="180" t="s">
        <v>232</v>
      </c>
      <c r="F2552" s="181">
        <v>1</v>
      </c>
      <c r="G2552" s="180" t="s">
        <v>183</v>
      </c>
      <c r="H2552" s="180">
        <v>950</v>
      </c>
      <c r="I2552" s="180" t="s">
        <v>184</v>
      </c>
      <c r="J2552" s="180" t="s">
        <v>115</v>
      </c>
      <c r="K2552" s="180" t="s">
        <v>185</v>
      </c>
      <c r="L2552" s="180">
        <v>4512</v>
      </c>
      <c r="M2552" s="180" t="s">
        <v>186</v>
      </c>
      <c r="N2552" s="180">
        <v>32</v>
      </c>
      <c r="O2552" s="180">
        <v>1535</v>
      </c>
      <c r="P2552" s="180">
        <v>17013</v>
      </c>
      <c r="Q2552" t="str">
        <f t="shared" si="39"/>
        <v>3-Small C&amp;I</v>
      </c>
      <c r="R2552" s="182"/>
      <c r="S2552" t="s">
        <v>304</v>
      </c>
      <c r="U2552" s="182"/>
    </row>
    <row r="2553" spans="1:21" x14ac:dyDescent="0.35">
      <c r="A2553" s="180">
        <v>5</v>
      </c>
      <c r="B2553" s="180" t="s">
        <v>181</v>
      </c>
      <c r="C2553" s="180">
        <v>2020</v>
      </c>
      <c r="D2553" s="180">
        <v>4</v>
      </c>
      <c r="E2553" s="180" t="s">
        <v>232</v>
      </c>
      <c r="F2553" s="181">
        <v>3</v>
      </c>
      <c r="G2553" s="180" t="s">
        <v>189</v>
      </c>
      <c r="H2553" s="180">
        <v>15</v>
      </c>
      <c r="I2553" s="180" t="s">
        <v>252</v>
      </c>
      <c r="J2553" s="180" t="s">
        <v>118</v>
      </c>
      <c r="K2553" s="180" t="s">
        <v>214</v>
      </c>
      <c r="L2553" s="180">
        <v>300</v>
      </c>
      <c r="M2553" s="180" t="s">
        <v>191</v>
      </c>
      <c r="N2553" s="180">
        <v>95</v>
      </c>
      <c r="O2553" s="180">
        <v>5190.62</v>
      </c>
      <c r="P2553" s="180">
        <v>20710</v>
      </c>
      <c r="Q2553" t="str">
        <f t="shared" si="39"/>
        <v>3-Small C&amp;I</v>
      </c>
      <c r="R2553" s="182"/>
      <c r="S2553" t="s">
        <v>304</v>
      </c>
      <c r="U2553" s="182"/>
    </row>
    <row r="2554" spans="1:21" x14ac:dyDescent="0.35">
      <c r="A2554" s="180">
        <v>5</v>
      </c>
      <c r="B2554" s="180" t="s">
        <v>181</v>
      </c>
      <c r="C2554" s="180">
        <v>2020</v>
      </c>
      <c r="D2554" s="180">
        <v>4</v>
      </c>
      <c r="E2554" s="180" t="s">
        <v>232</v>
      </c>
      <c r="F2554" s="181">
        <v>5</v>
      </c>
      <c r="G2554" s="180" t="s">
        <v>195</v>
      </c>
      <c r="H2554" s="180">
        <v>616</v>
      </c>
      <c r="I2554" s="180" t="s">
        <v>199</v>
      </c>
      <c r="J2554" s="180" t="s">
        <v>125</v>
      </c>
      <c r="K2554" s="180" t="s">
        <v>197</v>
      </c>
      <c r="L2554" s="180">
        <v>4552</v>
      </c>
      <c r="M2554" s="180" t="s">
        <v>276</v>
      </c>
      <c r="N2554" s="180">
        <v>107</v>
      </c>
      <c r="O2554" s="180">
        <v>15009.59</v>
      </c>
      <c r="P2554" s="180">
        <v>54700</v>
      </c>
      <c r="Q2554" t="str">
        <f t="shared" si="39"/>
        <v>Street</v>
      </c>
      <c r="R2554" s="182"/>
      <c r="S2554" t="s">
        <v>304</v>
      </c>
      <c r="U2554" s="182"/>
    </row>
    <row r="2555" spans="1:21" x14ac:dyDescent="0.35">
      <c r="A2555" s="180">
        <v>5</v>
      </c>
      <c r="B2555" s="180" t="s">
        <v>181</v>
      </c>
      <c r="C2555" s="180">
        <v>2020</v>
      </c>
      <c r="D2555" s="180">
        <v>4</v>
      </c>
      <c r="E2555" s="180" t="s">
        <v>232</v>
      </c>
      <c r="F2555" s="181">
        <v>75</v>
      </c>
      <c r="G2555" s="180" t="s">
        <v>212</v>
      </c>
      <c r="H2555" s="180">
        <v>18</v>
      </c>
      <c r="I2555" s="180" t="s">
        <v>215</v>
      </c>
      <c r="J2555" s="180" t="s">
        <v>119</v>
      </c>
      <c r="K2555" s="180" t="s">
        <v>216</v>
      </c>
      <c r="L2555" s="180">
        <v>1575</v>
      </c>
      <c r="M2555" s="180" t="s">
        <v>218</v>
      </c>
      <c r="N2555" s="180">
        <v>2</v>
      </c>
      <c r="O2555" s="180">
        <v>7841.07</v>
      </c>
      <c r="P2555" s="180">
        <v>41160</v>
      </c>
      <c r="Q2555" t="str">
        <f t="shared" si="39"/>
        <v>4-Medium C&amp;I</v>
      </c>
      <c r="R2555" s="182"/>
      <c r="S2555" t="s">
        <v>304</v>
      </c>
      <c r="U2555" s="182"/>
    </row>
    <row r="2556" spans="1:21" x14ac:dyDescent="0.35">
      <c r="A2556" s="180">
        <v>5</v>
      </c>
      <c r="B2556" s="180" t="s">
        <v>181</v>
      </c>
      <c r="C2556" s="180">
        <v>2020</v>
      </c>
      <c r="D2556" s="180">
        <v>4</v>
      </c>
      <c r="E2556" s="180" t="s">
        <v>232</v>
      </c>
      <c r="F2556" s="181">
        <v>79</v>
      </c>
      <c r="G2556" s="180" t="s">
        <v>212</v>
      </c>
      <c r="H2556" s="180">
        <v>954</v>
      </c>
      <c r="I2556" s="180" t="s">
        <v>237</v>
      </c>
      <c r="J2556" s="180" t="s">
        <v>119</v>
      </c>
      <c r="K2556" s="180" t="s">
        <v>216</v>
      </c>
      <c r="L2556" s="180">
        <v>4579</v>
      </c>
      <c r="M2556" s="180" t="s">
        <v>221</v>
      </c>
      <c r="N2556" s="180">
        <v>5</v>
      </c>
      <c r="O2556" s="180">
        <v>6776.5</v>
      </c>
      <c r="P2556" s="180">
        <v>66960</v>
      </c>
      <c r="Q2556" t="str">
        <f t="shared" si="39"/>
        <v>4-Medium C&amp;I</v>
      </c>
      <c r="R2556" s="182"/>
      <c r="S2556" t="s">
        <v>304</v>
      </c>
      <c r="U2556" s="182"/>
    </row>
    <row r="2557" spans="1:21" x14ac:dyDescent="0.35">
      <c r="A2557" s="180">
        <v>5</v>
      </c>
      <c r="B2557" s="180" t="s">
        <v>181</v>
      </c>
      <c r="C2557" s="180">
        <v>2020</v>
      </c>
      <c r="D2557" s="180">
        <v>4</v>
      </c>
      <c r="E2557" s="180" t="s">
        <v>232</v>
      </c>
      <c r="F2557" s="181">
        <v>5</v>
      </c>
      <c r="G2557" s="180" t="s">
        <v>195</v>
      </c>
      <c r="H2557" s="180">
        <v>710</v>
      </c>
      <c r="I2557" s="180" t="s">
        <v>220</v>
      </c>
      <c r="J2557" s="180" t="s">
        <v>207</v>
      </c>
      <c r="K2557" s="180" t="s">
        <v>208</v>
      </c>
      <c r="L2557" s="180">
        <v>4552</v>
      </c>
      <c r="M2557" s="180" t="s">
        <v>276</v>
      </c>
      <c r="N2557" s="180">
        <v>660</v>
      </c>
      <c r="O2557" s="180">
        <v>10461590.050000001</v>
      </c>
      <c r="P2557" s="180">
        <v>171728132</v>
      </c>
      <c r="Q2557" t="str">
        <f t="shared" si="39"/>
        <v>5-Large C&amp;I</v>
      </c>
      <c r="R2557" s="182"/>
      <c r="S2557" t="s">
        <v>304</v>
      </c>
      <c r="U2557" s="182"/>
    </row>
    <row r="2558" spans="1:21" x14ac:dyDescent="0.35">
      <c r="A2558" s="180">
        <v>5</v>
      </c>
      <c r="B2558" s="180" t="s">
        <v>181</v>
      </c>
      <c r="C2558" s="180">
        <v>2020</v>
      </c>
      <c r="D2558" s="180">
        <v>4</v>
      </c>
      <c r="E2558" s="180" t="s">
        <v>232</v>
      </c>
      <c r="F2558" s="181">
        <v>1</v>
      </c>
      <c r="G2558" s="180" t="s">
        <v>183</v>
      </c>
      <c r="H2558" s="180">
        <v>602</v>
      </c>
      <c r="I2558" s="180" t="s">
        <v>246</v>
      </c>
      <c r="J2558" s="180" t="s">
        <v>125</v>
      </c>
      <c r="K2558" s="180" t="s">
        <v>197</v>
      </c>
      <c r="L2558" s="180">
        <v>200</v>
      </c>
      <c r="M2558" s="180" t="s">
        <v>210</v>
      </c>
      <c r="N2558" s="180">
        <v>182</v>
      </c>
      <c r="O2558" s="180">
        <v>7649.18</v>
      </c>
      <c r="P2558" s="180">
        <v>15906</v>
      </c>
      <c r="Q2558" t="str">
        <f t="shared" si="39"/>
        <v>Street</v>
      </c>
      <c r="R2558" s="182"/>
      <c r="S2558" t="s">
        <v>304</v>
      </c>
      <c r="U2558" s="182"/>
    </row>
    <row r="2559" spans="1:21" x14ac:dyDescent="0.35">
      <c r="A2559" s="180">
        <v>5</v>
      </c>
      <c r="B2559" s="180" t="s">
        <v>181</v>
      </c>
      <c r="C2559" s="180">
        <v>2020</v>
      </c>
      <c r="D2559" s="180">
        <v>4</v>
      </c>
      <c r="E2559" s="180" t="s">
        <v>232</v>
      </c>
      <c r="F2559" s="181">
        <v>6</v>
      </c>
      <c r="G2559" s="180" t="s">
        <v>192</v>
      </c>
      <c r="H2559" s="180">
        <v>612</v>
      </c>
      <c r="I2559" s="180" t="s">
        <v>223</v>
      </c>
      <c r="J2559" s="180" t="s">
        <v>116</v>
      </c>
      <c r="K2559" s="180" t="s">
        <v>224</v>
      </c>
      <c r="L2559" s="180">
        <v>700</v>
      </c>
      <c r="M2559" s="180" t="s">
        <v>193</v>
      </c>
      <c r="N2559" s="180">
        <v>2</v>
      </c>
      <c r="O2559" s="180">
        <v>66.52</v>
      </c>
      <c r="P2559" s="180">
        <v>235</v>
      </c>
      <c r="Q2559" t="str">
        <f t="shared" si="39"/>
        <v>3-Small C&amp;I</v>
      </c>
      <c r="R2559" s="182"/>
      <c r="S2559" t="s">
        <v>304</v>
      </c>
      <c r="U2559" s="182"/>
    </row>
    <row r="2560" spans="1:21" x14ac:dyDescent="0.35">
      <c r="A2560" s="180">
        <v>4</v>
      </c>
      <c r="B2560" s="180" t="s">
        <v>187</v>
      </c>
      <c r="C2560" s="180">
        <v>2020</v>
      </c>
      <c r="D2560" s="180">
        <v>4</v>
      </c>
      <c r="E2560" s="180" t="s">
        <v>232</v>
      </c>
      <c r="F2560" s="181">
        <v>6</v>
      </c>
      <c r="G2560" s="180" t="s">
        <v>192</v>
      </c>
      <c r="H2560" s="180">
        <v>615</v>
      </c>
      <c r="I2560" s="180" t="s">
        <v>292</v>
      </c>
      <c r="J2560" s="180" t="s">
        <v>123</v>
      </c>
      <c r="K2560" s="180" t="s">
        <v>261</v>
      </c>
      <c r="L2560" s="180">
        <v>4562</v>
      </c>
      <c r="M2560" s="180" t="s">
        <v>211</v>
      </c>
      <c r="N2560" s="180">
        <v>1</v>
      </c>
      <c r="O2560" s="180">
        <v>5942.01</v>
      </c>
      <c r="P2560" s="180">
        <v>14071</v>
      </c>
      <c r="Q2560" t="str">
        <f t="shared" si="39"/>
        <v>Street</v>
      </c>
      <c r="R2560" s="182"/>
      <c r="S2560" t="s">
        <v>304</v>
      </c>
      <c r="U2560" s="182"/>
    </row>
    <row r="2561" spans="1:21" x14ac:dyDescent="0.35">
      <c r="A2561" s="180">
        <v>4</v>
      </c>
      <c r="B2561" s="180" t="s">
        <v>187</v>
      </c>
      <c r="C2561" s="180">
        <v>2020</v>
      </c>
      <c r="D2561" s="180">
        <v>4</v>
      </c>
      <c r="E2561" s="180" t="s">
        <v>232</v>
      </c>
      <c r="F2561" s="181">
        <v>60</v>
      </c>
      <c r="G2561" s="180" t="s">
        <v>212</v>
      </c>
      <c r="H2561" s="180">
        <v>615</v>
      </c>
      <c r="I2561" s="180" t="s">
        <v>292</v>
      </c>
      <c r="J2561" s="180" t="s">
        <v>123</v>
      </c>
      <c r="K2561" s="180" t="s">
        <v>261</v>
      </c>
      <c r="L2561" s="180">
        <v>4563</v>
      </c>
      <c r="M2561" s="180" t="s">
        <v>228</v>
      </c>
      <c r="N2561" s="180">
        <v>1</v>
      </c>
      <c r="O2561" s="180">
        <v>11.27</v>
      </c>
      <c r="P2561" s="180">
        <v>27</v>
      </c>
      <c r="Q2561" t="str">
        <f t="shared" si="39"/>
        <v>Street</v>
      </c>
      <c r="R2561" s="182"/>
      <c r="S2561" t="s">
        <v>304</v>
      </c>
      <c r="U2561" s="182"/>
    </row>
    <row r="2562" spans="1:21" x14ac:dyDescent="0.35">
      <c r="A2562" s="180">
        <v>5</v>
      </c>
      <c r="B2562" s="180" t="s">
        <v>181</v>
      </c>
      <c r="C2562" s="180">
        <v>2020</v>
      </c>
      <c r="D2562" s="180">
        <v>4</v>
      </c>
      <c r="E2562" s="180" t="s">
        <v>232</v>
      </c>
      <c r="F2562" s="181">
        <v>6</v>
      </c>
      <c r="G2562" s="180" t="s">
        <v>192</v>
      </c>
      <c r="H2562" s="180">
        <v>617</v>
      </c>
      <c r="I2562" s="180" t="s">
        <v>287</v>
      </c>
      <c r="J2562" s="180" t="s">
        <v>288</v>
      </c>
      <c r="K2562" s="180" t="s">
        <v>289</v>
      </c>
      <c r="L2562" s="180">
        <v>4562</v>
      </c>
      <c r="M2562" s="180" t="s">
        <v>211</v>
      </c>
      <c r="N2562" s="180">
        <v>7</v>
      </c>
      <c r="O2562" s="180">
        <v>12277.31</v>
      </c>
      <c r="P2562" s="180">
        <v>47942</v>
      </c>
      <c r="Q2562" t="str">
        <f t="shared" ref="Q2562:Q2625" si="40">VLOOKUP(J2562,S:T,2,FALSE)</f>
        <v>Street</v>
      </c>
      <c r="R2562" s="182"/>
      <c r="S2562" t="s">
        <v>304</v>
      </c>
      <c r="U2562" s="182"/>
    </row>
    <row r="2563" spans="1:21" x14ac:dyDescent="0.35">
      <c r="A2563" s="180">
        <v>5</v>
      </c>
      <c r="B2563" s="180" t="s">
        <v>181</v>
      </c>
      <c r="C2563" s="180">
        <v>2020</v>
      </c>
      <c r="D2563" s="180">
        <v>4</v>
      </c>
      <c r="E2563" s="180" t="s">
        <v>232</v>
      </c>
      <c r="F2563" s="181">
        <v>6</v>
      </c>
      <c r="G2563" s="180" t="s">
        <v>192</v>
      </c>
      <c r="H2563" s="180">
        <v>618</v>
      </c>
      <c r="I2563" s="180" t="s">
        <v>294</v>
      </c>
      <c r="J2563" s="180" t="s">
        <v>130</v>
      </c>
      <c r="K2563" s="180" t="s">
        <v>280</v>
      </c>
      <c r="L2563" s="180">
        <v>4562</v>
      </c>
      <c r="M2563" s="180" t="s">
        <v>211</v>
      </c>
      <c r="N2563" s="180">
        <v>7</v>
      </c>
      <c r="O2563" s="180">
        <v>2140.34</v>
      </c>
      <c r="P2563" s="180">
        <v>6357</v>
      </c>
      <c r="Q2563" t="str">
        <f t="shared" si="40"/>
        <v>Street</v>
      </c>
      <c r="R2563" s="182"/>
      <c r="S2563" t="s">
        <v>304</v>
      </c>
      <c r="U2563" s="182"/>
    </row>
    <row r="2564" spans="1:21" x14ac:dyDescent="0.35">
      <c r="A2564" s="180">
        <v>5</v>
      </c>
      <c r="B2564" s="180" t="s">
        <v>181</v>
      </c>
      <c r="C2564" s="180">
        <v>2020</v>
      </c>
      <c r="D2564" s="180">
        <v>4</v>
      </c>
      <c r="E2564" s="180" t="s">
        <v>232</v>
      </c>
      <c r="F2564" s="181">
        <v>6</v>
      </c>
      <c r="G2564" s="180" t="s">
        <v>192</v>
      </c>
      <c r="H2564" s="180">
        <v>623</v>
      </c>
      <c r="I2564" s="180" t="s">
        <v>295</v>
      </c>
      <c r="J2564" s="180" t="s">
        <v>124</v>
      </c>
      <c r="K2564" s="180" t="s">
        <v>227</v>
      </c>
      <c r="L2564" s="180">
        <v>700</v>
      </c>
      <c r="M2564" s="180" t="s">
        <v>193</v>
      </c>
      <c r="N2564" s="180">
        <v>1</v>
      </c>
      <c r="O2564" s="180">
        <v>1489.68</v>
      </c>
      <c r="P2564" s="180">
        <v>5272</v>
      </c>
      <c r="Q2564" t="str">
        <f t="shared" si="40"/>
        <v>Street</v>
      </c>
      <c r="R2564" s="182"/>
      <c r="S2564" t="s">
        <v>304</v>
      </c>
      <c r="U2564" s="182"/>
    </row>
    <row r="2565" spans="1:21" x14ac:dyDescent="0.35">
      <c r="A2565" s="180">
        <v>4</v>
      </c>
      <c r="B2565" s="180" t="s">
        <v>187</v>
      </c>
      <c r="C2565" s="180">
        <v>2020</v>
      </c>
      <c r="D2565" s="180">
        <v>4</v>
      </c>
      <c r="E2565" s="180" t="s">
        <v>232</v>
      </c>
      <c r="F2565" s="181">
        <v>60</v>
      </c>
      <c r="G2565" s="180" t="s">
        <v>212</v>
      </c>
      <c r="H2565" s="180">
        <v>624</v>
      </c>
      <c r="I2565" s="180" t="s">
        <v>226</v>
      </c>
      <c r="J2565" s="180" t="s">
        <v>124</v>
      </c>
      <c r="K2565" s="180" t="s">
        <v>227</v>
      </c>
      <c r="L2565" s="180">
        <v>4563</v>
      </c>
      <c r="M2565" s="180" t="s">
        <v>228</v>
      </c>
      <c r="N2565" s="180">
        <v>2</v>
      </c>
      <c r="O2565" s="180">
        <v>28.67</v>
      </c>
      <c r="P2565" s="180">
        <v>121</v>
      </c>
      <c r="Q2565" t="str">
        <f t="shared" si="40"/>
        <v>Street</v>
      </c>
      <c r="R2565" s="182"/>
      <c r="S2565" t="s">
        <v>304</v>
      </c>
      <c r="U2565" s="182"/>
    </row>
    <row r="2566" spans="1:21" x14ac:dyDescent="0.35">
      <c r="A2566" s="180">
        <v>5</v>
      </c>
      <c r="B2566" s="180" t="s">
        <v>181</v>
      </c>
      <c r="C2566" s="180">
        <v>2020</v>
      </c>
      <c r="D2566" s="180">
        <v>4</v>
      </c>
      <c r="E2566" s="180" t="s">
        <v>232</v>
      </c>
      <c r="F2566" s="181">
        <v>6</v>
      </c>
      <c r="G2566" s="180" t="s">
        <v>192</v>
      </c>
      <c r="H2566" s="180">
        <v>616</v>
      </c>
      <c r="I2566" s="180" t="s">
        <v>199</v>
      </c>
      <c r="J2566" s="180" t="s">
        <v>125</v>
      </c>
      <c r="K2566" s="180" t="s">
        <v>197</v>
      </c>
      <c r="L2566" s="180">
        <v>4562</v>
      </c>
      <c r="M2566" s="180" t="s">
        <v>211</v>
      </c>
      <c r="N2566" s="180">
        <v>919</v>
      </c>
      <c r="O2566" s="180">
        <v>66902.73</v>
      </c>
      <c r="P2566" s="180">
        <v>229608</v>
      </c>
      <c r="Q2566" t="str">
        <f t="shared" si="40"/>
        <v>Street</v>
      </c>
      <c r="R2566" s="182"/>
      <c r="S2566" t="s">
        <v>304</v>
      </c>
      <c r="U2566" s="182"/>
    </row>
    <row r="2567" spans="1:21" x14ac:dyDescent="0.35">
      <c r="A2567" s="180">
        <v>4</v>
      </c>
      <c r="B2567" s="180" t="s">
        <v>187</v>
      </c>
      <c r="C2567" s="180">
        <v>2020</v>
      </c>
      <c r="D2567" s="180">
        <v>4</v>
      </c>
      <c r="E2567" s="180" t="s">
        <v>232</v>
      </c>
      <c r="F2567" s="181">
        <v>3</v>
      </c>
      <c r="G2567" s="180" t="s">
        <v>189</v>
      </c>
      <c r="H2567" s="180">
        <v>701</v>
      </c>
      <c r="I2567" s="180" t="s">
        <v>206</v>
      </c>
      <c r="J2567" s="180" t="s">
        <v>207</v>
      </c>
      <c r="K2567" s="180" t="s">
        <v>208</v>
      </c>
      <c r="L2567" s="180">
        <v>300</v>
      </c>
      <c r="M2567" s="180" t="s">
        <v>191</v>
      </c>
      <c r="N2567" s="180">
        <v>2</v>
      </c>
      <c r="O2567" s="180">
        <v>41887.300000000003</v>
      </c>
      <c r="P2567" s="180">
        <v>132300</v>
      </c>
      <c r="Q2567" t="str">
        <f t="shared" si="40"/>
        <v>5-Large C&amp;I</v>
      </c>
      <c r="R2567" s="182"/>
      <c r="S2567" t="s">
        <v>304</v>
      </c>
      <c r="U2567" s="182"/>
    </row>
    <row r="2568" spans="1:21" x14ac:dyDescent="0.35">
      <c r="A2568" s="180">
        <v>5</v>
      </c>
      <c r="B2568" s="180" t="s">
        <v>181</v>
      </c>
      <c r="C2568" s="180">
        <v>2020</v>
      </c>
      <c r="D2568" s="180">
        <v>4</v>
      </c>
      <c r="E2568" s="180" t="s">
        <v>232</v>
      </c>
      <c r="F2568" s="181">
        <v>10</v>
      </c>
      <c r="G2568" s="180" t="s">
        <v>238</v>
      </c>
      <c r="H2568" s="180">
        <v>7</v>
      </c>
      <c r="I2568" s="180" t="s">
        <v>241</v>
      </c>
      <c r="J2568" s="180" t="s">
        <v>122</v>
      </c>
      <c r="K2568" s="180" t="s">
        <v>242</v>
      </c>
      <c r="L2568" s="180">
        <v>207</v>
      </c>
      <c r="M2568" s="180" t="s">
        <v>243</v>
      </c>
      <c r="N2568" s="180">
        <v>8</v>
      </c>
      <c r="O2568" s="180">
        <v>1083.1300000000001</v>
      </c>
      <c r="P2568" s="180">
        <v>6412</v>
      </c>
      <c r="Q2568" t="str">
        <f t="shared" si="40"/>
        <v>2-Low Income Residential</v>
      </c>
      <c r="R2568" s="182"/>
      <c r="S2568" t="s">
        <v>304</v>
      </c>
      <c r="U2568" s="182"/>
    </row>
    <row r="2569" spans="1:21" x14ac:dyDescent="0.35">
      <c r="A2569" s="180">
        <v>4</v>
      </c>
      <c r="B2569" s="180" t="s">
        <v>187</v>
      </c>
      <c r="C2569" s="180">
        <v>2020</v>
      </c>
      <c r="D2569" s="180">
        <v>4</v>
      </c>
      <c r="E2569" s="180" t="s">
        <v>232</v>
      </c>
      <c r="F2569" s="181">
        <v>1</v>
      </c>
      <c r="G2569" s="180" t="s">
        <v>183</v>
      </c>
      <c r="H2569" s="180">
        <v>6</v>
      </c>
      <c r="I2569" s="180" t="s">
        <v>256</v>
      </c>
      <c r="J2569" s="180" t="s">
        <v>122</v>
      </c>
      <c r="K2569" s="180" t="s">
        <v>242</v>
      </c>
      <c r="L2569" s="180">
        <v>200</v>
      </c>
      <c r="M2569" s="180" t="s">
        <v>210</v>
      </c>
      <c r="N2569" s="180">
        <v>25</v>
      </c>
      <c r="O2569" s="180">
        <v>3325.32</v>
      </c>
      <c r="P2569" s="180">
        <v>18420</v>
      </c>
      <c r="Q2569" t="str">
        <f t="shared" si="40"/>
        <v>2-Low Income Residential</v>
      </c>
      <c r="R2569" s="182"/>
      <c r="S2569" t="s">
        <v>304</v>
      </c>
      <c r="U2569" s="182"/>
    </row>
    <row r="2570" spans="1:21" x14ac:dyDescent="0.35">
      <c r="A2570" s="180">
        <v>5</v>
      </c>
      <c r="B2570" s="180" t="s">
        <v>181</v>
      </c>
      <c r="C2570" s="180">
        <v>2020</v>
      </c>
      <c r="D2570" s="180">
        <v>4</v>
      </c>
      <c r="E2570" s="180" t="s">
        <v>232</v>
      </c>
      <c r="F2570" s="181">
        <v>5</v>
      </c>
      <c r="G2570" s="180" t="s">
        <v>195</v>
      </c>
      <c r="H2570" s="180">
        <v>18</v>
      </c>
      <c r="I2570" s="180" t="s">
        <v>215</v>
      </c>
      <c r="J2570" s="180" t="s">
        <v>119</v>
      </c>
      <c r="K2570" s="180" t="s">
        <v>216</v>
      </c>
      <c r="L2570" s="180">
        <v>460</v>
      </c>
      <c r="M2570" s="180" t="s">
        <v>198</v>
      </c>
      <c r="N2570" s="180">
        <v>189</v>
      </c>
      <c r="O2570" s="180">
        <v>625272.14</v>
      </c>
      <c r="P2570" s="180">
        <v>3109925</v>
      </c>
      <c r="Q2570" t="str">
        <f t="shared" si="40"/>
        <v>4-Medium C&amp;I</v>
      </c>
      <c r="R2570" s="182"/>
      <c r="S2570" t="s">
        <v>304</v>
      </c>
      <c r="U2570" s="182"/>
    </row>
    <row r="2571" spans="1:21" x14ac:dyDescent="0.35">
      <c r="A2571" s="180">
        <v>4</v>
      </c>
      <c r="B2571" s="180" t="s">
        <v>187</v>
      </c>
      <c r="C2571" s="180">
        <v>2020</v>
      </c>
      <c r="D2571" s="180">
        <v>4</v>
      </c>
      <c r="E2571" s="180" t="s">
        <v>232</v>
      </c>
      <c r="F2571" s="181">
        <v>3</v>
      </c>
      <c r="G2571" s="180" t="s">
        <v>189</v>
      </c>
      <c r="H2571" s="180">
        <v>954</v>
      </c>
      <c r="I2571" s="180" t="s">
        <v>237</v>
      </c>
      <c r="J2571" s="180" t="s">
        <v>119</v>
      </c>
      <c r="K2571" s="180" t="s">
        <v>216</v>
      </c>
      <c r="L2571" s="180">
        <v>4532</v>
      </c>
      <c r="M2571" s="180" t="s">
        <v>200</v>
      </c>
      <c r="N2571" s="180">
        <v>74</v>
      </c>
      <c r="O2571" s="180">
        <v>110667.95</v>
      </c>
      <c r="P2571" s="180">
        <v>1161264</v>
      </c>
      <c r="Q2571" t="str">
        <f t="shared" si="40"/>
        <v>4-Medium C&amp;I</v>
      </c>
      <c r="R2571" s="182"/>
      <c r="S2571" t="s">
        <v>304</v>
      </c>
      <c r="U2571" s="182"/>
    </row>
    <row r="2572" spans="1:21" x14ac:dyDescent="0.35">
      <c r="A2572" s="180">
        <v>5</v>
      </c>
      <c r="B2572" s="180" t="s">
        <v>181</v>
      </c>
      <c r="C2572" s="180">
        <v>2020</v>
      </c>
      <c r="D2572" s="180">
        <v>4</v>
      </c>
      <c r="E2572" s="180" t="s">
        <v>232</v>
      </c>
      <c r="F2572" s="181">
        <v>3</v>
      </c>
      <c r="G2572" s="180" t="s">
        <v>189</v>
      </c>
      <c r="H2572" s="180">
        <v>10</v>
      </c>
      <c r="I2572" s="180" t="s">
        <v>251</v>
      </c>
      <c r="J2572" s="180" t="s">
        <v>117</v>
      </c>
      <c r="K2572" s="180" t="s">
        <v>236</v>
      </c>
      <c r="L2572" s="180">
        <v>300</v>
      </c>
      <c r="M2572" s="180" t="s">
        <v>191</v>
      </c>
      <c r="N2572" s="180">
        <v>19916</v>
      </c>
      <c r="O2572" s="180">
        <v>1358928.53</v>
      </c>
      <c r="P2572" s="180">
        <v>6940721</v>
      </c>
      <c r="Q2572" t="str">
        <f t="shared" si="40"/>
        <v>3-Small C&amp;I</v>
      </c>
      <c r="R2572" s="182"/>
      <c r="S2572" t="s">
        <v>304</v>
      </c>
      <c r="U2572" s="182"/>
    </row>
    <row r="2573" spans="1:21" x14ac:dyDescent="0.35">
      <c r="A2573" s="180">
        <v>4</v>
      </c>
      <c r="B2573" s="180" t="s">
        <v>187</v>
      </c>
      <c r="C2573" s="180">
        <v>2020</v>
      </c>
      <c r="D2573" s="180">
        <v>4</v>
      </c>
      <c r="E2573" s="180" t="s">
        <v>232</v>
      </c>
      <c r="F2573" s="181">
        <v>3</v>
      </c>
      <c r="G2573" s="180" t="s">
        <v>189</v>
      </c>
      <c r="H2573" s="180">
        <v>9</v>
      </c>
      <c r="I2573" s="180" t="s">
        <v>275</v>
      </c>
      <c r="J2573" s="180" t="s">
        <v>117</v>
      </c>
      <c r="K2573" s="180" t="s">
        <v>236</v>
      </c>
      <c r="L2573" s="180">
        <v>300</v>
      </c>
      <c r="M2573" s="180" t="s">
        <v>191</v>
      </c>
      <c r="N2573" s="180">
        <v>2</v>
      </c>
      <c r="O2573" s="180">
        <v>255.1</v>
      </c>
      <c r="P2573" s="180">
        <v>1035</v>
      </c>
      <c r="Q2573" t="str">
        <f t="shared" si="40"/>
        <v>3-Small C&amp;I</v>
      </c>
      <c r="R2573" s="182"/>
      <c r="S2573" t="s">
        <v>304</v>
      </c>
      <c r="U2573" s="182"/>
    </row>
    <row r="2574" spans="1:21" x14ac:dyDescent="0.35">
      <c r="A2574" s="180">
        <v>5</v>
      </c>
      <c r="B2574" s="180" t="s">
        <v>181</v>
      </c>
      <c r="C2574" s="180">
        <v>2020</v>
      </c>
      <c r="D2574" s="180">
        <v>4</v>
      </c>
      <c r="E2574" s="180" t="s">
        <v>232</v>
      </c>
      <c r="F2574" s="181">
        <v>3</v>
      </c>
      <c r="G2574" s="180" t="s">
        <v>189</v>
      </c>
      <c r="H2574" s="180">
        <v>951</v>
      </c>
      <c r="I2574" s="180" t="s">
        <v>250</v>
      </c>
      <c r="J2574" s="180" t="s">
        <v>126</v>
      </c>
      <c r="K2574" s="180" t="s">
        <v>249</v>
      </c>
      <c r="L2574" s="180">
        <v>4532</v>
      </c>
      <c r="M2574" s="180" t="s">
        <v>200</v>
      </c>
      <c r="N2574" s="180">
        <v>1229</v>
      </c>
      <c r="O2574" s="180">
        <v>49749.61</v>
      </c>
      <c r="P2574" s="180">
        <v>417757</v>
      </c>
      <c r="Q2574" t="str">
        <f t="shared" si="40"/>
        <v>3-Small C&amp;I</v>
      </c>
      <c r="R2574" s="182"/>
      <c r="S2574" t="s">
        <v>304</v>
      </c>
      <c r="U2574" s="182"/>
    </row>
    <row r="2575" spans="1:21" x14ac:dyDescent="0.35">
      <c r="A2575" s="180">
        <v>4</v>
      </c>
      <c r="B2575" s="180" t="s">
        <v>187</v>
      </c>
      <c r="C2575" s="180">
        <v>2020</v>
      </c>
      <c r="D2575" s="180">
        <v>4</v>
      </c>
      <c r="E2575" s="180" t="s">
        <v>232</v>
      </c>
      <c r="F2575" s="181">
        <v>3</v>
      </c>
      <c r="G2575" s="180" t="s">
        <v>189</v>
      </c>
      <c r="H2575" s="180">
        <v>951</v>
      </c>
      <c r="I2575" s="180" t="s">
        <v>250</v>
      </c>
      <c r="J2575" s="180" t="s">
        <v>126</v>
      </c>
      <c r="K2575" s="180" t="s">
        <v>249</v>
      </c>
      <c r="L2575" s="180">
        <v>4532</v>
      </c>
      <c r="M2575" s="180" t="s">
        <v>200</v>
      </c>
      <c r="N2575" s="180">
        <v>6</v>
      </c>
      <c r="O2575" s="180">
        <v>187.95</v>
      </c>
      <c r="P2575" s="180">
        <v>1366</v>
      </c>
      <c r="Q2575" t="str">
        <f t="shared" si="40"/>
        <v>3-Small C&amp;I</v>
      </c>
      <c r="R2575" s="182"/>
      <c r="S2575" t="s">
        <v>304</v>
      </c>
      <c r="U2575" s="182"/>
    </row>
    <row r="2576" spans="1:21" x14ac:dyDescent="0.35">
      <c r="A2576" s="180">
        <v>4</v>
      </c>
      <c r="B2576" s="180" t="s">
        <v>187</v>
      </c>
      <c r="C2576" s="180">
        <v>2020</v>
      </c>
      <c r="D2576" s="180">
        <v>4</v>
      </c>
      <c r="E2576" s="180" t="s">
        <v>232</v>
      </c>
      <c r="F2576" s="181">
        <v>5</v>
      </c>
      <c r="G2576" s="180" t="s">
        <v>195</v>
      </c>
      <c r="H2576" s="180">
        <v>950</v>
      </c>
      <c r="I2576" s="180" t="s">
        <v>184</v>
      </c>
      <c r="J2576" s="180" t="s">
        <v>115</v>
      </c>
      <c r="K2576" s="180" t="s">
        <v>185</v>
      </c>
      <c r="L2576" s="180">
        <v>4552</v>
      </c>
      <c r="M2576" s="180" t="s">
        <v>276</v>
      </c>
      <c r="N2576" s="180">
        <v>2</v>
      </c>
      <c r="O2576" s="180">
        <v>34.25</v>
      </c>
      <c r="P2576" s="180">
        <v>153</v>
      </c>
      <c r="Q2576" t="str">
        <f t="shared" si="40"/>
        <v>3-Small C&amp;I</v>
      </c>
      <c r="R2576" s="182"/>
      <c r="S2576" t="s">
        <v>304</v>
      </c>
      <c r="U2576" s="182"/>
    </row>
    <row r="2577" spans="1:21" x14ac:dyDescent="0.35">
      <c r="A2577" s="180">
        <v>5</v>
      </c>
      <c r="B2577" s="180" t="s">
        <v>181</v>
      </c>
      <c r="C2577" s="180">
        <v>2020</v>
      </c>
      <c r="D2577" s="180">
        <v>4</v>
      </c>
      <c r="E2577" s="180" t="s">
        <v>232</v>
      </c>
      <c r="F2577" s="181">
        <v>6</v>
      </c>
      <c r="G2577" s="180" t="s">
        <v>192</v>
      </c>
      <c r="H2577" s="180">
        <v>950</v>
      </c>
      <c r="I2577" s="180" t="s">
        <v>184</v>
      </c>
      <c r="J2577" s="180" t="s">
        <v>115</v>
      </c>
      <c r="K2577" s="180" t="s">
        <v>185</v>
      </c>
      <c r="L2577" s="180">
        <v>4562</v>
      </c>
      <c r="M2577" s="180" t="s">
        <v>211</v>
      </c>
      <c r="N2577" s="180">
        <v>30</v>
      </c>
      <c r="O2577" s="180">
        <v>874.44</v>
      </c>
      <c r="P2577" s="180">
        <v>5963</v>
      </c>
      <c r="Q2577" t="str">
        <f t="shared" si="40"/>
        <v>3-Small C&amp;I</v>
      </c>
      <c r="R2577" s="182"/>
      <c r="S2577" t="s">
        <v>304</v>
      </c>
      <c r="U2577" s="182"/>
    </row>
    <row r="2578" spans="1:21" x14ac:dyDescent="0.35">
      <c r="A2578" s="180">
        <v>5</v>
      </c>
      <c r="B2578" s="180" t="s">
        <v>181</v>
      </c>
      <c r="C2578" s="180">
        <v>2020</v>
      </c>
      <c r="D2578" s="180">
        <v>4</v>
      </c>
      <c r="E2578" s="180" t="s">
        <v>232</v>
      </c>
      <c r="F2578" s="181">
        <v>79</v>
      </c>
      <c r="G2578" s="180" t="s">
        <v>212</v>
      </c>
      <c r="H2578" s="180">
        <v>5</v>
      </c>
      <c r="I2578" s="180" t="s">
        <v>190</v>
      </c>
      <c r="J2578" s="180" t="s">
        <v>115</v>
      </c>
      <c r="K2578" s="180" t="s">
        <v>185</v>
      </c>
      <c r="L2578" s="180">
        <v>1579</v>
      </c>
      <c r="M2578" s="180" t="s">
        <v>271</v>
      </c>
      <c r="N2578" s="180">
        <v>1</v>
      </c>
      <c r="O2578" s="180">
        <v>9.64</v>
      </c>
      <c r="P2578" s="180">
        <v>0</v>
      </c>
      <c r="Q2578" t="str">
        <f t="shared" si="40"/>
        <v>3-Small C&amp;I</v>
      </c>
      <c r="R2578" s="182"/>
      <c r="S2578" t="s">
        <v>304</v>
      </c>
      <c r="U2578" s="182"/>
    </row>
    <row r="2579" spans="1:21" x14ac:dyDescent="0.35">
      <c r="A2579" s="180">
        <v>5</v>
      </c>
      <c r="B2579" s="180" t="s">
        <v>181</v>
      </c>
      <c r="C2579" s="180">
        <v>2020</v>
      </c>
      <c r="D2579" s="180">
        <v>4</v>
      </c>
      <c r="E2579" s="180" t="s">
        <v>232</v>
      </c>
      <c r="F2579" s="181">
        <v>6</v>
      </c>
      <c r="G2579" s="180" t="s">
        <v>192</v>
      </c>
      <c r="H2579" s="180">
        <v>603</v>
      </c>
      <c r="I2579" s="180" t="s">
        <v>196</v>
      </c>
      <c r="J2579" s="180" t="s">
        <v>125</v>
      </c>
      <c r="K2579" s="180" t="s">
        <v>197</v>
      </c>
      <c r="L2579" s="180">
        <v>700</v>
      </c>
      <c r="M2579" s="180" t="s">
        <v>193</v>
      </c>
      <c r="N2579" s="180">
        <v>628</v>
      </c>
      <c r="O2579" s="180">
        <v>49787.3</v>
      </c>
      <c r="P2579" s="180">
        <v>125675</v>
      </c>
      <c r="Q2579" t="str">
        <f t="shared" si="40"/>
        <v>Street</v>
      </c>
      <c r="R2579" s="182"/>
      <c r="S2579" t="s">
        <v>304</v>
      </c>
      <c r="U2579" s="182"/>
    </row>
    <row r="2580" spans="1:21" x14ac:dyDescent="0.35">
      <c r="A2580" s="180">
        <v>4</v>
      </c>
      <c r="B2580" s="180" t="s">
        <v>187</v>
      </c>
      <c r="C2580" s="180">
        <v>2020</v>
      </c>
      <c r="D2580" s="180">
        <v>4</v>
      </c>
      <c r="E2580" s="180" t="s">
        <v>232</v>
      </c>
      <c r="F2580" s="181">
        <v>1</v>
      </c>
      <c r="G2580" s="180" t="s">
        <v>183</v>
      </c>
      <c r="H2580" s="180">
        <v>5</v>
      </c>
      <c r="I2580" s="180" t="s">
        <v>190</v>
      </c>
      <c r="J2580" s="180" t="s">
        <v>115</v>
      </c>
      <c r="K2580" s="180" t="s">
        <v>185</v>
      </c>
      <c r="L2580" s="180">
        <v>200</v>
      </c>
      <c r="M2580" s="180" t="s">
        <v>210</v>
      </c>
      <c r="N2580" s="180">
        <v>12</v>
      </c>
      <c r="O2580" s="180">
        <v>1068.77</v>
      </c>
      <c r="P2580" s="180">
        <v>4117</v>
      </c>
      <c r="Q2580" t="str">
        <f t="shared" si="40"/>
        <v>3-Small C&amp;I</v>
      </c>
      <c r="R2580" s="182"/>
      <c r="S2580" t="s">
        <v>304</v>
      </c>
      <c r="U2580" s="182"/>
    </row>
    <row r="2581" spans="1:21" x14ac:dyDescent="0.35">
      <c r="A2581" s="180">
        <v>5</v>
      </c>
      <c r="B2581" s="180" t="s">
        <v>181</v>
      </c>
      <c r="C2581" s="180">
        <v>2020</v>
      </c>
      <c r="D2581" s="180">
        <v>4</v>
      </c>
      <c r="E2581" s="180" t="s">
        <v>232</v>
      </c>
      <c r="F2581" s="181">
        <v>1</v>
      </c>
      <c r="G2581" s="180" t="s">
        <v>183</v>
      </c>
      <c r="H2581" s="180">
        <v>11</v>
      </c>
      <c r="I2581" s="180" t="s">
        <v>283</v>
      </c>
      <c r="J2581" s="180" t="s">
        <v>115</v>
      </c>
      <c r="K2581" s="180" t="s">
        <v>185</v>
      </c>
      <c r="L2581" s="180">
        <v>200</v>
      </c>
      <c r="M2581" s="180" t="s">
        <v>210</v>
      </c>
      <c r="N2581" s="180">
        <v>10</v>
      </c>
      <c r="O2581" s="180">
        <v>-19806.75</v>
      </c>
      <c r="P2581" s="180">
        <v>47189</v>
      </c>
      <c r="Q2581" t="str">
        <f t="shared" si="40"/>
        <v>3-Small C&amp;I</v>
      </c>
      <c r="R2581" s="182"/>
      <c r="S2581" t="s">
        <v>304</v>
      </c>
      <c r="U2581" s="182"/>
    </row>
    <row r="2582" spans="1:21" x14ac:dyDescent="0.35">
      <c r="A2582" s="180">
        <v>5</v>
      </c>
      <c r="B2582" s="180" t="s">
        <v>181</v>
      </c>
      <c r="C2582" s="180">
        <v>2020</v>
      </c>
      <c r="D2582" s="180">
        <v>4</v>
      </c>
      <c r="E2582" s="180" t="s">
        <v>232</v>
      </c>
      <c r="F2582" s="181">
        <v>6</v>
      </c>
      <c r="G2582" s="180" t="s">
        <v>192</v>
      </c>
      <c r="H2582" s="180">
        <v>625</v>
      </c>
      <c r="I2582" s="180" t="s">
        <v>286</v>
      </c>
      <c r="J2582" s="180" t="s">
        <v>132</v>
      </c>
      <c r="K2582" s="180" t="s">
        <v>212</v>
      </c>
      <c r="L2582" s="180">
        <v>700</v>
      </c>
      <c r="M2582" s="180" t="s">
        <v>193</v>
      </c>
      <c r="N2582" s="180">
        <v>1</v>
      </c>
      <c r="O2582" s="180">
        <v>19.34</v>
      </c>
      <c r="P2582" s="180">
        <v>19</v>
      </c>
      <c r="Q2582" t="str">
        <f t="shared" si="40"/>
        <v>Street</v>
      </c>
      <c r="R2582" s="182"/>
      <c r="S2582" t="s">
        <v>304</v>
      </c>
      <c r="U2582" s="182"/>
    </row>
    <row r="2583" spans="1:21" x14ac:dyDescent="0.35">
      <c r="A2583" s="180">
        <v>4</v>
      </c>
      <c r="B2583" s="180" t="s">
        <v>187</v>
      </c>
      <c r="C2583" s="180">
        <v>2020</v>
      </c>
      <c r="D2583" s="180">
        <v>4</v>
      </c>
      <c r="E2583" s="180" t="s">
        <v>232</v>
      </c>
      <c r="F2583" s="181">
        <v>3</v>
      </c>
      <c r="G2583" s="180" t="s">
        <v>189</v>
      </c>
      <c r="H2583" s="180">
        <v>1</v>
      </c>
      <c r="I2583" s="180" t="s">
        <v>229</v>
      </c>
      <c r="J2583" s="180" t="s">
        <v>121</v>
      </c>
      <c r="K2583" s="180" t="s">
        <v>230</v>
      </c>
      <c r="L2583" s="180">
        <v>300</v>
      </c>
      <c r="M2583" s="180" t="s">
        <v>191</v>
      </c>
      <c r="N2583" s="180">
        <v>20</v>
      </c>
      <c r="O2583" s="180">
        <v>1673.12</v>
      </c>
      <c r="P2583" s="180">
        <v>5666</v>
      </c>
      <c r="Q2583" t="str">
        <f t="shared" si="40"/>
        <v>1-Residential</v>
      </c>
      <c r="R2583" s="182"/>
      <c r="S2583" t="s">
        <v>304</v>
      </c>
      <c r="U2583" s="182"/>
    </row>
    <row r="2584" spans="1:21" x14ac:dyDescent="0.35">
      <c r="A2584" s="180">
        <v>5</v>
      </c>
      <c r="B2584" s="180" t="s">
        <v>181</v>
      </c>
      <c r="C2584" s="180">
        <v>2020</v>
      </c>
      <c r="D2584" s="180">
        <v>4</v>
      </c>
      <c r="E2584" s="180" t="s">
        <v>232</v>
      </c>
      <c r="F2584" s="181">
        <v>3</v>
      </c>
      <c r="G2584" s="180" t="s">
        <v>189</v>
      </c>
      <c r="H2584" s="180">
        <v>2</v>
      </c>
      <c r="I2584" s="180" t="s">
        <v>264</v>
      </c>
      <c r="J2584" s="180" t="s">
        <v>121</v>
      </c>
      <c r="K2584" s="180" t="s">
        <v>230</v>
      </c>
      <c r="L2584" s="180">
        <v>300</v>
      </c>
      <c r="M2584" s="180" t="s">
        <v>191</v>
      </c>
      <c r="N2584" s="180">
        <v>2</v>
      </c>
      <c r="O2584" s="180">
        <v>151.96</v>
      </c>
      <c r="P2584" s="180">
        <v>515</v>
      </c>
      <c r="Q2584" t="str">
        <f t="shared" si="40"/>
        <v>1-Residential</v>
      </c>
      <c r="R2584" s="182"/>
      <c r="S2584" t="s">
        <v>304</v>
      </c>
      <c r="U2584" s="182"/>
    </row>
    <row r="2585" spans="1:21" x14ac:dyDescent="0.35">
      <c r="A2585" s="180">
        <v>5</v>
      </c>
      <c r="B2585" s="180" t="s">
        <v>181</v>
      </c>
      <c r="C2585" s="180">
        <v>2020</v>
      </c>
      <c r="D2585" s="180">
        <v>4</v>
      </c>
      <c r="E2585" s="180" t="s">
        <v>232</v>
      </c>
      <c r="F2585" s="181">
        <v>3</v>
      </c>
      <c r="G2585" s="180" t="s">
        <v>189</v>
      </c>
      <c r="H2585" s="180">
        <v>603</v>
      </c>
      <c r="I2585" s="180" t="s">
        <v>196</v>
      </c>
      <c r="J2585" s="180" t="s">
        <v>125</v>
      </c>
      <c r="K2585" s="180" t="s">
        <v>197</v>
      </c>
      <c r="L2585" s="180">
        <v>300</v>
      </c>
      <c r="M2585" s="180" t="s">
        <v>191</v>
      </c>
      <c r="N2585" s="180">
        <v>1818</v>
      </c>
      <c r="O2585" s="180">
        <v>168299.73</v>
      </c>
      <c r="P2585" s="180">
        <v>445315</v>
      </c>
      <c r="Q2585" t="str">
        <f t="shared" si="40"/>
        <v>Street</v>
      </c>
      <c r="R2585" s="182"/>
      <c r="S2585" t="s">
        <v>304</v>
      </c>
      <c r="U2585" s="182"/>
    </row>
    <row r="2586" spans="1:21" x14ac:dyDescent="0.35">
      <c r="A2586" s="180">
        <v>4</v>
      </c>
      <c r="B2586" s="180" t="s">
        <v>187</v>
      </c>
      <c r="C2586" s="180">
        <v>2020</v>
      </c>
      <c r="D2586" s="180">
        <v>4</v>
      </c>
      <c r="E2586" s="180" t="s">
        <v>232</v>
      </c>
      <c r="F2586" s="181">
        <v>3</v>
      </c>
      <c r="G2586" s="180" t="s">
        <v>189</v>
      </c>
      <c r="H2586" s="180">
        <v>710</v>
      </c>
      <c r="I2586" s="180" t="s">
        <v>220</v>
      </c>
      <c r="J2586" s="180" t="s">
        <v>207</v>
      </c>
      <c r="K2586" s="180" t="s">
        <v>208</v>
      </c>
      <c r="L2586" s="180">
        <v>4532</v>
      </c>
      <c r="M2586" s="180" t="s">
        <v>200</v>
      </c>
      <c r="N2586" s="180">
        <v>10</v>
      </c>
      <c r="O2586" s="180">
        <v>162018.45000000001</v>
      </c>
      <c r="P2586" s="180">
        <v>1868793</v>
      </c>
      <c r="Q2586" t="str">
        <f t="shared" si="40"/>
        <v>5-Large C&amp;I</v>
      </c>
      <c r="R2586" s="182"/>
      <c r="S2586" t="s">
        <v>304</v>
      </c>
      <c r="U2586" s="182"/>
    </row>
    <row r="2587" spans="1:21" x14ac:dyDescent="0.35">
      <c r="A2587" s="180">
        <v>4</v>
      </c>
      <c r="B2587" s="180" t="s">
        <v>187</v>
      </c>
      <c r="C2587" s="180">
        <v>2020</v>
      </c>
      <c r="D2587" s="180">
        <v>4</v>
      </c>
      <c r="E2587" s="180" t="s">
        <v>232</v>
      </c>
      <c r="F2587" s="181">
        <v>3</v>
      </c>
      <c r="G2587" s="180" t="s">
        <v>189</v>
      </c>
      <c r="H2587" s="180">
        <v>621</v>
      </c>
      <c r="I2587" s="180" t="s">
        <v>259</v>
      </c>
      <c r="J2587" s="180" t="s">
        <v>116</v>
      </c>
      <c r="K2587" s="180" t="s">
        <v>224</v>
      </c>
      <c r="L2587" s="180">
        <v>4532</v>
      </c>
      <c r="M2587" s="180" t="s">
        <v>200</v>
      </c>
      <c r="N2587" s="180">
        <v>8</v>
      </c>
      <c r="O2587" s="180">
        <v>188.63</v>
      </c>
      <c r="P2587" s="180">
        <v>1221</v>
      </c>
      <c r="Q2587" t="str">
        <f t="shared" si="40"/>
        <v>3-Small C&amp;I</v>
      </c>
      <c r="R2587" s="182"/>
      <c r="S2587" t="s">
        <v>304</v>
      </c>
      <c r="U2587" s="182"/>
    </row>
    <row r="2588" spans="1:21" x14ac:dyDescent="0.35">
      <c r="A2588" s="180">
        <v>5</v>
      </c>
      <c r="B2588" s="180" t="s">
        <v>181</v>
      </c>
      <c r="C2588" s="180">
        <v>2020</v>
      </c>
      <c r="D2588" s="180">
        <v>4</v>
      </c>
      <c r="E2588" s="180" t="s">
        <v>232</v>
      </c>
      <c r="F2588" s="181">
        <v>60</v>
      </c>
      <c r="G2588" s="180" t="s">
        <v>212</v>
      </c>
      <c r="H2588" s="180">
        <v>623</v>
      </c>
      <c r="I2588" s="180" t="s">
        <v>295</v>
      </c>
      <c r="J2588" s="180" t="s">
        <v>124</v>
      </c>
      <c r="K2588" s="180" t="s">
        <v>227</v>
      </c>
      <c r="L2588" s="180">
        <v>360</v>
      </c>
      <c r="M2588" s="180" t="s">
        <v>225</v>
      </c>
      <c r="N2588" s="180">
        <v>3</v>
      </c>
      <c r="O2588" s="180">
        <v>57.96</v>
      </c>
      <c r="P2588" s="180">
        <v>171</v>
      </c>
      <c r="Q2588" t="str">
        <f t="shared" si="40"/>
        <v>Street</v>
      </c>
      <c r="R2588" s="182"/>
      <c r="S2588" t="s">
        <v>304</v>
      </c>
      <c r="U2588" s="182"/>
    </row>
    <row r="2589" spans="1:21" x14ac:dyDescent="0.35">
      <c r="A2589" s="180">
        <v>5</v>
      </c>
      <c r="B2589" s="180" t="s">
        <v>181</v>
      </c>
      <c r="C2589" s="180">
        <v>2020</v>
      </c>
      <c r="D2589" s="180">
        <v>4</v>
      </c>
      <c r="E2589" s="180" t="s">
        <v>232</v>
      </c>
      <c r="F2589" s="181">
        <v>5</v>
      </c>
      <c r="G2589" s="180" t="s">
        <v>195</v>
      </c>
      <c r="H2589" s="180">
        <v>602</v>
      </c>
      <c r="I2589" s="180" t="s">
        <v>246</v>
      </c>
      <c r="J2589" s="180" t="s">
        <v>125</v>
      </c>
      <c r="K2589" s="180" t="s">
        <v>197</v>
      </c>
      <c r="L2589" s="180">
        <v>460</v>
      </c>
      <c r="M2589" s="180" t="s">
        <v>198</v>
      </c>
      <c r="N2589" s="180">
        <v>29</v>
      </c>
      <c r="O2589" s="180">
        <v>4333.62</v>
      </c>
      <c r="P2589" s="180">
        <v>11182</v>
      </c>
      <c r="Q2589" t="str">
        <f t="shared" si="40"/>
        <v>Street</v>
      </c>
      <c r="R2589" s="182"/>
      <c r="S2589" t="s">
        <v>304</v>
      </c>
      <c r="U2589" s="182"/>
    </row>
    <row r="2590" spans="1:21" x14ac:dyDescent="0.35">
      <c r="A2590" s="180">
        <v>4</v>
      </c>
      <c r="B2590" s="180" t="s">
        <v>187</v>
      </c>
      <c r="C2590" s="180">
        <v>2020</v>
      </c>
      <c r="D2590" s="180">
        <v>4</v>
      </c>
      <c r="E2590" s="180" t="s">
        <v>232</v>
      </c>
      <c r="F2590" s="181">
        <v>10</v>
      </c>
      <c r="G2590" s="180" t="s">
        <v>238</v>
      </c>
      <c r="H2590" s="180">
        <v>905</v>
      </c>
      <c r="I2590" s="180" t="s">
        <v>272</v>
      </c>
      <c r="J2590" s="180" t="s">
        <v>122</v>
      </c>
      <c r="K2590" s="180" t="s">
        <v>242</v>
      </c>
      <c r="L2590" s="180">
        <v>4513</v>
      </c>
      <c r="M2590" s="180" t="s">
        <v>240</v>
      </c>
      <c r="N2590" s="180">
        <v>5</v>
      </c>
      <c r="O2590" s="180">
        <v>303.29000000000002</v>
      </c>
      <c r="P2590" s="180">
        <v>5533</v>
      </c>
      <c r="Q2590" t="str">
        <f t="shared" si="40"/>
        <v>2-Low Income Residential</v>
      </c>
      <c r="R2590" s="182"/>
      <c r="S2590" t="s">
        <v>304</v>
      </c>
      <c r="U2590" s="182"/>
    </row>
    <row r="2591" spans="1:21" x14ac:dyDescent="0.35">
      <c r="A2591" s="180">
        <v>4</v>
      </c>
      <c r="B2591" s="180" t="s">
        <v>187</v>
      </c>
      <c r="C2591" s="180">
        <v>2020</v>
      </c>
      <c r="D2591" s="180">
        <v>4</v>
      </c>
      <c r="E2591" s="180" t="s">
        <v>232</v>
      </c>
      <c r="F2591" s="181">
        <v>5</v>
      </c>
      <c r="G2591" s="180" t="s">
        <v>195</v>
      </c>
      <c r="H2591" s="180">
        <v>710</v>
      </c>
      <c r="I2591" s="180" t="s">
        <v>220</v>
      </c>
      <c r="J2591" s="180" t="s">
        <v>207</v>
      </c>
      <c r="K2591" s="180" t="s">
        <v>208</v>
      </c>
      <c r="L2591" s="180">
        <v>4552</v>
      </c>
      <c r="M2591" s="180" t="s">
        <v>276</v>
      </c>
      <c r="N2591" s="180">
        <v>1</v>
      </c>
      <c r="O2591" s="180">
        <v>-1765.47</v>
      </c>
      <c r="P2591" s="180">
        <v>0</v>
      </c>
      <c r="Q2591" t="str">
        <f t="shared" si="40"/>
        <v>5-Large C&amp;I</v>
      </c>
      <c r="R2591" s="182"/>
      <c r="S2591" t="s">
        <v>304</v>
      </c>
      <c r="U2591" s="182"/>
    </row>
    <row r="2592" spans="1:21" x14ac:dyDescent="0.35">
      <c r="A2592" s="180">
        <v>5</v>
      </c>
      <c r="B2592" s="180" t="s">
        <v>181</v>
      </c>
      <c r="C2592" s="180">
        <v>2020</v>
      </c>
      <c r="D2592" s="180">
        <v>4</v>
      </c>
      <c r="E2592" s="180" t="s">
        <v>232</v>
      </c>
      <c r="F2592" s="181">
        <v>10</v>
      </c>
      <c r="G2592" s="180" t="s">
        <v>238</v>
      </c>
      <c r="H2592" s="180">
        <v>2</v>
      </c>
      <c r="I2592" s="180" t="s">
        <v>264</v>
      </c>
      <c r="J2592" s="180" t="s">
        <v>121</v>
      </c>
      <c r="K2592" s="180" t="s">
        <v>230</v>
      </c>
      <c r="L2592" s="180">
        <v>207</v>
      </c>
      <c r="M2592" s="180" t="s">
        <v>243</v>
      </c>
      <c r="N2592" s="180">
        <v>24</v>
      </c>
      <c r="O2592" s="180">
        <v>5771.21</v>
      </c>
      <c r="P2592" s="180">
        <v>22281</v>
      </c>
      <c r="Q2592" t="str">
        <f t="shared" si="40"/>
        <v>1-Residential</v>
      </c>
      <c r="R2592" s="182"/>
      <c r="S2592" t="s">
        <v>304</v>
      </c>
      <c r="U2592" s="182"/>
    </row>
    <row r="2593" spans="1:21" x14ac:dyDescent="0.35">
      <c r="A2593" s="180">
        <v>5</v>
      </c>
      <c r="B2593" s="180" t="s">
        <v>181</v>
      </c>
      <c r="C2593" s="180">
        <v>2020</v>
      </c>
      <c r="D2593" s="180">
        <v>4</v>
      </c>
      <c r="E2593" s="180" t="s">
        <v>232</v>
      </c>
      <c r="F2593" s="181">
        <v>5</v>
      </c>
      <c r="G2593" s="180" t="s">
        <v>195</v>
      </c>
      <c r="H2593" s="180">
        <v>700</v>
      </c>
      <c r="I2593" s="180" t="s">
        <v>273</v>
      </c>
      <c r="J2593" s="180" t="s">
        <v>207</v>
      </c>
      <c r="K2593" s="180" t="s">
        <v>208</v>
      </c>
      <c r="L2593" s="180">
        <v>460</v>
      </c>
      <c r="M2593" s="180" t="s">
        <v>198</v>
      </c>
      <c r="N2593" s="180">
        <v>4</v>
      </c>
      <c r="O2593" s="180">
        <v>103166.29</v>
      </c>
      <c r="P2593" s="180">
        <v>590500</v>
      </c>
      <c r="Q2593" t="str">
        <f t="shared" si="40"/>
        <v>5-Large C&amp;I</v>
      </c>
      <c r="R2593" s="182"/>
      <c r="S2593" t="s">
        <v>304</v>
      </c>
      <c r="U2593" s="182"/>
    </row>
    <row r="2594" spans="1:21" x14ac:dyDescent="0.35">
      <c r="A2594" s="180">
        <v>5</v>
      </c>
      <c r="B2594" s="180" t="s">
        <v>181</v>
      </c>
      <c r="C2594" s="180">
        <v>2020</v>
      </c>
      <c r="D2594" s="180">
        <v>4</v>
      </c>
      <c r="E2594" s="180" t="s">
        <v>232</v>
      </c>
      <c r="F2594" s="181">
        <v>5</v>
      </c>
      <c r="G2594" s="180" t="s">
        <v>195</v>
      </c>
      <c r="H2594" s="180">
        <v>701</v>
      </c>
      <c r="I2594" s="180" t="s">
        <v>206</v>
      </c>
      <c r="J2594" s="180" t="s">
        <v>207</v>
      </c>
      <c r="K2594" s="180" t="s">
        <v>208</v>
      </c>
      <c r="L2594" s="180">
        <v>460</v>
      </c>
      <c r="M2594" s="180" t="s">
        <v>198</v>
      </c>
      <c r="N2594" s="180">
        <v>75</v>
      </c>
      <c r="O2594" s="180">
        <v>1127603.1200000001</v>
      </c>
      <c r="P2594" s="180">
        <v>6280024</v>
      </c>
      <c r="Q2594" t="str">
        <f t="shared" si="40"/>
        <v>5-Large C&amp;I</v>
      </c>
      <c r="R2594" s="182"/>
      <c r="S2594" t="s">
        <v>304</v>
      </c>
      <c r="U2594" s="182"/>
    </row>
    <row r="2595" spans="1:21" x14ac:dyDescent="0.35">
      <c r="A2595" s="180">
        <v>5</v>
      </c>
      <c r="B2595" s="180" t="s">
        <v>181</v>
      </c>
      <c r="C2595" s="180">
        <v>2020</v>
      </c>
      <c r="D2595" s="180">
        <v>4</v>
      </c>
      <c r="E2595" s="180" t="s">
        <v>232</v>
      </c>
      <c r="F2595" s="181">
        <v>3</v>
      </c>
      <c r="G2595" s="180" t="s">
        <v>189</v>
      </c>
      <c r="H2595" s="180">
        <v>950</v>
      </c>
      <c r="I2595" s="180" t="s">
        <v>184</v>
      </c>
      <c r="J2595" s="180" t="s">
        <v>115</v>
      </c>
      <c r="K2595" s="180" t="s">
        <v>185</v>
      </c>
      <c r="L2595" s="180">
        <v>4532</v>
      </c>
      <c r="M2595" s="180" t="s">
        <v>200</v>
      </c>
      <c r="N2595" s="180">
        <v>60908</v>
      </c>
      <c r="O2595" s="180">
        <v>3397339.58</v>
      </c>
      <c r="P2595" s="180">
        <v>82235844</v>
      </c>
      <c r="Q2595" t="str">
        <f t="shared" si="40"/>
        <v>3-Small C&amp;I</v>
      </c>
      <c r="R2595" s="182"/>
      <c r="S2595" t="s">
        <v>304</v>
      </c>
      <c r="U2595" s="182"/>
    </row>
    <row r="2596" spans="1:21" x14ac:dyDescent="0.35">
      <c r="A2596" s="180">
        <v>5</v>
      </c>
      <c r="B2596" s="180" t="s">
        <v>181</v>
      </c>
      <c r="C2596" s="180">
        <v>2020</v>
      </c>
      <c r="D2596" s="180">
        <v>4</v>
      </c>
      <c r="E2596" s="180" t="s">
        <v>232</v>
      </c>
      <c r="F2596" s="181">
        <v>75</v>
      </c>
      <c r="G2596" s="180" t="s">
        <v>212</v>
      </c>
      <c r="H2596" s="180">
        <v>5</v>
      </c>
      <c r="I2596" s="180" t="s">
        <v>190</v>
      </c>
      <c r="J2596" s="180" t="s">
        <v>115</v>
      </c>
      <c r="K2596" s="180" t="s">
        <v>185</v>
      </c>
      <c r="L2596" s="180">
        <v>1575</v>
      </c>
      <c r="M2596" s="180" t="s">
        <v>218</v>
      </c>
      <c r="N2596" s="180">
        <v>5</v>
      </c>
      <c r="O2596" s="180">
        <v>2229.1799999999998</v>
      </c>
      <c r="P2596" s="180">
        <v>9940</v>
      </c>
      <c r="Q2596" t="str">
        <f t="shared" si="40"/>
        <v>3-Small C&amp;I</v>
      </c>
      <c r="R2596" s="182"/>
      <c r="S2596" t="s">
        <v>304</v>
      </c>
      <c r="U2596" s="182"/>
    </row>
    <row r="2597" spans="1:21" x14ac:dyDescent="0.35">
      <c r="A2597" s="180">
        <v>4</v>
      </c>
      <c r="B2597" s="180" t="s">
        <v>187</v>
      </c>
      <c r="C2597" s="180">
        <v>2020</v>
      </c>
      <c r="D2597" s="180">
        <v>4</v>
      </c>
      <c r="E2597" s="180" t="s">
        <v>232</v>
      </c>
      <c r="F2597" s="181">
        <v>1</v>
      </c>
      <c r="G2597" s="180" t="s">
        <v>183</v>
      </c>
      <c r="H2597" s="180">
        <v>10</v>
      </c>
      <c r="I2597" s="180" t="s">
        <v>251</v>
      </c>
      <c r="J2597" s="180" t="s">
        <v>118</v>
      </c>
      <c r="K2597" s="180" t="s">
        <v>214</v>
      </c>
      <c r="L2597" s="180">
        <v>200</v>
      </c>
      <c r="M2597" s="180" t="s">
        <v>210</v>
      </c>
      <c r="N2597" s="180">
        <v>3</v>
      </c>
      <c r="O2597" s="180">
        <v>572.79999999999995</v>
      </c>
      <c r="P2597" s="180">
        <v>2378</v>
      </c>
      <c r="Q2597" t="str">
        <f t="shared" si="40"/>
        <v>3-Small C&amp;I</v>
      </c>
      <c r="R2597" s="182"/>
      <c r="S2597" t="s">
        <v>304</v>
      </c>
      <c r="U2597" s="182"/>
    </row>
    <row r="2598" spans="1:21" x14ac:dyDescent="0.35">
      <c r="A2598" s="180">
        <v>5</v>
      </c>
      <c r="B2598" s="180" t="s">
        <v>181</v>
      </c>
      <c r="C2598" s="180">
        <v>2020</v>
      </c>
      <c r="D2598" s="180">
        <v>4</v>
      </c>
      <c r="E2598" s="180" t="s">
        <v>232</v>
      </c>
      <c r="F2598" s="181">
        <v>10</v>
      </c>
      <c r="G2598" s="180" t="s">
        <v>238</v>
      </c>
      <c r="H2598" s="180">
        <v>616</v>
      </c>
      <c r="I2598" s="180" t="s">
        <v>199</v>
      </c>
      <c r="J2598" s="180" t="s">
        <v>125</v>
      </c>
      <c r="K2598" s="180" t="s">
        <v>197</v>
      </c>
      <c r="L2598" s="180">
        <v>4513</v>
      </c>
      <c r="M2598" s="180" t="s">
        <v>240</v>
      </c>
      <c r="N2598" s="180">
        <v>3</v>
      </c>
      <c r="O2598" s="180">
        <v>88.89</v>
      </c>
      <c r="P2598" s="180">
        <v>337</v>
      </c>
      <c r="Q2598" t="str">
        <f t="shared" si="40"/>
        <v>Street</v>
      </c>
      <c r="R2598" s="182"/>
      <c r="S2598" t="s">
        <v>304</v>
      </c>
      <c r="U2598" s="182"/>
    </row>
    <row r="2599" spans="1:21" x14ac:dyDescent="0.35">
      <c r="A2599" s="180">
        <v>4</v>
      </c>
      <c r="B2599" s="180" t="s">
        <v>187</v>
      </c>
      <c r="C2599" s="180">
        <v>2020</v>
      </c>
      <c r="D2599" s="180">
        <v>4</v>
      </c>
      <c r="E2599" s="180" t="s">
        <v>232</v>
      </c>
      <c r="F2599" s="181">
        <v>1</v>
      </c>
      <c r="G2599" s="180" t="s">
        <v>183</v>
      </c>
      <c r="H2599" s="180">
        <v>2</v>
      </c>
      <c r="I2599" s="180" t="s">
        <v>264</v>
      </c>
      <c r="J2599" s="180" t="s">
        <v>121</v>
      </c>
      <c r="K2599" s="180" t="s">
        <v>230</v>
      </c>
      <c r="L2599" s="180">
        <v>200</v>
      </c>
      <c r="M2599" s="180" t="s">
        <v>210</v>
      </c>
      <c r="N2599" s="180">
        <v>1</v>
      </c>
      <c r="O2599" s="180">
        <v>844.99</v>
      </c>
      <c r="P2599" s="180">
        <v>3322</v>
      </c>
      <c r="Q2599" t="str">
        <f t="shared" si="40"/>
        <v>1-Residential</v>
      </c>
      <c r="R2599" s="182"/>
      <c r="S2599" t="s">
        <v>304</v>
      </c>
      <c r="U2599" s="182"/>
    </row>
    <row r="2600" spans="1:21" x14ac:dyDescent="0.35">
      <c r="A2600" s="180">
        <v>5</v>
      </c>
      <c r="B2600" s="180" t="s">
        <v>181</v>
      </c>
      <c r="C2600" s="180">
        <v>2020</v>
      </c>
      <c r="D2600" s="180">
        <v>4</v>
      </c>
      <c r="E2600" s="180" t="s">
        <v>232</v>
      </c>
      <c r="F2600" s="181">
        <v>1</v>
      </c>
      <c r="G2600" s="180" t="s">
        <v>183</v>
      </c>
      <c r="H2600" s="180">
        <v>301</v>
      </c>
      <c r="I2600" s="180" t="s">
        <v>247</v>
      </c>
      <c r="J2600" s="180" t="s">
        <v>121</v>
      </c>
      <c r="K2600" s="180" t="s">
        <v>230</v>
      </c>
      <c r="L2600" s="180">
        <v>200</v>
      </c>
      <c r="M2600" s="180" t="s">
        <v>210</v>
      </c>
      <c r="N2600" s="180">
        <v>2</v>
      </c>
      <c r="O2600" s="180">
        <v>32.979999999999997</v>
      </c>
      <c r="P2600" s="180">
        <v>130</v>
      </c>
      <c r="Q2600" t="str">
        <f t="shared" si="40"/>
        <v>1-Residential</v>
      </c>
      <c r="R2600" s="182"/>
      <c r="S2600" t="s">
        <v>304</v>
      </c>
      <c r="U2600" s="182"/>
    </row>
    <row r="2601" spans="1:21" x14ac:dyDescent="0.35">
      <c r="A2601" s="180">
        <v>5</v>
      </c>
      <c r="B2601" s="180" t="s">
        <v>181</v>
      </c>
      <c r="C2601" s="180">
        <v>2020</v>
      </c>
      <c r="D2601" s="180">
        <v>4</v>
      </c>
      <c r="E2601" s="180" t="s">
        <v>232</v>
      </c>
      <c r="F2601" s="181">
        <v>75</v>
      </c>
      <c r="G2601" s="180" t="s">
        <v>212</v>
      </c>
      <c r="H2601" s="180">
        <v>13</v>
      </c>
      <c r="I2601" s="180" t="s">
        <v>296</v>
      </c>
      <c r="J2601" s="180" t="s">
        <v>119</v>
      </c>
      <c r="K2601" s="180" t="s">
        <v>216</v>
      </c>
      <c r="L2601" s="180">
        <v>1575</v>
      </c>
      <c r="M2601" s="180" t="s">
        <v>218</v>
      </c>
      <c r="N2601" s="180">
        <v>1</v>
      </c>
      <c r="O2601" s="180">
        <v>981.69</v>
      </c>
      <c r="P2601" s="180">
        <v>4690</v>
      </c>
      <c r="Q2601" t="str">
        <f t="shared" si="40"/>
        <v>4-Medium C&amp;I</v>
      </c>
      <c r="R2601" s="182"/>
      <c r="S2601" t="s">
        <v>304</v>
      </c>
      <c r="U2601" s="182"/>
    </row>
    <row r="2602" spans="1:21" x14ac:dyDescent="0.35">
      <c r="A2602" s="180">
        <v>5</v>
      </c>
      <c r="B2602" s="180" t="s">
        <v>181</v>
      </c>
      <c r="C2602" s="180">
        <v>2020</v>
      </c>
      <c r="D2602" s="180">
        <v>4</v>
      </c>
      <c r="E2602" s="180" t="s">
        <v>232</v>
      </c>
      <c r="F2602" s="181">
        <v>3</v>
      </c>
      <c r="G2602" s="180" t="s">
        <v>189</v>
      </c>
      <c r="H2602" s="180">
        <v>16</v>
      </c>
      <c r="I2602" s="180" t="s">
        <v>281</v>
      </c>
      <c r="J2602" s="180" t="s">
        <v>127</v>
      </c>
      <c r="K2602" s="180" t="s">
        <v>263</v>
      </c>
      <c r="L2602" s="180">
        <v>300</v>
      </c>
      <c r="M2602" s="180" t="s">
        <v>191</v>
      </c>
      <c r="N2602" s="180">
        <v>1</v>
      </c>
      <c r="O2602" s="180">
        <v>2152.1799999999998</v>
      </c>
      <c r="P2602" s="180">
        <v>10800</v>
      </c>
      <c r="Q2602" t="str">
        <f t="shared" si="40"/>
        <v>4-Medium C&amp;I</v>
      </c>
      <c r="R2602" s="182"/>
      <c r="S2602" t="s">
        <v>304</v>
      </c>
      <c r="U2602" s="182"/>
    </row>
    <row r="2603" spans="1:21" x14ac:dyDescent="0.35">
      <c r="A2603" s="180">
        <v>5</v>
      </c>
      <c r="B2603" s="180" t="s">
        <v>181</v>
      </c>
      <c r="C2603" s="180">
        <v>2020</v>
      </c>
      <c r="D2603" s="180">
        <v>4</v>
      </c>
      <c r="E2603" s="180" t="s">
        <v>232</v>
      </c>
      <c r="F2603" s="181">
        <v>3</v>
      </c>
      <c r="G2603" s="180" t="s">
        <v>189</v>
      </c>
      <c r="H2603" s="180">
        <v>17</v>
      </c>
      <c r="I2603" s="180" t="s">
        <v>204</v>
      </c>
      <c r="J2603" s="180" t="s">
        <v>128</v>
      </c>
      <c r="K2603" s="180" t="s">
        <v>205</v>
      </c>
      <c r="L2603" s="180">
        <v>300</v>
      </c>
      <c r="M2603" s="180" t="s">
        <v>191</v>
      </c>
      <c r="N2603" s="180">
        <v>2</v>
      </c>
      <c r="O2603" s="180">
        <v>2441.9699999999998</v>
      </c>
      <c r="P2603" s="180">
        <v>11720</v>
      </c>
      <c r="Q2603" t="str">
        <f t="shared" si="40"/>
        <v>4-Medium C&amp;I</v>
      </c>
      <c r="R2603" s="182"/>
      <c r="S2603" t="s">
        <v>304</v>
      </c>
      <c r="U2603" s="182"/>
    </row>
    <row r="2604" spans="1:21" x14ac:dyDescent="0.35">
      <c r="A2604" s="180">
        <v>5</v>
      </c>
      <c r="B2604" s="180" t="s">
        <v>181</v>
      </c>
      <c r="C2604" s="180">
        <v>2020</v>
      </c>
      <c r="D2604" s="180">
        <v>4</v>
      </c>
      <c r="E2604" s="180" t="s">
        <v>232</v>
      </c>
      <c r="F2604" s="181">
        <v>6</v>
      </c>
      <c r="G2604" s="180" t="s">
        <v>192</v>
      </c>
      <c r="H2604" s="180">
        <v>626</v>
      </c>
      <c r="I2604" s="180" t="s">
        <v>268</v>
      </c>
      <c r="J2604" s="180" t="s">
        <v>132</v>
      </c>
      <c r="K2604" s="180" t="s">
        <v>212</v>
      </c>
      <c r="L2604" s="180">
        <v>700</v>
      </c>
      <c r="M2604" s="180" t="s">
        <v>193</v>
      </c>
      <c r="N2604" s="180">
        <v>4</v>
      </c>
      <c r="O2604" s="180">
        <v>2163.3200000000002</v>
      </c>
      <c r="P2604" s="180">
        <v>577</v>
      </c>
      <c r="Q2604" t="str">
        <f t="shared" si="40"/>
        <v>Street</v>
      </c>
      <c r="R2604" s="182"/>
      <c r="S2604" t="s">
        <v>304</v>
      </c>
      <c r="U2604" s="182"/>
    </row>
    <row r="2605" spans="1:21" x14ac:dyDescent="0.35">
      <c r="A2605" s="180">
        <v>5</v>
      </c>
      <c r="B2605" s="180" t="s">
        <v>181</v>
      </c>
      <c r="C2605" s="180">
        <v>2020</v>
      </c>
      <c r="D2605" s="180">
        <v>4</v>
      </c>
      <c r="E2605" s="180" t="s">
        <v>232</v>
      </c>
      <c r="F2605" s="181">
        <v>1</v>
      </c>
      <c r="G2605" s="180" t="s">
        <v>183</v>
      </c>
      <c r="H2605" s="180">
        <v>903</v>
      </c>
      <c r="I2605" s="180" t="s">
        <v>239</v>
      </c>
      <c r="J2605" s="180" t="s">
        <v>121</v>
      </c>
      <c r="K2605" s="180" t="s">
        <v>230</v>
      </c>
      <c r="L2605" s="180">
        <v>4512</v>
      </c>
      <c r="M2605" s="180" t="s">
        <v>186</v>
      </c>
      <c r="N2605" s="180">
        <v>461112</v>
      </c>
      <c r="O2605" s="180">
        <v>33441796.609999999</v>
      </c>
      <c r="P2605" s="180">
        <v>244277591</v>
      </c>
      <c r="Q2605" t="str">
        <f t="shared" si="40"/>
        <v>1-Residential</v>
      </c>
      <c r="R2605" s="182"/>
      <c r="S2605" t="s">
        <v>304</v>
      </c>
      <c r="U2605" s="182"/>
    </row>
    <row r="2606" spans="1:21" x14ac:dyDescent="0.35">
      <c r="A2606" s="180">
        <v>5</v>
      </c>
      <c r="B2606" s="180" t="s">
        <v>181</v>
      </c>
      <c r="C2606" s="180">
        <v>2020</v>
      </c>
      <c r="D2606" s="180">
        <v>4</v>
      </c>
      <c r="E2606" s="180" t="s">
        <v>232</v>
      </c>
      <c r="F2606" s="181">
        <v>3</v>
      </c>
      <c r="G2606" s="180" t="s">
        <v>189</v>
      </c>
      <c r="H2606" s="180">
        <v>602</v>
      </c>
      <c r="I2606" s="180" t="s">
        <v>246</v>
      </c>
      <c r="J2606" s="180" t="s">
        <v>125</v>
      </c>
      <c r="K2606" s="180" t="s">
        <v>197</v>
      </c>
      <c r="L2606" s="180">
        <v>300</v>
      </c>
      <c r="M2606" s="180" t="s">
        <v>191</v>
      </c>
      <c r="N2606" s="180">
        <v>914</v>
      </c>
      <c r="O2606" s="180">
        <v>103911.79</v>
      </c>
      <c r="P2606" s="180">
        <v>256118</v>
      </c>
      <c r="Q2606" t="str">
        <f t="shared" si="40"/>
        <v>Street</v>
      </c>
      <c r="R2606" s="182"/>
      <c r="S2606" t="s">
        <v>304</v>
      </c>
      <c r="U2606" s="182"/>
    </row>
    <row r="2607" spans="1:21" x14ac:dyDescent="0.35">
      <c r="A2607" s="180">
        <v>5</v>
      </c>
      <c r="B2607" s="180" t="s">
        <v>181</v>
      </c>
      <c r="C2607" s="180">
        <v>2020</v>
      </c>
      <c r="D2607" s="180">
        <v>4</v>
      </c>
      <c r="E2607" s="180" t="s">
        <v>232</v>
      </c>
      <c r="F2607" s="181">
        <v>6</v>
      </c>
      <c r="G2607" s="180" t="s">
        <v>192</v>
      </c>
      <c r="H2607" s="180">
        <v>602</v>
      </c>
      <c r="I2607" s="180" t="s">
        <v>246</v>
      </c>
      <c r="J2607" s="180" t="s">
        <v>125</v>
      </c>
      <c r="K2607" s="180" t="s">
        <v>197</v>
      </c>
      <c r="L2607" s="180">
        <v>700</v>
      </c>
      <c r="M2607" s="180" t="s">
        <v>193</v>
      </c>
      <c r="N2607" s="180">
        <v>321</v>
      </c>
      <c r="O2607" s="180">
        <v>30050</v>
      </c>
      <c r="P2607" s="180">
        <v>73268</v>
      </c>
      <c r="Q2607" t="str">
        <f t="shared" si="40"/>
        <v>Street</v>
      </c>
      <c r="R2607" s="182"/>
      <c r="S2607" t="s">
        <v>304</v>
      </c>
      <c r="U2607" s="182"/>
    </row>
    <row r="2608" spans="1:21" x14ac:dyDescent="0.35">
      <c r="A2608" s="180">
        <v>5</v>
      </c>
      <c r="B2608" s="180" t="s">
        <v>181</v>
      </c>
      <c r="C2608" s="180">
        <v>2020</v>
      </c>
      <c r="D2608" s="180">
        <v>4</v>
      </c>
      <c r="E2608" s="180" t="s">
        <v>232</v>
      </c>
      <c r="F2608" s="181">
        <v>6</v>
      </c>
      <c r="G2608" s="180" t="s">
        <v>192</v>
      </c>
      <c r="H2608" s="180">
        <v>609</v>
      </c>
      <c r="I2608" s="180" t="s">
        <v>298</v>
      </c>
      <c r="J2608" s="180" t="s">
        <v>278</v>
      </c>
      <c r="K2608" s="180" t="s">
        <v>212</v>
      </c>
      <c r="L2608" s="180">
        <v>700</v>
      </c>
      <c r="M2608" s="180" t="s">
        <v>193</v>
      </c>
      <c r="N2608" s="180">
        <v>14</v>
      </c>
      <c r="O2608" s="180">
        <v>7149.78</v>
      </c>
      <c r="P2608" s="180">
        <v>30570</v>
      </c>
      <c r="Q2608" t="str">
        <f t="shared" si="40"/>
        <v>Street</v>
      </c>
      <c r="R2608" s="182"/>
      <c r="S2608" t="s">
        <v>304</v>
      </c>
      <c r="U2608" s="182"/>
    </row>
    <row r="2609" spans="1:21" x14ac:dyDescent="0.35">
      <c r="A2609" s="180">
        <v>5</v>
      </c>
      <c r="B2609" s="180" t="s">
        <v>181</v>
      </c>
      <c r="C2609" s="180">
        <v>2020</v>
      </c>
      <c r="D2609" s="180">
        <v>4</v>
      </c>
      <c r="E2609" s="180" t="s">
        <v>232</v>
      </c>
      <c r="F2609" s="181">
        <v>1</v>
      </c>
      <c r="G2609" s="180" t="s">
        <v>183</v>
      </c>
      <c r="H2609" s="180">
        <v>1</v>
      </c>
      <c r="I2609" s="180" t="s">
        <v>229</v>
      </c>
      <c r="J2609" s="180" t="s">
        <v>121</v>
      </c>
      <c r="K2609" s="180" t="s">
        <v>230</v>
      </c>
      <c r="L2609" s="180">
        <v>200</v>
      </c>
      <c r="M2609" s="180" t="s">
        <v>210</v>
      </c>
      <c r="N2609" s="180">
        <v>500596</v>
      </c>
      <c r="O2609" s="180">
        <v>70142828.640000001</v>
      </c>
      <c r="P2609" s="180">
        <v>252939055</v>
      </c>
      <c r="Q2609" t="str">
        <f t="shared" si="40"/>
        <v>1-Residential</v>
      </c>
      <c r="R2609" s="182"/>
      <c r="S2609" t="s">
        <v>304</v>
      </c>
      <c r="U2609" s="182"/>
    </row>
    <row r="2610" spans="1:21" x14ac:dyDescent="0.35">
      <c r="A2610" s="180">
        <v>4</v>
      </c>
      <c r="B2610" s="180" t="s">
        <v>187</v>
      </c>
      <c r="C2610" s="180">
        <v>2020</v>
      </c>
      <c r="D2610" s="180">
        <v>4</v>
      </c>
      <c r="E2610" s="180" t="s">
        <v>232</v>
      </c>
      <c r="F2610" s="181">
        <v>3</v>
      </c>
      <c r="G2610" s="180" t="s">
        <v>189</v>
      </c>
      <c r="H2610" s="180">
        <v>18</v>
      </c>
      <c r="I2610" s="180" t="s">
        <v>215</v>
      </c>
      <c r="J2610" s="180" t="s">
        <v>119</v>
      </c>
      <c r="K2610" s="180" t="s">
        <v>216</v>
      </c>
      <c r="L2610" s="180">
        <v>300</v>
      </c>
      <c r="M2610" s="180" t="s">
        <v>191</v>
      </c>
      <c r="N2610" s="180">
        <v>3</v>
      </c>
      <c r="O2610" s="180">
        <v>1383.6</v>
      </c>
      <c r="P2610" s="180">
        <v>6091</v>
      </c>
      <c r="Q2610" t="str">
        <f t="shared" si="40"/>
        <v>4-Medium C&amp;I</v>
      </c>
      <c r="R2610" s="182"/>
      <c r="S2610" t="s">
        <v>304</v>
      </c>
      <c r="U2610" s="182"/>
    </row>
    <row r="2611" spans="1:21" x14ac:dyDescent="0.35">
      <c r="A2611" s="180">
        <v>5</v>
      </c>
      <c r="B2611" s="180" t="s">
        <v>181</v>
      </c>
      <c r="C2611" s="180">
        <v>2020</v>
      </c>
      <c r="D2611" s="180">
        <v>4</v>
      </c>
      <c r="E2611" s="180" t="s">
        <v>232</v>
      </c>
      <c r="F2611" s="181">
        <v>3</v>
      </c>
      <c r="G2611" s="180" t="s">
        <v>189</v>
      </c>
      <c r="H2611" s="180">
        <v>955</v>
      </c>
      <c r="I2611" s="180" t="s">
        <v>282</v>
      </c>
      <c r="J2611" s="180" t="s">
        <v>119</v>
      </c>
      <c r="K2611" s="180" t="s">
        <v>216</v>
      </c>
      <c r="L2611" s="180">
        <v>4532</v>
      </c>
      <c r="M2611" s="180" t="s">
        <v>200</v>
      </c>
      <c r="N2611" s="180">
        <v>361</v>
      </c>
      <c r="O2611" s="180">
        <v>633501</v>
      </c>
      <c r="P2611" s="180">
        <v>7877360</v>
      </c>
      <c r="Q2611" t="str">
        <f t="shared" si="40"/>
        <v>4-Medium C&amp;I</v>
      </c>
      <c r="R2611" s="182"/>
      <c r="S2611" t="s">
        <v>304</v>
      </c>
      <c r="U2611" s="182"/>
    </row>
    <row r="2612" spans="1:21" x14ac:dyDescent="0.35">
      <c r="A2612" s="180">
        <v>5</v>
      </c>
      <c r="B2612" s="180" t="s">
        <v>181</v>
      </c>
      <c r="C2612" s="180">
        <v>2020</v>
      </c>
      <c r="D2612" s="180">
        <v>4</v>
      </c>
      <c r="E2612" s="180" t="s">
        <v>232</v>
      </c>
      <c r="F2612" s="181">
        <v>3</v>
      </c>
      <c r="G2612" s="180" t="s">
        <v>189</v>
      </c>
      <c r="H2612" s="180">
        <v>956</v>
      </c>
      <c r="I2612" s="180" t="s">
        <v>285</v>
      </c>
      <c r="J2612" s="180" t="s">
        <v>119</v>
      </c>
      <c r="K2612" s="180" t="s">
        <v>216</v>
      </c>
      <c r="L2612" s="180">
        <v>4532</v>
      </c>
      <c r="M2612" s="180" t="s">
        <v>200</v>
      </c>
      <c r="N2612" s="180">
        <v>223</v>
      </c>
      <c r="O2612" s="180">
        <v>340329.08</v>
      </c>
      <c r="P2612" s="180">
        <v>4204211</v>
      </c>
      <c r="Q2612" t="str">
        <f t="shared" si="40"/>
        <v>4-Medium C&amp;I</v>
      </c>
      <c r="R2612" s="182"/>
      <c r="S2612" t="s">
        <v>304</v>
      </c>
      <c r="U2612" s="182"/>
    </row>
    <row r="2613" spans="1:21" x14ac:dyDescent="0.35">
      <c r="A2613" s="180">
        <v>5</v>
      </c>
      <c r="B2613" s="180" t="s">
        <v>181</v>
      </c>
      <c r="C2613" s="180">
        <v>2020</v>
      </c>
      <c r="D2613" s="180">
        <v>4</v>
      </c>
      <c r="E2613" s="180" t="s">
        <v>232</v>
      </c>
      <c r="F2613" s="181">
        <v>3</v>
      </c>
      <c r="G2613" s="180" t="s">
        <v>189</v>
      </c>
      <c r="H2613" s="180">
        <v>13</v>
      </c>
      <c r="I2613" s="180" t="s">
        <v>296</v>
      </c>
      <c r="J2613" s="180" t="s">
        <v>119</v>
      </c>
      <c r="K2613" s="180" t="s">
        <v>216</v>
      </c>
      <c r="L2613" s="180">
        <v>300</v>
      </c>
      <c r="M2613" s="180" t="s">
        <v>191</v>
      </c>
      <c r="N2613" s="180">
        <v>102</v>
      </c>
      <c r="O2613" s="180">
        <v>238258.78</v>
      </c>
      <c r="P2613" s="180">
        <v>1161828</v>
      </c>
      <c r="Q2613" t="str">
        <f t="shared" si="40"/>
        <v>4-Medium C&amp;I</v>
      </c>
      <c r="R2613" s="182"/>
      <c r="S2613" t="s">
        <v>304</v>
      </c>
      <c r="U2613" s="182"/>
    </row>
    <row r="2614" spans="1:21" x14ac:dyDescent="0.35">
      <c r="A2614" s="180">
        <v>5</v>
      </c>
      <c r="B2614" s="180" t="s">
        <v>181</v>
      </c>
      <c r="C2614" s="180">
        <v>2020</v>
      </c>
      <c r="D2614" s="180">
        <v>4</v>
      </c>
      <c r="E2614" s="180" t="s">
        <v>232</v>
      </c>
      <c r="F2614" s="181">
        <v>79</v>
      </c>
      <c r="G2614" s="180" t="s">
        <v>212</v>
      </c>
      <c r="H2614" s="180">
        <v>951</v>
      </c>
      <c r="I2614" s="180" t="s">
        <v>250</v>
      </c>
      <c r="J2614" s="180" t="s">
        <v>126</v>
      </c>
      <c r="K2614" s="180" t="s">
        <v>249</v>
      </c>
      <c r="L2614" s="180">
        <v>4579</v>
      </c>
      <c r="M2614" s="180" t="s">
        <v>221</v>
      </c>
      <c r="N2614" s="180">
        <v>7</v>
      </c>
      <c r="O2614" s="180">
        <v>328.03</v>
      </c>
      <c r="P2614" s="180">
        <v>2844</v>
      </c>
      <c r="Q2614" t="str">
        <f t="shared" si="40"/>
        <v>3-Small C&amp;I</v>
      </c>
      <c r="R2614" s="182"/>
      <c r="S2614" t="s">
        <v>304</v>
      </c>
      <c r="U2614" s="182"/>
    </row>
    <row r="2615" spans="1:21" x14ac:dyDescent="0.35">
      <c r="A2615" s="180">
        <v>4</v>
      </c>
      <c r="B2615" s="180" t="s">
        <v>187</v>
      </c>
      <c r="C2615" s="180">
        <v>2020</v>
      </c>
      <c r="D2615" s="180">
        <v>4</v>
      </c>
      <c r="E2615" s="180" t="s">
        <v>232</v>
      </c>
      <c r="F2615" s="181">
        <v>3</v>
      </c>
      <c r="G2615" s="180" t="s">
        <v>189</v>
      </c>
      <c r="H2615" s="180">
        <v>950</v>
      </c>
      <c r="I2615" s="180" t="s">
        <v>184</v>
      </c>
      <c r="J2615" s="180" t="s">
        <v>115</v>
      </c>
      <c r="K2615" s="180" t="s">
        <v>185</v>
      </c>
      <c r="L2615" s="180">
        <v>4532</v>
      </c>
      <c r="M2615" s="180" t="s">
        <v>200</v>
      </c>
      <c r="N2615" s="180">
        <v>1260</v>
      </c>
      <c r="O2615" s="180">
        <v>155112.85999999999</v>
      </c>
      <c r="P2615" s="180">
        <v>1371110</v>
      </c>
      <c r="Q2615" t="str">
        <f t="shared" si="40"/>
        <v>3-Small C&amp;I</v>
      </c>
      <c r="R2615" s="182"/>
      <c r="S2615" t="s">
        <v>304</v>
      </c>
      <c r="U2615" s="182"/>
    </row>
    <row r="2616" spans="1:21" x14ac:dyDescent="0.35">
      <c r="A2616" s="180">
        <v>5</v>
      </c>
      <c r="B2616" s="180" t="s">
        <v>181</v>
      </c>
      <c r="C2616" s="180">
        <v>2020</v>
      </c>
      <c r="D2616" s="180">
        <v>4</v>
      </c>
      <c r="E2616" s="180" t="s">
        <v>232</v>
      </c>
      <c r="F2616" s="181">
        <v>3</v>
      </c>
      <c r="G2616" s="180" t="s">
        <v>189</v>
      </c>
      <c r="H2616" s="180">
        <v>953</v>
      </c>
      <c r="I2616" s="180" t="s">
        <v>213</v>
      </c>
      <c r="J2616" s="180" t="s">
        <v>118</v>
      </c>
      <c r="K2616" s="180" t="s">
        <v>214</v>
      </c>
      <c r="L2616" s="180">
        <v>4532</v>
      </c>
      <c r="M2616" s="180" t="s">
        <v>200</v>
      </c>
      <c r="N2616" s="180">
        <v>19477</v>
      </c>
      <c r="O2616" s="180">
        <v>927432.32</v>
      </c>
      <c r="P2616" s="180">
        <v>9291034</v>
      </c>
      <c r="Q2616" t="str">
        <f t="shared" si="40"/>
        <v>3-Small C&amp;I</v>
      </c>
      <c r="R2616" s="182"/>
      <c r="S2616" t="s">
        <v>304</v>
      </c>
      <c r="U2616" s="182"/>
    </row>
    <row r="2617" spans="1:21" x14ac:dyDescent="0.35">
      <c r="A2617" s="180">
        <v>5</v>
      </c>
      <c r="B2617" s="180" t="s">
        <v>181</v>
      </c>
      <c r="C2617" s="180">
        <v>2020</v>
      </c>
      <c r="D2617" s="180">
        <v>4</v>
      </c>
      <c r="E2617" s="180" t="s">
        <v>232</v>
      </c>
      <c r="F2617" s="181">
        <v>6</v>
      </c>
      <c r="G2617" s="180" t="s">
        <v>192</v>
      </c>
      <c r="H2617" s="180">
        <v>5</v>
      </c>
      <c r="I2617" s="180" t="s">
        <v>190</v>
      </c>
      <c r="J2617" s="180" t="s">
        <v>115</v>
      </c>
      <c r="K2617" s="180" t="s">
        <v>185</v>
      </c>
      <c r="L2617" s="180">
        <v>700</v>
      </c>
      <c r="M2617" s="180" t="s">
        <v>193</v>
      </c>
      <c r="N2617" s="180">
        <v>6</v>
      </c>
      <c r="O2617" s="180">
        <v>509.51</v>
      </c>
      <c r="P2617" s="180">
        <v>2052</v>
      </c>
      <c r="Q2617" t="str">
        <f t="shared" si="40"/>
        <v>3-Small C&amp;I</v>
      </c>
      <c r="R2617" s="182"/>
      <c r="S2617" t="s">
        <v>304</v>
      </c>
      <c r="U2617" s="182"/>
    </row>
    <row r="2618" spans="1:21" x14ac:dyDescent="0.35">
      <c r="A2618" s="180">
        <v>5</v>
      </c>
      <c r="B2618" s="180" t="s">
        <v>181</v>
      </c>
      <c r="C2618" s="180">
        <v>2020</v>
      </c>
      <c r="D2618" s="180">
        <v>4</v>
      </c>
      <c r="E2618" s="180" t="s">
        <v>232</v>
      </c>
      <c r="F2618" s="181">
        <v>1</v>
      </c>
      <c r="G2618" s="180" t="s">
        <v>183</v>
      </c>
      <c r="H2618" s="180">
        <v>953</v>
      </c>
      <c r="I2618" s="180" t="s">
        <v>213</v>
      </c>
      <c r="J2618" s="180" t="s">
        <v>118</v>
      </c>
      <c r="K2618" s="180" t="s">
        <v>214</v>
      </c>
      <c r="L2618" s="180">
        <v>4512</v>
      </c>
      <c r="M2618" s="180" t="s">
        <v>186</v>
      </c>
      <c r="N2618" s="180">
        <v>746</v>
      </c>
      <c r="O2618" s="180">
        <v>29495.78</v>
      </c>
      <c r="P2618" s="180">
        <v>229123</v>
      </c>
      <c r="Q2618" t="str">
        <f t="shared" si="40"/>
        <v>3-Small C&amp;I</v>
      </c>
      <c r="R2618" s="182"/>
      <c r="S2618" t="s">
        <v>304</v>
      </c>
      <c r="U2618" s="182"/>
    </row>
    <row r="2619" spans="1:21" x14ac:dyDescent="0.35">
      <c r="A2619" s="180">
        <v>5</v>
      </c>
      <c r="B2619" s="180" t="s">
        <v>181</v>
      </c>
      <c r="C2619" s="180">
        <v>2020</v>
      </c>
      <c r="D2619" s="180">
        <v>4</v>
      </c>
      <c r="E2619" s="180" t="s">
        <v>232</v>
      </c>
      <c r="F2619" s="181">
        <v>1</v>
      </c>
      <c r="G2619" s="180" t="s">
        <v>183</v>
      </c>
      <c r="H2619" s="180">
        <v>616</v>
      </c>
      <c r="I2619" s="180" t="s">
        <v>199</v>
      </c>
      <c r="J2619" s="180" t="s">
        <v>125</v>
      </c>
      <c r="K2619" s="180" t="s">
        <v>197</v>
      </c>
      <c r="L2619" s="180">
        <v>4512</v>
      </c>
      <c r="M2619" s="180" t="s">
        <v>186</v>
      </c>
      <c r="N2619" s="180">
        <v>617</v>
      </c>
      <c r="O2619" s="180">
        <v>22288.62</v>
      </c>
      <c r="P2619" s="180">
        <v>62907</v>
      </c>
      <c r="Q2619" t="str">
        <f t="shared" si="40"/>
        <v>Street</v>
      </c>
      <c r="R2619" s="182"/>
      <c r="S2619" t="s">
        <v>304</v>
      </c>
      <c r="U2619" s="182"/>
    </row>
    <row r="2620" spans="1:21" x14ac:dyDescent="0.35">
      <c r="A2620" s="180">
        <v>5</v>
      </c>
      <c r="B2620" s="180" t="s">
        <v>181</v>
      </c>
      <c r="C2620" s="180">
        <v>2020</v>
      </c>
      <c r="D2620" s="180">
        <v>4</v>
      </c>
      <c r="E2620" s="180" t="s">
        <v>232</v>
      </c>
      <c r="F2620" s="181">
        <v>3</v>
      </c>
      <c r="G2620" s="180" t="s">
        <v>189</v>
      </c>
      <c r="H2620" s="180">
        <v>19</v>
      </c>
      <c r="I2620" s="180" t="s">
        <v>262</v>
      </c>
      <c r="J2620" s="180" t="s">
        <v>127</v>
      </c>
      <c r="K2620" s="180" t="s">
        <v>263</v>
      </c>
      <c r="L2620" s="180">
        <v>300</v>
      </c>
      <c r="M2620" s="180" t="s">
        <v>191</v>
      </c>
      <c r="N2620" s="180">
        <v>46</v>
      </c>
      <c r="O2620" s="180">
        <v>171507.41</v>
      </c>
      <c r="P2620" s="180">
        <v>908987</v>
      </c>
      <c r="Q2620" t="str">
        <f t="shared" si="40"/>
        <v>4-Medium C&amp;I</v>
      </c>
      <c r="R2620" s="182"/>
      <c r="S2620" t="s">
        <v>304</v>
      </c>
      <c r="U2620" s="182"/>
    </row>
    <row r="2621" spans="1:21" x14ac:dyDescent="0.35">
      <c r="A2621" s="180">
        <v>5</v>
      </c>
      <c r="B2621" s="180" t="s">
        <v>181</v>
      </c>
      <c r="C2621" s="180">
        <v>2020</v>
      </c>
      <c r="D2621" s="180">
        <v>4</v>
      </c>
      <c r="E2621" s="180" t="s">
        <v>232</v>
      </c>
      <c r="F2621" s="181">
        <v>10</v>
      </c>
      <c r="G2621" s="180" t="s">
        <v>238</v>
      </c>
      <c r="H2621" s="180">
        <v>5</v>
      </c>
      <c r="I2621" s="180" t="s">
        <v>190</v>
      </c>
      <c r="J2621" s="180" t="s">
        <v>115</v>
      </c>
      <c r="K2621" s="180" t="s">
        <v>185</v>
      </c>
      <c r="L2621" s="180">
        <v>207</v>
      </c>
      <c r="M2621" s="180" t="s">
        <v>243</v>
      </c>
      <c r="N2621" s="180">
        <v>17</v>
      </c>
      <c r="O2621" s="180">
        <v>3451.21</v>
      </c>
      <c r="P2621" s="180">
        <v>14982</v>
      </c>
      <c r="Q2621" t="str">
        <f t="shared" si="40"/>
        <v>3-Small C&amp;I</v>
      </c>
      <c r="R2621" s="182"/>
      <c r="S2621" t="s">
        <v>304</v>
      </c>
      <c r="U2621" s="182"/>
    </row>
    <row r="2622" spans="1:21" x14ac:dyDescent="0.35">
      <c r="A2622" s="180">
        <v>5</v>
      </c>
      <c r="B2622" s="180" t="s">
        <v>181</v>
      </c>
      <c r="C2622" s="180">
        <v>2020</v>
      </c>
      <c r="D2622" s="180">
        <v>5</v>
      </c>
      <c r="E2622" s="180" t="s">
        <v>222</v>
      </c>
      <c r="F2622" s="181">
        <v>10</v>
      </c>
      <c r="G2622" s="180" t="s">
        <v>238</v>
      </c>
      <c r="H2622" s="180">
        <v>6</v>
      </c>
      <c r="I2622" s="180" t="s">
        <v>256</v>
      </c>
      <c r="J2622" s="180" t="s">
        <v>122</v>
      </c>
      <c r="K2622" s="180" t="s">
        <v>242</v>
      </c>
      <c r="L2622" s="180">
        <v>207</v>
      </c>
      <c r="M2622" s="180" t="s">
        <v>243</v>
      </c>
      <c r="N2622" s="180">
        <v>5215</v>
      </c>
      <c r="O2622" s="180">
        <v>597941.38</v>
      </c>
      <c r="P2622" s="180">
        <v>3582960</v>
      </c>
      <c r="Q2622" t="str">
        <f t="shared" si="40"/>
        <v>2-Low Income Residential</v>
      </c>
      <c r="R2622" s="182"/>
      <c r="S2622" t="s">
        <v>304</v>
      </c>
      <c r="U2622" s="182"/>
    </row>
    <row r="2623" spans="1:21" x14ac:dyDescent="0.35">
      <c r="A2623" s="180">
        <v>5</v>
      </c>
      <c r="B2623" s="180" t="s">
        <v>181</v>
      </c>
      <c r="C2623" s="180">
        <v>2020</v>
      </c>
      <c r="D2623" s="180">
        <v>5</v>
      </c>
      <c r="E2623" s="180" t="s">
        <v>222</v>
      </c>
      <c r="F2623" s="181">
        <v>5</v>
      </c>
      <c r="G2623" s="180" t="s">
        <v>195</v>
      </c>
      <c r="H2623" s="180">
        <v>602</v>
      </c>
      <c r="I2623" s="180" t="s">
        <v>246</v>
      </c>
      <c r="J2623" s="180" t="s">
        <v>125</v>
      </c>
      <c r="K2623" s="180" t="s">
        <v>197</v>
      </c>
      <c r="L2623" s="180">
        <v>460</v>
      </c>
      <c r="M2623" s="180" t="s">
        <v>198</v>
      </c>
      <c r="N2623" s="180">
        <v>27</v>
      </c>
      <c r="O2623" s="180">
        <v>3162.77</v>
      </c>
      <c r="P2623" s="180">
        <v>8252</v>
      </c>
      <c r="Q2623" t="str">
        <f t="shared" si="40"/>
        <v>Street</v>
      </c>
      <c r="R2623" s="182"/>
      <c r="S2623" t="s">
        <v>304</v>
      </c>
      <c r="U2623" s="182"/>
    </row>
    <row r="2624" spans="1:21" x14ac:dyDescent="0.35">
      <c r="A2624" s="180">
        <v>4</v>
      </c>
      <c r="B2624" s="180" t="s">
        <v>187</v>
      </c>
      <c r="C2624" s="180">
        <v>2020</v>
      </c>
      <c r="D2624" s="180">
        <v>5</v>
      </c>
      <c r="E2624" s="180" t="s">
        <v>222</v>
      </c>
      <c r="F2624" s="181">
        <v>6</v>
      </c>
      <c r="G2624" s="180" t="s">
        <v>192</v>
      </c>
      <c r="H2624" s="180">
        <v>615</v>
      </c>
      <c r="I2624" s="180" t="s">
        <v>292</v>
      </c>
      <c r="J2624" s="180" t="s">
        <v>123</v>
      </c>
      <c r="K2624" s="180" t="s">
        <v>261</v>
      </c>
      <c r="L2624" s="180">
        <v>4562</v>
      </c>
      <c r="M2624" s="180" t="s">
        <v>211</v>
      </c>
      <c r="N2624" s="180">
        <v>1</v>
      </c>
      <c r="O2624" s="180">
        <v>5414.86</v>
      </c>
      <c r="P2624" s="180">
        <v>11546</v>
      </c>
      <c r="Q2624" t="str">
        <f t="shared" si="40"/>
        <v>Street</v>
      </c>
      <c r="R2624" s="182"/>
      <c r="S2624" t="s">
        <v>304</v>
      </c>
      <c r="U2624" s="182"/>
    </row>
    <row r="2625" spans="1:21" x14ac:dyDescent="0.35">
      <c r="A2625" s="180">
        <v>5</v>
      </c>
      <c r="B2625" s="180" t="s">
        <v>181</v>
      </c>
      <c r="C2625" s="180">
        <v>2020</v>
      </c>
      <c r="D2625" s="180">
        <v>5</v>
      </c>
      <c r="E2625" s="180" t="s">
        <v>222</v>
      </c>
      <c r="F2625" s="181">
        <v>6</v>
      </c>
      <c r="G2625" s="180" t="s">
        <v>192</v>
      </c>
      <c r="H2625" s="180">
        <v>606</v>
      </c>
      <c r="I2625" s="180" t="s">
        <v>279</v>
      </c>
      <c r="J2625" s="180" t="s">
        <v>130</v>
      </c>
      <c r="K2625" s="180" t="s">
        <v>280</v>
      </c>
      <c r="L2625" s="180">
        <v>700</v>
      </c>
      <c r="M2625" s="180" t="s">
        <v>193</v>
      </c>
      <c r="N2625" s="180">
        <v>2</v>
      </c>
      <c r="O2625" s="180">
        <v>629.29</v>
      </c>
      <c r="P2625" s="180">
        <v>1011</v>
      </c>
      <c r="Q2625" t="str">
        <f t="shared" si="40"/>
        <v>Street</v>
      </c>
      <c r="R2625" s="182"/>
      <c r="S2625" t="s">
        <v>304</v>
      </c>
      <c r="U2625" s="182"/>
    </row>
    <row r="2626" spans="1:21" x14ac:dyDescent="0.35">
      <c r="A2626" s="180">
        <v>5</v>
      </c>
      <c r="B2626" s="180" t="s">
        <v>181</v>
      </c>
      <c r="C2626" s="180">
        <v>2020</v>
      </c>
      <c r="D2626" s="180">
        <v>5</v>
      </c>
      <c r="E2626" s="180" t="s">
        <v>222</v>
      </c>
      <c r="F2626" s="181">
        <v>5</v>
      </c>
      <c r="G2626" s="180" t="s">
        <v>195</v>
      </c>
      <c r="H2626" s="180">
        <v>701</v>
      </c>
      <c r="I2626" s="180" t="s">
        <v>206</v>
      </c>
      <c r="J2626" s="180" t="s">
        <v>207</v>
      </c>
      <c r="K2626" s="180" t="s">
        <v>208</v>
      </c>
      <c r="L2626" s="180">
        <v>460</v>
      </c>
      <c r="M2626" s="180" t="s">
        <v>198</v>
      </c>
      <c r="N2626" s="180">
        <v>80</v>
      </c>
      <c r="O2626" s="180">
        <v>1037491.71</v>
      </c>
      <c r="P2626" s="180">
        <v>6226831</v>
      </c>
      <c r="Q2626" t="str">
        <f t="shared" ref="Q2626:Q2689" si="41">VLOOKUP(J2626,S:T,2,FALSE)</f>
        <v>5-Large C&amp;I</v>
      </c>
      <c r="R2626" s="182"/>
      <c r="S2626" t="s">
        <v>304</v>
      </c>
      <c r="U2626" s="182"/>
    </row>
    <row r="2627" spans="1:21" x14ac:dyDescent="0.35">
      <c r="A2627" s="180">
        <v>5</v>
      </c>
      <c r="B2627" s="180" t="s">
        <v>181</v>
      </c>
      <c r="C2627" s="180">
        <v>2020</v>
      </c>
      <c r="D2627" s="180">
        <v>5</v>
      </c>
      <c r="E2627" s="180" t="s">
        <v>222</v>
      </c>
      <c r="F2627" s="181">
        <v>60</v>
      </c>
      <c r="G2627" s="180" t="s">
        <v>212</v>
      </c>
      <c r="H2627" s="180">
        <v>600</v>
      </c>
      <c r="I2627" s="180" t="s">
        <v>266</v>
      </c>
      <c r="J2627" s="180" t="s">
        <v>123</v>
      </c>
      <c r="K2627" s="180" t="s">
        <v>261</v>
      </c>
      <c r="L2627" s="180">
        <v>360</v>
      </c>
      <c r="M2627" s="180" t="s">
        <v>225</v>
      </c>
      <c r="N2627" s="180">
        <v>9</v>
      </c>
      <c r="O2627" s="180">
        <v>3638.12</v>
      </c>
      <c r="P2627" s="180">
        <v>3746</v>
      </c>
      <c r="Q2627" t="str">
        <f t="shared" si="41"/>
        <v>Street</v>
      </c>
      <c r="R2627" s="182"/>
      <c r="S2627" t="s">
        <v>304</v>
      </c>
      <c r="U2627" s="182"/>
    </row>
    <row r="2628" spans="1:21" x14ac:dyDescent="0.35">
      <c r="A2628" s="180">
        <v>5</v>
      </c>
      <c r="B2628" s="180" t="s">
        <v>181</v>
      </c>
      <c r="C2628" s="180">
        <v>2020</v>
      </c>
      <c r="D2628" s="180">
        <v>5</v>
      </c>
      <c r="E2628" s="180" t="s">
        <v>222</v>
      </c>
      <c r="F2628" s="181">
        <v>3</v>
      </c>
      <c r="G2628" s="180" t="s">
        <v>189</v>
      </c>
      <c r="H2628" s="180">
        <v>1</v>
      </c>
      <c r="I2628" s="180" t="s">
        <v>229</v>
      </c>
      <c r="J2628" s="180" t="s">
        <v>121</v>
      </c>
      <c r="K2628" s="180" t="s">
        <v>230</v>
      </c>
      <c r="L2628" s="180">
        <v>300</v>
      </c>
      <c r="M2628" s="180" t="s">
        <v>191</v>
      </c>
      <c r="N2628" s="180">
        <v>1200</v>
      </c>
      <c r="O2628" s="180">
        <v>232708.8</v>
      </c>
      <c r="P2628" s="180">
        <v>900691</v>
      </c>
      <c r="Q2628" t="str">
        <f t="shared" si="41"/>
        <v>1-Residential</v>
      </c>
      <c r="R2628" s="182"/>
      <c r="S2628" t="s">
        <v>304</v>
      </c>
      <c r="U2628" s="182"/>
    </row>
    <row r="2629" spans="1:21" x14ac:dyDescent="0.35">
      <c r="A2629" s="180">
        <v>5</v>
      </c>
      <c r="B2629" s="180" t="s">
        <v>181</v>
      </c>
      <c r="C2629" s="180">
        <v>2020</v>
      </c>
      <c r="D2629" s="180">
        <v>5</v>
      </c>
      <c r="E2629" s="180" t="s">
        <v>222</v>
      </c>
      <c r="F2629" s="181">
        <v>79</v>
      </c>
      <c r="G2629" s="180" t="s">
        <v>212</v>
      </c>
      <c r="H2629" s="180">
        <v>710</v>
      </c>
      <c r="I2629" s="180" t="s">
        <v>220</v>
      </c>
      <c r="J2629" s="180" t="s">
        <v>207</v>
      </c>
      <c r="K2629" s="180" t="s">
        <v>208</v>
      </c>
      <c r="L2629" s="180">
        <v>4579</v>
      </c>
      <c r="M2629" s="180" t="s">
        <v>221</v>
      </c>
      <c r="N2629" s="180">
        <v>1</v>
      </c>
      <c r="O2629" s="180">
        <v>2994.97</v>
      </c>
      <c r="P2629" s="180">
        <v>49962</v>
      </c>
      <c r="Q2629" t="str">
        <f t="shared" si="41"/>
        <v>5-Large C&amp;I</v>
      </c>
      <c r="R2629" s="182"/>
      <c r="S2629" t="s">
        <v>304</v>
      </c>
      <c r="U2629" s="182"/>
    </row>
    <row r="2630" spans="1:21" x14ac:dyDescent="0.35">
      <c r="A2630" s="180">
        <v>5</v>
      </c>
      <c r="B2630" s="180" t="s">
        <v>181</v>
      </c>
      <c r="C2630" s="180">
        <v>2020</v>
      </c>
      <c r="D2630" s="180">
        <v>5</v>
      </c>
      <c r="E2630" s="180" t="s">
        <v>222</v>
      </c>
      <c r="F2630" s="181">
        <v>3</v>
      </c>
      <c r="G2630" s="180" t="s">
        <v>189</v>
      </c>
      <c r="H2630" s="180">
        <v>954</v>
      </c>
      <c r="I2630" s="180" t="s">
        <v>237</v>
      </c>
      <c r="J2630" s="180" t="s">
        <v>119</v>
      </c>
      <c r="K2630" s="180" t="s">
        <v>216</v>
      </c>
      <c r="L2630" s="180">
        <v>4532</v>
      </c>
      <c r="M2630" s="180" t="s">
        <v>200</v>
      </c>
      <c r="N2630" s="180">
        <v>8091</v>
      </c>
      <c r="O2630" s="180">
        <v>10423806.26</v>
      </c>
      <c r="P2630" s="180">
        <v>120186138</v>
      </c>
      <c r="Q2630" t="str">
        <f t="shared" si="41"/>
        <v>4-Medium C&amp;I</v>
      </c>
      <c r="R2630" s="182"/>
      <c r="S2630" t="s">
        <v>304</v>
      </c>
      <c r="U2630" s="182"/>
    </row>
    <row r="2631" spans="1:21" x14ac:dyDescent="0.35">
      <c r="A2631" s="180">
        <v>5</v>
      </c>
      <c r="B2631" s="180" t="s">
        <v>181</v>
      </c>
      <c r="C2631" s="180">
        <v>2020</v>
      </c>
      <c r="D2631" s="180">
        <v>5</v>
      </c>
      <c r="E2631" s="180" t="s">
        <v>222</v>
      </c>
      <c r="F2631" s="181">
        <v>3</v>
      </c>
      <c r="G2631" s="180" t="s">
        <v>189</v>
      </c>
      <c r="H2631" s="180">
        <v>10</v>
      </c>
      <c r="I2631" s="180" t="s">
        <v>251</v>
      </c>
      <c r="J2631" s="180" t="s">
        <v>117</v>
      </c>
      <c r="K2631" s="180" t="s">
        <v>236</v>
      </c>
      <c r="L2631" s="180">
        <v>300</v>
      </c>
      <c r="M2631" s="180" t="s">
        <v>191</v>
      </c>
      <c r="N2631" s="180">
        <v>20247</v>
      </c>
      <c r="O2631" s="180">
        <v>1111499.26</v>
      </c>
      <c r="P2631" s="180">
        <v>6125617</v>
      </c>
      <c r="Q2631" t="str">
        <f t="shared" si="41"/>
        <v>3-Small C&amp;I</v>
      </c>
      <c r="R2631" s="182"/>
      <c r="S2631" t="s">
        <v>304</v>
      </c>
      <c r="U2631" s="182"/>
    </row>
    <row r="2632" spans="1:21" x14ac:dyDescent="0.35">
      <c r="A2632" s="180">
        <v>4</v>
      </c>
      <c r="B2632" s="180" t="s">
        <v>187</v>
      </c>
      <c r="C2632" s="180">
        <v>2020</v>
      </c>
      <c r="D2632" s="180">
        <v>5</v>
      </c>
      <c r="E2632" s="180" t="s">
        <v>222</v>
      </c>
      <c r="F2632" s="181">
        <v>3</v>
      </c>
      <c r="G2632" s="180" t="s">
        <v>189</v>
      </c>
      <c r="H2632" s="180">
        <v>951</v>
      </c>
      <c r="I2632" s="180" t="s">
        <v>250</v>
      </c>
      <c r="J2632" s="180" t="s">
        <v>126</v>
      </c>
      <c r="K2632" s="180" t="s">
        <v>249</v>
      </c>
      <c r="L2632" s="180">
        <v>4532</v>
      </c>
      <c r="M2632" s="180" t="s">
        <v>200</v>
      </c>
      <c r="N2632" s="180">
        <v>6</v>
      </c>
      <c r="O2632" s="180">
        <v>188.95</v>
      </c>
      <c r="P2632" s="180">
        <v>1366</v>
      </c>
      <c r="Q2632" t="str">
        <f t="shared" si="41"/>
        <v>3-Small C&amp;I</v>
      </c>
      <c r="R2632" s="182"/>
      <c r="S2632" t="s">
        <v>304</v>
      </c>
      <c r="U2632" s="182"/>
    </row>
    <row r="2633" spans="1:21" x14ac:dyDescent="0.35">
      <c r="A2633" s="180">
        <v>5</v>
      </c>
      <c r="B2633" s="180" t="s">
        <v>181</v>
      </c>
      <c r="C2633" s="180">
        <v>2020</v>
      </c>
      <c r="D2633" s="180">
        <v>5</v>
      </c>
      <c r="E2633" s="180" t="s">
        <v>222</v>
      </c>
      <c r="F2633" s="181">
        <v>79</v>
      </c>
      <c r="G2633" s="180" t="s">
        <v>212</v>
      </c>
      <c r="H2633" s="180">
        <v>951</v>
      </c>
      <c r="I2633" s="180" t="s">
        <v>250</v>
      </c>
      <c r="J2633" s="180" t="s">
        <v>126</v>
      </c>
      <c r="K2633" s="180" t="s">
        <v>249</v>
      </c>
      <c r="L2633" s="180">
        <v>4579</v>
      </c>
      <c r="M2633" s="180" t="s">
        <v>221</v>
      </c>
      <c r="N2633" s="180">
        <v>7</v>
      </c>
      <c r="O2633" s="180">
        <v>330.24</v>
      </c>
      <c r="P2633" s="180">
        <v>2844</v>
      </c>
      <c r="Q2633" t="str">
        <f t="shared" si="41"/>
        <v>3-Small C&amp;I</v>
      </c>
      <c r="R2633" s="182"/>
      <c r="S2633" t="s">
        <v>304</v>
      </c>
      <c r="U2633" s="182"/>
    </row>
    <row r="2634" spans="1:21" x14ac:dyDescent="0.35">
      <c r="A2634" s="180">
        <v>4</v>
      </c>
      <c r="B2634" s="180" t="s">
        <v>187</v>
      </c>
      <c r="C2634" s="180">
        <v>2020</v>
      </c>
      <c r="D2634" s="180">
        <v>5</v>
      </c>
      <c r="E2634" s="180" t="s">
        <v>222</v>
      </c>
      <c r="F2634" s="181">
        <v>5</v>
      </c>
      <c r="G2634" s="180" t="s">
        <v>195</v>
      </c>
      <c r="H2634" s="180">
        <v>950</v>
      </c>
      <c r="I2634" s="180" t="s">
        <v>184</v>
      </c>
      <c r="J2634" s="180" t="s">
        <v>115</v>
      </c>
      <c r="K2634" s="180" t="s">
        <v>185</v>
      </c>
      <c r="L2634" s="180">
        <v>4552</v>
      </c>
      <c r="M2634" s="180" t="s">
        <v>276</v>
      </c>
      <c r="N2634" s="180">
        <v>2</v>
      </c>
      <c r="O2634" s="180">
        <v>213.09</v>
      </c>
      <c r="P2634" s="180">
        <v>1816</v>
      </c>
      <c r="Q2634" t="str">
        <f t="shared" si="41"/>
        <v>3-Small C&amp;I</v>
      </c>
      <c r="R2634" s="182"/>
      <c r="S2634" t="s">
        <v>304</v>
      </c>
      <c r="U2634" s="182"/>
    </row>
    <row r="2635" spans="1:21" x14ac:dyDescent="0.35">
      <c r="A2635" s="180">
        <v>5</v>
      </c>
      <c r="B2635" s="180" t="s">
        <v>181</v>
      </c>
      <c r="C2635" s="180">
        <v>2020</v>
      </c>
      <c r="D2635" s="180">
        <v>5</v>
      </c>
      <c r="E2635" s="180" t="s">
        <v>222</v>
      </c>
      <c r="F2635" s="181">
        <v>5</v>
      </c>
      <c r="G2635" s="180" t="s">
        <v>195</v>
      </c>
      <c r="H2635" s="180">
        <v>8</v>
      </c>
      <c r="I2635" s="180" t="s">
        <v>248</v>
      </c>
      <c r="J2635" s="180" t="s">
        <v>126</v>
      </c>
      <c r="K2635" s="180" t="s">
        <v>249</v>
      </c>
      <c r="L2635" s="180">
        <v>460</v>
      </c>
      <c r="M2635" s="180" t="s">
        <v>198</v>
      </c>
      <c r="N2635" s="180">
        <v>1</v>
      </c>
      <c r="O2635" s="180">
        <v>69.06</v>
      </c>
      <c r="P2635" s="180">
        <v>292</v>
      </c>
      <c r="Q2635" t="str">
        <f t="shared" si="41"/>
        <v>3-Small C&amp;I</v>
      </c>
      <c r="R2635" s="182"/>
      <c r="S2635" t="s">
        <v>304</v>
      </c>
      <c r="U2635" s="182"/>
    </row>
    <row r="2636" spans="1:21" x14ac:dyDescent="0.35">
      <c r="A2636" s="180">
        <v>4</v>
      </c>
      <c r="B2636" s="180" t="s">
        <v>187</v>
      </c>
      <c r="C2636" s="180">
        <v>2020</v>
      </c>
      <c r="D2636" s="180">
        <v>5</v>
      </c>
      <c r="E2636" s="180" t="s">
        <v>222</v>
      </c>
      <c r="F2636" s="181">
        <v>1</v>
      </c>
      <c r="G2636" s="180" t="s">
        <v>183</v>
      </c>
      <c r="H2636" s="180">
        <v>953</v>
      </c>
      <c r="I2636" s="180" t="s">
        <v>213</v>
      </c>
      <c r="J2636" s="180" t="s">
        <v>118</v>
      </c>
      <c r="K2636" s="180" t="s">
        <v>214</v>
      </c>
      <c r="L2636" s="180">
        <v>4512</v>
      </c>
      <c r="M2636" s="180" t="s">
        <v>186</v>
      </c>
      <c r="N2636" s="180">
        <v>1</v>
      </c>
      <c r="O2636" s="180">
        <v>11.29</v>
      </c>
      <c r="P2636" s="180">
        <v>12</v>
      </c>
      <c r="Q2636" t="str">
        <f t="shared" si="41"/>
        <v>3-Small C&amp;I</v>
      </c>
      <c r="R2636" s="182"/>
      <c r="S2636" t="s">
        <v>304</v>
      </c>
      <c r="U2636" s="182"/>
    </row>
    <row r="2637" spans="1:21" x14ac:dyDescent="0.35">
      <c r="A2637" s="180">
        <v>5</v>
      </c>
      <c r="B2637" s="180" t="s">
        <v>181</v>
      </c>
      <c r="C2637" s="180">
        <v>2020</v>
      </c>
      <c r="D2637" s="180">
        <v>5</v>
      </c>
      <c r="E2637" s="180" t="s">
        <v>222</v>
      </c>
      <c r="F2637" s="181">
        <v>1</v>
      </c>
      <c r="G2637" s="180" t="s">
        <v>183</v>
      </c>
      <c r="H2637" s="180">
        <v>616</v>
      </c>
      <c r="I2637" s="180" t="s">
        <v>199</v>
      </c>
      <c r="J2637" s="180" t="s">
        <v>125</v>
      </c>
      <c r="K2637" s="180" t="s">
        <v>197</v>
      </c>
      <c r="L2637" s="180">
        <v>4512</v>
      </c>
      <c r="M2637" s="180" t="s">
        <v>186</v>
      </c>
      <c r="N2637" s="180">
        <v>619</v>
      </c>
      <c r="O2637" s="180">
        <v>20255.86</v>
      </c>
      <c r="P2637" s="180">
        <v>51630</v>
      </c>
      <c r="Q2637" t="str">
        <f t="shared" si="41"/>
        <v>Street</v>
      </c>
      <c r="R2637" s="182"/>
      <c r="S2637" t="s">
        <v>304</v>
      </c>
      <c r="U2637" s="182"/>
    </row>
    <row r="2638" spans="1:21" x14ac:dyDescent="0.35">
      <c r="A2638" s="180">
        <v>5</v>
      </c>
      <c r="B2638" s="180" t="s">
        <v>181</v>
      </c>
      <c r="C2638" s="180">
        <v>2020</v>
      </c>
      <c r="D2638" s="180">
        <v>5</v>
      </c>
      <c r="E2638" s="180" t="s">
        <v>222</v>
      </c>
      <c r="F2638" s="181">
        <v>1</v>
      </c>
      <c r="G2638" s="180" t="s">
        <v>183</v>
      </c>
      <c r="H2638" s="180">
        <v>11</v>
      </c>
      <c r="I2638" s="180" t="s">
        <v>283</v>
      </c>
      <c r="J2638" s="180" t="s">
        <v>115</v>
      </c>
      <c r="K2638" s="180" t="s">
        <v>185</v>
      </c>
      <c r="L2638" s="180">
        <v>200</v>
      </c>
      <c r="M2638" s="180" t="s">
        <v>210</v>
      </c>
      <c r="N2638" s="180">
        <v>9</v>
      </c>
      <c r="O2638" s="180">
        <v>-21016.13</v>
      </c>
      <c r="P2638" s="180">
        <v>43838</v>
      </c>
      <c r="Q2638" t="str">
        <f t="shared" si="41"/>
        <v>3-Small C&amp;I</v>
      </c>
      <c r="R2638" s="182"/>
      <c r="S2638" t="s">
        <v>304</v>
      </c>
      <c r="U2638" s="182"/>
    </row>
    <row r="2639" spans="1:21" x14ac:dyDescent="0.35">
      <c r="A2639" s="180">
        <v>5</v>
      </c>
      <c r="B2639" s="180" t="s">
        <v>181</v>
      </c>
      <c r="C2639" s="180">
        <v>2020</v>
      </c>
      <c r="D2639" s="180">
        <v>5</v>
      </c>
      <c r="E2639" s="180" t="s">
        <v>222</v>
      </c>
      <c r="F2639" s="181">
        <v>5</v>
      </c>
      <c r="G2639" s="180" t="s">
        <v>195</v>
      </c>
      <c r="H2639" s="180">
        <v>616</v>
      </c>
      <c r="I2639" s="180" t="s">
        <v>199</v>
      </c>
      <c r="J2639" s="180" t="s">
        <v>125</v>
      </c>
      <c r="K2639" s="180" t="s">
        <v>197</v>
      </c>
      <c r="L2639" s="180">
        <v>4552</v>
      </c>
      <c r="M2639" s="180" t="s">
        <v>276</v>
      </c>
      <c r="N2639" s="180">
        <v>107</v>
      </c>
      <c r="O2639" s="180">
        <v>13765.42</v>
      </c>
      <c r="P2639" s="180">
        <v>45741</v>
      </c>
      <c r="Q2639" t="str">
        <f t="shared" si="41"/>
        <v>Street</v>
      </c>
      <c r="R2639" s="182"/>
      <c r="S2639" t="s">
        <v>304</v>
      </c>
      <c r="U2639" s="182"/>
    </row>
    <row r="2640" spans="1:21" x14ac:dyDescent="0.35">
      <c r="A2640" s="180">
        <v>5</v>
      </c>
      <c r="B2640" s="180" t="s">
        <v>181</v>
      </c>
      <c r="C2640" s="180">
        <v>2020</v>
      </c>
      <c r="D2640" s="180">
        <v>5</v>
      </c>
      <c r="E2640" s="180" t="s">
        <v>222</v>
      </c>
      <c r="F2640" s="181">
        <v>1</v>
      </c>
      <c r="G2640" s="180" t="s">
        <v>183</v>
      </c>
      <c r="H2640" s="180">
        <v>603</v>
      </c>
      <c r="I2640" s="180" t="s">
        <v>196</v>
      </c>
      <c r="J2640" s="180" t="s">
        <v>125</v>
      </c>
      <c r="K2640" s="180" t="s">
        <v>197</v>
      </c>
      <c r="L2640" s="180">
        <v>200</v>
      </c>
      <c r="M2640" s="180" t="s">
        <v>210</v>
      </c>
      <c r="N2640" s="180">
        <v>727</v>
      </c>
      <c r="O2640" s="180">
        <v>18938.02</v>
      </c>
      <c r="P2640" s="180">
        <v>38761</v>
      </c>
      <c r="Q2640" t="str">
        <f t="shared" si="41"/>
        <v>Street</v>
      </c>
      <c r="R2640" s="182"/>
      <c r="S2640" t="s">
        <v>304</v>
      </c>
      <c r="U2640" s="182"/>
    </row>
    <row r="2641" spans="1:21" x14ac:dyDescent="0.35">
      <c r="A2641" s="180">
        <v>5</v>
      </c>
      <c r="B2641" s="180" t="s">
        <v>181</v>
      </c>
      <c r="C2641" s="180">
        <v>2020</v>
      </c>
      <c r="D2641" s="180">
        <v>5</v>
      </c>
      <c r="E2641" s="180" t="s">
        <v>222</v>
      </c>
      <c r="F2641" s="181">
        <v>6</v>
      </c>
      <c r="G2641" s="180" t="s">
        <v>192</v>
      </c>
      <c r="H2641" s="180">
        <v>613</v>
      </c>
      <c r="I2641" s="180" t="s">
        <v>258</v>
      </c>
      <c r="J2641" s="180" t="s">
        <v>116</v>
      </c>
      <c r="K2641" s="180" t="s">
        <v>224</v>
      </c>
      <c r="L2641" s="180">
        <v>700</v>
      </c>
      <c r="M2641" s="180" t="s">
        <v>193</v>
      </c>
      <c r="N2641" s="180">
        <v>6</v>
      </c>
      <c r="O2641" s="180">
        <v>102.93</v>
      </c>
      <c r="P2641" s="180">
        <v>299</v>
      </c>
      <c r="Q2641" t="str">
        <f t="shared" si="41"/>
        <v>3-Small C&amp;I</v>
      </c>
      <c r="R2641" s="182"/>
      <c r="S2641" t="s">
        <v>304</v>
      </c>
      <c r="U2641" s="182"/>
    </row>
    <row r="2642" spans="1:21" x14ac:dyDescent="0.35">
      <c r="A2642" s="180">
        <v>5</v>
      </c>
      <c r="B2642" s="180" t="s">
        <v>181</v>
      </c>
      <c r="C2642" s="180">
        <v>2020</v>
      </c>
      <c r="D2642" s="180">
        <v>5</v>
      </c>
      <c r="E2642" s="180" t="s">
        <v>222</v>
      </c>
      <c r="F2642" s="181">
        <v>3</v>
      </c>
      <c r="G2642" s="180" t="s">
        <v>189</v>
      </c>
      <c r="H2642" s="180">
        <v>603</v>
      </c>
      <c r="I2642" s="180" t="s">
        <v>196</v>
      </c>
      <c r="J2642" s="180" t="s">
        <v>125</v>
      </c>
      <c r="K2642" s="180" t="s">
        <v>197</v>
      </c>
      <c r="L2642" s="180">
        <v>300</v>
      </c>
      <c r="M2642" s="180" t="s">
        <v>191</v>
      </c>
      <c r="N2642" s="180">
        <v>1811</v>
      </c>
      <c r="O2642" s="180">
        <v>146064.68</v>
      </c>
      <c r="P2642" s="180">
        <v>364519</v>
      </c>
      <c r="Q2642" t="str">
        <f t="shared" si="41"/>
        <v>Street</v>
      </c>
      <c r="R2642" s="182"/>
      <c r="S2642" t="s">
        <v>304</v>
      </c>
      <c r="U2642" s="182"/>
    </row>
    <row r="2643" spans="1:21" x14ac:dyDescent="0.35">
      <c r="A2643" s="180">
        <v>5</v>
      </c>
      <c r="B2643" s="180" t="s">
        <v>181</v>
      </c>
      <c r="C2643" s="180">
        <v>2020</v>
      </c>
      <c r="D2643" s="180">
        <v>5</v>
      </c>
      <c r="E2643" s="180" t="s">
        <v>222</v>
      </c>
      <c r="F2643" s="181">
        <v>6</v>
      </c>
      <c r="G2643" s="180" t="s">
        <v>192</v>
      </c>
      <c r="H2643" s="180">
        <v>617</v>
      </c>
      <c r="I2643" s="180" t="s">
        <v>287</v>
      </c>
      <c r="J2643" s="180" t="s">
        <v>288</v>
      </c>
      <c r="K2643" s="180" t="s">
        <v>289</v>
      </c>
      <c r="L2643" s="180">
        <v>4562</v>
      </c>
      <c r="M2643" s="180" t="s">
        <v>211</v>
      </c>
      <c r="N2643" s="180">
        <v>7</v>
      </c>
      <c r="O2643" s="180">
        <v>11025.2</v>
      </c>
      <c r="P2643" s="180">
        <v>39345</v>
      </c>
      <c r="Q2643" t="str">
        <f t="shared" si="41"/>
        <v>Street</v>
      </c>
      <c r="R2643" s="182"/>
      <c r="S2643" t="s">
        <v>304</v>
      </c>
      <c r="U2643" s="182"/>
    </row>
    <row r="2644" spans="1:21" x14ac:dyDescent="0.35">
      <c r="A2644" s="180">
        <v>5</v>
      </c>
      <c r="B2644" s="180" t="s">
        <v>181</v>
      </c>
      <c r="C2644" s="180">
        <v>2020</v>
      </c>
      <c r="D2644" s="180">
        <v>5</v>
      </c>
      <c r="E2644" s="180" t="s">
        <v>222</v>
      </c>
      <c r="F2644" s="181">
        <v>6</v>
      </c>
      <c r="G2644" s="180" t="s">
        <v>192</v>
      </c>
      <c r="H2644" s="180">
        <v>601</v>
      </c>
      <c r="I2644" s="180" t="s">
        <v>260</v>
      </c>
      <c r="J2644" s="180" t="s">
        <v>123</v>
      </c>
      <c r="K2644" s="180" t="s">
        <v>261</v>
      </c>
      <c r="L2644" s="180">
        <v>700</v>
      </c>
      <c r="M2644" s="180" t="s">
        <v>193</v>
      </c>
      <c r="N2644" s="180">
        <v>118</v>
      </c>
      <c r="O2644" s="180">
        <v>49095.23</v>
      </c>
      <c r="P2644" s="180">
        <v>69837</v>
      </c>
      <c r="Q2644" t="str">
        <f t="shared" si="41"/>
        <v>Street</v>
      </c>
      <c r="R2644" s="182"/>
      <c r="S2644" t="s">
        <v>304</v>
      </c>
      <c r="U2644" s="182"/>
    </row>
    <row r="2645" spans="1:21" x14ac:dyDescent="0.35">
      <c r="A2645" s="180">
        <v>4</v>
      </c>
      <c r="B2645" s="180" t="s">
        <v>187</v>
      </c>
      <c r="C2645" s="180">
        <v>2020</v>
      </c>
      <c r="D2645" s="180">
        <v>5</v>
      </c>
      <c r="E2645" s="180" t="s">
        <v>222</v>
      </c>
      <c r="F2645" s="181">
        <v>1</v>
      </c>
      <c r="G2645" s="180" t="s">
        <v>183</v>
      </c>
      <c r="H2645" s="180">
        <v>2</v>
      </c>
      <c r="I2645" s="180" t="s">
        <v>264</v>
      </c>
      <c r="J2645" s="180" t="s">
        <v>121</v>
      </c>
      <c r="K2645" s="180" t="s">
        <v>230</v>
      </c>
      <c r="L2645" s="180">
        <v>200</v>
      </c>
      <c r="M2645" s="180" t="s">
        <v>210</v>
      </c>
      <c r="N2645" s="180">
        <v>1</v>
      </c>
      <c r="O2645" s="180">
        <v>737.77</v>
      </c>
      <c r="P2645" s="180">
        <v>2994</v>
      </c>
      <c r="Q2645" t="str">
        <f t="shared" si="41"/>
        <v>1-Residential</v>
      </c>
      <c r="R2645" s="182"/>
      <c r="S2645" t="s">
        <v>304</v>
      </c>
      <c r="U2645" s="182"/>
    </row>
    <row r="2646" spans="1:21" x14ac:dyDescent="0.35">
      <c r="A2646" s="180">
        <v>4</v>
      </c>
      <c r="B2646" s="180" t="s">
        <v>187</v>
      </c>
      <c r="C2646" s="180">
        <v>2020</v>
      </c>
      <c r="D2646" s="180">
        <v>5</v>
      </c>
      <c r="E2646" s="180" t="s">
        <v>222</v>
      </c>
      <c r="F2646" s="181">
        <v>10</v>
      </c>
      <c r="G2646" s="180" t="s">
        <v>238</v>
      </c>
      <c r="H2646" s="180">
        <v>1</v>
      </c>
      <c r="I2646" s="180" t="s">
        <v>229</v>
      </c>
      <c r="J2646" s="180" t="s">
        <v>121</v>
      </c>
      <c r="K2646" s="180" t="s">
        <v>230</v>
      </c>
      <c r="L2646" s="180">
        <v>207</v>
      </c>
      <c r="M2646" s="180" t="s">
        <v>243</v>
      </c>
      <c r="N2646" s="180">
        <v>14</v>
      </c>
      <c r="O2646" s="180">
        <v>2494.4299999999998</v>
      </c>
      <c r="P2646" s="180">
        <v>9268</v>
      </c>
      <c r="Q2646" t="str">
        <f t="shared" si="41"/>
        <v>1-Residential</v>
      </c>
      <c r="R2646" s="182"/>
      <c r="S2646" t="s">
        <v>304</v>
      </c>
      <c r="U2646" s="182"/>
    </row>
    <row r="2647" spans="1:21" x14ac:dyDescent="0.35">
      <c r="A2647" s="180">
        <v>5</v>
      </c>
      <c r="B2647" s="180" t="s">
        <v>181</v>
      </c>
      <c r="C2647" s="180">
        <v>2020</v>
      </c>
      <c r="D2647" s="180">
        <v>5</v>
      </c>
      <c r="E2647" s="180" t="s">
        <v>222</v>
      </c>
      <c r="F2647" s="181">
        <v>3</v>
      </c>
      <c r="G2647" s="180" t="s">
        <v>189</v>
      </c>
      <c r="H2647" s="180">
        <v>903</v>
      </c>
      <c r="I2647" s="180" t="s">
        <v>239</v>
      </c>
      <c r="J2647" s="180" t="s">
        <v>121</v>
      </c>
      <c r="K2647" s="180" t="s">
        <v>230</v>
      </c>
      <c r="L2647" s="180">
        <v>4532</v>
      </c>
      <c r="M2647" s="180" t="s">
        <v>200</v>
      </c>
      <c r="N2647" s="180">
        <v>1177</v>
      </c>
      <c r="O2647" s="180">
        <v>241160.85</v>
      </c>
      <c r="P2647" s="180">
        <v>1887177</v>
      </c>
      <c r="Q2647" t="str">
        <f t="shared" si="41"/>
        <v>1-Residential</v>
      </c>
      <c r="R2647" s="182"/>
      <c r="S2647" t="s">
        <v>304</v>
      </c>
      <c r="U2647" s="182"/>
    </row>
    <row r="2648" spans="1:21" x14ac:dyDescent="0.35">
      <c r="A2648" s="180">
        <v>5</v>
      </c>
      <c r="B2648" s="180" t="s">
        <v>181</v>
      </c>
      <c r="C2648" s="180">
        <v>2020</v>
      </c>
      <c r="D2648" s="180">
        <v>5</v>
      </c>
      <c r="E2648" s="180" t="s">
        <v>222</v>
      </c>
      <c r="F2648" s="181">
        <v>1</v>
      </c>
      <c r="G2648" s="180" t="s">
        <v>183</v>
      </c>
      <c r="H2648" s="180">
        <v>15</v>
      </c>
      <c r="I2648" s="180" t="s">
        <v>252</v>
      </c>
      <c r="J2648" s="180" t="s">
        <v>118</v>
      </c>
      <c r="K2648" s="180" t="s">
        <v>214</v>
      </c>
      <c r="L2648" s="180">
        <v>200</v>
      </c>
      <c r="M2648" s="180" t="s">
        <v>210</v>
      </c>
      <c r="N2648" s="180">
        <v>1</v>
      </c>
      <c r="O2648" s="180">
        <v>17.57</v>
      </c>
      <c r="P2648" s="180">
        <v>38</v>
      </c>
      <c r="Q2648" t="str">
        <f t="shared" si="41"/>
        <v>3-Small C&amp;I</v>
      </c>
      <c r="R2648" s="182"/>
      <c r="S2648" t="s">
        <v>304</v>
      </c>
      <c r="U2648" s="182"/>
    </row>
    <row r="2649" spans="1:21" x14ac:dyDescent="0.35">
      <c r="A2649" s="180">
        <v>4</v>
      </c>
      <c r="B2649" s="180" t="s">
        <v>187</v>
      </c>
      <c r="C2649" s="180">
        <v>2020</v>
      </c>
      <c r="D2649" s="180">
        <v>5</v>
      </c>
      <c r="E2649" s="180" t="s">
        <v>222</v>
      </c>
      <c r="F2649" s="181">
        <v>3</v>
      </c>
      <c r="G2649" s="180" t="s">
        <v>189</v>
      </c>
      <c r="H2649" s="180">
        <v>10</v>
      </c>
      <c r="I2649" s="180" t="s">
        <v>251</v>
      </c>
      <c r="J2649" s="180" t="s">
        <v>118</v>
      </c>
      <c r="K2649" s="180" t="s">
        <v>214</v>
      </c>
      <c r="L2649" s="180">
        <v>300</v>
      </c>
      <c r="M2649" s="180" t="s">
        <v>191</v>
      </c>
      <c r="N2649" s="180">
        <v>23</v>
      </c>
      <c r="O2649" s="180">
        <v>1315.7</v>
      </c>
      <c r="P2649" s="180">
        <v>4995</v>
      </c>
      <c r="Q2649" t="str">
        <f t="shared" si="41"/>
        <v>3-Small C&amp;I</v>
      </c>
      <c r="R2649" s="182"/>
      <c r="S2649" t="s">
        <v>304</v>
      </c>
      <c r="U2649" s="182"/>
    </row>
    <row r="2650" spans="1:21" x14ac:dyDescent="0.35">
      <c r="A2650" s="180">
        <v>5</v>
      </c>
      <c r="B2650" s="180" t="s">
        <v>181</v>
      </c>
      <c r="C2650" s="180">
        <v>2020</v>
      </c>
      <c r="D2650" s="180">
        <v>5</v>
      </c>
      <c r="E2650" s="180" t="s">
        <v>222</v>
      </c>
      <c r="F2650" s="181">
        <v>1</v>
      </c>
      <c r="G2650" s="180" t="s">
        <v>183</v>
      </c>
      <c r="H2650" s="180">
        <v>953</v>
      </c>
      <c r="I2650" s="180" t="s">
        <v>213</v>
      </c>
      <c r="J2650" s="180" t="s">
        <v>118</v>
      </c>
      <c r="K2650" s="180" t="s">
        <v>214</v>
      </c>
      <c r="L2650" s="180">
        <v>4512</v>
      </c>
      <c r="M2650" s="180" t="s">
        <v>186</v>
      </c>
      <c r="N2650" s="180">
        <v>774</v>
      </c>
      <c r="O2650" s="180">
        <v>28441.55</v>
      </c>
      <c r="P2650" s="180">
        <v>215813</v>
      </c>
      <c r="Q2650" t="str">
        <f t="shared" si="41"/>
        <v>3-Small C&amp;I</v>
      </c>
      <c r="R2650" s="182"/>
      <c r="S2650" t="s">
        <v>304</v>
      </c>
      <c r="U2650" s="182"/>
    </row>
    <row r="2651" spans="1:21" x14ac:dyDescent="0.35">
      <c r="A2651" s="180">
        <v>5</v>
      </c>
      <c r="B2651" s="180" t="s">
        <v>181</v>
      </c>
      <c r="C2651" s="180">
        <v>2020</v>
      </c>
      <c r="D2651" s="180">
        <v>5</v>
      </c>
      <c r="E2651" s="180" t="s">
        <v>222</v>
      </c>
      <c r="F2651" s="181">
        <v>75</v>
      </c>
      <c r="G2651" s="180" t="s">
        <v>212</v>
      </c>
      <c r="H2651" s="180">
        <v>18</v>
      </c>
      <c r="I2651" s="180" t="s">
        <v>215</v>
      </c>
      <c r="J2651" s="180" t="s">
        <v>119</v>
      </c>
      <c r="K2651" s="180" t="s">
        <v>216</v>
      </c>
      <c r="L2651" s="180">
        <v>1575</v>
      </c>
      <c r="M2651" s="180" t="s">
        <v>218</v>
      </c>
      <c r="N2651" s="180">
        <v>2</v>
      </c>
      <c r="O2651" s="180">
        <v>6541.46</v>
      </c>
      <c r="P2651" s="180">
        <v>36980</v>
      </c>
      <c r="Q2651" t="str">
        <f t="shared" si="41"/>
        <v>4-Medium C&amp;I</v>
      </c>
      <c r="R2651" s="182"/>
      <c r="S2651" t="s">
        <v>304</v>
      </c>
      <c r="U2651" s="182"/>
    </row>
    <row r="2652" spans="1:21" x14ac:dyDescent="0.35">
      <c r="A2652" s="180">
        <v>5</v>
      </c>
      <c r="B2652" s="180" t="s">
        <v>181</v>
      </c>
      <c r="C2652" s="180">
        <v>2020</v>
      </c>
      <c r="D2652" s="180">
        <v>5</v>
      </c>
      <c r="E2652" s="180" t="s">
        <v>222</v>
      </c>
      <c r="F2652" s="181">
        <v>3</v>
      </c>
      <c r="G2652" s="180" t="s">
        <v>189</v>
      </c>
      <c r="H2652" s="180">
        <v>17</v>
      </c>
      <c r="I2652" s="180" t="s">
        <v>204</v>
      </c>
      <c r="J2652" s="180" t="s">
        <v>128</v>
      </c>
      <c r="K2652" s="180" t="s">
        <v>205</v>
      </c>
      <c r="L2652" s="180">
        <v>300</v>
      </c>
      <c r="M2652" s="180" t="s">
        <v>191</v>
      </c>
      <c r="N2652" s="180">
        <v>2</v>
      </c>
      <c r="O2652" s="180">
        <v>2354.4499999999998</v>
      </c>
      <c r="P2652" s="180">
        <v>11800</v>
      </c>
      <c r="Q2652" t="str">
        <f t="shared" si="41"/>
        <v>4-Medium C&amp;I</v>
      </c>
      <c r="R2652" s="182"/>
      <c r="S2652" t="s">
        <v>304</v>
      </c>
      <c r="U2652" s="182"/>
    </row>
    <row r="2653" spans="1:21" x14ac:dyDescent="0.35">
      <c r="A2653" s="180">
        <v>5</v>
      </c>
      <c r="B2653" s="180" t="s">
        <v>181</v>
      </c>
      <c r="C2653" s="180">
        <v>2020</v>
      </c>
      <c r="D2653" s="180">
        <v>5</v>
      </c>
      <c r="E2653" s="180" t="s">
        <v>222</v>
      </c>
      <c r="F2653" s="181">
        <v>3</v>
      </c>
      <c r="G2653" s="180" t="s">
        <v>189</v>
      </c>
      <c r="H2653" s="180">
        <v>9</v>
      </c>
      <c r="I2653" s="180" t="s">
        <v>275</v>
      </c>
      <c r="J2653" s="180" t="s">
        <v>117</v>
      </c>
      <c r="K2653" s="180" t="s">
        <v>236</v>
      </c>
      <c r="L2653" s="180">
        <v>300</v>
      </c>
      <c r="M2653" s="180" t="s">
        <v>191</v>
      </c>
      <c r="N2653" s="180">
        <v>312</v>
      </c>
      <c r="O2653" s="180">
        <v>-398559.56</v>
      </c>
      <c r="P2653" s="180">
        <v>466209</v>
      </c>
      <c r="Q2653" t="str">
        <f t="shared" si="41"/>
        <v>3-Small C&amp;I</v>
      </c>
      <c r="R2653" s="182"/>
      <c r="S2653" t="s">
        <v>304</v>
      </c>
      <c r="U2653" s="182"/>
    </row>
    <row r="2654" spans="1:21" x14ac:dyDescent="0.35">
      <c r="A2654" s="180">
        <v>5</v>
      </c>
      <c r="B2654" s="180" t="s">
        <v>181</v>
      </c>
      <c r="C2654" s="180">
        <v>2020</v>
      </c>
      <c r="D2654" s="180">
        <v>5</v>
      </c>
      <c r="E2654" s="180" t="s">
        <v>222</v>
      </c>
      <c r="F2654" s="181">
        <v>3</v>
      </c>
      <c r="G2654" s="180" t="s">
        <v>189</v>
      </c>
      <c r="H2654" s="180">
        <v>951</v>
      </c>
      <c r="I2654" s="180" t="s">
        <v>250</v>
      </c>
      <c r="J2654" s="180" t="s">
        <v>126</v>
      </c>
      <c r="K2654" s="180" t="s">
        <v>249</v>
      </c>
      <c r="L2654" s="180">
        <v>4532</v>
      </c>
      <c r="M2654" s="180" t="s">
        <v>200</v>
      </c>
      <c r="N2654" s="180">
        <v>1229</v>
      </c>
      <c r="O2654" s="180">
        <v>49776.66</v>
      </c>
      <c r="P2654" s="180">
        <v>415603</v>
      </c>
      <c r="Q2654" t="str">
        <f t="shared" si="41"/>
        <v>3-Small C&amp;I</v>
      </c>
      <c r="R2654" s="182"/>
      <c r="S2654" t="s">
        <v>304</v>
      </c>
      <c r="U2654" s="182"/>
    </row>
    <row r="2655" spans="1:21" x14ac:dyDescent="0.35">
      <c r="A2655" s="180">
        <v>5</v>
      </c>
      <c r="B2655" s="180" t="s">
        <v>181</v>
      </c>
      <c r="C2655" s="180">
        <v>2020</v>
      </c>
      <c r="D2655" s="180">
        <v>5</v>
      </c>
      <c r="E2655" s="180" t="s">
        <v>222</v>
      </c>
      <c r="F2655" s="181">
        <v>5</v>
      </c>
      <c r="G2655" s="180" t="s">
        <v>195</v>
      </c>
      <c r="H2655" s="180">
        <v>950</v>
      </c>
      <c r="I2655" s="180" t="s">
        <v>184</v>
      </c>
      <c r="J2655" s="180" t="s">
        <v>115</v>
      </c>
      <c r="K2655" s="180" t="s">
        <v>185</v>
      </c>
      <c r="L2655" s="180">
        <v>4552</v>
      </c>
      <c r="M2655" s="180" t="s">
        <v>276</v>
      </c>
      <c r="N2655" s="180">
        <v>1357</v>
      </c>
      <c r="O2655" s="180">
        <v>302958.36</v>
      </c>
      <c r="P2655" s="180">
        <v>2958776</v>
      </c>
      <c r="Q2655" t="str">
        <f t="shared" si="41"/>
        <v>3-Small C&amp;I</v>
      </c>
      <c r="R2655" s="182"/>
      <c r="S2655" t="s">
        <v>304</v>
      </c>
      <c r="U2655" s="182"/>
    </row>
    <row r="2656" spans="1:21" x14ac:dyDescent="0.35">
      <c r="A2656" s="180">
        <v>5</v>
      </c>
      <c r="B2656" s="180" t="s">
        <v>181</v>
      </c>
      <c r="C2656" s="180">
        <v>2020</v>
      </c>
      <c r="D2656" s="180">
        <v>5</v>
      </c>
      <c r="E2656" s="180" t="s">
        <v>222</v>
      </c>
      <c r="F2656" s="181">
        <v>6</v>
      </c>
      <c r="G2656" s="180" t="s">
        <v>192</v>
      </c>
      <c r="H2656" s="180">
        <v>950</v>
      </c>
      <c r="I2656" s="180" t="s">
        <v>184</v>
      </c>
      <c r="J2656" s="180" t="s">
        <v>115</v>
      </c>
      <c r="K2656" s="180" t="s">
        <v>185</v>
      </c>
      <c r="L2656" s="180">
        <v>4562</v>
      </c>
      <c r="M2656" s="180" t="s">
        <v>211</v>
      </c>
      <c r="N2656" s="180">
        <v>30</v>
      </c>
      <c r="O2656" s="180">
        <v>869.42</v>
      </c>
      <c r="P2656" s="180">
        <v>5888</v>
      </c>
      <c r="Q2656" t="str">
        <f t="shared" si="41"/>
        <v>3-Small C&amp;I</v>
      </c>
      <c r="R2656" s="182"/>
      <c r="S2656" t="s">
        <v>304</v>
      </c>
      <c r="U2656" s="182"/>
    </row>
    <row r="2657" spans="1:21" x14ac:dyDescent="0.35">
      <c r="A2657" s="180">
        <v>5</v>
      </c>
      <c r="B2657" s="180" t="s">
        <v>181</v>
      </c>
      <c r="C2657" s="180">
        <v>2020</v>
      </c>
      <c r="D2657" s="180">
        <v>5</v>
      </c>
      <c r="E2657" s="180" t="s">
        <v>222</v>
      </c>
      <c r="F2657" s="181">
        <v>5</v>
      </c>
      <c r="G2657" s="180" t="s">
        <v>195</v>
      </c>
      <c r="H2657" s="180">
        <v>5</v>
      </c>
      <c r="I2657" s="180" t="s">
        <v>190</v>
      </c>
      <c r="J2657" s="180" t="s">
        <v>115</v>
      </c>
      <c r="K2657" s="180" t="s">
        <v>185</v>
      </c>
      <c r="L2657" s="180">
        <v>460</v>
      </c>
      <c r="M2657" s="180" t="s">
        <v>198</v>
      </c>
      <c r="N2657" s="180">
        <v>983</v>
      </c>
      <c r="O2657" s="180">
        <v>141423.21</v>
      </c>
      <c r="P2657" s="180">
        <v>1508235</v>
      </c>
      <c r="Q2657" t="str">
        <f t="shared" si="41"/>
        <v>3-Small C&amp;I</v>
      </c>
      <c r="R2657" s="182"/>
      <c r="S2657" t="s">
        <v>304</v>
      </c>
      <c r="U2657" s="182"/>
    </row>
    <row r="2658" spans="1:21" x14ac:dyDescent="0.35">
      <c r="A2658" s="180">
        <v>4</v>
      </c>
      <c r="B2658" s="180" t="s">
        <v>187</v>
      </c>
      <c r="C2658" s="180">
        <v>2020</v>
      </c>
      <c r="D2658" s="180">
        <v>5</v>
      </c>
      <c r="E2658" s="180" t="s">
        <v>222</v>
      </c>
      <c r="F2658" s="181">
        <v>1</v>
      </c>
      <c r="G2658" s="180" t="s">
        <v>183</v>
      </c>
      <c r="H2658" s="180">
        <v>950</v>
      </c>
      <c r="I2658" s="180" t="s">
        <v>184</v>
      </c>
      <c r="J2658" s="180" t="s">
        <v>115</v>
      </c>
      <c r="K2658" s="180" t="s">
        <v>185</v>
      </c>
      <c r="L2658" s="180">
        <v>4512</v>
      </c>
      <c r="M2658" s="180" t="s">
        <v>186</v>
      </c>
      <c r="N2658" s="180">
        <v>32</v>
      </c>
      <c r="O2658" s="180">
        <v>1731.22</v>
      </c>
      <c r="P2658" s="180">
        <v>15721</v>
      </c>
      <c r="Q2658" t="str">
        <f t="shared" si="41"/>
        <v>3-Small C&amp;I</v>
      </c>
      <c r="R2658" s="182"/>
      <c r="S2658" t="s">
        <v>304</v>
      </c>
      <c r="U2658" s="182"/>
    </row>
    <row r="2659" spans="1:21" x14ac:dyDescent="0.35">
      <c r="A2659" s="180">
        <v>5</v>
      </c>
      <c r="B2659" s="180" t="s">
        <v>181</v>
      </c>
      <c r="C2659" s="180">
        <v>2020</v>
      </c>
      <c r="D2659" s="180">
        <v>5</v>
      </c>
      <c r="E2659" s="180" t="s">
        <v>222</v>
      </c>
      <c r="F2659" s="181">
        <v>10</v>
      </c>
      <c r="G2659" s="180" t="s">
        <v>238</v>
      </c>
      <c r="H2659" s="180">
        <v>616</v>
      </c>
      <c r="I2659" s="180" t="s">
        <v>199</v>
      </c>
      <c r="J2659" s="180" t="s">
        <v>125</v>
      </c>
      <c r="K2659" s="180" t="s">
        <v>197</v>
      </c>
      <c r="L2659" s="180">
        <v>4513</v>
      </c>
      <c r="M2659" s="180" t="s">
        <v>240</v>
      </c>
      <c r="N2659" s="180">
        <v>3</v>
      </c>
      <c r="O2659" s="180">
        <v>79.84</v>
      </c>
      <c r="P2659" s="180">
        <v>276</v>
      </c>
      <c r="Q2659" t="str">
        <f t="shared" si="41"/>
        <v>Street</v>
      </c>
      <c r="R2659" s="182"/>
      <c r="S2659" t="s">
        <v>304</v>
      </c>
      <c r="U2659" s="182"/>
    </row>
    <row r="2660" spans="1:21" x14ac:dyDescent="0.35">
      <c r="A2660" s="180">
        <v>5</v>
      </c>
      <c r="B2660" s="180" t="s">
        <v>181</v>
      </c>
      <c r="C2660" s="180">
        <v>2020</v>
      </c>
      <c r="D2660" s="180">
        <v>5</v>
      </c>
      <c r="E2660" s="180" t="s">
        <v>222</v>
      </c>
      <c r="F2660" s="181">
        <v>1</v>
      </c>
      <c r="G2660" s="180" t="s">
        <v>183</v>
      </c>
      <c r="H2660" s="180">
        <v>5</v>
      </c>
      <c r="I2660" s="180" t="s">
        <v>190</v>
      </c>
      <c r="J2660" s="180" t="s">
        <v>115</v>
      </c>
      <c r="K2660" s="180" t="s">
        <v>185</v>
      </c>
      <c r="L2660" s="180">
        <v>200</v>
      </c>
      <c r="M2660" s="180" t="s">
        <v>210</v>
      </c>
      <c r="N2660" s="180">
        <v>1272</v>
      </c>
      <c r="O2660" s="180">
        <v>-87379.35</v>
      </c>
      <c r="P2660" s="180">
        <v>522522</v>
      </c>
      <c r="Q2660" t="str">
        <f t="shared" si="41"/>
        <v>3-Small C&amp;I</v>
      </c>
      <c r="R2660" s="182"/>
      <c r="S2660" t="s">
        <v>304</v>
      </c>
      <c r="U2660" s="182"/>
    </row>
    <row r="2661" spans="1:21" x14ac:dyDescent="0.35">
      <c r="A2661" s="180">
        <v>5</v>
      </c>
      <c r="B2661" s="180" t="s">
        <v>181</v>
      </c>
      <c r="C2661" s="180">
        <v>2020</v>
      </c>
      <c r="D2661" s="180">
        <v>5</v>
      </c>
      <c r="E2661" s="180" t="s">
        <v>222</v>
      </c>
      <c r="F2661" s="181">
        <v>3</v>
      </c>
      <c r="G2661" s="180" t="s">
        <v>189</v>
      </c>
      <c r="H2661" s="180">
        <v>5</v>
      </c>
      <c r="I2661" s="180" t="s">
        <v>190</v>
      </c>
      <c r="J2661" s="180" t="s">
        <v>115</v>
      </c>
      <c r="K2661" s="180" t="s">
        <v>185</v>
      </c>
      <c r="L2661" s="180">
        <v>300</v>
      </c>
      <c r="M2661" s="180" t="s">
        <v>191</v>
      </c>
      <c r="N2661" s="180">
        <v>42624</v>
      </c>
      <c r="O2661" s="180">
        <v>-2333526.94</v>
      </c>
      <c r="P2661" s="180">
        <v>37268622</v>
      </c>
      <c r="Q2661" t="str">
        <f t="shared" si="41"/>
        <v>3-Small C&amp;I</v>
      </c>
      <c r="R2661" s="182"/>
      <c r="S2661" t="s">
        <v>304</v>
      </c>
      <c r="U2661" s="182"/>
    </row>
    <row r="2662" spans="1:21" x14ac:dyDescent="0.35">
      <c r="A2662" s="180">
        <v>5</v>
      </c>
      <c r="B2662" s="180" t="s">
        <v>181</v>
      </c>
      <c r="C2662" s="180">
        <v>2020</v>
      </c>
      <c r="D2662" s="180">
        <v>5</v>
      </c>
      <c r="E2662" s="180" t="s">
        <v>222</v>
      </c>
      <c r="F2662" s="181">
        <v>6</v>
      </c>
      <c r="G2662" s="180" t="s">
        <v>192</v>
      </c>
      <c r="H2662" s="180">
        <v>627</v>
      </c>
      <c r="I2662" s="180" t="s">
        <v>257</v>
      </c>
      <c r="J2662" s="180" t="s">
        <v>132</v>
      </c>
      <c r="K2662" s="180" t="s">
        <v>212</v>
      </c>
      <c r="L2662" s="180">
        <v>4562</v>
      </c>
      <c r="M2662" s="180" t="s">
        <v>211</v>
      </c>
      <c r="N2662" s="180">
        <v>2</v>
      </c>
      <c r="O2662" s="180">
        <v>442.77</v>
      </c>
      <c r="P2662" s="180">
        <v>61</v>
      </c>
      <c r="Q2662" t="str">
        <f t="shared" si="41"/>
        <v>Street</v>
      </c>
      <c r="R2662" s="182"/>
      <c r="S2662" t="s">
        <v>304</v>
      </c>
      <c r="U2662" s="182"/>
    </row>
    <row r="2663" spans="1:21" x14ac:dyDescent="0.35">
      <c r="A2663" s="180">
        <v>5</v>
      </c>
      <c r="B2663" s="180" t="s">
        <v>181</v>
      </c>
      <c r="C2663" s="180">
        <v>2020</v>
      </c>
      <c r="D2663" s="180">
        <v>5</v>
      </c>
      <c r="E2663" s="180" t="s">
        <v>222</v>
      </c>
      <c r="F2663" s="181">
        <v>6</v>
      </c>
      <c r="G2663" s="180" t="s">
        <v>192</v>
      </c>
      <c r="H2663" s="180">
        <v>616</v>
      </c>
      <c r="I2663" s="180" t="s">
        <v>199</v>
      </c>
      <c r="J2663" s="180" t="s">
        <v>125</v>
      </c>
      <c r="K2663" s="180" t="s">
        <v>197</v>
      </c>
      <c r="L2663" s="180">
        <v>4562</v>
      </c>
      <c r="M2663" s="180" t="s">
        <v>211</v>
      </c>
      <c r="N2663" s="180">
        <v>919</v>
      </c>
      <c r="O2663" s="180">
        <v>58379.94</v>
      </c>
      <c r="P2663" s="180">
        <v>182849</v>
      </c>
      <c r="Q2663" t="str">
        <f t="shared" si="41"/>
        <v>Street</v>
      </c>
      <c r="R2663" s="182"/>
      <c r="S2663" t="s">
        <v>304</v>
      </c>
      <c r="U2663" s="182"/>
    </row>
    <row r="2664" spans="1:21" x14ac:dyDescent="0.35">
      <c r="A2664" s="180">
        <v>5</v>
      </c>
      <c r="B2664" s="180" t="s">
        <v>181</v>
      </c>
      <c r="C2664" s="180">
        <v>2020</v>
      </c>
      <c r="D2664" s="180">
        <v>5</v>
      </c>
      <c r="E2664" s="180" t="s">
        <v>222</v>
      </c>
      <c r="F2664" s="181">
        <v>6</v>
      </c>
      <c r="G2664" s="180" t="s">
        <v>192</v>
      </c>
      <c r="H2664" s="180">
        <v>612</v>
      </c>
      <c r="I2664" s="180" t="s">
        <v>223</v>
      </c>
      <c r="J2664" s="180" t="s">
        <v>116</v>
      </c>
      <c r="K2664" s="180" t="s">
        <v>224</v>
      </c>
      <c r="L2664" s="180">
        <v>700</v>
      </c>
      <c r="M2664" s="180" t="s">
        <v>193</v>
      </c>
      <c r="N2664" s="180">
        <v>2</v>
      </c>
      <c r="O2664" s="180">
        <v>53.6</v>
      </c>
      <c r="P2664" s="180">
        <v>197</v>
      </c>
      <c r="Q2664" t="str">
        <f t="shared" si="41"/>
        <v>3-Small C&amp;I</v>
      </c>
      <c r="R2664" s="182"/>
      <c r="S2664" t="s">
        <v>304</v>
      </c>
      <c r="U2664" s="182"/>
    </row>
    <row r="2665" spans="1:21" x14ac:dyDescent="0.35">
      <c r="A2665" s="180">
        <v>4</v>
      </c>
      <c r="B2665" s="180" t="s">
        <v>187</v>
      </c>
      <c r="C2665" s="180">
        <v>2020</v>
      </c>
      <c r="D2665" s="180">
        <v>5</v>
      </c>
      <c r="E2665" s="180" t="s">
        <v>222</v>
      </c>
      <c r="F2665" s="181">
        <v>3</v>
      </c>
      <c r="G2665" s="180" t="s">
        <v>189</v>
      </c>
      <c r="H2665" s="180">
        <v>621</v>
      </c>
      <c r="I2665" s="180" t="s">
        <v>259</v>
      </c>
      <c r="J2665" s="180" t="s">
        <v>116</v>
      </c>
      <c r="K2665" s="180" t="s">
        <v>224</v>
      </c>
      <c r="L2665" s="180">
        <v>4532</v>
      </c>
      <c r="M2665" s="180" t="s">
        <v>200</v>
      </c>
      <c r="N2665" s="180">
        <v>8</v>
      </c>
      <c r="O2665" s="180">
        <v>179.75</v>
      </c>
      <c r="P2665" s="180">
        <v>1136</v>
      </c>
      <c r="Q2665" t="str">
        <f t="shared" si="41"/>
        <v>3-Small C&amp;I</v>
      </c>
      <c r="R2665" s="182"/>
      <c r="S2665" t="s">
        <v>304</v>
      </c>
      <c r="U2665" s="182"/>
    </row>
    <row r="2666" spans="1:21" x14ac:dyDescent="0.35">
      <c r="A2666" s="180">
        <v>5</v>
      </c>
      <c r="B2666" s="180" t="s">
        <v>181</v>
      </c>
      <c r="C2666" s="180">
        <v>2020</v>
      </c>
      <c r="D2666" s="180">
        <v>5</v>
      </c>
      <c r="E2666" s="180" t="s">
        <v>222</v>
      </c>
      <c r="F2666" s="181">
        <v>6</v>
      </c>
      <c r="G2666" s="180" t="s">
        <v>192</v>
      </c>
      <c r="H2666" s="180">
        <v>621</v>
      </c>
      <c r="I2666" s="180" t="s">
        <v>259</v>
      </c>
      <c r="J2666" s="180" t="s">
        <v>116</v>
      </c>
      <c r="K2666" s="180" t="s">
        <v>224</v>
      </c>
      <c r="L2666" s="180">
        <v>4562</v>
      </c>
      <c r="M2666" s="180" t="s">
        <v>211</v>
      </c>
      <c r="N2666" s="180">
        <v>10</v>
      </c>
      <c r="O2666" s="180">
        <v>167.38</v>
      </c>
      <c r="P2666" s="180">
        <v>939</v>
      </c>
      <c r="Q2666" t="str">
        <f t="shared" si="41"/>
        <v>3-Small C&amp;I</v>
      </c>
      <c r="R2666" s="182"/>
      <c r="S2666" t="s">
        <v>304</v>
      </c>
      <c r="U2666" s="182"/>
    </row>
    <row r="2667" spans="1:21" x14ac:dyDescent="0.35">
      <c r="A2667" s="180">
        <v>5</v>
      </c>
      <c r="B2667" s="180" t="s">
        <v>181</v>
      </c>
      <c r="C2667" s="180">
        <v>2020</v>
      </c>
      <c r="D2667" s="180">
        <v>5</v>
      </c>
      <c r="E2667" s="180" t="s">
        <v>222</v>
      </c>
      <c r="F2667" s="181">
        <v>5</v>
      </c>
      <c r="G2667" s="180" t="s">
        <v>195</v>
      </c>
      <c r="H2667" s="180">
        <v>603</v>
      </c>
      <c r="I2667" s="180" t="s">
        <v>196</v>
      </c>
      <c r="J2667" s="180" t="s">
        <v>125</v>
      </c>
      <c r="K2667" s="180" t="s">
        <v>197</v>
      </c>
      <c r="L2667" s="180">
        <v>460</v>
      </c>
      <c r="M2667" s="180" t="s">
        <v>198</v>
      </c>
      <c r="N2667" s="180">
        <v>50</v>
      </c>
      <c r="O2667" s="180">
        <v>6255.06</v>
      </c>
      <c r="P2667" s="180">
        <v>15986</v>
      </c>
      <c r="Q2667" t="str">
        <f t="shared" si="41"/>
        <v>Street</v>
      </c>
      <c r="R2667" s="182"/>
      <c r="S2667" t="s">
        <v>304</v>
      </c>
      <c r="U2667" s="182"/>
    </row>
    <row r="2668" spans="1:21" x14ac:dyDescent="0.35">
      <c r="A2668" s="180">
        <v>5</v>
      </c>
      <c r="B2668" s="180" t="s">
        <v>181</v>
      </c>
      <c r="C2668" s="180">
        <v>2020</v>
      </c>
      <c r="D2668" s="180">
        <v>5</v>
      </c>
      <c r="E2668" s="180" t="s">
        <v>222</v>
      </c>
      <c r="F2668" s="181">
        <v>60</v>
      </c>
      <c r="G2668" s="180" t="s">
        <v>212</v>
      </c>
      <c r="H2668" s="180">
        <v>623</v>
      </c>
      <c r="I2668" s="180" t="s">
        <v>295</v>
      </c>
      <c r="J2668" s="180" t="s">
        <v>124</v>
      </c>
      <c r="K2668" s="180" t="s">
        <v>227</v>
      </c>
      <c r="L2668" s="180">
        <v>360</v>
      </c>
      <c r="M2668" s="180" t="s">
        <v>225</v>
      </c>
      <c r="N2668" s="180">
        <v>3</v>
      </c>
      <c r="O2668" s="180">
        <v>40.42</v>
      </c>
      <c r="P2668" s="180">
        <v>114</v>
      </c>
      <c r="Q2668" t="str">
        <f t="shared" si="41"/>
        <v>Street</v>
      </c>
      <c r="R2668" s="182"/>
      <c r="S2668" t="s">
        <v>304</v>
      </c>
      <c r="U2668" s="182"/>
    </row>
    <row r="2669" spans="1:21" x14ac:dyDescent="0.35">
      <c r="A2669" s="180">
        <v>5</v>
      </c>
      <c r="B2669" s="180" t="s">
        <v>181</v>
      </c>
      <c r="C2669" s="180">
        <v>2020</v>
      </c>
      <c r="D2669" s="180">
        <v>5</v>
      </c>
      <c r="E2669" s="180" t="s">
        <v>222</v>
      </c>
      <c r="F2669" s="181">
        <v>5</v>
      </c>
      <c r="G2669" s="180" t="s">
        <v>195</v>
      </c>
      <c r="H2669" s="180">
        <v>700</v>
      </c>
      <c r="I2669" s="180" t="s">
        <v>273</v>
      </c>
      <c r="J2669" s="180" t="s">
        <v>207</v>
      </c>
      <c r="K2669" s="180" t="s">
        <v>208</v>
      </c>
      <c r="L2669" s="180">
        <v>460</v>
      </c>
      <c r="M2669" s="180" t="s">
        <v>198</v>
      </c>
      <c r="N2669" s="180">
        <v>4</v>
      </c>
      <c r="O2669" s="180">
        <v>102209.38</v>
      </c>
      <c r="P2669" s="180">
        <v>583700</v>
      </c>
      <c r="Q2669" t="str">
        <f t="shared" si="41"/>
        <v>5-Large C&amp;I</v>
      </c>
      <c r="R2669" s="182"/>
      <c r="S2669" t="s">
        <v>304</v>
      </c>
      <c r="U2669" s="182"/>
    </row>
    <row r="2670" spans="1:21" x14ac:dyDescent="0.35">
      <c r="A2670" s="180">
        <v>5</v>
      </c>
      <c r="B2670" s="180" t="s">
        <v>181</v>
      </c>
      <c r="C2670" s="180">
        <v>2020</v>
      </c>
      <c r="D2670" s="180">
        <v>5</v>
      </c>
      <c r="E2670" s="180" t="s">
        <v>222</v>
      </c>
      <c r="F2670" s="181">
        <v>1</v>
      </c>
      <c r="G2670" s="180" t="s">
        <v>183</v>
      </c>
      <c r="H2670" s="180">
        <v>2</v>
      </c>
      <c r="I2670" s="180" t="s">
        <v>264</v>
      </c>
      <c r="J2670" s="180" t="s">
        <v>121</v>
      </c>
      <c r="K2670" s="180" t="s">
        <v>230</v>
      </c>
      <c r="L2670" s="180">
        <v>200</v>
      </c>
      <c r="M2670" s="180" t="s">
        <v>210</v>
      </c>
      <c r="N2670" s="180">
        <v>321</v>
      </c>
      <c r="O2670" s="180">
        <v>30704.1</v>
      </c>
      <c r="P2670" s="180">
        <v>119745</v>
      </c>
      <c r="Q2670" t="str">
        <f t="shared" si="41"/>
        <v>1-Residential</v>
      </c>
      <c r="R2670" s="182"/>
      <c r="S2670" t="s">
        <v>304</v>
      </c>
      <c r="U2670" s="182"/>
    </row>
    <row r="2671" spans="1:21" x14ac:dyDescent="0.35">
      <c r="A2671" s="180">
        <v>5</v>
      </c>
      <c r="B2671" s="180" t="s">
        <v>181</v>
      </c>
      <c r="C2671" s="180">
        <v>2020</v>
      </c>
      <c r="D2671" s="180">
        <v>5</v>
      </c>
      <c r="E2671" s="180" t="s">
        <v>222</v>
      </c>
      <c r="F2671" s="181">
        <v>5</v>
      </c>
      <c r="G2671" s="180" t="s">
        <v>195</v>
      </c>
      <c r="H2671" s="180">
        <v>710</v>
      </c>
      <c r="I2671" s="180" t="s">
        <v>220</v>
      </c>
      <c r="J2671" s="180" t="s">
        <v>207</v>
      </c>
      <c r="K2671" s="180" t="s">
        <v>208</v>
      </c>
      <c r="L2671" s="180">
        <v>4552</v>
      </c>
      <c r="M2671" s="180" t="s">
        <v>276</v>
      </c>
      <c r="N2671" s="180">
        <v>662</v>
      </c>
      <c r="O2671" s="180">
        <v>10002431.67</v>
      </c>
      <c r="P2671" s="180">
        <v>159974193</v>
      </c>
      <c r="Q2671" t="str">
        <f t="shared" si="41"/>
        <v>5-Large C&amp;I</v>
      </c>
      <c r="R2671" s="182"/>
      <c r="S2671" t="s">
        <v>304</v>
      </c>
      <c r="U2671" s="182"/>
    </row>
    <row r="2672" spans="1:21" x14ac:dyDescent="0.35">
      <c r="A2672" s="180">
        <v>4</v>
      </c>
      <c r="B2672" s="180" t="s">
        <v>187</v>
      </c>
      <c r="C2672" s="180">
        <v>2020</v>
      </c>
      <c r="D2672" s="180">
        <v>5</v>
      </c>
      <c r="E2672" s="180" t="s">
        <v>222</v>
      </c>
      <c r="F2672" s="181">
        <v>1</v>
      </c>
      <c r="G2672" s="180" t="s">
        <v>183</v>
      </c>
      <c r="H2672" s="180">
        <v>6</v>
      </c>
      <c r="I2672" s="180" t="s">
        <v>256</v>
      </c>
      <c r="J2672" s="180" t="s">
        <v>122</v>
      </c>
      <c r="K2672" s="180" t="s">
        <v>242</v>
      </c>
      <c r="L2672" s="180">
        <v>200</v>
      </c>
      <c r="M2672" s="180" t="s">
        <v>210</v>
      </c>
      <c r="N2672" s="180">
        <v>27</v>
      </c>
      <c r="O2672" s="180">
        <v>3046.36</v>
      </c>
      <c r="P2672" s="180">
        <v>17788</v>
      </c>
      <c r="Q2672" t="str">
        <f t="shared" si="41"/>
        <v>2-Low Income Residential</v>
      </c>
      <c r="R2672" s="182"/>
      <c r="S2672" t="s">
        <v>304</v>
      </c>
      <c r="U2672" s="182"/>
    </row>
    <row r="2673" spans="1:21" x14ac:dyDescent="0.35">
      <c r="A2673" s="180">
        <v>4</v>
      </c>
      <c r="B2673" s="180" t="s">
        <v>187</v>
      </c>
      <c r="C2673" s="180">
        <v>2020</v>
      </c>
      <c r="D2673" s="180">
        <v>5</v>
      </c>
      <c r="E2673" s="180" t="s">
        <v>222</v>
      </c>
      <c r="F2673" s="181">
        <v>3</v>
      </c>
      <c r="G2673" s="180" t="s">
        <v>189</v>
      </c>
      <c r="H2673" s="180">
        <v>952</v>
      </c>
      <c r="I2673" s="180" t="s">
        <v>235</v>
      </c>
      <c r="J2673" s="180" t="s">
        <v>117</v>
      </c>
      <c r="K2673" s="180" t="s">
        <v>236</v>
      </c>
      <c r="L2673" s="180">
        <v>4532</v>
      </c>
      <c r="M2673" s="180" t="s">
        <v>200</v>
      </c>
      <c r="N2673" s="180">
        <v>10</v>
      </c>
      <c r="O2673" s="180">
        <v>375.03</v>
      </c>
      <c r="P2673" s="180">
        <v>2586</v>
      </c>
      <c r="Q2673" t="str">
        <f t="shared" si="41"/>
        <v>3-Small C&amp;I</v>
      </c>
      <c r="R2673" s="182"/>
      <c r="S2673" t="s">
        <v>304</v>
      </c>
      <c r="U2673" s="182"/>
    </row>
    <row r="2674" spans="1:21" x14ac:dyDescent="0.35">
      <c r="A2674" s="180">
        <v>4</v>
      </c>
      <c r="B2674" s="180" t="s">
        <v>187</v>
      </c>
      <c r="C2674" s="180">
        <v>2020</v>
      </c>
      <c r="D2674" s="180">
        <v>5</v>
      </c>
      <c r="E2674" s="180" t="s">
        <v>222</v>
      </c>
      <c r="F2674" s="181">
        <v>1</v>
      </c>
      <c r="G2674" s="180" t="s">
        <v>183</v>
      </c>
      <c r="H2674" s="180">
        <v>10</v>
      </c>
      <c r="I2674" s="180" t="s">
        <v>251</v>
      </c>
      <c r="J2674" s="180" t="s">
        <v>118</v>
      </c>
      <c r="K2674" s="180" t="s">
        <v>214</v>
      </c>
      <c r="L2674" s="180">
        <v>200</v>
      </c>
      <c r="M2674" s="180" t="s">
        <v>210</v>
      </c>
      <c r="N2674" s="180">
        <v>5</v>
      </c>
      <c r="O2674" s="180">
        <v>566.79999999999995</v>
      </c>
      <c r="P2674" s="180">
        <v>2342</v>
      </c>
      <c r="Q2674" t="str">
        <f t="shared" si="41"/>
        <v>3-Small C&amp;I</v>
      </c>
      <c r="R2674" s="182"/>
      <c r="S2674" t="s">
        <v>304</v>
      </c>
      <c r="U2674" s="182"/>
    </row>
    <row r="2675" spans="1:21" x14ac:dyDescent="0.35">
      <c r="A2675" s="180">
        <v>5</v>
      </c>
      <c r="B2675" s="180" t="s">
        <v>181</v>
      </c>
      <c r="C2675" s="180">
        <v>2020</v>
      </c>
      <c r="D2675" s="180">
        <v>5</v>
      </c>
      <c r="E2675" s="180" t="s">
        <v>222</v>
      </c>
      <c r="F2675" s="181">
        <v>3</v>
      </c>
      <c r="G2675" s="180" t="s">
        <v>189</v>
      </c>
      <c r="H2675" s="180">
        <v>13</v>
      </c>
      <c r="I2675" s="180" t="s">
        <v>296</v>
      </c>
      <c r="J2675" s="180" t="s">
        <v>119</v>
      </c>
      <c r="K2675" s="180" t="s">
        <v>216</v>
      </c>
      <c r="L2675" s="180">
        <v>300</v>
      </c>
      <c r="M2675" s="180" t="s">
        <v>191</v>
      </c>
      <c r="N2675" s="180">
        <v>94</v>
      </c>
      <c r="O2675" s="180">
        <v>179356.91</v>
      </c>
      <c r="P2675" s="180">
        <v>919367</v>
      </c>
      <c r="Q2675" t="str">
        <f t="shared" si="41"/>
        <v>4-Medium C&amp;I</v>
      </c>
      <c r="R2675" s="182"/>
      <c r="S2675" t="s">
        <v>304</v>
      </c>
      <c r="U2675" s="182"/>
    </row>
    <row r="2676" spans="1:21" x14ac:dyDescent="0.35">
      <c r="A2676" s="180">
        <v>5</v>
      </c>
      <c r="B2676" s="180" t="s">
        <v>181</v>
      </c>
      <c r="C2676" s="180">
        <v>2020</v>
      </c>
      <c r="D2676" s="180">
        <v>5</v>
      </c>
      <c r="E2676" s="180" t="s">
        <v>222</v>
      </c>
      <c r="F2676" s="181">
        <v>75</v>
      </c>
      <c r="G2676" s="180" t="s">
        <v>212</v>
      </c>
      <c r="H2676" s="180">
        <v>13</v>
      </c>
      <c r="I2676" s="180" t="s">
        <v>296</v>
      </c>
      <c r="J2676" s="180" t="s">
        <v>119</v>
      </c>
      <c r="K2676" s="180" t="s">
        <v>216</v>
      </c>
      <c r="L2676" s="180">
        <v>1575</v>
      </c>
      <c r="M2676" s="180" t="s">
        <v>218</v>
      </c>
      <c r="N2676" s="180">
        <v>1</v>
      </c>
      <c r="O2676" s="180">
        <v>1033.31</v>
      </c>
      <c r="P2676" s="180">
        <v>5040</v>
      </c>
      <c r="Q2676" t="str">
        <f t="shared" si="41"/>
        <v>4-Medium C&amp;I</v>
      </c>
      <c r="R2676" s="182"/>
      <c r="S2676" t="s">
        <v>304</v>
      </c>
      <c r="U2676" s="182"/>
    </row>
    <row r="2677" spans="1:21" x14ac:dyDescent="0.35">
      <c r="A2677" s="180">
        <v>5</v>
      </c>
      <c r="B2677" s="180" t="s">
        <v>181</v>
      </c>
      <c r="C2677" s="180">
        <v>2020</v>
      </c>
      <c r="D2677" s="180">
        <v>5</v>
      </c>
      <c r="E2677" s="180" t="s">
        <v>222</v>
      </c>
      <c r="F2677" s="181">
        <v>3</v>
      </c>
      <c r="G2677" s="180" t="s">
        <v>189</v>
      </c>
      <c r="H2677" s="180">
        <v>8</v>
      </c>
      <c r="I2677" s="180" t="s">
        <v>248</v>
      </c>
      <c r="J2677" s="180" t="s">
        <v>126</v>
      </c>
      <c r="K2677" s="180" t="s">
        <v>249</v>
      </c>
      <c r="L2677" s="180">
        <v>300</v>
      </c>
      <c r="M2677" s="180" t="s">
        <v>191</v>
      </c>
      <c r="N2677" s="180">
        <v>377</v>
      </c>
      <c r="O2677" s="180">
        <v>20990.84</v>
      </c>
      <c r="P2677" s="180">
        <v>91866</v>
      </c>
      <c r="Q2677" t="str">
        <f t="shared" si="41"/>
        <v>3-Small C&amp;I</v>
      </c>
      <c r="R2677" s="182"/>
      <c r="S2677" t="s">
        <v>304</v>
      </c>
      <c r="U2677" s="182"/>
    </row>
    <row r="2678" spans="1:21" x14ac:dyDescent="0.35">
      <c r="A2678" s="180">
        <v>5</v>
      </c>
      <c r="B2678" s="180" t="s">
        <v>181</v>
      </c>
      <c r="C2678" s="180">
        <v>2020</v>
      </c>
      <c r="D2678" s="180">
        <v>5</v>
      </c>
      <c r="E2678" s="180" t="s">
        <v>222</v>
      </c>
      <c r="F2678" s="181">
        <v>77</v>
      </c>
      <c r="G2678" s="180" t="s">
        <v>212</v>
      </c>
      <c r="H2678" s="180">
        <v>5</v>
      </c>
      <c r="I2678" s="180" t="s">
        <v>190</v>
      </c>
      <c r="J2678" s="180" t="s">
        <v>115</v>
      </c>
      <c r="K2678" s="180" t="s">
        <v>185</v>
      </c>
      <c r="L2678" s="180">
        <v>1577</v>
      </c>
      <c r="M2678" s="180" t="s">
        <v>233</v>
      </c>
      <c r="N2678" s="180">
        <v>2</v>
      </c>
      <c r="O2678" s="180">
        <v>1880.39</v>
      </c>
      <c r="P2678" s="180">
        <v>8486</v>
      </c>
      <c r="Q2678" t="str">
        <f t="shared" si="41"/>
        <v>3-Small C&amp;I</v>
      </c>
      <c r="R2678" s="182"/>
      <c r="S2678" t="s">
        <v>304</v>
      </c>
      <c r="U2678" s="182"/>
    </row>
    <row r="2679" spans="1:21" x14ac:dyDescent="0.35">
      <c r="A2679" s="180">
        <v>5</v>
      </c>
      <c r="B2679" s="180" t="s">
        <v>181</v>
      </c>
      <c r="C2679" s="180">
        <v>2020</v>
      </c>
      <c r="D2679" s="180">
        <v>5</v>
      </c>
      <c r="E2679" s="180" t="s">
        <v>222</v>
      </c>
      <c r="F2679" s="181">
        <v>79</v>
      </c>
      <c r="G2679" s="180" t="s">
        <v>212</v>
      </c>
      <c r="H2679" s="180">
        <v>5</v>
      </c>
      <c r="I2679" s="180" t="s">
        <v>190</v>
      </c>
      <c r="J2679" s="180" t="s">
        <v>115</v>
      </c>
      <c r="K2679" s="180" t="s">
        <v>185</v>
      </c>
      <c r="L2679" s="180">
        <v>1579</v>
      </c>
      <c r="M2679" s="180" t="s">
        <v>271</v>
      </c>
      <c r="N2679" s="180">
        <v>1</v>
      </c>
      <c r="O2679" s="180">
        <v>9.64</v>
      </c>
      <c r="P2679" s="180">
        <v>0</v>
      </c>
      <c r="Q2679" t="str">
        <f t="shared" si="41"/>
        <v>3-Small C&amp;I</v>
      </c>
      <c r="R2679" s="182"/>
      <c r="S2679" t="s">
        <v>304</v>
      </c>
      <c r="U2679" s="182"/>
    </row>
    <row r="2680" spans="1:21" x14ac:dyDescent="0.35">
      <c r="A2680" s="180">
        <v>5</v>
      </c>
      <c r="B2680" s="180" t="s">
        <v>181</v>
      </c>
      <c r="C2680" s="180">
        <v>2020</v>
      </c>
      <c r="D2680" s="180">
        <v>5</v>
      </c>
      <c r="E2680" s="180" t="s">
        <v>222</v>
      </c>
      <c r="F2680" s="181">
        <v>79</v>
      </c>
      <c r="G2680" s="180" t="s">
        <v>212</v>
      </c>
      <c r="H2680" s="180">
        <v>153</v>
      </c>
      <c r="I2680" s="180" t="s">
        <v>269</v>
      </c>
      <c r="J2680" s="180" t="s">
        <v>270</v>
      </c>
      <c r="K2680" s="180" t="s">
        <v>270</v>
      </c>
      <c r="L2680" s="180">
        <v>1579</v>
      </c>
      <c r="M2680" s="180" t="s">
        <v>271</v>
      </c>
      <c r="N2680" s="180">
        <v>18</v>
      </c>
      <c r="O2680" s="180">
        <v>0</v>
      </c>
      <c r="P2680" s="180">
        <v>3452086</v>
      </c>
      <c r="Q2680" t="str">
        <f t="shared" si="41"/>
        <v>OTHER</v>
      </c>
      <c r="R2680" s="182"/>
      <c r="S2680" t="s">
        <v>304</v>
      </c>
      <c r="U2680" s="182"/>
    </row>
    <row r="2681" spans="1:21" x14ac:dyDescent="0.35">
      <c r="A2681" s="180">
        <v>4</v>
      </c>
      <c r="B2681" s="180" t="s">
        <v>187</v>
      </c>
      <c r="C2681" s="180">
        <v>2020</v>
      </c>
      <c r="D2681" s="180">
        <v>5</v>
      </c>
      <c r="E2681" s="180" t="s">
        <v>222</v>
      </c>
      <c r="F2681" s="181">
        <v>3</v>
      </c>
      <c r="G2681" s="180" t="s">
        <v>189</v>
      </c>
      <c r="H2681" s="180">
        <v>5</v>
      </c>
      <c r="I2681" s="180" t="s">
        <v>190</v>
      </c>
      <c r="J2681" s="180" t="s">
        <v>115</v>
      </c>
      <c r="K2681" s="180" t="s">
        <v>185</v>
      </c>
      <c r="L2681" s="180">
        <v>300</v>
      </c>
      <c r="M2681" s="180" t="s">
        <v>191</v>
      </c>
      <c r="N2681" s="180">
        <v>167</v>
      </c>
      <c r="O2681" s="180">
        <v>20406.59</v>
      </c>
      <c r="P2681" s="180">
        <v>85669</v>
      </c>
      <c r="Q2681" t="str">
        <f t="shared" si="41"/>
        <v>3-Small C&amp;I</v>
      </c>
      <c r="R2681" s="182"/>
      <c r="S2681" t="s">
        <v>304</v>
      </c>
      <c r="U2681" s="182"/>
    </row>
    <row r="2682" spans="1:21" x14ac:dyDescent="0.35">
      <c r="A2682" s="180">
        <v>5</v>
      </c>
      <c r="B2682" s="180" t="s">
        <v>181</v>
      </c>
      <c r="C2682" s="180">
        <v>2020</v>
      </c>
      <c r="D2682" s="180">
        <v>5</v>
      </c>
      <c r="E2682" s="180" t="s">
        <v>222</v>
      </c>
      <c r="F2682" s="181">
        <v>6</v>
      </c>
      <c r="G2682" s="180" t="s">
        <v>192</v>
      </c>
      <c r="H2682" s="180">
        <v>619</v>
      </c>
      <c r="I2682" s="180" t="s">
        <v>277</v>
      </c>
      <c r="J2682" s="180" t="s">
        <v>278</v>
      </c>
      <c r="K2682" s="180" t="s">
        <v>212</v>
      </c>
      <c r="L2682" s="180">
        <v>4562</v>
      </c>
      <c r="M2682" s="180" t="s">
        <v>211</v>
      </c>
      <c r="N2682" s="180">
        <v>423</v>
      </c>
      <c r="O2682" s="180">
        <v>420791.24</v>
      </c>
      <c r="P2682" s="180">
        <v>3321753</v>
      </c>
      <c r="Q2682" t="str">
        <f t="shared" si="41"/>
        <v>Street</v>
      </c>
      <c r="R2682" s="182"/>
      <c r="S2682" t="s">
        <v>304</v>
      </c>
      <c r="U2682" s="182"/>
    </row>
    <row r="2683" spans="1:21" x14ac:dyDescent="0.35">
      <c r="A2683" s="180">
        <v>5</v>
      </c>
      <c r="B2683" s="180" t="s">
        <v>181</v>
      </c>
      <c r="C2683" s="180">
        <v>2020</v>
      </c>
      <c r="D2683" s="180">
        <v>5</v>
      </c>
      <c r="E2683" s="180" t="s">
        <v>222</v>
      </c>
      <c r="F2683" s="181">
        <v>6</v>
      </c>
      <c r="G2683" s="180" t="s">
        <v>192</v>
      </c>
      <c r="H2683" s="180">
        <v>625</v>
      </c>
      <c r="I2683" s="180" t="s">
        <v>286</v>
      </c>
      <c r="J2683" s="180" t="s">
        <v>132</v>
      </c>
      <c r="K2683" s="180" t="s">
        <v>212</v>
      </c>
      <c r="L2683" s="180">
        <v>700</v>
      </c>
      <c r="M2683" s="180" t="s">
        <v>193</v>
      </c>
      <c r="N2683" s="180">
        <v>1</v>
      </c>
      <c r="O2683" s="180">
        <v>17.23</v>
      </c>
      <c r="P2683" s="180">
        <v>16</v>
      </c>
      <c r="Q2683" t="str">
        <f t="shared" si="41"/>
        <v>Street</v>
      </c>
      <c r="R2683" s="182"/>
      <c r="S2683" t="s">
        <v>304</v>
      </c>
      <c r="U2683" s="182"/>
    </row>
    <row r="2684" spans="1:21" x14ac:dyDescent="0.35">
      <c r="A2684" s="180">
        <v>5</v>
      </c>
      <c r="B2684" s="180" t="s">
        <v>181</v>
      </c>
      <c r="C2684" s="180">
        <v>2020</v>
      </c>
      <c r="D2684" s="180">
        <v>5</v>
      </c>
      <c r="E2684" s="180" t="s">
        <v>222</v>
      </c>
      <c r="F2684" s="181">
        <v>60</v>
      </c>
      <c r="G2684" s="180" t="s">
        <v>212</v>
      </c>
      <c r="H2684" s="180">
        <v>621</v>
      </c>
      <c r="I2684" s="180" t="s">
        <v>259</v>
      </c>
      <c r="J2684" s="180" t="s">
        <v>116</v>
      </c>
      <c r="K2684" s="180" t="s">
        <v>224</v>
      </c>
      <c r="L2684" s="180">
        <v>4563</v>
      </c>
      <c r="M2684" s="180" t="s">
        <v>228</v>
      </c>
      <c r="N2684" s="180">
        <v>1</v>
      </c>
      <c r="O2684" s="180">
        <v>7.83</v>
      </c>
      <c r="P2684" s="180">
        <v>7</v>
      </c>
      <c r="Q2684" t="str">
        <f t="shared" si="41"/>
        <v>3-Small C&amp;I</v>
      </c>
      <c r="R2684" s="182"/>
      <c r="S2684" t="s">
        <v>304</v>
      </c>
      <c r="U2684" s="182"/>
    </row>
    <row r="2685" spans="1:21" x14ac:dyDescent="0.35">
      <c r="A2685" s="180">
        <v>5</v>
      </c>
      <c r="B2685" s="180" t="s">
        <v>181</v>
      </c>
      <c r="C2685" s="180">
        <v>2020</v>
      </c>
      <c r="D2685" s="180">
        <v>5</v>
      </c>
      <c r="E2685" s="180" t="s">
        <v>222</v>
      </c>
      <c r="F2685" s="181">
        <v>6</v>
      </c>
      <c r="G2685" s="180" t="s">
        <v>192</v>
      </c>
      <c r="H2685" s="180">
        <v>602</v>
      </c>
      <c r="I2685" s="180" t="s">
        <v>246</v>
      </c>
      <c r="J2685" s="180" t="s">
        <v>125</v>
      </c>
      <c r="K2685" s="180" t="s">
        <v>197</v>
      </c>
      <c r="L2685" s="180">
        <v>700</v>
      </c>
      <c r="M2685" s="180" t="s">
        <v>193</v>
      </c>
      <c r="N2685" s="180">
        <v>318</v>
      </c>
      <c r="O2685" s="180">
        <v>25827.33</v>
      </c>
      <c r="P2685" s="180">
        <v>63741</v>
      </c>
      <c r="Q2685" t="str">
        <f t="shared" si="41"/>
        <v>Street</v>
      </c>
      <c r="R2685" s="182"/>
      <c r="S2685" t="s">
        <v>304</v>
      </c>
      <c r="U2685" s="182"/>
    </row>
    <row r="2686" spans="1:21" x14ac:dyDescent="0.35">
      <c r="A2686" s="180">
        <v>4</v>
      </c>
      <c r="B2686" s="180" t="s">
        <v>187</v>
      </c>
      <c r="C2686" s="180">
        <v>2020</v>
      </c>
      <c r="D2686" s="180">
        <v>5</v>
      </c>
      <c r="E2686" s="180" t="s">
        <v>222</v>
      </c>
      <c r="F2686" s="181">
        <v>6</v>
      </c>
      <c r="G2686" s="180" t="s">
        <v>192</v>
      </c>
      <c r="H2686" s="180">
        <v>624</v>
      </c>
      <c r="I2686" s="180" t="s">
        <v>226</v>
      </c>
      <c r="J2686" s="180" t="s">
        <v>124</v>
      </c>
      <c r="K2686" s="180" t="s">
        <v>227</v>
      </c>
      <c r="L2686" s="180">
        <v>4562</v>
      </c>
      <c r="M2686" s="180" t="s">
        <v>211</v>
      </c>
      <c r="N2686" s="180">
        <v>2</v>
      </c>
      <c r="O2686" s="180">
        <v>1163.6400000000001</v>
      </c>
      <c r="P2686" s="180">
        <v>4854</v>
      </c>
      <c r="Q2686" t="str">
        <f t="shared" si="41"/>
        <v>Street</v>
      </c>
      <c r="R2686" s="182"/>
      <c r="S2686" t="s">
        <v>304</v>
      </c>
      <c r="U2686" s="182"/>
    </row>
    <row r="2687" spans="1:21" x14ac:dyDescent="0.35">
      <c r="A2687" s="180">
        <v>5</v>
      </c>
      <c r="B2687" s="180" t="s">
        <v>181</v>
      </c>
      <c r="C2687" s="180">
        <v>2020</v>
      </c>
      <c r="D2687" s="180">
        <v>5</v>
      </c>
      <c r="E2687" s="180" t="s">
        <v>222</v>
      </c>
      <c r="F2687" s="181">
        <v>60</v>
      </c>
      <c r="G2687" s="180" t="s">
        <v>212</v>
      </c>
      <c r="H2687" s="180">
        <v>601</v>
      </c>
      <c r="I2687" s="180" t="s">
        <v>260</v>
      </c>
      <c r="J2687" s="180" t="s">
        <v>123</v>
      </c>
      <c r="K2687" s="180" t="s">
        <v>261</v>
      </c>
      <c r="L2687" s="180">
        <v>360</v>
      </c>
      <c r="M2687" s="180" t="s">
        <v>225</v>
      </c>
      <c r="N2687" s="180">
        <v>46</v>
      </c>
      <c r="O2687" s="180">
        <v>1115.01</v>
      </c>
      <c r="P2687" s="180">
        <v>1632</v>
      </c>
      <c r="Q2687" t="str">
        <f t="shared" si="41"/>
        <v>Street</v>
      </c>
      <c r="R2687" s="182"/>
      <c r="S2687" t="s">
        <v>304</v>
      </c>
      <c r="U2687" s="182"/>
    </row>
    <row r="2688" spans="1:21" x14ac:dyDescent="0.35">
      <c r="A2688" s="180">
        <v>5</v>
      </c>
      <c r="B2688" s="180" t="s">
        <v>181</v>
      </c>
      <c r="C2688" s="180">
        <v>2020</v>
      </c>
      <c r="D2688" s="180">
        <v>5</v>
      </c>
      <c r="E2688" s="180" t="s">
        <v>222</v>
      </c>
      <c r="F2688" s="181">
        <v>1</v>
      </c>
      <c r="G2688" s="180" t="s">
        <v>183</v>
      </c>
      <c r="H2688" s="180">
        <v>7</v>
      </c>
      <c r="I2688" s="180" t="s">
        <v>241</v>
      </c>
      <c r="J2688" s="180" t="s">
        <v>122</v>
      </c>
      <c r="K2688" s="180" t="s">
        <v>242</v>
      </c>
      <c r="L2688" s="180">
        <v>200</v>
      </c>
      <c r="M2688" s="180" t="s">
        <v>210</v>
      </c>
      <c r="N2688" s="180">
        <v>73</v>
      </c>
      <c r="O2688" s="180">
        <v>5806.29</v>
      </c>
      <c r="P2688" s="180">
        <v>35237</v>
      </c>
      <c r="Q2688" t="str">
        <f t="shared" si="41"/>
        <v>2-Low Income Residential</v>
      </c>
      <c r="R2688" s="182"/>
      <c r="S2688" t="s">
        <v>304</v>
      </c>
      <c r="U2688" s="182"/>
    </row>
    <row r="2689" spans="1:21" x14ac:dyDescent="0.35">
      <c r="A2689" s="180">
        <v>4</v>
      </c>
      <c r="B2689" s="180" t="s">
        <v>187</v>
      </c>
      <c r="C2689" s="180">
        <v>2020</v>
      </c>
      <c r="D2689" s="180">
        <v>5</v>
      </c>
      <c r="E2689" s="180" t="s">
        <v>222</v>
      </c>
      <c r="F2689" s="181">
        <v>3</v>
      </c>
      <c r="G2689" s="180" t="s">
        <v>189</v>
      </c>
      <c r="H2689" s="180">
        <v>954</v>
      </c>
      <c r="I2689" s="180" t="s">
        <v>237</v>
      </c>
      <c r="J2689" s="180" t="s">
        <v>119</v>
      </c>
      <c r="K2689" s="180" t="s">
        <v>216</v>
      </c>
      <c r="L2689" s="180">
        <v>4532</v>
      </c>
      <c r="M2689" s="180" t="s">
        <v>200</v>
      </c>
      <c r="N2689" s="180">
        <v>74</v>
      </c>
      <c r="O2689" s="180">
        <v>100753.91</v>
      </c>
      <c r="P2689" s="180">
        <v>1042124</v>
      </c>
      <c r="Q2689" t="str">
        <f t="shared" si="41"/>
        <v>4-Medium C&amp;I</v>
      </c>
      <c r="R2689" s="182"/>
      <c r="S2689" t="s">
        <v>304</v>
      </c>
      <c r="U2689" s="182"/>
    </row>
    <row r="2690" spans="1:21" x14ac:dyDescent="0.35">
      <c r="A2690" s="180">
        <v>5</v>
      </c>
      <c r="B2690" s="180" t="s">
        <v>181</v>
      </c>
      <c r="C2690" s="180">
        <v>2020</v>
      </c>
      <c r="D2690" s="180">
        <v>5</v>
      </c>
      <c r="E2690" s="180" t="s">
        <v>222</v>
      </c>
      <c r="F2690" s="181">
        <v>3</v>
      </c>
      <c r="G2690" s="180" t="s">
        <v>189</v>
      </c>
      <c r="H2690" s="180">
        <v>956</v>
      </c>
      <c r="I2690" s="180" t="s">
        <v>285</v>
      </c>
      <c r="J2690" s="180" t="s">
        <v>119</v>
      </c>
      <c r="K2690" s="180" t="s">
        <v>216</v>
      </c>
      <c r="L2690" s="180">
        <v>4532</v>
      </c>
      <c r="M2690" s="180" t="s">
        <v>200</v>
      </c>
      <c r="N2690" s="180">
        <v>229</v>
      </c>
      <c r="O2690" s="180">
        <v>315617.52</v>
      </c>
      <c r="P2690" s="180">
        <v>3753258</v>
      </c>
      <c r="Q2690" t="str">
        <f t="shared" ref="Q2690:Q2753" si="42">VLOOKUP(J2690,S:T,2,FALSE)</f>
        <v>4-Medium C&amp;I</v>
      </c>
      <c r="R2690" s="182"/>
      <c r="S2690" t="s">
        <v>304</v>
      </c>
      <c r="U2690" s="182"/>
    </row>
    <row r="2691" spans="1:21" x14ac:dyDescent="0.35">
      <c r="A2691" s="180">
        <v>5</v>
      </c>
      <c r="B2691" s="180" t="s">
        <v>181</v>
      </c>
      <c r="C2691" s="180">
        <v>2020</v>
      </c>
      <c r="D2691" s="180">
        <v>5</v>
      </c>
      <c r="E2691" s="180" t="s">
        <v>222</v>
      </c>
      <c r="F2691" s="181">
        <v>3</v>
      </c>
      <c r="G2691" s="180" t="s">
        <v>189</v>
      </c>
      <c r="H2691" s="180">
        <v>18</v>
      </c>
      <c r="I2691" s="180" t="s">
        <v>215</v>
      </c>
      <c r="J2691" s="180" t="s">
        <v>119</v>
      </c>
      <c r="K2691" s="180" t="s">
        <v>216</v>
      </c>
      <c r="L2691" s="180">
        <v>300</v>
      </c>
      <c r="M2691" s="180" t="s">
        <v>191</v>
      </c>
      <c r="N2691" s="180">
        <v>2106</v>
      </c>
      <c r="O2691" s="180">
        <v>4200779.93</v>
      </c>
      <c r="P2691" s="180">
        <v>22857782</v>
      </c>
      <c r="Q2691" t="str">
        <f t="shared" si="42"/>
        <v>4-Medium C&amp;I</v>
      </c>
      <c r="R2691" s="182"/>
      <c r="S2691" t="s">
        <v>304</v>
      </c>
      <c r="U2691" s="182"/>
    </row>
    <row r="2692" spans="1:21" x14ac:dyDescent="0.35">
      <c r="A2692" s="180">
        <v>5</v>
      </c>
      <c r="B2692" s="180" t="s">
        <v>181</v>
      </c>
      <c r="C2692" s="180">
        <v>2020</v>
      </c>
      <c r="D2692" s="180">
        <v>5</v>
      </c>
      <c r="E2692" s="180" t="s">
        <v>222</v>
      </c>
      <c r="F2692" s="181">
        <v>5</v>
      </c>
      <c r="G2692" s="180" t="s">
        <v>195</v>
      </c>
      <c r="H2692" s="180">
        <v>18</v>
      </c>
      <c r="I2692" s="180" t="s">
        <v>215</v>
      </c>
      <c r="J2692" s="180" t="s">
        <v>119</v>
      </c>
      <c r="K2692" s="180" t="s">
        <v>216</v>
      </c>
      <c r="L2692" s="180">
        <v>460</v>
      </c>
      <c r="M2692" s="180" t="s">
        <v>198</v>
      </c>
      <c r="N2692" s="180">
        <v>183</v>
      </c>
      <c r="O2692" s="180">
        <v>546863.06999999995</v>
      </c>
      <c r="P2692" s="180">
        <v>2913937</v>
      </c>
      <c r="Q2692" t="str">
        <f t="shared" si="42"/>
        <v>4-Medium C&amp;I</v>
      </c>
      <c r="R2692" s="182"/>
      <c r="S2692" t="s">
        <v>304</v>
      </c>
      <c r="U2692" s="182"/>
    </row>
    <row r="2693" spans="1:21" x14ac:dyDescent="0.35">
      <c r="A2693" s="180">
        <v>5</v>
      </c>
      <c r="B2693" s="180" t="s">
        <v>181</v>
      </c>
      <c r="C2693" s="180">
        <v>2020</v>
      </c>
      <c r="D2693" s="180">
        <v>5</v>
      </c>
      <c r="E2693" s="180" t="s">
        <v>222</v>
      </c>
      <c r="F2693" s="181">
        <v>3</v>
      </c>
      <c r="G2693" s="180" t="s">
        <v>189</v>
      </c>
      <c r="H2693" s="180">
        <v>16</v>
      </c>
      <c r="I2693" s="180" t="s">
        <v>281</v>
      </c>
      <c r="J2693" s="180" t="s">
        <v>127</v>
      </c>
      <c r="K2693" s="180" t="s">
        <v>263</v>
      </c>
      <c r="L2693" s="180">
        <v>300</v>
      </c>
      <c r="M2693" s="180" t="s">
        <v>191</v>
      </c>
      <c r="N2693" s="180">
        <v>1</v>
      </c>
      <c r="O2693" s="180">
        <v>1991.28</v>
      </c>
      <c r="P2693" s="180">
        <v>11840</v>
      </c>
      <c r="Q2693" t="str">
        <f t="shared" si="42"/>
        <v>4-Medium C&amp;I</v>
      </c>
      <c r="R2693" s="182"/>
      <c r="S2693" t="s">
        <v>304</v>
      </c>
      <c r="U2693" s="182"/>
    </row>
    <row r="2694" spans="1:21" x14ac:dyDescent="0.35">
      <c r="A2694" s="180">
        <v>4</v>
      </c>
      <c r="B2694" s="180" t="s">
        <v>187</v>
      </c>
      <c r="C2694" s="180">
        <v>2020</v>
      </c>
      <c r="D2694" s="180">
        <v>5</v>
      </c>
      <c r="E2694" s="180" t="s">
        <v>222</v>
      </c>
      <c r="F2694" s="181">
        <v>3</v>
      </c>
      <c r="G2694" s="180" t="s">
        <v>189</v>
      </c>
      <c r="H2694" s="180">
        <v>955</v>
      </c>
      <c r="I2694" s="180" t="s">
        <v>282</v>
      </c>
      <c r="J2694" s="180" t="s">
        <v>127</v>
      </c>
      <c r="K2694" s="180" t="s">
        <v>263</v>
      </c>
      <c r="L2694" s="180">
        <v>4532</v>
      </c>
      <c r="M2694" s="180" t="s">
        <v>200</v>
      </c>
      <c r="N2694" s="180">
        <v>1</v>
      </c>
      <c r="O2694" s="180">
        <v>82.64</v>
      </c>
      <c r="P2694" s="180">
        <v>0</v>
      </c>
      <c r="Q2694" t="str">
        <f t="shared" si="42"/>
        <v>4-Medium C&amp;I</v>
      </c>
      <c r="R2694" s="182"/>
      <c r="S2694" t="s">
        <v>304</v>
      </c>
      <c r="U2694" s="182"/>
    </row>
    <row r="2695" spans="1:21" x14ac:dyDescent="0.35">
      <c r="A2695" s="180">
        <v>5</v>
      </c>
      <c r="B2695" s="180" t="s">
        <v>181</v>
      </c>
      <c r="C2695" s="180">
        <v>2020</v>
      </c>
      <c r="D2695" s="180">
        <v>5</v>
      </c>
      <c r="E2695" s="180" t="s">
        <v>222</v>
      </c>
      <c r="F2695" s="181">
        <v>3</v>
      </c>
      <c r="G2695" s="180" t="s">
        <v>189</v>
      </c>
      <c r="H2695" s="180">
        <v>20</v>
      </c>
      <c r="I2695" s="180" t="s">
        <v>300</v>
      </c>
      <c r="J2695" s="180" t="s">
        <v>128</v>
      </c>
      <c r="K2695" s="180" t="s">
        <v>205</v>
      </c>
      <c r="L2695" s="180">
        <v>300</v>
      </c>
      <c r="M2695" s="180" t="s">
        <v>191</v>
      </c>
      <c r="N2695" s="180">
        <v>73</v>
      </c>
      <c r="O2695" s="180">
        <v>139121.69</v>
      </c>
      <c r="P2695" s="180">
        <v>741794</v>
      </c>
      <c r="Q2695" t="str">
        <f t="shared" si="42"/>
        <v>4-Medium C&amp;I</v>
      </c>
      <c r="R2695" s="182"/>
      <c r="S2695" t="s">
        <v>304</v>
      </c>
      <c r="U2695" s="182"/>
    </row>
    <row r="2696" spans="1:21" x14ac:dyDescent="0.35">
      <c r="A2696" s="180">
        <v>5</v>
      </c>
      <c r="B2696" s="180" t="s">
        <v>181</v>
      </c>
      <c r="C2696" s="180">
        <v>2020</v>
      </c>
      <c r="D2696" s="180">
        <v>5</v>
      </c>
      <c r="E2696" s="180" t="s">
        <v>222</v>
      </c>
      <c r="F2696" s="181">
        <v>77</v>
      </c>
      <c r="G2696" s="180" t="s">
        <v>212</v>
      </c>
      <c r="H2696" s="180">
        <v>950</v>
      </c>
      <c r="I2696" s="180" t="s">
        <v>184</v>
      </c>
      <c r="J2696" s="180" t="s">
        <v>115</v>
      </c>
      <c r="K2696" s="180" t="s">
        <v>185</v>
      </c>
      <c r="L2696" s="180">
        <v>4577</v>
      </c>
      <c r="M2696" s="180" t="s">
        <v>212</v>
      </c>
      <c r="N2696" s="180">
        <v>1</v>
      </c>
      <c r="O2696" s="180">
        <v>251.63</v>
      </c>
      <c r="P2696" s="180">
        <v>2475</v>
      </c>
      <c r="Q2696" t="str">
        <f t="shared" si="42"/>
        <v>3-Small C&amp;I</v>
      </c>
      <c r="R2696" s="182"/>
      <c r="S2696" t="s">
        <v>304</v>
      </c>
      <c r="U2696" s="182"/>
    </row>
    <row r="2697" spans="1:21" x14ac:dyDescent="0.35">
      <c r="A2697" s="180">
        <v>5</v>
      </c>
      <c r="B2697" s="180" t="s">
        <v>181</v>
      </c>
      <c r="C2697" s="180">
        <v>2020</v>
      </c>
      <c r="D2697" s="180">
        <v>5</v>
      </c>
      <c r="E2697" s="180" t="s">
        <v>222</v>
      </c>
      <c r="F2697" s="181">
        <v>3</v>
      </c>
      <c r="G2697" s="180" t="s">
        <v>189</v>
      </c>
      <c r="H2697" s="180">
        <v>12</v>
      </c>
      <c r="I2697" s="180" t="s">
        <v>301</v>
      </c>
      <c r="J2697" s="180" t="s">
        <v>126</v>
      </c>
      <c r="K2697" s="180" t="s">
        <v>249</v>
      </c>
      <c r="L2697" s="180">
        <v>300</v>
      </c>
      <c r="M2697" s="180" t="s">
        <v>191</v>
      </c>
      <c r="N2697" s="180">
        <v>1</v>
      </c>
      <c r="O2697" s="180">
        <v>8.2799999999999994</v>
      </c>
      <c r="P2697" s="180">
        <v>4</v>
      </c>
      <c r="Q2697" t="str">
        <f t="shared" si="42"/>
        <v>3-Small C&amp;I</v>
      </c>
      <c r="R2697" s="182"/>
      <c r="S2697" t="s">
        <v>304</v>
      </c>
      <c r="U2697" s="182"/>
    </row>
    <row r="2698" spans="1:21" x14ac:dyDescent="0.35">
      <c r="A2698" s="180">
        <v>4</v>
      </c>
      <c r="B2698" s="180" t="s">
        <v>187</v>
      </c>
      <c r="C2698" s="180">
        <v>2020</v>
      </c>
      <c r="D2698" s="180">
        <v>5</v>
      </c>
      <c r="E2698" s="180" t="s">
        <v>222</v>
      </c>
      <c r="F2698" s="181">
        <v>3</v>
      </c>
      <c r="G2698" s="180" t="s">
        <v>189</v>
      </c>
      <c r="H2698" s="180">
        <v>950</v>
      </c>
      <c r="I2698" s="180" t="s">
        <v>184</v>
      </c>
      <c r="J2698" s="180" t="s">
        <v>115</v>
      </c>
      <c r="K2698" s="180" t="s">
        <v>185</v>
      </c>
      <c r="L2698" s="180">
        <v>4532</v>
      </c>
      <c r="M2698" s="180" t="s">
        <v>200</v>
      </c>
      <c r="N2698" s="180">
        <v>1266</v>
      </c>
      <c r="O2698" s="180">
        <v>142333.12</v>
      </c>
      <c r="P2698" s="180">
        <v>1249599</v>
      </c>
      <c r="Q2698" t="str">
        <f t="shared" si="42"/>
        <v>3-Small C&amp;I</v>
      </c>
      <c r="R2698" s="182"/>
      <c r="S2698" t="s">
        <v>304</v>
      </c>
      <c r="U2698" s="182"/>
    </row>
    <row r="2699" spans="1:21" x14ac:dyDescent="0.35">
      <c r="A2699" s="180">
        <v>4</v>
      </c>
      <c r="B2699" s="180" t="s">
        <v>187</v>
      </c>
      <c r="C2699" s="180">
        <v>2020</v>
      </c>
      <c r="D2699" s="180">
        <v>5</v>
      </c>
      <c r="E2699" s="180" t="s">
        <v>222</v>
      </c>
      <c r="F2699" s="181">
        <v>3</v>
      </c>
      <c r="G2699" s="180" t="s">
        <v>189</v>
      </c>
      <c r="H2699" s="180">
        <v>953</v>
      </c>
      <c r="I2699" s="180" t="s">
        <v>213</v>
      </c>
      <c r="J2699" s="180" t="s">
        <v>118</v>
      </c>
      <c r="K2699" s="180" t="s">
        <v>214</v>
      </c>
      <c r="L2699" s="180">
        <v>4532</v>
      </c>
      <c r="M2699" s="180" t="s">
        <v>200</v>
      </c>
      <c r="N2699" s="180">
        <v>49</v>
      </c>
      <c r="O2699" s="180">
        <v>2740.37</v>
      </c>
      <c r="P2699" s="180">
        <v>21170</v>
      </c>
      <c r="Q2699" t="str">
        <f t="shared" si="42"/>
        <v>3-Small C&amp;I</v>
      </c>
      <c r="R2699" s="182"/>
      <c r="S2699" t="s">
        <v>304</v>
      </c>
      <c r="U2699" s="182"/>
    </row>
    <row r="2700" spans="1:21" x14ac:dyDescent="0.35">
      <c r="A2700" s="180">
        <v>4</v>
      </c>
      <c r="B2700" s="180" t="s">
        <v>187</v>
      </c>
      <c r="C2700" s="180">
        <v>2020</v>
      </c>
      <c r="D2700" s="180">
        <v>5</v>
      </c>
      <c r="E2700" s="180" t="s">
        <v>222</v>
      </c>
      <c r="F2700" s="181">
        <v>1</v>
      </c>
      <c r="G2700" s="180" t="s">
        <v>183</v>
      </c>
      <c r="H2700" s="180">
        <v>5</v>
      </c>
      <c r="I2700" s="180" t="s">
        <v>190</v>
      </c>
      <c r="J2700" s="180" t="s">
        <v>115</v>
      </c>
      <c r="K2700" s="180" t="s">
        <v>185</v>
      </c>
      <c r="L2700" s="180">
        <v>200</v>
      </c>
      <c r="M2700" s="180" t="s">
        <v>210</v>
      </c>
      <c r="N2700" s="180">
        <v>12</v>
      </c>
      <c r="O2700" s="180">
        <v>762.12</v>
      </c>
      <c r="P2700" s="180">
        <v>2990</v>
      </c>
      <c r="Q2700" t="str">
        <f t="shared" si="42"/>
        <v>3-Small C&amp;I</v>
      </c>
      <c r="R2700" s="182"/>
      <c r="S2700" t="s">
        <v>304</v>
      </c>
      <c r="U2700" s="182"/>
    </row>
    <row r="2701" spans="1:21" x14ac:dyDescent="0.35">
      <c r="A2701" s="180">
        <v>5</v>
      </c>
      <c r="B2701" s="180" t="s">
        <v>181</v>
      </c>
      <c r="C2701" s="180">
        <v>2020</v>
      </c>
      <c r="D2701" s="180">
        <v>5</v>
      </c>
      <c r="E2701" s="180" t="s">
        <v>222</v>
      </c>
      <c r="F2701" s="181">
        <v>3</v>
      </c>
      <c r="G2701" s="180" t="s">
        <v>189</v>
      </c>
      <c r="H2701" s="180">
        <v>616</v>
      </c>
      <c r="I2701" s="180" t="s">
        <v>199</v>
      </c>
      <c r="J2701" s="180" t="s">
        <v>125</v>
      </c>
      <c r="K2701" s="180" t="s">
        <v>197</v>
      </c>
      <c r="L2701" s="180">
        <v>4532</v>
      </c>
      <c r="M2701" s="180" t="s">
        <v>200</v>
      </c>
      <c r="N2701" s="180">
        <v>3383</v>
      </c>
      <c r="O2701" s="180">
        <v>258971.88</v>
      </c>
      <c r="P2701" s="180">
        <v>839610</v>
      </c>
      <c r="Q2701" t="str">
        <f t="shared" si="42"/>
        <v>Street</v>
      </c>
      <c r="R2701" s="182"/>
      <c r="S2701" t="s">
        <v>304</v>
      </c>
      <c r="U2701" s="182"/>
    </row>
    <row r="2702" spans="1:21" x14ac:dyDescent="0.35">
      <c r="A2702" s="180">
        <v>4</v>
      </c>
      <c r="B2702" s="180" t="s">
        <v>187</v>
      </c>
      <c r="C2702" s="180">
        <v>2020</v>
      </c>
      <c r="D2702" s="180">
        <v>5</v>
      </c>
      <c r="E2702" s="180" t="s">
        <v>222</v>
      </c>
      <c r="F2702" s="181">
        <v>1</v>
      </c>
      <c r="G2702" s="180" t="s">
        <v>183</v>
      </c>
      <c r="H2702" s="180">
        <v>903</v>
      </c>
      <c r="I2702" s="180" t="s">
        <v>239</v>
      </c>
      <c r="J2702" s="180" t="s">
        <v>121</v>
      </c>
      <c r="K2702" s="180" t="s">
        <v>230</v>
      </c>
      <c r="L2702" s="180">
        <v>4512</v>
      </c>
      <c r="M2702" s="180" t="s">
        <v>186</v>
      </c>
      <c r="N2702" s="180">
        <v>10394</v>
      </c>
      <c r="O2702" s="180">
        <v>905022.02</v>
      </c>
      <c r="P2702" s="180">
        <v>6320216</v>
      </c>
      <c r="Q2702" t="str">
        <f t="shared" si="42"/>
        <v>1-Residential</v>
      </c>
      <c r="R2702" s="182"/>
      <c r="S2702" t="s">
        <v>304</v>
      </c>
      <c r="U2702" s="182"/>
    </row>
    <row r="2703" spans="1:21" x14ac:dyDescent="0.35">
      <c r="A2703" s="180">
        <v>5</v>
      </c>
      <c r="B2703" s="180" t="s">
        <v>181</v>
      </c>
      <c r="C2703" s="180">
        <v>2020</v>
      </c>
      <c r="D2703" s="180">
        <v>5</v>
      </c>
      <c r="E2703" s="180" t="s">
        <v>222</v>
      </c>
      <c r="F2703" s="181">
        <v>10</v>
      </c>
      <c r="G2703" s="180" t="s">
        <v>238</v>
      </c>
      <c r="H2703" s="180">
        <v>903</v>
      </c>
      <c r="I2703" s="180" t="s">
        <v>239</v>
      </c>
      <c r="J2703" s="180" t="s">
        <v>121</v>
      </c>
      <c r="K2703" s="180" t="s">
        <v>230</v>
      </c>
      <c r="L2703" s="180">
        <v>4513</v>
      </c>
      <c r="M2703" s="180" t="s">
        <v>240</v>
      </c>
      <c r="N2703" s="180">
        <v>33196</v>
      </c>
      <c r="O2703" s="180">
        <v>3108609.57</v>
      </c>
      <c r="P2703" s="180">
        <v>23093045</v>
      </c>
      <c r="Q2703" t="str">
        <f t="shared" si="42"/>
        <v>1-Residential</v>
      </c>
      <c r="R2703" s="182"/>
      <c r="S2703" t="s">
        <v>304</v>
      </c>
      <c r="U2703" s="182"/>
    </row>
    <row r="2704" spans="1:21" x14ac:dyDescent="0.35">
      <c r="A2704" s="180">
        <v>5</v>
      </c>
      <c r="B2704" s="180" t="s">
        <v>181</v>
      </c>
      <c r="C2704" s="180">
        <v>2020</v>
      </c>
      <c r="D2704" s="180">
        <v>5</v>
      </c>
      <c r="E2704" s="180" t="s">
        <v>222</v>
      </c>
      <c r="F2704" s="181">
        <v>6</v>
      </c>
      <c r="G2704" s="180" t="s">
        <v>192</v>
      </c>
      <c r="H2704" s="180">
        <v>615</v>
      </c>
      <c r="I2704" s="180" t="s">
        <v>292</v>
      </c>
      <c r="J2704" s="180" t="s">
        <v>123</v>
      </c>
      <c r="K2704" s="180" t="s">
        <v>261</v>
      </c>
      <c r="L2704" s="180">
        <v>4562</v>
      </c>
      <c r="M2704" s="180" t="s">
        <v>211</v>
      </c>
      <c r="N2704" s="180">
        <v>537</v>
      </c>
      <c r="O2704" s="180">
        <v>338112.25</v>
      </c>
      <c r="P2704" s="180">
        <v>477968</v>
      </c>
      <c r="Q2704" t="str">
        <f t="shared" si="42"/>
        <v>Street</v>
      </c>
      <c r="R2704" s="182"/>
      <c r="S2704" t="s">
        <v>304</v>
      </c>
      <c r="U2704" s="182"/>
    </row>
    <row r="2705" spans="1:21" x14ac:dyDescent="0.35">
      <c r="A2705" s="180">
        <v>5</v>
      </c>
      <c r="B2705" s="180" t="s">
        <v>181</v>
      </c>
      <c r="C2705" s="180">
        <v>2020</v>
      </c>
      <c r="D2705" s="180">
        <v>5</v>
      </c>
      <c r="E2705" s="180" t="s">
        <v>222</v>
      </c>
      <c r="F2705" s="181">
        <v>6</v>
      </c>
      <c r="G2705" s="180" t="s">
        <v>192</v>
      </c>
      <c r="H2705" s="180">
        <v>607</v>
      </c>
      <c r="I2705" s="180" t="s">
        <v>293</v>
      </c>
      <c r="J2705" s="180" t="s">
        <v>130</v>
      </c>
      <c r="K2705" s="180" t="s">
        <v>280</v>
      </c>
      <c r="L2705" s="180">
        <v>700</v>
      </c>
      <c r="M2705" s="180" t="s">
        <v>193</v>
      </c>
      <c r="N2705" s="180">
        <v>2</v>
      </c>
      <c r="O2705" s="180">
        <v>15515.61</v>
      </c>
      <c r="P2705" s="180">
        <v>32725</v>
      </c>
      <c r="Q2705" t="str">
        <f t="shared" si="42"/>
        <v>Street</v>
      </c>
      <c r="R2705" s="182"/>
      <c r="S2705" t="s">
        <v>304</v>
      </c>
      <c r="U2705" s="182"/>
    </row>
    <row r="2706" spans="1:21" x14ac:dyDescent="0.35">
      <c r="A2706" s="180">
        <v>4</v>
      </c>
      <c r="B2706" s="180" t="s">
        <v>187</v>
      </c>
      <c r="C2706" s="180">
        <v>2020</v>
      </c>
      <c r="D2706" s="180">
        <v>5</v>
      </c>
      <c r="E2706" s="180" t="s">
        <v>222</v>
      </c>
      <c r="F2706" s="181">
        <v>60</v>
      </c>
      <c r="G2706" s="180" t="s">
        <v>212</v>
      </c>
      <c r="H2706" s="180">
        <v>624</v>
      </c>
      <c r="I2706" s="180" t="s">
        <v>226</v>
      </c>
      <c r="J2706" s="180" t="s">
        <v>124</v>
      </c>
      <c r="K2706" s="180" t="s">
        <v>227</v>
      </c>
      <c r="L2706" s="180">
        <v>4563</v>
      </c>
      <c r="M2706" s="180" t="s">
        <v>228</v>
      </c>
      <c r="N2706" s="180">
        <v>2</v>
      </c>
      <c r="O2706" s="180">
        <v>25.58</v>
      </c>
      <c r="P2706" s="180">
        <v>99</v>
      </c>
      <c r="Q2706" t="str">
        <f t="shared" si="42"/>
        <v>Street</v>
      </c>
      <c r="R2706" s="182"/>
      <c r="S2706" t="s">
        <v>304</v>
      </c>
      <c r="U2706" s="182"/>
    </row>
    <row r="2707" spans="1:21" x14ac:dyDescent="0.35">
      <c r="A2707" s="180">
        <v>5</v>
      </c>
      <c r="B2707" s="180" t="s">
        <v>181</v>
      </c>
      <c r="C2707" s="180">
        <v>2020</v>
      </c>
      <c r="D2707" s="180">
        <v>5</v>
      </c>
      <c r="E2707" s="180" t="s">
        <v>222</v>
      </c>
      <c r="F2707" s="181">
        <v>3</v>
      </c>
      <c r="G2707" s="180" t="s">
        <v>189</v>
      </c>
      <c r="H2707" s="180">
        <v>710</v>
      </c>
      <c r="I2707" s="180" t="s">
        <v>220</v>
      </c>
      <c r="J2707" s="180" t="s">
        <v>207</v>
      </c>
      <c r="K2707" s="180" t="s">
        <v>208</v>
      </c>
      <c r="L2707" s="180">
        <v>4532</v>
      </c>
      <c r="M2707" s="180" t="s">
        <v>200</v>
      </c>
      <c r="N2707" s="180">
        <v>2042</v>
      </c>
      <c r="O2707" s="180">
        <v>17385177.32</v>
      </c>
      <c r="P2707" s="180">
        <v>270731164</v>
      </c>
      <c r="Q2707" t="str">
        <f t="shared" si="42"/>
        <v>5-Large C&amp;I</v>
      </c>
      <c r="R2707" s="182"/>
      <c r="S2707" t="s">
        <v>304</v>
      </c>
      <c r="U2707" s="182"/>
    </row>
    <row r="2708" spans="1:21" x14ac:dyDescent="0.35">
      <c r="A2708" s="180">
        <v>5</v>
      </c>
      <c r="B2708" s="180" t="s">
        <v>181</v>
      </c>
      <c r="C2708" s="180">
        <v>2020</v>
      </c>
      <c r="D2708" s="180">
        <v>5</v>
      </c>
      <c r="E2708" s="180" t="s">
        <v>222</v>
      </c>
      <c r="F2708" s="181">
        <v>6</v>
      </c>
      <c r="G2708" s="180" t="s">
        <v>192</v>
      </c>
      <c r="H2708" s="180">
        <v>600</v>
      </c>
      <c r="I2708" s="180" t="s">
        <v>266</v>
      </c>
      <c r="J2708" s="180" t="s">
        <v>123</v>
      </c>
      <c r="K2708" s="180" t="s">
        <v>261</v>
      </c>
      <c r="L2708" s="180">
        <v>700</v>
      </c>
      <c r="M2708" s="180" t="s">
        <v>193</v>
      </c>
      <c r="N2708" s="180">
        <v>73</v>
      </c>
      <c r="O2708" s="180">
        <v>39402.870000000003</v>
      </c>
      <c r="P2708" s="180">
        <v>43893</v>
      </c>
      <c r="Q2708" t="str">
        <f t="shared" si="42"/>
        <v>Street</v>
      </c>
      <c r="R2708" s="182"/>
      <c r="S2708" t="s">
        <v>304</v>
      </c>
      <c r="U2708" s="182"/>
    </row>
    <row r="2709" spans="1:21" x14ac:dyDescent="0.35">
      <c r="A2709" s="180">
        <v>4</v>
      </c>
      <c r="B2709" s="180" t="s">
        <v>187</v>
      </c>
      <c r="C2709" s="180">
        <v>2020</v>
      </c>
      <c r="D2709" s="180">
        <v>5</v>
      </c>
      <c r="E2709" s="180" t="s">
        <v>222</v>
      </c>
      <c r="F2709" s="181">
        <v>1</v>
      </c>
      <c r="G2709" s="180" t="s">
        <v>183</v>
      </c>
      <c r="H2709" s="180">
        <v>905</v>
      </c>
      <c r="I2709" s="180" t="s">
        <v>272</v>
      </c>
      <c r="J2709" s="180" t="s">
        <v>122</v>
      </c>
      <c r="K2709" s="180" t="s">
        <v>242</v>
      </c>
      <c r="L2709" s="180">
        <v>4512</v>
      </c>
      <c r="M2709" s="180" t="s">
        <v>186</v>
      </c>
      <c r="N2709" s="180">
        <v>110</v>
      </c>
      <c r="O2709" s="180">
        <v>4084.61</v>
      </c>
      <c r="P2709" s="180">
        <v>75889</v>
      </c>
      <c r="Q2709" t="str">
        <f t="shared" si="42"/>
        <v>2-Low Income Residential</v>
      </c>
      <c r="R2709" s="182"/>
      <c r="S2709" t="s">
        <v>304</v>
      </c>
      <c r="U2709" s="182"/>
    </row>
    <row r="2710" spans="1:21" x14ac:dyDescent="0.35">
      <c r="A2710" s="180">
        <v>5</v>
      </c>
      <c r="B2710" s="180" t="s">
        <v>181</v>
      </c>
      <c r="C2710" s="180">
        <v>2020</v>
      </c>
      <c r="D2710" s="180">
        <v>5</v>
      </c>
      <c r="E2710" s="180" t="s">
        <v>222</v>
      </c>
      <c r="F2710" s="181">
        <v>1</v>
      </c>
      <c r="G2710" s="180" t="s">
        <v>183</v>
      </c>
      <c r="H2710" s="180">
        <v>1</v>
      </c>
      <c r="I2710" s="180" t="s">
        <v>229</v>
      </c>
      <c r="J2710" s="180" t="s">
        <v>121</v>
      </c>
      <c r="K2710" s="180" t="s">
        <v>230</v>
      </c>
      <c r="L2710" s="180">
        <v>200</v>
      </c>
      <c r="M2710" s="180" t="s">
        <v>210</v>
      </c>
      <c r="N2710" s="180">
        <v>497234</v>
      </c>
      <c r="O2710" s="180">
        <v>58793914.770000003</v>
      </c>
      <c r="P2710" s="180">
        <v>224942269</v>
      </c>
      <c r="Q2710" t="str">
        <f t="shared" si="42"/>
        <v>1-Residential</v>
      </c>
      <c r="R2710" s="182"/>
      <c r="S2710" t="s">
        <v>304</v>
      </c>
      <c r="U2710" s="182"/>
    </row>
    <row r="2711" spans="1:21" x14ac:dyDescent="0.35">
      <c r="A2711" s="180">
        <v>5</v>
      </c>
      <c r="B2711" s="180" t="s">
        <v>181</v>
      </c>
      <c r="C2711" s="180">
        <v>2020</v>
      </c>
      <c r="D2711" s="180">
        <v>5</v>
      </c>
      <c r="E2711" s="180" t="s">
        <v>222</v>
      </c>
      <c r="F2711" s="181">
        <v>10</v>
      </c>
      <c r="G2711" s="180" t="s">
        <v>238</v>
      </c>
      <c r="H2711" s="180">
        <v>2</v>
      </c>
      <c r="I2711" s="180" t="s">
        <v>264</v>
      </c>
      <c r="J2711" s="180" t="s">
        <v>121</v>
      </c>
      <c r="K2711" s="180" t="s">
        <v>230</v>
      </c>
      <c r="L2711" s="180">
        <v>207</v>
      </c>
      <c r="M2711" s="180" t="s">
        <v>243</v>
      </c>
      <c r="N2711" s="180">
        <v>24</v>
      </c>
      <c r="O2711" s="180">
        <v>4533.82</v>
      </c>
      <c r="P2711" s="180">
        <v>18034</v>
      </c>
      <c r="Q2711" t="str">
        <f t="shared" si="42"/>
        <v>1-Residential</v>
      </c>
      <c r="R2711" s="182"/>
      <c r="S2711" t="s">
        <v>304</v>
      </c>
      <c r="U2711" s="182"/>
    </row>
    <row r="2712" spans="1:21" x14ac:dyDescent="0.35">
      <c r="A2712" s="180">
        <v>4</v>
      </c>
      <c r="B2712" s="180" t="s">
        <v>187</v>
      </c>
      <c r="C2712" s="180">
        <v>2020</v>
      </c>
      <c r="D2712" s="180">
        <v>5</v>
      </c>
      <c r="E2712" s="180" t="s">
        <v>222</v>
      </c>
      <c r="F2712" s="181">
        <v>5</v>
      </c>
      <c r="G2712" s="180" t="s">
        <v>195</v>
      </c>
      <c r="H2712" s="180">
        <v>710</v>
      </c>
      <c r="I2712" s="180" t="s">
        <v>220</v>
      </c>
      <c r="J2712" s="180" t="s">
        <v>207</v>
      </c>
      <c r="K2712" s="180" t="s">
        <v>208</v>
      </c>
      <c r="L2712" s="180">
        <v>4552</v>
      </c>
      <c r="M2712" s="180" t="s">
        <v>276</v>
      </c>
      <c r="N2712" s="180">
        <v>1</v>
      </c>
      <c r="O2712" s="180">
        <v>-4893.7</v>
      </c>
      <c r="P2712" s="180">
        <v>0</v>
      </c>
      <c r="Q2712" t="str">
        <f t="shared" si="42"/>
        <v>5-Large C&amp;I</v>
      </c>
      <c r="R2712" s="182"/>
      <c r="S2712" t="s">
        <v>304</v>
      </c>
      <c r="U2712" s="182"/>
    </row>
    <row r="2713" spans="1:21" x14ac:dyDescent="0.35">
      <c r="A2713" s="180">
        <v>4</v>
      </c>
      <c r="B2713" s="180" t="s">
        <v>187</v>
      </c>
      <c r="C2713" s="180">
        <v>2020</v>
      </c>
      <c r="D2713" s="180">
        <v>5</v>
      </c>
      <c r="E2713" s="180" t="s">
        <v>222</v>
      </c>
      <c r="F2713" s="181">
        <v>10</v>
      </c>
      <c r="G2713" s="180" t="s">
        <v>238</v>
      </c>
      <c r="H2713" s="180">
        <v>903</v>
      </c>
      <c r="I2713" s="180" t="s">
        <v>239</v>
      </c>
      <c r="J2713" s="180" t="s">
        <v>121</v>
      </c>
      <c r="K2713" s="180" t="s">
        <v>230</v>
      </c>
      <c r="L2713" s="180">
        <v>4513</v>
      </c>
      <c r="M2713" s="180" t="s">
        <v>240</v>
      </c>
      <c r="N2713" s="180">
        <v>152</v>
      </c>
      <c r="O2713" s="180">
        <v>14071.06</v>
      </c>
      <c r="P2713" s="180">
        <v>98028</v>
      </c>
      <c r="Q2713" t="str">
        <f t="shared" si="42"/>
        <v>1-Residential</v>
      </c>
      <c r="R2713" s="182"/>
      <c r="S2713" t="s">
        <v>304</v>
      </c>
      <c r="U2713" s="182"/>
    </row>
    <row r="2714" spans="1:21" x14ac:dyDescent="0.35">
      <c r="A2714" s="180">
        <v>5</v>
      </c>
      <c r="B2714" s="180" t="s">
        <v>181</v>
      </c>
      <c r="C2714" s="180">
        <v>2020</v>
      </c>
      <c r="D2714" s="180">
        <v>5</v>
      </c>
      <c r="E2714" s="180" t="s">
        <v>222</v>
      </c>
      <c r="F2714" s="181">
        <v>1</v>
      </c>
      <c r="G2714" s="180" t="s">
        <v>183</v>
      </c>
      <c r="H2714" s="180">
        <v>6</v>
      </c>
      <c r="I2714" s="180" t="s">
        <v>256</v>
      </c>
      <c r="J2714" s="180" t="s">
        <v>122</v>
      </c>
      <c r="K2714" s="180" t="s">
        <v>242</v>
      </c>
      <c r="L2714" s="180">
        <v>200</v>
      </c>
      <c r="M2714" s="180" t="s">
        <v>210</v>
      </c>
      <c r="N2714" s="180">
        <v>54799</v>
      </c>
      <c r="O2714" s="180">
        <v>4364038.9400000004</v>
      </c>
      <c r="P2714" s="180">
        <v>25808836</v>
      </c>
      <c r="Q2714" t="str">
        <f t="shared" si="42"/>
        <v>2-Low Income Residential</v>
      </c>
      <c r="R2714" s="182"/>
      <c r="S2714" t="s">
        <v>304</v>
      </c>
      <c r="U2714" s="182"/>
    </row>
    <row r="2715" spans="1:21" x14ac:dyDescent="0.35">
      <c r="A2715" s="180">
        <v>5</v>
      </c>
      <c r="B2715" s="180" t="s">
        <v>181</v>
      </c>
      <c r="C2715" s="180">
        <v>2020</v>
      </c>
      <c r="D2715" s="180">
        <v>5</v>
      </c>
      <c r="E2715" s="180" t="s">
        <v>222</v>
      </c>
      <c r="F2715" s="181">
        <v>5</v>
      </c>
      <c r="G2715" s="180" t="s">
        <v>195</v>
      </c>
      <c r="H2715" s="180">
        <v>13</v>
      </c>
      <c r="I2715" s="180" t="s">
        <v>296</v>
      </c>
      <c r="J2715" s="180" t="s">
        <v>119</v>
      </c>
      <c r="K2715" s="180" t="s">
        <v>216</v>
      </c>
      <c r="L2715" s="180">
        <v>460</v>
      </c>
      <c r="M2715" s="180" t="s">
        <v>198</v>
      </c>
      <c r="N2715" s="180">
        <v>7</v>
      </c>
      <c r="O2715" s="180">
        <v>17893.580000000002</v>
      </c>
      <c r="P2715" s="180">
        <v>91780</v>
      </c>
      <c r="Q2715" t="str">
        <f t="shared" si="42"/>
        <v>4-Medium C&amp;I</v>
      </c>
      <c r="R2715" s="182"/>
      <c r="S2715" t="s">
        <v>304</v>
      </c>
      <c r="U2715" s="182"/>
    </row>
    <row r="2716" spans="1:21" x14ac:dyDescent="0.35">
      <c r="A2716" s="180">
        <v>5</v>
      </c>
      <c r="B2716" s="180" t="s">
        <v>181</v>
      </c>
      <c r="C2716" s="180">
        <v>2020</v>
      </c>
      <c r="D2716" s="180">
        <v>5</v>
      </c>
      <c r="E2716" s="180" t="s">
        <v>222</v>
      </c>
      <c r="F2716" s="181">
        <v>79</v>
      </c>
      <c r="G2716" s="180" t="s">
        <v>212</v>
      </c>
      <c r="H2716" s="180">
        <v>18</v>
      </c>
      <c r="I2716" s="180" t="s">
        <v>215</v>
      </c>
      <c r="J2716" s="180" t="s">
        <v>119</v>
      </c>
      <c r="K2716" s="180" t="s">
        <v>216</v>
      </c>
      <c r="L2716" s="180">
        <v>1579</v>
      </c>
      <c r="M2716" s="180" t="s">
        <v>271</v>
      </c>
      <c r="N2716" s="180">
        <v>1</v>
      </c>
      <c r="O2716" s="180">
        <v>11342.8</v>
      </c>
      <c r="P2716" s="180">
        <v>68600</v>
      </c>
      <c r="Q2716" t="str">
        <f t="shared" si="42"/>
        <v>4-Medium C&amp;I</v>
      </c>
      <c r="R2716" s="182"/>
      <c r="S2716" t="s">
        <v>304</v>
      </c>
      <c r="U2716" s="182"/>
    </row>
    <row r="2717" spans="1:21" x14ac:dyDescent="0.35">
      <c r="A2717" s="180">
        <v>5</v>
      </c>
      <c r="B2717" s="180" t="s">
        <v>181</v>
      </c>
      <c r="C2717" s="180">
        <v>2020</v>
      </c>
      <c r="D2717" s="180">
        <v>5</v>
      </c>
      <c r="E2717" s="180" t="s">
        <v>222</v>
      </c>
      <c r="F2717" s="181">
        <v>3</v>
      </c>
      <c r="G2717" s="180" t="s">
        <v>189</v>
      </c>
      <c r="H2717" s="180">
        <v>19</v>
      </c>
      <c r="I2717" s="180" t="s">
        <v>262</v>
      </c>
      <c r="J2717" s="180" t="s">
        <v>127</v>
      </c>
      <c r="K2717" s="180" t="s">
        <v>263</v>
      </c>
      <c r="L2717" s="180">
        <v>300</v>
      </c>
      <c r="M2717" s="180" t="s">
        <v>191</v>
      </c>
      <c r="N2717" s="180">
        <v>48</v>
      </c>
      <c r="O2717" s="180">
        <v>126400.75</v>
      </c>
      <c r="P2717" s="180">
        <v>697233</v>
      </c>
      <c r="Q2717" t="str">
        <f t="shared" si="42"/>
        <v>4-Medium C&amp;I</v>
      </c>
      <c r="R2717" s="182"/>
      <c r="S2717" t="s">
        <v>304</v>
      </c>
      <c r="U2717" s="182"/>
    </row>
    <row r="2718" spans="1:21" x14ac:dyDescent="0.35">
      <c r="A2718" s="180">
        <v>5</v>
      </c>
      <c r="B2718" s="180" t="s">
        <v>181</v>
      </c>
      <c r="C2718" s="180">
        <v>2020</v>
      </c>
      <c r="D2718" s="180">
        <v>5</v>
      </c>
      <c r="E2718" s="180" t="s">
        <v>222</v>
      </c>
      <c r="F2718" s="181">
        <v>3</v>
      </c>
      <c r="G2718" s="180" t="s">
        <v>189</v>
      </c>
      <c r="H2718" s="180">
        <v>701</v>
      </c>
      <c r="I2718" s="180" t="s">
        <v>206</v>
      </c>
      <c r="J2718" s="180" t="s">
        <v>207</v>
      </c>
      <c r="K2718" s="180" t="s">
        <v>208</v>
      </c>
      <c r="L2718" s="180">
        <v>300</v>
      </c>
      <c r="M2718" s="180" t="s">
        <v>191</v>
      </c>
      <c r="N2718" s="180">
        <v>162</v>
      </c>
      <c r="O2718" s="180">
        <v>1151703.8899999999</v>
      </c>
      <c r="P2718" s="180">
        <v>7242494</v>
      </c>
      <c r="Q2718" t="str">
        <f t="shared" si="42"/>
        <v>5-Large C&amp;I</v>
      </c>
      <c r="R2718" s="182"/>
      <c r="S2718" t="s">
        <v>304</v>
      </c>
      <c r="U2718" s="182"/>
    </row>
    <row r="2719" spans="1:21" x14ac:dyDescent="0.35">
      <c r="A2719" s="180">
        <v>4</v>
      </c>
      <c r="B2719" s="180" t="s">
        <v>187</v>
      </c>
      <c r="C2719" s="180">
        <v>2020</v>
      </c>
      <c r="D2719" s="180">
        <v>5</v>
      </c>
      <c r="E2719" s="180" t="s">
        <v>222</v>
      </c>
      <c r="F2719" s="181">
        <v>3</v>
      </c>
      <c r="G2719" s="180" t="s">
        <v>189</v>
      </c>
      <c r="H2719" s="180">
        <v>9</v>
      </c>
      <c r="I2719" s="180" t="s">
        <v>275</v>
      </c>
      <c r="J2719" s="180" t="s">
        <v>117</v>
      </c>
      <c r="K2719" s="180" t="s">
        <v>236</v>
      </c>
      <c r="L2719" s="180">
        <v>300</v>
      </c>
      <c r="M2719" s="180" t="s">
        <v>191</v>
      </c>
      <c r="N2719" s="180">
        <v>2</v>
      </c>
      <c r="O2719" s="180">
        <v>161.11000000000001</v>
      </c>
      <c r="P2719" s="180">
        <v>675</v>
      </c>
      <c r="Q2719" t="str">
        <f t="shared" si="42"/>
        <v>3-Small C&amp;I</v>
      </c>
      <c r="R2719" s="182"/>
      <c r="S2719" t="s">
        <v>304</v>
      </c>
      <c r="U2719" s="182"/>
    </row>
    <row r="2720" spans="1:21" x14ac:dyDescent="0.35">
      <c r="A2720" s="180">
        <v>5</v>
      </c>
      <c r="B2720" s="180" t="s">
        <v>181</v>
      </c>
      <c r="C2720" s="180">
        <v>2020</v>
      </c>
      <c r="D2720" s="180">
        <v>5</v>
      </c>
      <c r="E2720" s="180" t="s">
        <v>222</v>
      </c>
      <c r="F2720" s="181">
        <v>5</v>
      </c>
      <c r="G2720" s="180" t="s">
        <v>195</v>
      </c>
      <c r="H2720" s="180">
        <v>11</v>
      </c>
      <c r="I2720" s="180" t="s">
        <v>283</v>
      </c>
      <c r="J2720" s="180" t="s">
        <v>115</v>
      </c>
      <c r="K2720" s="180" t="s">
        <v>185</v>
      </c>
      <c r="L2720" s="180">
        <v>460</v>
      </c>
      <c r="M2720" s="180" t="s">
        <v>198</v>
      </c>
      <c r="N2720" s="180">
        <v>2</v>
      </c>
      <c r="O2720" s="180">
        <v>139.21</v>
      </c>
      <c r="P2720" s="180">
        <v>620</v>
      </c>
      <c r="Q2720" t="str">
        <f t="shared" si="42"/>
        <v>3-Small C&amp;I</v>
      </c>
      <c r="R2720" s="182"/>
      <c r="S2720" t="s">
        <v>304</v>
      </c>
      <c r="U2720" s="182"/>
    </row>
    <row r="2721" spans="1:21" x14ac:dyDescent="0.35">
      <c r="A2721" s="180">
        <v>5</v>
      </c>
      <c r="B2721" s="180" t="s">
        <v>181</v>
      </c>
      <c r="C2721" s="180">
        <v>2020</v>
      </c>
      <c r="D2721" s="180">
        <v>5</v>
      </c>
      <c r="E2721" s="180" t="s">
        <v>222</v>
      </c>
      <c r="F2721" s="181">
        <v>6</v>
      </c>
      <c r="G2721" s="180" t="s">
        <v>192</v>
      </c>
      <c r="H2721" s="180">
        <v>5</v>
      </c>
      <c r="I2721" s="180" t="s">
        <v>190</v>
      </c>
      <c r="J2721" s="180" t="s">
        <v>115</v>
      </c>
      <c r="K2721" s="180" t="s">
        <v>185</v>
      </c>
      <c r="L2721" s="180">
        <v>700</v>
      </c>
      <c r="M2721" s="180" t="s">
        <v>193</v>
      </c>
      <c r="N2721" s="180">
        <v>6</v>
      </c>
      <c r="O2721" s="180">
        <v>315.49</v>
      </c>
      <c r="P2721" s="180">
        <v>1219</v>
      </c>
      <c r="Q2721" t="str">
        <f t="shared" si="42"/>
        <v>3-Small C&amp;I</v>
      </c>
      <c r="R2721" s="182"/>
      <c r="S2721" t="s">
        <v>304</v>
      </c>
      <c r="U2721" s="182"/>
    </row>
    <row r="2722" spans="1:21" x14ac:dyDescent="0.35">
      <c r="A2722" s="180">
        <v>5</v>
      </c>
      <c r="B2722" s="180" t="s">
        <v>181</v>
      </c>
      <c r="C2722" s="180">
        <v>2020</v>
      </c>
      <c r="D2722" s="180">
        <v>5</v>
      </c>
      <c r="E2722" s="180" t="s">
        <v>222</v>
      </c>
      <c r="F2722" s="181">
        <v>72</v>
      </c>
      <c r="G2722" s="180" t="s">
        <v>212</v>
      </c>
      <c r="H2722" s="180">
        <v>5</v>
      </c>
      <c r="I2722" s="180" t="s">
        <v>190</v>
      </c>
      <c r="J2722" s="180" t="s">
        <v>115</v>
      </c>
      <c r="K2722" s="180" t="s">
        <v>185</v>
      </c>
      <c r="L2722" s="180">
        <v>1572</v>
      </c>
      <c r="M2722" s="180" t="s">
        <v>231</v>
      </c>
      <c r="N2722" s="180">
        <v>1</v>
      </c>
      <c r="O2722" s="180">
        <v>3218.67</v>
      </c>
      <c r="P2722" s="180">
        <v>14636</v>
      </c>
      <c r="Q2722" t="str">
        <f t="shared" si="42"/>
        <v>3-Small C&amp;I</v>
      </c>
      <c r="R2722" s="182"/>
      <c r="S2722" t="s">
        <v>304</v>
      </c>
      <c r="U2722" s="182"/>
    </row>
    <row r="2723" spans="1:21" x14ac:dyDescent="0.35">
      <c r="A2723" s="180">
        <v>5</v>
      </c>
      <c r="B2723" s="180" t="s">
        <v>181</v>
      </c>
      <c r="C2723" s="180">
        <v>2020</v>
      </c>
      <c r="D2723" s="180">
        <v>5</v>
      </c>
      <c r="E2723" s="180" t="s">
        <v>222</v>
      </c>
      <c r="F2723" s="181">
        <v>10</v>
      </c>
      <c r="G2723" s="180" t="s">
        <v>238</v>
      </c>
      <c r="H2723" s="180">
        <v>950</v>
      </c>
      <c r="I2723" s="180" t="s">
        <v>184</v>
      </c>
      <c r="J2723" s="180" t="s">
        <v>115</v>
      </c>
      <c r="K2723" s="180" t="s">
        <v>185</v>
      </c>
      <c r="L2723" s="180">
        <v>4513</v>
      </c>
      <c r="M2723" s="180" t="s">
        <v>240</v>
      </c>
      <c r="N2723" s="180">
        <v>13</v>
      </c>
      <c r="O2723" s="180">
        <v>1852.88</v>
      </c>
      <c r="P2723" s="180">
        <v>17581</v>
      </c>
      <c r="Q2723" t="str">
        <f t="shared" si="42"/>
        <v>3-Small C&amp;I</v>
      </c>
      <c r="R2723" s="182"/>
      <c r="S2723" t="s">
        <v>304</v>
      </c>
      <c r="U2723" s="182"/>
    </row>
    <row r="2724" spans="1:21" x14ac:dyDescent="0.35">
      <c r="A2724" s="180">
        <v>5</v>
      </c>
      <c r="B2724" s="180" t="s">
        <v>181</v>
      </c>
      <c r="C2724" s="180">
        <v>2020</v>
      </c>
      <c r="D2724" s="180">
        <v>5</v>
      </c>
      <c r="E2724" s="180" t="s">
        <v>222</v>
      </c>
      <c r="F2724" s="181">
        <v>3</v>
      </c>
      <c r="G2724" s="180" t="s">
        <v>189</v>
      </c>
      <c r="H2724" s="180">
        <v>950</v>
      </c>
      <c r="I2724" s="180" t="s">
        <v>184</v>
      </c>
      <c r="J2724" s="180" t="s">
        <v>115</v>
      </c>
      <c r="K2724" s="180" t="s">
        <v>185</v>
      </c>
      <c r="L2724" s="180">
        <v>4532</v>
      </c>
      <c r="M2724" s="180" t="s">
        <v>200</v>
      </c>
      <c r="N2724" s="180">
        <v>60851</v>
      </c>
      <c r="O2724" s="180">
        <v>2365028.7400000002</v>
      </c>
      <c r="P2724" s="180">
        <v>71231586</v>
      </c>
      <c r="Q2724" t="str">
        <f t="shared" si="42"/>
        <v>3-Small C&amp;I</v>
      </c>
      <c r="R2724" s="182"/>
      <c r="S2724" t="s">
        <v>304</v>
      </c>
      <c r="U2724" s="182"/>
    </row>
    <row r="2725" spans="1:21" x14ac:dyDescent="0.35">
      <c r="A2725" s="180">
        <v>5</v>
      </c>
      <c r="B2725" s="180" t="s">
        <v>181</v>
      </c>
      <c r="C2725" s="180">
        <v>2020</v>
      </c>
      <c r="D2725" s="180">
        <v>5</v>
      </c>
      <c r="E2725" s="180" t="s">
        <v>222</v>
      </c>
      <c r="F2725" s="181">
        <v>3</v>
      </c>
      <c r="G2725" s="180" t="s">
        <v>189</v>
      </c>
      <c r="H2725" s="180">
        <v>11</v>
      </c>
      <c r="I2725" s="180" t="s">
        <v>283</v>
      </c>
      <c r="J2725" s="180" t="s">
        <v>115</v>
      </c>
      <c r="K2725" s="180" t="s">
        <v>185</v>
      </c>
      <c r="L2725" s="180">
        <v>300</v>
      </c>
      <c r="M2725" s="180" t="s">
        <v>191</v>
      </c>
      <c r="N2725" s="180">
        <v>210</v>
      </c>
      <c r="O2725" s="180">
        <v>75082.179999999993</v>
      </c>
      <c r="P2725" s="180">
        <v>381680</v>
      </c>
      <c r="Q2725" t="str">
        <f t="shared" si="42"/>
        <v>3-Small C&amp;I</v>
      </c>
      <c r="R2725" s="182"/>
      <c r="S2725" t="s">
        <v>304</v>
      </c>
      <c r="U2725" s="182"/>
    </row>
    <row r="2726" spans="1:21" x14ac:dyDescent="0.35">
      <c r="A2726" s="180">
        <v>5</v>
      </c>
      <c r="B2726" s="180" t="s">
        <v>181</v>
      </c>
      <c r="C2726" s="180">
        <v>2020</v>
      </c>
      <c r="D2726" s="180">
        <v>5</v>
      </c>
      <c r="E2726" s="180" t="s">
        <v>222</v>
      </c>
      <c r="F2726" s="181">
        <v>1</v>
      </c>
      <c r="G2726" s="180" t="s">
        <v>183</v>
      </c>
      <c r="H2726" s="180">
        <v>903</v>
      </c>
      <c r="I2726" s="180" t="s">
        <v>239</v>
      </c>
      <c r="J2726" s="180" t="s">
        <v>121</v>
      </c>
      <c r="K2726" s="180" t="s">
        <v>230</v>
      </c>
      <c r="L2726" s="180">
        <v>4512</v>
      </c>
      <c r="M2726" s="180" t="s">
        <v>186</v>
      </c>
      <c r="N2726" s="180">
        <v>460927</v>
      </c>
      <c r="O2726" s="180">
        <v>29603714.140000001</v>
      </c>
      <c r="P2726" s="180">
        <v>215381842</v>
      </c>
      <c r="Q2726" t="str">
        <f t="shared" si="42"/>
        <v>1-Residential</v>
      </c>
      <c r="R2726" s="182"/>
      <c r="S2726" t="s">
        <v>304</v>
      </c>
      <c r="U2726" s="182"/>
    </row>
    <row r="2727" spans="1:21" x14ac:dyDescent="0.35">
      <c r="A2727" s="180">
        <v>5</v>
      </c>
      <c r="B2727" s="180" t="s">
        <v>181</v>
      </c>
      <c r="C2727" s="180">
        <v>2020</v>
      </c>
      <c r="D2727" s="180">
        <v>5</v>
      </c>
      <c r="E2727" s="180" t="s">
        <v>222</v>
      </c>
      <c r="F2727" s="181">
        <v>10</v>
      </c>
      <c r="G2727" s="180" t="s">
        <v>238</v>
      </c>
      <c r="H2727" s="180">
        <v>602</v>
      </c>
      <c r="I2727" s="180" t="s">
        <v>246</v>
      </c>
      <c r="J2727" s="180" t="s">
        <v>125</v>
      </c>
      <c r="K2727" s="180" t="s">
        <v>197</v>
      </c>
      <c r="L2727" s="180">
        <v>207</v>
      </c>
      <c r="M2727" s="180" t="s">
        <v>243</v>
      </c>
      <c r="N2727" s="180">
        <v>2</v>
      </c>
      <c r="O2727" s="180">
        <v>60.17</v>
      </c>
      <c r="P2727" s="180">
        <v>107</v>
      </c>
      <c r="Q2727" t="str">
        <f t="shared" si="42"/>
        <v>Street</v>
      </c>
      <c r="R2727" s="182"/>
      <c r="S2727" t="s">
        <v>304</v>
      </c>
      <c r="U2727" s="182"/>
    </row>
    <row r="2728" spans="1:21" x14ac:dyDescent="0.35">
      <c r="A2728" s="180">
        <v>5</v>
      </c>
      <c r="B2728" s="180" t="s">
        <v>181</v>
      </c>
      <c r="C2728" s="180">
        <v>2020</v>
      </c>
      <c r="D2728" s="180">
        <v>5</v>
      </c>
      <c r="E2728" s="180" t="s">
        <v>222</v>
      </c>
      <c r="F2728" s="181">
        <v>6</v>
      </c>
      <c r="G2728" s="180" t="s">
        <v>192</v>
      </c>
      <c r="H2728" s="180">
        <v>618</v>
      </c>
      <c r="I2728" s="180" t="s">
        <v>294</v>
      </c>
      <c r="J2728" s="180" t="s">
        <v>130</v>
      </c>
      <c r="K2728" s="180" t="s">
        <v>280</v>
      </c>
      <c r="L2728" s="180">
        <v>4562</v>
      </c>
      <c r="M2728" s="180" t="s">
        <v>211</v>
      </c>
      <c r="N2728" s="180">
        <v>6</v>
      </c>
      <c r="O2728" s="180">
        <v>1411.03</v>
      </c>
      <c r="P2728" s="180">
        <v>2832</v>
      </c>
      <c r="Q2728" t="str">
        <f t="shared" si="42"/>
        <v>Street</v>
      </c>
      <c r="R2728" s="182"/>
      <c r="S2728" t="s">
        <v>304</v>
      </c>
      <c r="U2728" s="182"/>
    </row>
    <row r="2729" spans="1:21" x14ac:dyDescent="0.35">
      <c r="A2729" s="180">
        <v>5</v>
      </c>
      <c r="B2729" s="180" t="s">
        <v>181</v>
      </c>
      <c r="C2729" s="180">
        <v>2020</v>
      </c>
      <c r="D2729" s="180">
        <v>5</v>
      </c>
      <c r="E2729" s="180" t="s">
        <v>222</v>
      </c>
      <c r="F2729" s="181">
        <v>6</v>
      </c>
      <c r="G2729" s="180" t="s">
        <v>192</v>
      </c>
      <c r="H2729" s="180">
        <v>623</v>
      </c>
      <c r="I2729" s="180" t="s">
        <v>295</v>
      </c>
      <c r="J2729" s="180" t="s">
        <v>124</v>
      </c>
      <c r="K2729" s="180" t="s">
        <v>227</v>
      </c>
      <c r="L2729" s="180">
        <v>700</v>
      </c>
      <c r="M2729" s="180" t="s">
        <v>193</v>
      </c>
      <c r="N2729" s="180">
        <v>1</v>
      </c>
      <c r="O2729" s="180">
        <v>1244.1300000000001</v>
      </c>
      <c r="P2729" s="180">
        <v>4326</v>
      </c>
      <c r="Q2729" t="str">
        <f t="shared" si="42"/>
        <v>Street</v>
      </c>
      <c r="R2729" s="182"/>
      <c r="S2729" t="s">
        <v>304</v>
      </c>
      <c r="U2729" s="182"/>
    </row>
    <row r="2730" spans="1:21" x14ac:dyDescent="0.35">
      <c r="A2730" s="180">
        <v>5</v>
      </c>
      <c r="B2730" s="180" t="s">
        <v>181</v>
      </c>
      <c r="C2730" s="180">
        <v>2020</v>
      </c>
      <c r="D2730" s="180">
        <v>5</v>
      </c>
      <c r="E2730" s="180" t="s">
        <v>222</v>
      </c>
      <c r="F2730" s="181">
        <v>6</v>
      </c>
      <c r="G2730" s="180" t="s">
        <v>192</v>
      </c>
      <c r="H2730" s="180">
        <v>624</v>
      </c>
      <c r="I2730" s="180" t="s">
        <v>226</v>
      </c>
      <c r="J2730" s="180" t="s">
        <v>124</v>
      </c>
      <c r="K2730" s="180" t="s">
        <v>227</v>
      </c>
      <c r="L2730" s="180">
        <v>4562</v>
      </c>
      <c r="M2730" s="180" t="s">
        <v>211</v>
      </c>
      <c r="N2730" s="180">
        <v>13</v>
      </c>
      <c r="O2730" s="180">
        <v>2255.81</v>
      </c>
      <c r="P2730" s="180">
        <v>10594</v>
      </c>
      <c r="Q2730" t="str">
        <f t="shared" si="42"/>
        <v>Street</v>
      </c>
      <c r="R2730" s="182"/>
      <c r="S2730" t="s">
        <v>304</v>
      </c>
      <c r="U2730" s="182"/>
    </row>
    <row r="2731" spans="1:21" x14ac:dyDescent="0.35">
      <c r="A2731" s="180">
        <v>5</v>
      </c>
      <c r="B2731" s="180" t="s">
        <v>181</v>
      </c>
      <c r="C2731" s="180">
        <v>2020</v>
      </c>
      <c r="D2731" s="180">
        <v>5</v>
      </c>
      <c r="E2731" s="180" t="s">
        <v>222</v>
      </c>
      <c r="F2731" s="181">
        <v>60</v>
      </c>
      <c r="G2731" s="180" t="s">
        <v>212</v>
      </c>
      <c r="H2731" s="180">
        <v>624</v>
      </c>
      <c r="I2731" s="180" t="s">
        <v>226</v>
      </c>
      <c r="J2731" s="180" t="s">
        <v>124</v>
      </c>
      <c r="K2731" s="180" t="s">
        <v>227</v>
      </c>
      <c r="L2731" s="180">
        <v>4563</v>
      </c>
      <c r="M2731" s="180" t="s">
        <v>228</v>
      </c>
      <c r="N2731" s="180">
        <v>2</v>
      </c>
      <c r="O2731" s="180">
        <v>37.94</v>
      </c>
      <c r="P2731" s="180">
        <v>191</v>
      </c>
      <c r="Q2731" t="str">
        <f t="shared" si="42"/>
        <v>Street</v>
      </c>
      <c r="R2731" s="182"/>
      <c r="S2731" t="s">
        <v>304</v>
      </c>
      <c r="U2731" s="182"/>
    </row>
    <row r="2732" spans="1:21" x14ac:dyDescent="0.35">
      <c r="A2732" s="180">
        <v>5</v>
      </c>
      <c r="B2732" s="180" t="s">
        <v>181</v>
      </c>
      <c r="C2732" s="180">
        <v>2020</v>
      </c>
      <c r="D2732" s="180">
        <v>5</v>
      </c>
      <c r="E2732" s="180" t="s">
        <v>222</v>
      </c>
      <c r="F2732" s="181">
        <v>1</v>
      </c>
      <c r="G2732" s="180" t="s">
        <v>183</v>
      </c>
      <c r="H2732" s="180">
        <v>905</v>
      </c>
      <c r="I2732" s="180" t="s">
        <v>272</v>
      </c>
      <c r="J2732" s="180" t="s">
        <v>122</v>
      </c>
      <c r="K2732" s="180" t="s">
        <v>242</v>
      </c>
      <c r="L2732" s="180">
        <v>4512</v>
      </c>
      <c r="M2732" s="180" t="s">
        <v>186</v>
      </c>
      <c r="N2732" s="180">
        <v>64951</v>
      </c>
      <c r="O2732" s="180">
        <v>1287586.3799999999</v>
      </c>
      <c r="P2732" s="180">
        <v>29438932</v>
      </c>
      <c r="Q2732" t="str">
        <f t="shared" si="42"/>
        <v>2-Low Income Residential</v>
      </c>
      <c r="R2732" s="182"/>
      <c r="S2732" t="s">
        <v>304</v>
      </c>
      <c r="U2732" s="182"/>
    </row>
    <row r="2733" spans="1:21" x14ac:dyDescent="0.35">
      <c r="A2733" s="180">
        <v>5</v>
      </c>
      <c r="B2733" s="180" t="s">
        <v>181</v>
      </c>
      <c r="C2733" s="180">
        <v>2020</v>
      </c>
      <c r="D2733" s="180">
        <v>5</v>
      </c>
      <c r="E2733" s="180" t="s">
        <v>222</v>
      </c>
      <c r="F2733" s="181">
        <v>10</v>
      </c>
      <c r="G2733" s="180" t="s">
        <v>238</v>
      </c>
      <c r="H2733" s="180">
        <v>1</v>
      </c>
      <c r="I2733" s="180" t="s">
        <v>229</v>
      </c>
      <c r="J2733" s="180" t="s">
        <v>121</v>
      </c>
      <c r="K2733" s="180" t="s">
        <v>230</v>
      </c>
      <c r="L2733" s="180">
        <v>207</v>
      </c>
      <c r="M2733" s="180" t="s">
        <v>243</v>
      </c>
      <c r="N2733" s="180">
        <v>37144</v>
      </c>
      <c r="O2733" s="180">
        <v>5929600</v>
      </c>
      <c r="P2733" s="180">
        <v>22900268</v>
      </c>
      <c r="Q2733" t="str">
        <f t="shared" si="42"/>
        <v>1-Residential</v>
      </c>
      <c r="R2733" s="182"/>
      <c r="S2733" t="s">
        <v>304</v>
      </c>
      <c r="U2733" s="182"/>
    </row>
    <row r="2734" spans="1:21" x14ac:dyDescent="0.35">
      <c r="A2734" s="180">
        <v>4</v>
      </c>
      <c r="B2734" s="180" t="s">
        <v>187</v>
      </c>
      <c r="C2734" s="180">
        <v>2020</v>
      </c>
      <c r="D2734" s="180">
        <v>5</v>
      </c>
      <c r="E2734" s="180" t="s">
        <v>222</v>
      </c>
      <c r="F2734" s="181">
        <v>3</v>
      </c>
      <c r="G2734" s="180" t="s">
        <v>189</v>
      </c>
      <c r="H2734" s="180">
        <v>710</v>
      </c>
      <c r="I2734" s="180" t="s">
        <v>220</v>
      </c>
      <c r="J2734" s="180" t="s">
        <v>207</v>
      </c>
      <c r="K2734" s="180" t="s">
        <v>208</v>
      </c>
      <c r="L2734" s="180">
        <v>4532</v>
      </c>
      <c r="M2734" s="180" t="s">
        <v>200</v>
      </c>
      <c r="N2734" s="180">
        <v>10</v>
      </c>
      <c r="O2734" s="180">
        <v>283409.06</v>
      </c>
      <c r="P2734" s="180">
        <v>3122907</v>
      </c>
      <c r="Q2734" t="str">
        <f t="shared" si="42"/>
        <v>5-Large C&amp;I</v>
      </c>
      <c r="R2734" s="182"/>
      <c r="S2734" t="s">
        <v>304</v>
      </c>
      <c r="U2734" s="182"/>
    </row>
    <row r="2735" spans="1:21" x14ac:dyDescent="0.35">
      <c r="A2735" s="180">
        <v>5</v>
      </c>
      <c r="B2735" s="180" t="s">
        <v>181</v>
      </c>
      <c r="C2735" s="180">
        <v>2020</v>
      </c>
      <c r="D2735" s="180">
        <v>5</v>
      </c>
      <c r="E2735" s="180" t="s">
        <v>222</v>
      </c>
      <c r="F2735" s="181">
        <v>3</v>
      </c>
      <c r="G2735" s="180" t="s">
        <v>189</v>
      </c>
      <c r="H2735" s="180">
        <v>2</v>
      </c>
      <c r="I2735" s="180" t="s">
        <v>264</v>
      </c>
      <c r="J2735" s="180" t="s">
        <v>121</v>
      </c>
      <c r="K2735" s="180" t="s">
        <v>230</v>
      </c>
      <c r="L2735" s="180">
        <v>300</v>
      </c>
      <c r="M2735" s="180" t="s">
        <v>191</v>
      </c>
      <c r="N2735" s="180">
        <v>2</v>
      </c>
      <c r="O2735" s="180">
        <v>120.15</v>
      </c>
      <c r="P2735" s="180">
        <v>434</v>
      </c>
      <c r="Q2735" t="str">
        <f t="shared" si="42"/>
        <v>1-Residential</v>
      </c>
      <c r="R2735" s="182"/>
      <c r="S2735" t="s">
        <v>304</v>
      </c>
      <c r="U2735" s="182"/>
    </row>
    <row r="2736" spans="1:21" x14ac:dyDescent="0.35">
      <c r="A2736" s="180">
        <v>5</v>
      </c>
      <c r="B2736" s="180" t="s">
        <v>181</v>
      </c>
      <c r="C2736" s="180">
        <v>2020</v>
      </c>
      <c r="D2736" s="180">
        <v>5</v>
      </c>
      <c r="E2736" s="180" t="s">
        <v>222</v>
      </c>
      <c r="F2736" s="181">
        <v>3</v>
      </c>
      <c r="G2736" s="180" t="s">
        <v>189</v>
      </c>
      <c r="H2736" s="180">
        <v>15</v>
      </c>
      <c r="I2736" s="180" t="s">
        <v>252</v>
      </c>
      <c r="J2736" s="180" t="s">
        <v>118</v>
      </c>
      <c r="K2736" s="180" t="s">
        <v>214</v>
      </c>
      <c r="L2736" s="180">
        <v>300</v>
      </c>
      <c r="M2736" s="180" t="s">
        <v>191</v>
      </c>
      <c r="N2736" s="180">
        <v>103</v>
      </c>
      <c r="O2736" s="180">
        <v>4830.76</v>
      </c>
      <c r="P2736" s="180">
        <v>19522</v>
      </c>
      <c r="Q2736" t="str">
        <f t="shared" si="42"/>
        <v>3-Small C&amp;I</v>
      </c>
      <c r="R2736" s="182"/>
      <c r="S2736" t="s">
        <v>304</v>
      </c>
      <c r="U2736" s="182"/>
    </row>
    <row r="2737" spans="1:21" x14ac:dyDescent="0.35">
      <c r="A2737" s="180">
        <v>4</v>
      </c>
      <c r="B2737" s="180" t="s">
        <v>187</v>
      </c>
      <c r="C2737" s="180">
        <v>2020</v>
      </c>
      <c r="D2737" s="180">
        <v>5</v>
      </c>
      <c r="E2737" s="180" t="s">
        <v>222</v>
      </c>
      <c r="F2737" s="181">
        <v>3</v>
      </c>
      <c r="G2737" s="180" t="s">
        <v>189</v>
      </c>
      <c r="H2737" s="180">
        <v>18</v>
      </c>
      <c r="I2737" s="180" t="s">
        <v>215</v>
      </c>
      <c r="J2737" s="180" t="s">
        <v>119</v>
      </c>
      <c r="K2737" s="180" t="s">
        <v>216</v>
      </c>
      <c r="L2737" s="180">
        <v>300</v>
      </c>
      <c r="M2737" s="180" t="s">
        <v>191</v>
      </c>
      <c r="N2737" s="180">
        <v>3</v>
      </c>
      <c r="O2737" s="180">
        <v>1142.5</v>
      </c>
      <c r="P2737" s="180">
        <v>4418</v>
      </c>
      <c r="Q2737" t="str">
        <f t="shared" si="42"/>
        <v>4-Medium C&amp;I</v>
      </c>
      <c r="R2737" s="182"/>
      <c r="S2737" t="s">
        <v>304</v>
      </c>
      <c r="U2737" s="182"/>
    </row>
    <row r="2738" spans="1:21" x14ac:dyDescent="0.35">
      <c r="A2738" s="180">
        <v>4</v>
      </c>
      <c r="B2738" s="180" t="s">
        <v>187</v>
      </c>
      <c r="C2738" s="180">
        <v>2020</v>
      </c>
      <c r="D2738" s="180">
        <v>5</v>
      </c>
      <c r="E2738" s="180" t="s">
        <v>222</v>
      </c>
      <c r="F2738" s="181">
        <v>5</v>
      </c>
      <c r="G2738" s="180" t="s">
        <v>195</v>
      </c>
      <c r="H2738" s="180">
        <v>18</v>
      </c>
      <c r="I2738" s="180" t="s">
        <v>215</v>
      </c>
      <c r="J2738" s="180" t="s">
        <v>119</v>
      </c>
      <c r="K2738" s="180" t="s">
        <v>216</v>
      </c>
      <c r="L2738" s="180">
        <v>460</v>
      </c>
      <c r="M2738" s="180" t="s">
        <v>198</v>
      </c>
      <c r="N2738" s="180">
        <v>1</v>
      </c>
      <c r="O2738" s="180">
        <v>470.36</v>
      </c>
      <c r="P2738" s="180">
        <v>2040</v>
      </c>
      <c r="Q2738" t="str">
        <f t="shared" si="42"/>
        <v>4-Medium C&amp;I</v>
      </c>
      <c r="R2738" s="182"/>
      <c r="S2738" t="s">
        <v>304</v>
      </c>
      <c r="U2738" s="182"/>
    </row>
    <row r="2739" spans="1:21" x14ac:dyDescent="0.35">
      <c r="A2739" s="180">
        <v>5</v>
      </c>
      <c r="B2739" s="180" t="s">
        <v>181</v>
      </c>
      <c r="C2739" s="180">
        <v>2020</v>
      </c>
      <c r="D2739" s="180">
        <v>5</v>
      </c>
      <c r="E2739" s="180" t="s">
        <v>222</v>
      </c>
      <c r="F2739" s="181">
        <v>3</v>
      </c>
      <c r="G2739" s="180" t="s">
        <v>189</v>
      </c>
      <c r="H2739" s="180">
        <v>700</v>
      </c>
      <c r="I2739" s="180" t="s">
        <v>273</v>
      </c>
      <c r="J2739" s="180" t="s">
        <v>207</v>
      </c>
      <c r="K2739" s="180" t="s">
        <v>208</v>
      </c>
      <c r="L2739" s="180">
        <v>300</v>
      </c>
      <c r="M2739" s="180" t="s">
        <v>191</v>
      </c>
      <c r="N2739" s="180">
        <v>4</v>
      </c>
      <c r="O2739" s="180">
        <v>28676.78</v>
      </c>
      <c r="P2739" s="180">
        <v>169800</v>
      </c>
      <c r="Q2739" t="str">
        <f t="shared" si="42"/>
        <v>5-Large C&amp;I</v>
      </c>
      <c r="R2739" s="182"/>
      <c r="S2739" t="s">
        <v>304</v>
      </c>
      <c r="U2739" s="182"/>
    </row>
    <row r="2740" spans="1:21" x14ac:dyDescent="0.35">
      <c r="A2740" s="180">
        <v>5</v>
      </c>
      <c r="B2740" s="180" t="s">
        <v>181</v>
      </c>
      <c r="C2740" s="180">
        <v>2020</v>
      </c>
      <c r="D2740" s="180">
        <v>5</v>
      </c>
      <c r="E2740" s="180" t="s">
        <v>222</v>
      </c>
      <c r="F2740" s="181">
        <v>79</v>
      </c>
      <c r="G2740" s="180" t="s">
        <v>212</v>
      </c>
      <c r="H2740" s="180">
        <v>954</v>
      </c>
      <c r="I2740" s="180" t="s">
        <v>237</v>
      </c>
      <c r="J2740" s="180" t="s">
        <v>119</v>
      </c>
      <c r="K2740" s="180" t="s">
        <v>216</v>
      </c>
      <c r="L2740" s="180">
        <v>4579</v>
      </c>
      <c r="M2740" s="180" t="s">
        <v>221</v>
      </c>
      <c r="N2740" s="180">
        <v>5</v>
      </c>
      <c r="O2740" s="180">
        <v>4325.26</v>
      </c>
      <c r="P2740" s="180">
        <v>51220</v>
      </c>
      <c r="Q2740" t="str">
        <f t="shared" si="42"/>
        <v>4-Medium C&amp;I</v>
      </c>
      <c r="R2740" s="182"/>
      <c r="S2740" t="s">
        <v>304</v>
      </c>
      <c r="U2740" s="182"/>
    </row>
    <row r="2741" spans="1:21" x14ac:dyDescent="0.35">
      <c r="A2741" s="180">
        <v>5</v>
      </c>
      <c r="B2741" s="180" t="s">
        <v>181</v>
      </c>
      <c r="C2741" s="180">
        <v>2020</v>
      </c>
      <c r="D2741" s="180">
        <v>5</v>
      </c>
      <c r="E2741" s="180" t="s">
        <v>222</v>
      </c>
      <c r="F2741" s="181">
        <v>5</v>
      </c>
      <c r="G2741" s="180" t="s">
        <v>195</v>
      </c>
      <c r="H2741" s="180">
        <v>951</v>
      </c>
      <c r="I2741" s="180" t="s">
        <v>250</v>
      </c>
      <c r="J2741" s="180" t="s">
        <v>126</v>
      </c>
      <c r="K2741" s="180" t="s">
        <v>249</v>
      </c>
      <c r="L2741" s="180">
        <v>4552</v>
      </c>
      <c r="M2741" s="180" t="s">
        <v>276</v>
      </c>
      <c r="N2741" s="180">
        <v>1</v>
      </c>
      <c r="O2741" s="180">
        <v>37.08</v>
      </c>
      <c r="P2741" s="180">
        <v>300</v>
      </c>
      <c r="Q2741" t="str">
        <f t="shared" si="42"/>
        <v>3-Small C&amp;I</v>
      </c>
      <c r="R2741" s="182"/>
      <c r="S2741" t="s">
        <v>304</v>
      </c>
      <c r="U2741" s="182"/>
    </row>
    <row r="2742" spans="1:21" x14ac:dyDescent="0.35">
      <c r="A2742" s="180">
        <v>5</v>
      </c>
      <c r="B2742" s="180" t="s">
        <v>181</v>
      </c>
      <c r="C2742" s="180">
        <v>2020</v>
      </c>
      <c r="D2742" s="180">
        <v>5</v>
      </c>
      <c r="E2742" s="180" t="s">
        <v>222</v>
      </c>
      <c r="F2742" s="181">
        <v>75</v>
      </c>
      <c r="G2742" s="180" t="s">
        <v>212</v>
      </c>
      <c r="H2742" s="180">
        <v>5</v>
      </c>
      <c r="I2742" s="180" t="s">
        <v>190</v>
      </c>
      <c r="J2742" s="180" t="s">
        <v>115</v>
      </c>
      <c r="K2742" s="180" t="s">
        <v>185</v>
      </c>
      <c r="L2742" s="180">
        <v>1575</v>
      </c>
      <c r="M2742" s="180" t="s">
        <v>218</v>
      </c>
      <c r="N2742" s="180">
        <v>5</v>
      </c>
      <c r="O2742" s="180">
        <v>1273.92</v>
      </c>
      <c r="P2742" s="180">
        <v>6440</v>
      </c>
      <c r="Q2742" t="str">
        <f t="shared" si="42"/>
        <v>3-Small C&amp;I</v>
      </c>
      <c r="R2742" s="182"/>
      <c r="S2742" t="s">
        <v>304</v>
      </c>
      <c r="U2742" s="182"/>
    </row>
    <row r="2743" spans="1:21" x14ac:dyDescent="0.35">
      <c r="A2743" s="180">
        <v>4</v>
      </c>
      <c r="B2743" s="180" t="s">
        <v>187</v>
      </c>
      <c r="C2743" s="180">
        <v>2020</v>
      </c>
      <c r="D2743" s="180">
        <v>5</v>
      </c>
      <c r="E2743" s="180" t="s">
        <v>222</v>
      </c>
      <c r="F2743" s="181">
        <v>3</v>
      </c>
      <c r="G2743" s="180" t="s">
        <v>189</v>
      </c>
      <c r="H2743" s="180">
        <v>616</v>
      </c>
      <c r="I2743" s="180" t="s">
        <v>199</v>
      </c>
      <c r="J2743" s="180" t="s">
        <v>125</v>
      </c>
      <c r="K2743" s="180" t="s">
        <v>197</v>
      </c>
      <c r="L2743" s="180">
        <v>4532</v>
      </c>
      <c r="M2743" s="180" t="s">
        <v>200</v>
      </c>
      <c r="N2743" s="180">
        <v>1</v>
      </c>
      <c r="O2743" s="180">
        <v>7.98</v>
      </c>
      <c r="P2743" s="180">
        <v>15</v>
      </c>
      <c r="Q2743" t="str">
        <f t="shared" si="42"/>
        <v>Street</v>
      </c>
      <c r="R2743" s="182"/>
      <c r="S2743" t="s">
        <v>304</v>
      </c>
      <c r="U2743" s="182"/>
    </row>
    <row r="2744" spans="1:21" x14ac:dyDescent="0.35">
      <c r="A2744" s="180">
        <v>5</v>
      </c>
      <c r="B2744" s="180" t="s">
        <v>181</v>
      </c>
      <c r="C2744" s="180">
        <v>2020</v>
      </c>
      <c r="D2744" s="180">
        <v>5</v>
      </c>
      <c r="E2744" s="180" t="s">
        <v>222</v>
      </c>
      <c r="F2744" s="181">
        <v>3</v>
      </c>
      <c r="G2744" s="180" t="s">
        <v>189</v>
      </c>
      <c r="H2744" s="180">
        <v>602</v>
      </c>
      <c r="I2744" s="180" t="s">
        <v>246</v>
      </c>
      <c r="J2744" s="180" t="s">
        <v>125</v>
      </c>
      <c r="K2744" s="180" t="s">
        <v>197</v>
      </c>
      <c r="L2744" s="180">
        <v>300</v>
      </c>
      <c r="M2744" s="180" t="s">
        <v>191</v>
      </c>
      <c r="N2744" s="180">
        <v>905</v>
      </c>
      <c r="O2744" s="180">
        <v>85197.57</v>
      </c>
      <c r="P2744" s="180">
        <v>210785</v>
      </c>
      <c r="Q2744" t="str">
        <f t="shared" si="42"/>
        <v>Street</v>
      </c>
      <c r="R2744" s="182"/>
      <c r="S2744" t="s">
        <v>304</v>
      </c>
      <c r="U2744" s="182"/>
    </row>
    <row r="2745" spans="1:21" x14ac:dyDescent="0.35">
      <c r="A2745" s="180">
        <v>5</v>
      </c>
      <c r="B2745" s="180" t="s">
        <v>181</v>
      </c>
      <c r="C2745" s="180">
        <v>2020</v>
      </c>
      <c r="D2745" s="180">
        <v>5</v>
      </c>
      <c r="E2745" s="180" t="s">
        <v>222</v>
      </c>
      <c r="F2745" s="181">
        <v>3</v>
      </c>
      <c r="G2745" s="180" t="s">
        <v>189</v>
      </c>
      <c r="H2745" s="180">
        <v>621</v>
      </c>
      <c r="I2745" s="180" t="s">
        <v>259</v>
      </c>
      <c r="J2745" s="180" t="s">
        <v>116</v>
      </c>
      <c r="K2745" s="180" t="s">
        <v>224</v>
      </c>
      <c r="L2745" s="180">
        <v>4532</v>
      </c>
      <c r="M2745" s="180" t="s">
        <v>200</v>
      </c>
      <c r="N2745" s="180">
        <v>6</v>
      </c>
      <c r="O2745" s="180">
        <v>447.28</v>
      </c>
      <c r="P2745" s="180">
        <v>4124</v>
      </c>
      <c r="Q2745" t="str">
        <f t="shared" si="42"/>
        <v>3-Small C&amp;I</v>
      </c>
      <c r="R2745" s="182"/>
      <c r="S2745" t="s">
        <v>304</v>
      </c>
      <c r="U2745" s="182"/>
    </row>
    <row r="2746" spans="1:21" x14ac:dyDescent="0.35">
      <c r="A2746" s="180">
        <v>5</v>
      </c>
      <c r="B2746" s="180" t="s">
        <v>181</v>
      </c>
      <c r="C2746" s="180">
        <v>2020</v>
      </c>
      <c r="D2746" s="180">
        <v>5</v>
      </c>
      <c r="E2746" s="180" t="s">
        <v>222</v>
      </c>
      <c r="F2746" s="181">
        <v>75</v>
      </c>
      <c r="G2746" s="180" t="s">
        <v>212</v>
      </c>
      <c r="H2746" s="180">
        <v>701</v>
      </c>
      <c r="I2746" s="180" t="s">
        <v>206</v>
      </c>
      <c r="J2746" s="180" t="s">
        <v>207</v>
      </c>
      <c r="K2746" s="180" t="s">
        <v>208</v>
      </c>
      <c r="L2746" s="180">
        <v>1575</v>
      </c>
      <c r="M2746" s="180" t="s">
        <v>218</v>
      </c>
      <c r="N2746" s="180">
        <v>1</v>
      </c>
      <c r="O2746" s="180">
        <v>17751.150000000001</v>
      </c>
      <c r="P2746" s="180">
        <v>119700</v>
      </c>
      <c r="Q2746" t="str">
        <f t="shared" si="42"/>
        <v>5-Large C&amp;I</v>
      </c>
      <c r="R2746" s="182"/>
      <c r="S2746" t="s">
        <v>304</v>
      </c>
      <c r="U2746" s="182"/>
    </row>
    <row r="2747" spans="1:21" x14ac:dyDescent="0.35">
      <c r="A2747" s="180">
        <v>5</v>
      </c>
      <c r="B2747" s="180" t="s">
        <v>181</v>
      </c>
      <c r="C2747" s="180">
        <v>2020</v>
      </c>
      <c r="D2747" s="180">
        <v>5</v>
      </c>
      <c r="E2747" s="180" t="s">
        <v>222</v>
      </c>
      <c r="F2747" s="181">
        <v>10</v>
      </c>
      <c r="G2747" s="180" t="s">
        <v>238</v>
      </c>
      <c r="H2747" s="180">
        <v>7</v>
      </c>
      <c r="I2747" s="180" t="s">
        <v>241</v>
      </c>
      <c r="J2747" s="180" t="s">
        <v>122</v>
      </c>
      <c r="K2747" s="180" t="s">
        <v>242</v>
      </c>
      <c r="L2747" s="180">
        <v>207</v>
      </c>
      <c r="M2747" s="180" t="s">
        <v>243</v>
      </c>
      <c r="N2747" s="180">
        <v>8</v>
      </c>
      <c r="O2747" s="180">
        <v>850.56</v>
      </c>
      <c r="P2747" s="180">
        <v>5220</v>
      </c>
      <c r="Q2747" t="str">
        <f t="shared" si="42"/>
        <v>2-Low Income Residential</v>
      </c>
      <c r="R2747" s="182"/>
      <c r="S2747" t="s">
        <v>304</v>
      </c>
      <c r="U2747" s="182"/>
    </row>
    <row r="2748" spans="1:21" x14ac:dyDescent="0.35">
      <c r="A2748" s="180">
        <v>5</v>
      </c>
      <c r="B2748" s="180" t="s">
        <v>181</v>
      </c>
      <c r="C2748" s="180">
        <v>2020</v>
      </c>
      <c r="D2748" s="180">
        <v>5</v>
      </c>
      <c r="E2748" s="180" t="s">
        <v>222</v>
      </c>
      <c r="F2748" s="181">
        <v>10</v>
      </c>
      <c r="G2748" s="180" t="s">
        <v>238</v>
      </c>
      <c r="H2748" s="180">
        <v>905</v>
      </c>
      <c r="I2748" s="180" t="s">
        <v>272</v>
      </c>
      <c r="J2748" s="180" t="s">
        <v>122</v>
      </c>
      <c r="K2748" s="180" t="s">
        <v>242</v>
      </c>
      <c r="L2748" s="180">
        <v>4513</v>
      </c>
      <c r="M2748" s="180" t="s">
        <v>240</v>
      </c>
      <c r="N2748" s="180">
        <v>4930</v>
      </c>
      <c r="O2748" s="180">
        <v>142945.24</v>
      </c>
      <c r="P2748" s="180">
        <v>3443772</v>
      </c>
      <c r="Q2748" t="str">
        <f t="shared" si="42"/>
        <v>2-Low Income Residential</v>
      </c>
      <c r="R2748" s="182"/>
      <c r="S2748" t="s">
        <v>304</v>
      </c>
      <c r="U2748" s="182"/>
    </row>
    <row r="2749" spans="1:21" x14ac:dyDescent="0.35">
      <c r="A2749" s="180">
        <v>4</v>
      </c>
      <c r="B2749" s="180" t="s">
        <v>187</v>
      </c>
      <c r="C2749" s="180">
        <v>2020</v>
      </c>
      <c r="D2749" s="180">
        <v>5</v>
      </c>
      <c r="E2749" s="180" t="s">
        <v>222</v>
      </c>
      <c r="F2749" s="181">
        <v>3</v>
      </c>
      <c r="G2749" s="180" t="s">
        <v>189</v>
      </c>
      <c r="H2749" s="180">
        <v>903</v>
      </c>
      <c r="I2749" s="180" t="s">
        <v>239</v>
      </c>
      <c r="J2749" s="180" t="s">
        <v>121</v>
      </c>
      <c r="K2749" s="180" t="s">
        <v>230</v>
      </c>
      <c r="L2749" s="180">
        <v>4532</v>
      </c>
      <c r="M2749" s="180" t="s">
        <v>200</v>
      </c>
      <c r="N2749" s="180">
        <v>21</v>
      </c>
      <c r="O2749" s="180">
        <v>967.99</v>
      </c>
      <c r="P2749" s="180">
        <v>6252</v>
      </c>
      <c r="Q2749" t="str">
        <f t="shared" si="42"/>
        <v>1-Residential</v>
      </c>
      <c r="R2749" s="182"/>
      <c r="S2749" t="s">
        <v>304</v>
      </c>
      <c r="U2749" s="182"/>
    </row>
    <row r="2750" spans="1:21" x14ac:dyDescent="0.35">
      <c r="A2750" s="180">
        <v>4</v>
      </c>
      <c r="B2750" s="180" t="s">
        <v>187</v>
      </c>
      <c r="C2750" s="180">
        <v>2020</v>
      </c>
      <c r="D2750" s="180">
        <v>5</v>
      </c>
      <c r="E2750" s="180" t="s">
        <v>222</v>
      </c>
      <c r="F2750" s="181">
        <v>3</v>
      </c>
      <c r="G2750" s="180" t="s">
        <v>189</v>
      </c>
      <c r="H2750" s="180">
        <v>1</v>
      </c>
      <c r="I2750" s="180" t="s">
        <v>229</v>
      </c>
      <c r="J2750" s="180" t="s">
        <v>121</v>
      </c>
      <c r="K2750" s="180" t="s">
        <v>230</v>
      </c>
      <c r="L2750" s="180">
        <v>300</v>
      </c>
      <c r="M2750" s="180" t="s">
        <v>191</v>
      </c>
      <c r="N2750" s="180">
        <v>20</v>
      </c>
      <c r="O2750" s="180">
        <v>1195.3399999999999</v>
      </c>
      <c r="P2750" s="180">
        <v>4127</v>
      </c>
      <c r="Q2750" t="str">
        <f t="shared" si="42"/>
        <v>1-Residential</v>
      </c>
      <c r="R2750" s="182"/>
      <c r="S2750" t="s">
        <v>304</v>
      </c>
      <c r="U2750" s="182"/>
    </row>
    <row r="2751" spans="1:21" x14ac:dyDescent="0.35">
      <c r="A2751" s="180">
        <v>5</v>
      </c>
      <c r="B2751" s="180" t="s">
        <v>181</v>
      </c>
      <c r="C2751" s="180">
        <v>2020</v>
      </c>
      <c r="D2751" s="180">
        <v>5</v>
      </c>
      <c r="E2751" s="180" t="s">
        <v>222</v>
      </c>
      <c r="F2751" s="181">
        <v>72</v>
      </c>
      <c r="G2751" s="180" t="s">
        <v>212</v>
      </c>
      <c r="H2751" s="180">
        <v>1</v>
      </c>
      <c r="I2751" s="180" t="s">
        <v>229</v>
      </c>
      <c r="J2751" s="180" t="s">
        <v>121</v>
      </c>
      <c r="K2751" s="180" t="s">
        <v>230</v>
      </c>
      <c r="L2751" s="180">
        <v>1572</v>
      </c>
      <c r="M2751" s="180" t="s">
        <v>231</v>
      </c>
      <c r="N2751" s="180">
        <v>1</v>
      </c>
      <c r="O2751" s="180">
        <v>111.98</v>
      </c>
      <c r="P2751" s="180">
        <v>397</v>
      </c>
      <c r="Q2751" t="str">
        <f t="shared" si="42"/>
        <v>1-Residential</v>
      </c>
      <c r="R2751" s="182"/>
      <c r="S2751" t="s">
        <v>304</v>
      </c>
      <c r="U2751" s="182"/>
    </row>
    <row r="2752" spans="1:21" x14ac:dyDescent="0.35">
      <c r="A2752" s="180">
        <v>5</v>
      </c>
      <c r="B2752" s="180" t="s">
        <v>181</v>
      </c>
      <c r="C2752" s="180">
        <v>2020</v>
      </c>
      <c r="D2752" s="180">
        <v>5</v>
      </c>
      <c r="E2752" s="180" t="s">
        <v>222</v>
      </c>
      <c r="F2752" s="181">
        <v>1</v>
      </c>
      <c r="G2752" s="180" t="s">
        <v>183</v>
      </c>
      <c r="H2752" s="180">
        <v>18</v>
      </c>
      <c r="I2752" s="180" t="s">
        <v>215</v>
      </c>
      <c r="J2752" s="180" t="s">
        <v>119</v>
      </c>
      <c r="K2752" s="180" t="s">
        <v>216</v>
      </c>
      <c r="L2752" s="180">
        <v>200</v>
      </c>
      <c r="M2752" s="180" t="s">
        <v>210</v>
      </c>
      <c r="N2752" s="180">
        <v>1</v>
      </c>
      <c r="O2752" s="180">
        <v>241.24</v>
      </c>
      <c r="P2752" s="180">
        <v>1040</v>
      </c>
      <c r="Q2752" t="str">
        <f t="shared" si="42"/>
        <v>4-Medium C&amp;I</v>
      </c>
      <c r="R2752" s="182"/>
      <c r="S2752" t="s">
        <v>304</v>
      </c>
      <c r="U2752" s="182"/>
    </row>
    <row r="2753" spans="1:21" x14ac:dyDescent="0.35">
      <c r="A2753" s="180">
        <v>5</v>
      </c>
      <c r="B2753" s="180" t="s">
        <v>181</v>
      </c>
      <c r="C2753" s="180">
        <v>2020</v>
      </c>
      <c r="D2753" s="180">
        <v>5</v>
      </c>
      <c r="E2753" s="180" t="s">
        <v>222</v>
      </c>
      <c r="F2753" s="181">
        <v>5</v>
      </c>
      <c r="G2753" s="180" t="s">
        <v>195</v>
      </c>
      <c r="H2753" s="180">
        <v>954</v>
      </c>
      <c r="I2753" s="180" t="s">
        <v>237</v>
      </c>
      <c r="J2753" s="180" t="s">
        <v>119</v>
      </c>
      <c r="K2753" s="180" t="s">
        <v>216</v>
      </c>
      <c r="L2753" s="180">
        <v>4552</v>
      </c>
      <c r="M2753" s="180" t="s">
        <v>276</v>
      </c>
      <c r="N2753" s="180">
        <v>527</v>
      </c>
      <c r="O2753" s="180">
        <v>1115724.44</v>
      </c>
      <c r="P2753" s="180">
        <v>12078502</v>
      </c>
      <c r="Q2753" t="str">
        <f t="shared" si="42"/>
        <v>4-Medium C&amp;I</v>
      </c>
      <c r="R2753" s="182"/>
      <c r="S2753" t="s">
        <v>304</v>
      </c>
      <c r="U2753" s="182"/>
    </row>
    <row r="2754" spans="1:21" x14ac:dyDescent="0.35">
      <c r="A2754" s="180">
        <v>5</v>
      </c>
      <c r="B2754" s="180" t="s">
        <v>181</v>
      </c>
      <c r="C2754" s="180">
        <v>2020</v>
      </c>
      <c r="D2754" s="180">
        <v>5</v>
      </c>
      <c r="E2754" s="180" t="s">
        <v>222</v>
      </c>
      <c r="F2754" s="181">
        <v>75</v>
      </c>
      <c r="G2754" s="180" t="s">
        <v>212</v>
      </c>
      <c r="H2754" s="180">
        <v>950</v>
      </c>
      <c r="I2754" s="180" t="s">
        <v>184</v>
      </c>
      <c r="J2754" s="180" t="s">
        <v>115</v>
      </c>
      <c r="K2754" s="180" t="s">
        <v>185</v>
      </c>
      <c r="L2754" s="180">
        <v>4575</v>
      </c>
      <c r="M2754" s="180" t="s">
        <v>212</v>
      </c>
      <c r="N2754" s="180">
        <v>2</v>
      </c>
      <c r="O2754" s="180">
        <v>702.69</v>
      </c>
      <c r="P2754" s="180">
        <v>6940</v>
      </c>
      <c r="Q2754" t="str">
        <f t="shared" ref="Q2754:Q2817" si="43">VLOOKUP(J2754,S:T,2,FALSE)</f>
        <v>3-Small C&amp;I</v>
      </c>
      <c r="R2754" s="182"/>
      <c r="S2754" t="s">
        <v>304</v>
      </c>
      <c r="U2754" s="182"/>
    </row>
    <row r="2755" spans="1:21" x14ac:dyDescent="0.35">
      <c r="A2755" s="180">
        <v>5</v>
      </c>
      <c r="B2755" s="180" t="s">
        <v>181</v>
      </c>
      <c r="C2755" s="180">
        <v>2020</v>
      </c>
      <c r="D2755" s="180">
        <v>5</v>
      </c>
      <c r="E2755" s="180" t="s">
        <v>222</v>
      </c>
      <c r="F2755" s="181">
        <v>79</v>
      </c>
      <c r="G2755" s="180" t="s">
        <v>212</v>
      </c>
      <c r="H2755" s="180">
        <v>950</v>
      </c>
      <c r="I2755" s="180" t="s">
        <v>184</v>
      </c>
      <c r="J2755" s="180" t="s">
        <v>115</v>
      </c>
      <c r="K2755" s="180" t="s">
        <v>185</v>
      </c>
      <c r="L2755" s="180">
        <v>4579</v>
      </c>
      <c r="M2755" s="180" t="s">
        <v>221</v>
      </c>
      <c r="N2755" s="180">
        <v>83</v>
      </c>
      <c r="O2755" s="180">
        <v>10535.66</v>
      </c>
      <c r="P2755" s="180">
        <v>99237</v>
      </c>
      <c r="Q2755" t="str">
        <f t="shared" si="43"/>
        <v>3-Small C&amp;I</v>
      </c>
      <c r="R2755" s="182"/>
      <c r="S2755" t="s">
        <v>304</v>
      </c>
      <c r="U2755" s="182"/>
    </row>
    <row r="2756" spans="1:21" x14ac:dyDescent="0.35">
      <c r="A2756" s="180">
        <v>5</v>
      </c>
      <c r="B2756" s="180" t="s">
        <v>181</v>
      </c>
      <c r="C2756" s="180">
        <v>2020</v>
      </c>
      <c r="D2756" s="180">
        <v>5</v>
      </c>
      <c r="E2756" s="180" t="s">
        <v>222</v>
      </c>
      <c r="F2756" s="181">
        <v>10</v>
      </c>
      <c r="G2756" s="180" t="s">
        <v>238</v>
      </c>
      <c r="H2756" s="180">
        <v>5</v>
      </c>
      <c r="I2756" s="180" t="s">
        <v>190</v>
      </c>
      <c r="J2756" s="180" t="s">
        <v>115</v>
      </c>
      <c r="K2756" s="180" t="s">
        <v>185</v>
      </c>
      <c r="L2756" s="180">
        <v>207</v>
      </c>
      <c r="M2756" s="180" t="s">
        <v>243</v>
      </c>
      <c r="N2756" s="180">
        <v>15</v>
      </c>
      <c r="O2756" s="180">
        <v>1187.3900000000001</v>
      </c>
      <c r="P2756" s="180">
        <v>5385</v>
      </c>
      <c r="Q2756" t="str">
        <f t="shared" si="43"/>
        <v>3-Small C&amp;I</v>
      </c>
      <c r="R2756" s="182"/>
      <c r="S2756" t="s">
        <v>304</v>
      </c>
      <c r="U2756" s="182"/>
    </row>
    <row r="2757" spans="1:21" x14ac:dyDescent="0.35">
      <c r="A2757" s="180">
        <v>5</v>
      </c>
      <c r="B2757" s="180" t="s">
        <v>181</v>
      </c>
      <c r="C2757" s="180">
        <v>2020</v>
      </c>
      <c r="D2757" s="180">
        <v>5</v>
      </c>
      <c r="E2757" s="180" t="s">
        <v>222</v>
      </c>
      <c r="F2757" s="181">
        <v>10</v>
      </c>
      <c r="G2757" s="180" t="s">
        <v>238</v>
      </c>
      <c r="H2757" s="180">
        <v>603</v>
      </c>
      <c r="I2757" s="180" t="s">
        <v>196</v>
      </c>
      <c r="J2757" s="180" t="s">
        <v>125</v>
      </c>
      <c r="K2757" s="180" t="s">
        <v>197</v>
      </c>
      <c r="L2757" s="180">
        <v>207</v>
      </c>
      <c r="M2757" s="180" t="s">
        <v>243</v>
      </c>
      <c r="N2757" s="180">
        <v>27</v>
      </c>
      <c r="O2757" s="180">
        <v>456.23</v>
      </c>
      <c r="P2757" s="180">
        <v>979</v>
      </c>
      <c r="Q2757" t="str">
        <f t="shared" si="43"/>
        <v>Street</v>
      </c>
      <c r="R2757" s="182"/>
      <c r="S2757" t="s">
        <v>304</v>
      </c>
      <c r="U2757" s="182"/>
    </row>
    <row r="2758" spans="1:21" x14ac:dyDescent="0.35">
      <c r="A2758" s="180">
        <v>5</v>
      </c>
      <c r="B2758" s="180" t="s">
        <v>181</v>
      </c>
      <c r="C2758" s="180">
        <v>2020</v>
      </c>
      <c r="D2758" s="180">
        <v>5</v>
      </c>
      <c r="E2758" s="180" t="s">
        <v>222</v>
      </c>
      <c r="F2758" s="181">
        <v>60</v>
      </c>
      <c r="G2758" s="180" t="s">
        <v>212</v>
      </c>
      <c r="H2758" s="180">
        <v>615</v>
      </c>
      <c r="I2758" s="180" t="s">
        <v>292</v>
      </c>
      <c r="J2758" s="180" t="s">
        <v>123</v>
      </c>
      <c r="K2758" s="180" t="s">
        <v>261</v>
      </c>
      <c r="L2758" s="180">
        <v>4563</v>
      </c>
      <c r="M2758" s="180" t="s">
        <v>228</v>
      </c>
      <c r="N2758" s="180">
        <v>39</v>
      </c>
      <c r="O2758" s="180">
        <v>4405.79</v>
      </c>
      <c r="P2758" s="180">
        <v>7659</v>
      </c>
      <c r="Q2758" t="str">
        <f t="shared" si="43"/>
        <v>Street</v>
      </c>
      <c r="R2758" s="182"/>
      <c r="S2758" t="s">
        <v>304</v>
      </c>
      <c r="U2758" s="182"/>
    </row>
    <row r="2759" spans="1:21" x14ac:dyDescent="0.35">
      <c r="A2759" s="180">
        <v>4</v>
      </c>
      <c r="B2759" s="180" t="s">
        <v>187</v>
      </c>
      <c r="C2759" s="180">
        <v>2020</v>
      </c>
      <c r="D2759" s="180">
        <v>5</v>
      </c>
      <c r="E2759" s="180" t="s">
        <v>222</v>
      </c>
      <c r="F2759" s="181">
        <v>60</v>
      </c>
      <c r="G2759" s="180" t="s">
        <v>212</v>
      </c>
      <c r="H2759" s="180">
        <v>615</v>
      </c>
      <c r="I2759" s="180" t="s">
        <v>292</v>
      </c>
      <c r="J2759" s="180" t="s">
        <v>123</v>
      </c>
      <c r="K2759" s="180" t="s">
        <v>261</v>
      </c>
      <c r="L2759" s="180">
        <v>4563</v>
      </c>
      <c r="M2759" s="180" t="s">
        <v>228</v>
      </c>
      <c r="N2759" s="180">
        <v>1</v>
      </c>
      <c r="O2759" s="180">
        <v>10.220000000000001</v>
      </c>
      <c r="P2759" s="180">
        <v>22</v>
      </c>
      <c r="Q2759" t="str">
        <f t="shared" si="43"/>
        <v>Street</v>
      </c>
      <c r="R2759" s="182"/>
      <c r="S2759" t="s">
        <v>304</v>
      </c>
      <c r="U2759" s="182"/>
    </row>
    <row r="2760" spans="1:21" x14ac:dyDescent="0.35">
      <c r="A2760" s="180">
        <v>5</v>
      </c>
      <c r="B2760" s="180" t="s">
        <v>181</v>
      </c>
      <c r="C2760" s="180">
        <v>2020</v>
      </c>
      <c r="D2760" s="180">
        <v>5</v>
      </c>
      <c r="E2760" s="180" t="s">
        <v>222</v>
      </c>
      <c r="F2760" s="181">
        <v>1</v>
      </c>
      <c r="G2760" s="180" t="s">
        <v>183</v>
      </c>
      <c r="H2760" s="180">
        <v>602</v>
      </c>
      <c r="I2760" s="180" t="s">
        <v>246</v>
      </c>
      <c r="J2760" s="180" t="s">
        <v>125</v>
      </c>
      <c r="K2760" s="180" t="s">
        <v>197</v>
      </c>
      <c r="L2760" s="180">
        <v>200</v>
      </c>
      <c r="M2760" s="180" t="s">
        <v>210</v>
      </c>
      <c r="N2760" s="180">
        <v>179</v>
      </c>
      <c r="O2760" s="180">
        <v>6239.61</v>
      </c>
      <c r="P2760" s="180">
        <v>12699</v>
      </c>
      <c r="Q2760" t="str">
        <f t="shared" si="43"/>
        <v>Street</v>
      </c>
      <c r="R2760" s="182"/>
      <c r="S2760" t="s">
        <v>304</v>
      </c>
      <c r="U2760" s="182"/>
    </row>
    <row r="2761" spans="1:21" x14ac:dyDescent="0.35">
      <c r="A2761" s="180">
        <v>4</v>
      </c>
      <c r="B2761" s="180" t="s">
        <v>187</v>
      </c>
      <c r="C2761" s="180">
        <v>2020</v>
      </c>
      <c r="D2761" s="180">
        <v>5</v>
      </c>
      <c r="E2761" s="180" t="s">
        <v>222</v>
      </c>
      <c r="F2761" s="181">
        <v>10</v>
      </c>
      <c r="G2761" s="180" t="s">
        <v>238</v>
      </c>
      <c r="H2761" s="180">
        <v>905</v>
      </c>
      <c r="I2761" s="180" t="s">
        <v>272</v>
      </c>
      <c r="J2761" s="180" t="s">
        <v>122</v>
      </c>
      <c r="K2761" s="180" t="s">
        <v>242</v>
      </c>
      <c r="L2761" s="180">
        <v>4513</v>
      </c>
      <c r="M2761" s="180" t="s">
        <v>240</v>
      </c>
      <c r="N2761" s="180">
        <v>4</v>
      </c>
      <c r="O2761" s="180">
        <v>180.08</v>
      </c>
      <c r="P2761" s="180">
        <v>3226</v>
      </c>
      <c r="Q2761" t="str">
        <f t="shared" si="43"/>
        <v>2-Low Income Residential</v>
      </c>
      <c r="R2761" s="182"/>
      <c r="S2761" t="s">
        <v>304</v>
      </c>
      <c r="U2761" s="182"/>
    </row>
    <row r="2762" spans="1:21" x14ac:dyDescent="0.35">
      <c r="A2762" s="180">
        <v>4</v>
      </c>
      <c r="B2762" s="180" t="s">
        <v>187</v>
      </c>
      <c r="C2762" s="180">
        <v>2020</v>
      </c>
      <c r="D2762" s="180">
        <v>5</v>
      </c>
      <c r="E2762" s="180" t="s">
        <v>222</v>
      </c>
      <c r="F2762" s="181">
        <v>1</v>
      </c>
      <c r="G2762" s="180" t="s">
        <v>183</v>
      </c>
      <c r="H2762" s="180">
        <v>1</v>
      </c>
      <c r="I2762" s="180" t="s">
        <v>229</v>
      </c>
      <c r="J2762" s="180" t="s">
        <v>121</v>
      </c>
      <c r="K2762" s="180" t="s">
        <v>230</v>
      </c>
      <c r="L2762" s="180">
        <v>200</v>
      </c>
      <c r="M2762" s="180" t="s">
        <v>210</v>
      </c>
      <c r="N2762" s="180">
        <v>1356</v>
      </c>
      <c r="O2762" s="180">
        <v>201726.96</v>
      </c>
      <c r="P2762" s="180">
        <v>757888</v>
      </c>
      <c r="Q2762" t="str">
        <f t="shared" si="43"/>
        <v>1-Residential</v>
      </c>
      <c r="R2762" s="182"/>
      <c r="S2762" t="s">
        <v>304</v>
      </c>
      <c r="U2762" s="182"/>
    </row>
    <row r="2763" spans="1:21" x14ac:dyDescent="0.35">
      <c r="A2763" s="180">
        <v>5</v>
      </c>
      <c r="B2763" s="180" t="s">
        <v>181</v>
      </c>
      <c r="C2763" s="180">
        <v>2020</v>
      </c>
      <c r="D2763" s="180">
        <v>5</v>
      </c>
      <c r="E2763" s="180" t="s">
        <v>222</v>
      </c>
      <c r="F2763" s="181">
        <v>71</v>
      </c>
      <c r="G2763" s="180" t="s">
        <v>212</v>
      </c>
      <c r="H2763" s="180">
        <v>1</v>
      </c>
      <c r="I2763" s="180" t="s">
        <v>229</v>
      </c>
      <c r="J2763" s="180" t="s">
        <v>121</v>
      </c>
      <c r="K2763" s="180" t="s">
        <v>230</v>
      </c>
      <c r="L2763" s="180">
        <v>1571</v>
      </c>
      <c r="M2763" s="180" t="s">
        <v>265</v>
      </c>
      <c r="N2763" s="180">
        <v>1</v>
      </c>
      <c r="O2763" s="180">
        <v>7</v>
      </c>
      <c r="P2763" s="180">
        <v>0</v>
      </c>
      <c r="Q2763" t="str">
        <f t="shared" si="43"/>
        <v>1-Residential</v>
      </c>
      <c r="R2763" s="182"/>
      <c r="S2763" t="s">
        <v>304</v>
      </c>
      <c r="U2763" s="182"/>
    </row>
    <row r="2764" spans="1:21" x14ac:dyDescent="0.35">
      <c r="A2764" s="180">
        <v>5</v>
      </c>
      <c r="B2764" s="180" t="s">
        <v>181</v>
      </c>
      <c r="C2764" s="180">
        <v>2020</v>
      </c>
      <c r="D2764" s="180">
        <v>5</v>
      </c>
      <c r="E2764" s="180" t="s">
        <v>222</v>
      </c>
      <c r="F2764" s="181">
        <v>3</v>
      </c>
      <c r="G2764" s="180" t="s">
        <v>189</v>
      </c>
      <c r="H2764" s="180">
        <v>955</v>
      </c>
      <c r="I2764" s="180" t="s">
        <v>282</v>
      </c>
      <c r="J2764" s="180" t="s">
        <v>119</v>
      </c>
      <c r="K2764" s="180" t="s">
        <v>216</v>
      </c>
      <c r="L2764" s="180">
        <v>4532</v>
      </c>
      <c r="M2764" s="180" t="s">
        <v>200</v>
      </c>
      <c r="N2764" s="180">
        <v>358</v>
      </c>
      <c r="O2764" s="180">
        <v>553400.19999999995</v>
      </c>
      <c r="P2764" s="180">
        <v>6242611</v>
      </c>
      <c r="Q2764" t="str">
        <f t="shared" si="43"/>
        <v>4-Medium C&amp;I</v>
      </c>
      <c r="R2764" s="182"/>
      <c r="S2764" t="s">
        <v>304</v>
      </c>
      <c r="U2764" s="182"/>
    </row>
    <row r="2765" spans="1:21" x14ac:dyDescent="0.35">
      <c r="A2765" s="180">
        <v>5</v>
      </c>
      <c r="B2765" s="180" t="s">
        <v>181</v>
      </c>
      <c r="C2765" s="180">
        <v>2020</v>
      </c>
      <c r="D2765" s="180">
        <v>5</v>
      </c>
      <c r="E2765" s="180" t="s">
        <v>222</v>
      </c>
      <c r="F2765" s="181">
        <v>3</v>
      </c>
      <c r="G2765" s="180" t="s">
        <v>189</v>
      </c>
      <c r="H2765" s="180">
        <v>952</v>
      </c>
      <c r="I2765" s="180" t="s">
        <v>235</v>
      </c>
      <c r="J2765" s="180" t="s">
        <v>117</v>
      </c>
      <c r="K2765" s="180" t="s">
        <v>236</v>
      </c>
      <c r="L2765" s="180">
        <v>4532</v>
      </c>
      <c r="M2765" s="180" t="s">
        <v>200</v>
      </c>
      <c r="N2765" s="180">
        <v>445</v>
      </c>
      <c r="O2765" s="180">
        <v>24648.7</v>
      </c>
      <c r="P2765" s="180">
        <v>1221908</v>
      </c>
      <c r="Q2765" t="str">
        <f t="shared" si="43"/>
        <v>3-Small C&amp;I</v>
      </c>
      <c r="R2765" s="182"/>
      <c r="S2765" t="s">
        <v>304</v>
      </c>
      <c r="U2765" s="182"/>
    </row>
    <row r="2766" spans="1:21" x14ac:dyDescent="0.35">
      <c r="A2766" s="180">
        <v>4</v>
      </c>
      <c r="B2766" s="180" t="s">
        <v>187</v>
      </c>
      <c r="C2766" s="180">
        <v>2020</v>
      </c>
      <c r="D2766" s="180">
        <v>5</v>
      </c>
      <c r="E2766" s="180" t="s">
        <v>222</v>
      </c>
      <c r="F2766" s="181">
        <v>3</v>
      </c>
      <c r="G2766" s="180" t="s">
        <v>189</v>
      </c>
      <c r="H2766" s="180">
        <v>15</v>
      </c>
      <c r="I2766" s="180" t="s">
        <v>252</v>
      </c>
      <c r="J2766" s="180" t="s">
        <v>118</v>
      </c>
      <c r="K2766" s="180" t="s">
        <v>214</v>
      </c>
      <c r="L2766" s="180">
        <v>300</v>
      </c>
      <c r="M2766" s="180" t="s">
        <v>191</v>
      </c>
      <c r="N2766" s="180">
        <v>1</v>
      </c>
      <c r="O2766" s="180">
        <v>16.829999999999998</v>
      </c>
      <c r="P2766" s="180">
        <v>34</v>
      </c>
      <c r="Q2766" t="str">
        <f t="shared" si="43"/>
        <v>3-Small C&amp;I</v>
      </c>
      <c r="R2766" s="182"/>
      <c r="S2766" t="s">
        <v>304</v>
      </c>
      <c r="U2766" s="182"/>
    </row>
    <row r="2767" spans="1:21" x14ac:dyDescent="0.35">
      <c r="A2767" s="180">
        <v>5</v>
      </c>
      <c r="B2767" s="180" t="s">
        <v>181</v>
      </c>
      <c r="C2767" s="180">
        <v>2020</v>
      </c>
      <c r="D2767" s="180">
        <v>5</v>
      </c>
      <c r="E2767" s="180" t="s">
        <v>222</v>
      </c>
      <c r="F2767" s="181">
        <v>77</v>
      </c>
      <c r="G2767" s="180" t="s">
        <v>212</v>
      </c>
      <c r="H2767" s="180">
        <v>18</v>
      </c>
      <c r="I2767" s="180" t="s">
        <v>215</v>
      </c>
      <c r="J2767" s="180" t="s">
        <v>119</v>
      </c>
      <c r="K2767" s="180" t="s">
        <v>216</v>
      </c>
      <c r="L2767" s="180">
        <v>1577</v>
      </c>
      <c r="M2767" s="180" t="s">
        <v>233</v>
      </c>
      <c r="N2767" s="180">
        <v>1</v>
      </c>
      <c r="O2767" s="180">
        <v>1045.55</v>
      </c>
      <c r="P2767" s="180">
        <v>5600</v>
      </c>
      <c r="Q2767" t="str">
        <f t="shared" si="43"/>
        <v>4-Medium C&amp;I</v>
      </c>
      <c r="R2767" s="182"/>
      <c r="S2767" t="s">
        <v>304</v>
      </c>
      <c r="U2767" s="182"/>
    </row>
    <row r="2768" spans="1:21" x14ac:dyDescent="0.35">
      <c r="A2768" s="180">
        <v>5</v>
      </c>
      <c r="B2768" s="180" t="s">
        <v>181</v>
      </c>
      <c r="C2768" s="180">
        <v>2020</v>
      </c>
      <c r="D2768" s="180">
        <v>5</v>
      </c>
      <c r="E2768" s="180" t="s">
        <v>222</v>
      </c>
      <c r="F2768" s="181">
        <v>1</v>
      </c>
      <c r="G2768" s="180" t="s">
        <v>183</v>
      </c>
      <c r="H2768" s="180">
        <v>10</v>
      </c>
      <c r="I2768" s="180" t="s">
        <v>251</v>
      </c>
      <c r="J2768" s="180" t="s">
        <v>117</v>
      </c>
      <c r="K2768" s="180" t="s">
        <v>236</v>
      </c>
      <c r="L2768" s="180">
        <v>200</v>
      </c>
      <c r="M2768" s="180" t="s">
        <v>210</v>
      </c>
      <c r="N2768" s="180">
        <v>1046</v>
      </c>
      <c r="O2768" s="180">
        <v>71342.5</v>
      </c>
      <c r="P2768" s="180">
        <v>302150</v>
      </c>
      <c r="Q2768" t="str">
        <f t="shared" si="43"/>
        <v>3-Small C&amp;I</v>
      </c>
      <c r="R2768" s="182"/>
      <c r="S2768" t="s">
        <v>304</v>
      </c>
      <c r="U2768" s="182"/>
    </row>
    <row r="2769" spans="1:21" x14ac:dyDescent="0.35">
      <c r="A2769" s="180">
        <v>5</v>
      </c>
      <c r="B2769" s="180" t="s">
        <v>181</v>
      </c>
      <c r="C2769" s="180">
        <v>2020</v>
      </c>
      <c r="D2769" s="180">
        <v>5</v>
      </c>
      <c r="E2769" s="180" t="s">
        <v>222</v>
      </c>
      <c r="F2769" s="181">
        <v>1</v>
      </c>
      <c r="G2769" s="180" t="s">
        <v>183</v>
      </c>
      <c r="H2769" s="180">
        <v>950</v>
      </c>
      <c r="I2769" s="180" t="s">
        <v>184</v>
      </c>
      <c r="J2769" s="180" t="s">
        <v>115</v>
      </c>
      <c r="K2769" s="180" t="s">
        <v>185</v>
      </c>
      <c r="L2769" s="180">
        <v>4512</v>
      </c>
      <c r="M2769" s="180" t="s">
        <v>186</v>
      </c>
      <c r="N2769" s="180">
        <v>806</v>
      </c>
      <c r="O2769" s="180">
        <v>41795.800000000003</v>
      </c>
      <c r="P2769" s="180">
        <v>349207</v>
      </c>
      <c r="Q2769" t="str">
        <f t="shared" si="43"/>
        <v>3-Small C&amp;I</v>
      </c>
      <c r="R2769" s="182"/>
      <c r="S2769" t="s">
        <v>304</v>
      </c>
      <c r="U2769" s="182"/>
    </row>
    <row r="2770" spans="1:21" x14ac:dyDescent="0.35">
      <c r="A2770" s="180">
        <v>5</v>
      </c>
      <c r="B2770" s="180" t="s">
        <v>181</v>
      </c>
      <c r="C2770" s="180">
        <v>2020</v>
      </c>
      <c r="D2770" s="180">
        <v>5</v>
      </c>
      <c r="E2770" s="180" t="s">
        <v>222</v>
      </c>
      <c r="F2770" s="181">
        <v>3</v>
      </c>
      <c r="G2770" s="180" t="s">
        <v>189</v>
      </c>
      <c r="H2770" s="180">
        <v>953</v>
      </c>
      <c r="I2770" s="180" t="s">
        <v>213</v>
      </c>
      <c r="J2770" s="180" t="s">
        <v>118</v>
      </c>
      <c r="K2770" s="180" t="s">
        <v>214</v>
      </c>
      <c r="L2770" s="180">
        <v>4532</v>
      </c>
      <c r="M2770" s="180" t="s">
        <v>200</v>
      </c>
      <c r="N2770" s="180">
        <v>19327</v>
      </c>
      <c r="O2770" s="180">
        <v>720871</v>
      </c>
      <c r="P2770" s="180">
        <v>7603281</v>
      </c>
      <c r="Q2770" t="str">
        <f t="shared" si="43"/>
        <v>3-Small C&amp;I</v>
      </c>
      <c r="R2770" s="182"/>
      <c r="S2770" t="s">
        <v>304</v>
      </c>
      <c r="U2770" s="182"/>
    </row>
    <row r="2771" spans="1:21" x14ac:dyDescent="0.35">
      <c r="A2771" s="180">
        <v>5</v>
      </c>
      <c r="B2771" s="180" t="s">
        <v>181</v>
      </c>
      <c r="C2771" s="180">
        <v>2020</v>
      </c>
      <c r="D2771" s="180">
        <v>5</v>
      </c>
      <c r="E2771" s="180" t="s">
        <v>222</v>
      </c>
      <c r="F2771" s="181">
        <v>6</v>
      </c>
      <c r="G2771" s="180" t="s">
        <v>192</v>
      </c>
      <c r="H2771" s="180">
        <v>603</v>
      </c>
      <c r="I2771" s="180" t="s">
        <v>196</v>
      </c>
      <c r="J2771" s="180" t="s">
        <v>125</v>
      </c>
      <c r="K2771" s="180" t="s">
        <v>197</v>
      </c>
      <c r="L2771" s="180">
        <v>700</v>
      </c>
      <c r="M2771" s="180" t="s">
        <v>193</v>
      </c>
      <c r="N2771" s="180">
        <v>627</v>
      </c>
      <c r="O2771" s="180">
        <v>42125.89</v>
      </c>
      <c r="P2771" s="180">
        <v>102164</v>
      </c>
      <c r="Q2771" t="str">
        <f t="shared" si="43"/>
        <v>Street</v>
      </c>
      <c r="R2771" s="182"/>
      <c r="S2771" t="s">
        <v>304</v>
      </c>
      <c r="U2771" s="182"/>
    </row>
    <row r="2772" spans="1:21" x14ac:dyDescent="0.35">
      <c r="A2772" s="180">
        <v>5</v>
      </c>
      <c r="B2772" s="180" t="s">
        <v>181</v>
      </c>
      <c r="C2772" s="180">
        <v>2020</v>
      </c>
      <c r="D2772" s="180">
        <v>5</v>
      </c>
      <c r="E2772" s="180" t="s">
        <v>222</v>
      </c>
      <c r="F2772" s="181">
        <v>6</v>
      </c>
      <c r="G2772" s="180" t="s">
        <v>192</v>
      </c>
      <c r="H2772" s="180">
        <v>608</v>
      </c>
      <c r="I2772" s="180" t="s">
        <v>290</v>
      </c>
      <c r="J2772" s="180" t="s">
        <v>278</v>
      </c>
      <c r="K2772" s="180" t="s">
        <v>212</v>
      </c>
      <c r="L2772" s="180">
        <v>700</v>
      </c>
      <c r="M2772" s="180" t="s">
        <v>193</v>
      </c>
      <c r="N2772" s="180">
        <v>56</v>
      </c>
      <c r="O2772" s="180">
        <v>26362.07</v>
      </c>
      <c r="P2772" s="180">
        <v>117421</v>
      </c>
      <c r="Q2772" t="str">
        <f t="shared" si="43"/>
        <v>Street</v>
      </c>
      <c r="R2772" s="182"/>
      <c r="S2772" t="s">
        <v>304</v>
      </c>
      <c r="U2772" s="182"/>
    </row>
    <row r="2773" spans="1:21" x14ac:dyDescent="0.35">
      <c r="A2773" s="180">
        <v>5</v>
      </c>
      <c r="B2773" s="180" t="s">
        <v>181</v>
      </c>
      <c r="C2773" s="180">
        <v>2020</v>
      </c>
      <c r="D2773" s="180">
        <v>5</v>
      </c>
      <c r="E2773" s="180" t="s">
        <v>222</v>
      </c>
      <c r="F2773" s="181">
        <v>6</v>
      </c>
      <c r="G2773" s="180" t="s">
        <v>192</v>
      </c>
      <c r="H2773" s="180">
        <v>609</v>
      </c>
      <c r="I2773" s="180" t="s">
        <v>298</v>
      </c>
      <c r="J2773" s="180" t="s">
        <v>278</v>
      </c>
      <c r="K2773" s="180" t="s">
        <v>212</v>
      </c>
      <c r="L2773" s="180">
        <v>700</v>
      </c>
      <c r="M2773" s="180" t="s">
        <v>193</v>
      </c>
      <c r="N2773" s="180">
        <v>13</v>
      </c>
      <c r="O2773" s="180">
        <v>3891.85</v>
      </c>
      <c r="P2773" s="180">
        <v>17214</v>
      </c>
      <c r="Q2773" t="str">
        <f t="shared" si="43"/>
        <v>Street</v>
      </c>
      <c r="R2773" s="182"/>
      <c r="S2773" t="s">
        <v>304</v>
      </c>
      <c r="U2773" s="182"/>
    </row>
    <row r="2774" spans="1:21" x14ac:dyDescent="0.35">
      <c r="A2774" s="180">
        <v>5</v>
      </c>
      <c r="B2774" s="180" t="s">
        <v>181</v>
      </c>
      <c r="C2774" s="180">
        <v>2020</v>
      </c>
      <c r="D2774" s="180">
        <v>5</v>
      </c>
      <c r="E2774" s="180" t="s">
        <v>222</v>
      </c>
      <c r="F2774" s="181">
        <v>6</v>
      </c>
      <c r="G2774" s="180" t="s">
        <v>192</v>
      </c>
      <c r="H2774" s="180">
        <v>626</v>
      </c>
      <c r="I2774" s="180" t="s">
        <v>268</v>
      </c>
      <c r="J2774" s="180" t="s">
        <v>132</v>
      </c>
      <c r="K2774" s="180" t="s">
        <v>212</v>
      </c>
      <c r="L2774" s="180">
        <v>700</v>
      </c>
      <c r="M2774" s="180" t="s">
        <v>193</v>
      </c>
      <c r="N2774" s="180">
        <v>4</v>
      </c>
      <c r="O2774" s="180">
        <v>1998.78</v>
      </c>
      <c r="P2774" s="180">
        <v>473</v>
      </c>
      <c r="Q2774" t="str">
        <f t="shared" si="43"/>
        <v>Street</v>
      </c>
      <c r="R2774" s="182"/>
      <c r="S2774" t="s">
        <v>304</v>
      </c>
      <c r="U2774" s="182"/>
    </row>
    <row r="2775" spans="1:21" x14ac:dyDescent="0.35">
      <c r="A2775">
        <v>5</v>
      </c>
      <c r="B2775" t="s">
        <v>181</v>
      </c>
      <c r="C2775">
        <v>2020</v>
      </c>
      <c r="D2775">
        <v>6</v>
      </c>
      <c r="E2775" t="s">
        <v>219</v>
      </c>
      <c r="F2775">
        <v>3</v>
      </c>
      <c r="G2775" t="s">
        <v>189</v>
      </c>
      <c r="H2775">
        <v>710</v>
      </c>
      <c r="I2775" t="s">
        <v>220</v>
      </c>
      <c r="J2775" t="s">
        <v>207</v>
      </c>
      <c r="K2775" t="s">
        <v>208</v>
      </c>
      <c r="L2775">
        <v>4532</v>
      </c>
      <c r="M2775" t="s">
        <v>200</v>
      </c>
      <c r="N2775">
        <v>2053</v>
      </c>
      <c r="O2775">
        <v>19541071.260000002</v>
      </c>
      <c r="P2775">
        <v>298909931</v>
      </c>
      <c r="Q2775" t="str">
        <f t="shared" si="43"/>
        <v>5-Large C&amp;I</v>
      </c>
      <c r="R2775" s="182"/>
      <c r="S2775" t="s">
        <v>304</v>
      </c>
      <c r="U2775" s="182"/>
    </row>
    <row r="2776" spans="1:21" x14ac:dyDescent="0.35">
      <c r="A2776">
        <v>4</v>
      </c>
      <c r="B2776" t="s">
        <v>187</v>
      </c>
      <c r="C2776">
        <v>2020</v>
      </c>
      <c r="D2776">
        <v>6</v>
      </c>
      <c r="E2776" t="s">
        <v>219</v>
      </c>
      <c r="F2776">
        <v>3</v>
      </c>
      <c r="G2776" t="s">
        <v>189</v>
      </c>
      <c r="H2776">
        <v>1</v>
      </c>
      <c r="I2776" t="s">
        <v>229</v>
      </c>
      <c r="J2776" t="s">
        <v>121</v>
      </c>
      <c r="K2776" t="s">
        <v>230</v>
      </c>
      <c r="L2776">
        <v>300</v>
      </c>
      <c r="M2776" t="s">
        <v>191</v>
      </c>
      <c r="N2776">
        <v>22</v>
      </c>
      <c r="O2776">
        <v>1381.54</v>
      </c>
      <c r="P2776">
        <v>5226</v>
      </c>
      <c r="Q2776" t="str">
        <f t="shared" si="43"/>
        <v>1-Residential</v>
      </c>
      <c r="R2776" s="182"/>
      <c r="S2776" t="s">
        <v>304</v>
      </c>
      <c r="U2776" s="182"/>
    </row>
    <row r="2777" spans="1:21" x14ac:dyDescent="0.35">
      <c r="A2777">
        <v>5</v>
      </c>
      <c r="B2777" t="s">
        <v>181</v>
      </c>
      <c r="C2777">
        <v>2020</v>
      </c>
      <c r="D2777">
        <v>6</v>
      </c>
      <c r="E2777" t="s">
        <v>219</v>
      </c>
      <c r="F2777">
        <v>1</v>
      </c>
      <c r="G2777" t="s">
        <v>183</v>
      </c>
      <c r="H2777">
        <v>602</v>
      </c>
      <c r="I2777" t="s">
        <v>246</v>
      </c>
      <c r="J2777" t="s">
        <v>125</v>
      </c>
      <c r="K2777" t="s">
        <v>197</v>
      </c>
      <c r="L2777">
        <v>200</v>
      </c>
      <c r="M2777" t="s">
        <v>210</v>
      </c>
      <c r="N2777">
        <v>182</v>
      </c>
      <c r="O2777">
        <v>7245.1</v>
      </c>
      <c r="P2777">
        <v>14284</v>
      </c>
      <c r="Q2777" t="str">
        <f t="shared" si="43"/>
        <v>Street</v>
      </c>
      <c r="R2777" s="182"/>
      <c r="S2777" t="s">
        <v>304</v>
      </c>
      <c r="U2777" s="182"/>
    </row>
    <row r="2778" spans="1:21" x14ac:dyDescent="0.35">
      <c r="A2778">
        <v>4</v>
      </c>
      <c r="B2778" t="s">
        <v>187</v>
      </c>
      <c r="C2778">
        <v>2020</v>
      </c>
      <c r="D2778">
        <v>6</v>
      </c>
      <c r="E2778" t="s">
        <v>219</v>
      </c>
      <c r="F2778">
        <v>3</v>
      </c>
      <c r="G2778" t="s">
        <v>189</v>
      </c>
      <c r="H2778">
        <v>710</v>
      </c>
      <c r="I2778" t="s">
        <v>220</v>
      </c>
      <c r="J2778" t="s">
        <v>207</v>
      </c>
      <c r="K2778" t="s">
        <v>208</v>
      </c>
      <c r="L2778">
        <v>4532</v>
      </c>
      <c r="M2778" t="s">
        <v>200</v>
      </c>
      <c r="N2778">
        <v>9</v>
      </c>
      <c r="O2778">
        <v>75586.17</v>
      </c>
      <c r="P2778">
        <v>1025826</v>
      </c>
      <c r="Q2778" t="str">
        <f t="shared" si="43"/>
        <v>5-Large C&amp;I</v>
      </c>
      <c r="R2778" s="182"/>
      <c r="S2778" t="s">
        <v>304</v>
      </c>
      <c r="U2778" s="182"/>
    </row>
    <row r="2779" spans="1:21" x14ac:dyDescent="0.35">
      <c r="A2779">
        <v>5</v>
      </c>
      <c r="B2779" t="s">
        <v>181</v>
      </c>
      <c r="C2779">
        <v>2020</v>
      </c>
      <c r="D2779">
        <v>6</v>
      </c>
      <c r="E2779" t="s">
        <v>219</v>
      </c>
      <c r="F2779">
        <v>10</v>
      </c>
      <c r="G2779" t="s">
        <v>238</v>
      </c>
      <c r="H2779">
        <v>7</v>
      </c>
      <c r="I2779" t="s">
        <v>241</v>
      </c>
      <c r="J2779" t="s">
        <v>122</v>
      </c>
      <c r="K2779" t="s">
        <v>242</v>
      </c>
      <c r="L2779">
        <v>207</v>
      </c>
      <c r="M2779" t="s">
        <v>243</v>
      </c>
      <c r="N2779">
        <v>8</v>
      </c>
      <c r="O2779">
        <v>729.4</v>
      </c>
      <c r="P2779">
        <v>4673</v>
      </c>
      <c r="Q2779" t="str">
        <f t="shared" si="43"/>
        <v>2-Low Income Residential</v>
      </c>
      <c r="R2779" s="182"/>
      <c r="S2779" t="s">
        <v>304</v>
      </c>
      <c r="U2779" s="182"/>
    </row>
    <row r="2780" spans="1:21" x14ac:dyDescent="0.35">
      <c r="A2780">
        <v>5</v>
      </c>
      <c r="B2780" t="s">
        <v>181</v>
      </c>
      <c r="C2780">
        <v>2020</v>
      </c>
      <c r="D2780">
        <v>6</v>
      </c>
      <c r="E2780" t="s">
        <v>219</v>
      </c>
      <c r="F2780">
        <v>6</v>
      </c>
      <c r="G2780" t="s">
        <v>192</v>
      </c>
      <c r="H2780">
        <v>602</v>
      </c>
      <c r="I2780" t="s">
        <v>246</v>
      </c>
      <c r="J2780" t="s">
        <v>125</v>
      </c>
      <c r="K2780" t="s">
        <v>197</v>
      </c>
      <c r="L2780">
        <v>700</v>
      </c>
      <c r="M2780" t="s">
        <v>193</v>
      </c>
      <c r="N2780">
        <v>321</v>
      </c>
      <c r="O2780">
        <v>27912.36</v>
      </c>
      <c r="P2780">
        <v>66446</v>
      </c>
      <c r="Q2780" t="str">
        <f t="shared" si="43"/>
        <v>Street</v>
      </c>
      <c r="R2780" s="182"/>
      <c r="S2780" t="s">
        <v>304</v>
      </c>
      <c r="U2780" s="182"/>
    </row>
    <row r="2781" spans="1:21" x14ac:dyDescent="0.35">
      <c r="A2781">
        <v>5</v>
      </c>
      <c r="B2781" t="s">
        <v>181</v>
      </c>
      <c r="C2781">
        <v>2020</v>
      </c>
      <c r="D2781">
        <v>6</v>
      </c>
      <c r="E2781" t="s">
        <v>219</v>
      </c>
      <c r="F2781">
        <v>5</v>
      </c>
      <c r="G2781" t="s">
        <v>195</v>
      </c>
      <c r="H2781">
        <v>616</v>
      </c>
      <c r="I2781" t="s">
        <v>199</v>
      </c>
      <c r="J2781" t="s">
        <v>125</v>
      </c>
      <c r="K2781" t="s">
        <v>197</v>
      </c>
      <c r="L2781">
        <v>4552</v>
      </c>
      <c r="M2781" t="s">
        <v>276</v>
      </c>
      <c r="N2781">
        <v>107</v>
      </c>
      <c r="O2781">
        <v>15564.38</v>
      </c>
      <c r="P2781">
        <v>48607</v>
      </c>
      <c r="Q2781" t="str">
        <f t="shared" si="43"/>
        <v>Street</v>
      </c>
      <c r="R2781" s="182"/>
      <c r="S2781" t="s">
        <v>304</v>
      </c>
      <c r="U2781" s="182"/>
    </row>
    <row r="2782" spans="1:21" x14ac:dyDescent="0.35">
      <c r="A2782">
        <v>5</v>
      </c>
      <c r="B2782" t="s">
        <v>181</v>
      </c>
      <c r="C2782">
        <v>2020</v>
      </c>
      <c r="D2782">
        <v>6</v>
      </c>
      <c r="E2782" t="s">
        <v>219</v>
      </c>
      <c r="F2782">
        <v>3</v>
      </c>
      <c r="G2782" t="s">
        <v>189</v>
      </c>
      <c r="H2782">
        <v>13</v>
      </c>
      <c r="I2782" t="s">
        <v>296</v>
      </c>
      <c r="J2782" t="s">
        <v>119</v>
      </c>
      <c r="K2782" t="s">
        <v>216</v>
      </c>
      <c r="L2782">
        <v>300</v>
      </c>
      <c r="M2782" t="s">
        <v>191</v>
      </c>
      <c r="N2782">
        <v>89</v>
      </c>
      <c r="O2782">
        <v>166778.78</v>
      </c>
      <c r="P2782">
        <v>920610</v>
      </c>
      <c r="Q2782" t="str">
        <f t="shared" si="43"/>
        <v>4-Medium C&amp;I</v>
      </c>
      <c r="R2782" s="182"/>
      <c r="S2782" t="s">
        <v>304</v>
      </c>
      <c r="U2782" s="182"/>
    </row>
    <row r="2783" spans="1:21" x14ac:dyDescent="0.35">
      <c r="A2783">
        <v>5</v>
      </c>
      <c r="B2783" t="s">
        <v>181</v>
      </c>
      <c r="C2783">
        <v>2020</v>
      </c>
      <c r="D2783">
        <v>6</v>
      </c>
      <c r="E2783" t="s">
        <v>219</v>
      </c>
      <c r="F2783">
        <v>5</v>
      </c>
      <c r="G2783" t="s">
        <v>195</v>
      </c>
      <c r="H2783">
        <v>950</v>
      </c>
      <c r="I2783" t="s">
        <v>184</v>
      </c>
      <c r="J2783" t="s">
        <v>115</v>
      </c>
      <c r="K2783" t="s">
        <v>185</v>
      </c>
      <c r="L2783">
        <v>4552</v>
      </c>
      <c r="M2783" t="s">
        <v>276</v>
      </c>
      <c r="N2783">
        <v>1356</v>
      </c>
      <c r="O2783">
        <v>320078.17</v>
      </c>
      <c r="P2783">
        <v>3116751</v>
      </c>
      <c r="Q2783" t="str">
        <f t="shared" si="43"/>
        <v>3-Small C&amp;I</v>
      </c>
      <c r="R2783" s="182"/>
      <c r="S2783" t="s">
        <v>304</v>
      </c>
      <c r="U2783" s="182"/>
    </row>
    <row r="2784" spans="1:21" x14ac:dyDescent="0.35">
      <c r="A2784">
        <v>5</v>
      </c>
      <c r="B2784" t="s">
        <v>181</v>
      </c>
      <c r="C2784">
        <v>2020</v>
      </c>
      <c r="D2784">
        <v>6</v>
      </c>
      <c r="E2784" t="s">
        <v>219</v>
      </c>
      <c r="F2784">
        <v>3</v>
      </c>
      <c r="G2784" t="s">
        <v>189</v>
      </c>
      <c r="H2784">
        <v>12</v>
      </c>
      <c r="I2784" t="s">
        <v>301</v>
      </c>
      <c r="J2784" t="s">
        <v>126</v>
      </c>
      <c r="K2784" t="s">
        <v>249</v>
      </c>
      <c r="L2784">
        <v>300</v>
      </c>
      <c r="M2784" t="s">
        <v>191</v>
      </c>
      <c r="N2784">
        <v>1</v>
      </c>
      <c r="O2784">
        <v>18.350000000000001</v>
      </c>
      <c r="P2784">
        <v>60</v>
      </c>
      <c r="Q2784" t="str">
        <f t="shared" si="43"/>
        <v>3-Small C&amp;I</v>
      </c>
      <c r="R2784" s="182"/>
      <c r="S2784" t="s">
        <v>304</v>
      </c>
      <c r="U2784" s="182"/>
    </row>
    <row r="2785" spans="1:21" x14ac:dyDescent="0.35">
      <c r="A2785">
        <v>5</v>
      </c>
      <c r="B2785" t="s">
        <v>181</v>
      </c>
      <c r="C2785">
        <v>2020</v>
      </c>
      <c r="D2785">
        <v>6</v>
      </c>
      <c r="E2785" t="s">
        <v>219</v>
      </c>
      <c r="F2785">
        <v>1</v>
      </c>
      <c r="G2785" t="s">
        <v>183</v>
      </c>
      <c r="H2785">
        <v>10</v>
      </c>
      <c r="I2785" t="s">
        <v>251</v>
      </c>
      <c r="J2785" t="s">
        <v>117</v>
      </c>
      <c r="K2785" t="s">
        <v>236</v>
      </c>
      <c r="L2785">
        <v>200</v>
      </c>
      <c r="M2785" t="s">
        <v>210</v>
      </c>
      <c r="N2785">
        <v>1047</v>
      </c>
      <c r="O2785">
        <v>66598.05</v>
      </c>
      <c r="P2785">
        <v>313717</v>
      </c>
      <c r="Q2785" t="str">
        <f t="shared" si="43"/>
        <v>3-Small C&amp;I</v>
      </c>
      <c r="R2785" s="182"/>
      <c r="S2785" t="s">
        <v>304</v>
      </c>
      <c r="U2785" s="182"/>
    </row>
    <row r="2786" spans="1:21" x14ac:dyDescent="0.35">
      <c r="A2786">
        <v>5</v>
      </c>
      <c r="B2786" t="s">
        <v>181</v>
      </c>
      <c r="C2786">
        <v>2020</v>
      </c>
      <c r="D2786">
        <v>6</v>
      </c>
      <c r="E2786" t="s">
        <v>219</v>
      </c>
      <c r="F2786">
        <v>3</v>
      </c>
      <c r="G2786" t="s">
        <v>189</v>
      </c>
      <c r="H2786">
        <v>956</v>
      </c>
      <c r="I2786" t="s">
        <v>285</v>
      </c>
      <c r="J2786" t="s">
        <v>119</v>
      </c>
      <c r="K2786" t="s">
        <v>216</v>
      </c>
      <c r="L2786">
        <v>4532</v>
      </c>
      <c r="M2786" t="s">
        <v>200</v>
      </c>
      <c r="N2786">
        <v>224</v>
      </c>
      <c r="O2786">
        <v>323389.43</v>
      </c>
      <c r="P2786">
        <v>3703547</v>
      </c>
      <c r="Q2786" t="str">
        <f t="shared" si="43"/>
        <v>4-Medium C&amp;I</v>
      </c>
      <c r="R2786" s="182"/>
      <c r="S2786" t="s">
        <v>304</v>
      </c>
      <c r="U2786" s="182"/>
    </row>
    <row r="2787" spans="1:21" x14ac:dyDescent="0.35">
      <c r="A2787">
        <v>5</v>
      </c>
      <c r="B2787" t="s">
        <v>181</v>
      </c>
      <c r="C2787">
        <v>2020</v>
      </c>
      <c r="D2787">
        <v>6</v>
      </c>
      <c r="E2787" t="s">
        <v>219</v>
      </c>
      <c r="F2787">
        <v>5</v>
      </c>
      <c r="G2787" t="s">
        <v>195</v>
      </c>
      <c r="H2787">
        <v>954</v>
      </c>
      <c r="I2787" t="s">
        <v>237</v>
      </c>
      <c r="J2787" t="s">
        <v>119</v>
      </c>
      <c r="K2787" t="s">
        <v>216</v>
      </c>
      <c r="L2787">
        <v>4552</v>
      </c>
      <c r="M2787" t="s">
        <v>276</v>
      </c>
      <c r="N2787">
        <v>524</v>
      </c>
      <c r="O2787">
        <v>1078241.6200000001</v>
      </c>
      <c r="P2787">
        <v>10959569</v>
      </c>
      <c r="Q2787" t="str">
        <f t="shared" si="43"/>
        <v>4-Medium C&amp;I</v>
      </c>
      <c r="R2787" s="182"/>
      <c r="S2787" t="s">
        <v>304</v>
      </c>
      <c r="U2787" s="182"/>
    </row>
    <row r="2788" spans="1:21" x14ac:dyDescent="0.35">
      <c r="A2788">
        <v>5</v>
      </c>
      <c r="B2788" t="s">
        <v>181</v>
      </c>
      <c r="C2788">
        <v>2020</v>
      </c>
      <c r="D2788">
        <v>6</v>
      </c>
      <c r="E2788" t="s">
        <v>219</v>
      </c>
      <c r="F2788">
        <v>79</v>
      </c>
      <c r="G2788" t="s">
        <v>212</v>
      </c>
      <c r="H2788">
        <v>954</v>
      </c>
      <c r="I2788" t="s">
        <v>237</v>
      </c>
      <c r="J2788" t="s">
        <v>119</v>
      </c>
      <c r="K2788" t="s">
        <v>216</v>
      </c>
      <c r="L2788">
        <v>4579</v>
      </c>
      <c r="M2788" t="s">
        <v>221</v>
      </c>
      <c r="N2788">
        <v>5</v>
      </c>
      <c r="O2788">
        <v>5172.84</v>
      </c>
      <c r="P2788">
        <v>48520</v>
      </c>
      <c r="Q2788" t="str">
        <f t="shared" si="43"/>
        <v>4-Medium C&amp;I</v>
      </c>
      <c r="R2788" s="182"/>
      <c r="S2788" t="s">
        <v>304</v>
      </c>
      <c r="U2788" s="182"/>
    </row>
    <row r="2789" spans="1:21" x14ac:dyDescent="0.35">
      <c r="A2789">
        <v>5</v>
      </c>
      <c r="B2789" t="s">
        <v>181</v>
      </c>
      <c r="C2789">
        <v>2020</v>
      </c>
      <c r="D2789">
        <v>6</v>
      </c>
      <c r="E2789" t="s">
        <v>219</v>
      </c>
      <c r="F2789">
        <v>3</v>
      </c>
      <c r="G2789" t="s">
        <v>189</v>
      </c>
      <c r="H2789">
        <v>19</v>
      </c>
      <c r="I2789" t="s">
        <v>262</v>
      </c>
      <c r="J2789" t="s">
        <v>127</v>
      </c>
      <c r="K2789" t="s">
        <v>263</v>
      </c>
      <c r="L2789">
        <v>300</v>
      </c>
      <c r="M2789" t="s">
        <v>191</v>
      </c>
      <c r="N2789">
        <v>47</v>
      </c>
      <c r="O2789">
        <v>109535.83</v>
      </c>
      <c r="P2789">
        <v>634618</v>
      </c>
      <c r="Q2789" t="str">
        <f t="shared" si="43"/>
        <v>4-Medium C&amp;I</v>
      </c>
      <c r="R2789" s="182"/>
      <c r="S2789" t="s">
        <v>304</v>
      </c>
      <c r="U2789" s="182"/>
    </row>
    <row r="2790" spans="1:21" x14ac:dyDescent="0.35">
      <c r="A2790">
        <v>5</v>
      </c>
      <c r="B2790" t="s">
        <v>181</v>
      </c>
      <c r="C2790">
        <v>2020</v>
      </c>
      <c r="D2790">
        <v>6</v>
      </c>
      <c r="E2790" t="s">
        <v>219</v>
      </c>
      <c r="F2790">
        <v>1</v>
      </c>
      <c r="G2790" t="s">
        <v>183</v>
      </c>
      <c r="H2790">
        <v>950</v>
      </c>
      <c r="I2790" t="s">
        <v>184</v>
      </c>
      <c r="J2790" t="s">
        <v>115</v>
      </c>
      <c r="K2790" t="s">
        <v>185</v>
      </c>
      <c r="L2790">
        <v>4512</v>
      </c>
      <c r="M2790" t="s">
        <v>186</v>
      </c>
      <c r="N2790">
        <v>815</v>
      </c>
      <c r="O2790">
        <v>43800.52</v>
      </c>
      <c r="P2790">
        <v>368046</v>
      </c>
      <c r="Q2790" t="str">
        <f t="shared" si="43"/>
        <v>3-Small C&amp;I</v>
      </c>
      <c r="R2790" s="182"/>
      <c r="S2790" t="s">
        <v>304</v>
      </c>
      <c r="U2790" s="182"/>
    </row>
    <row r="2791" spans="1:21" x14ac:dyDescent="0.35">
      <c r="A2791">
        <v>4</v>
      </c>
      <c r="B2791" t="s">
        <v>187</v>
      </c>
      <c r="C2791">
        <v>2020</v>
      </c>
      <c r="D2791">
        <v>6</v>
      </c>
      <c r="E2791" t="s">
        <v>219</v>
      </c>
      <c r="F2791">
        <v>3</v>
      </c>
      <c r="G2791" t="s">
        <v>189</v>
      </c>
      <c r="H2791">
        <v>10</v>
      </c>
      <c r="I2791" t="s">
        <v>251</v>
      </c>
      <c r="J2791" t="s">
        <v>118</v>
      </c>
      <c r="K2791" t="s">
        <v>214</v>
      </c>
      <c r="L2791">
        <v>300</v>
      </c>
      <c r="M2791" t="s">
        <v>191</v>
      </c>
      <c r="N2791">
        <v>31</v>
      </c>
      <c r="O2791">
        <v>1627.5</v>
      </c>
      <c r="P2791">
        <v>7104</v>
      </c>
      <c r="Q2791" t="str">
        <f t="shared" si="43"/>
        <v>3-Small C&amp;I</v>
      </c>
      <c r="R2791" s="182"/>
      <c r="S2791" t="s">
        <v>304</v>
      </c>
      <c r="U2791" s="182"/>
    </row>
    <row r="2792" spans="1:21" x14ac:dyDescent="0.35">
      <c r="A2792">
        <v>5</v>
      </c>
      <c r="B2792" t="s">
        <v>181</v>
      </c>
      <c r="C2792">
        <v>2020</v>
      </c>
      <c r="D2792">
        <v>6</v>
      </c>
      <c r="E2792" t="s">
        <v>219</v>
      </c>
      <c r="F2792">
        <v>71</v>
      </c>
      <c r="G2792" t="s">
        <v>212</v>
      </c>
      <c r="H2792">
        <v>1</v>
      </c>
      <c r="I2792" t="s">
        <v>229</v>
      </c>
      <c r="J2792" t="s">
        <v>121</v>
      </c>
      <c r="K2792" t="s">
        <v>230</v>
      </c>
      <c r="L2792">
        <v>1571</v>
      </c>
      <c r="M2792" t="s">
        <v>265</v>
      </c>
      <c r="N2792">
        <v>1</v>
      </c>
      <c r="O2792">
        <v>7</v>
      </c>
      <c r="P2792">
        <v>0</v>
      </c>
      <c r="Q2792" t="str">
        <f t="shared" si="43"/>
        <v>1-Residential</v>
      </c>
      <c r="R2792" s="182"/>
      <c r="S2792" t="s">
        <v>304</v>
      </c>
      <c r="U2792" s="182"/>
    </row>
    <row r="2793" spans="1:21" x14ac:dyDescent="0.35">
      <c r="A2793">
        <v>5</v>
      </c>
      <c r="B2793" t="s">
        <v>181</v>
      </c>
      <c r="C2793">
        <v>2020</v>
      </c>
      <c r="D2793">
        <v>6</v>
      </c>
      <c r="E2793" t="s">
        <v>219</v>
      </c>
      <c r="F2793">
        <v>10</v>
      </c>
      <c r="G2793" t="s">
        <v>238</v>
      </c>
      <c r="H2793">
        <v>1</v>
      </c>
      <c r="I2793" t="s">
        <v>229</v>
      </c>
      <c r="J2793" t="s">
        <v>121</v>
      </c>
      <c r="K2793" t="s">
        <v>230</v>
      </c>
      <c r="L2793">
        <v>207</v>
      </c>
      <c r="M2793" t="s">
        <v>243</v>
      </c>
      <c r="N2793">
        <v>37352</v>
      </c>
      <c r="O2793">
        <v>4684194.34</v>
      </c>
      <c r="P2793">
        <v>19888212</v>
      </c>
      <c r="Q2793" t="str">
        <f t="shared" si="43"/>
        <v>1-Residential</v>
      </c>
      <c r="R2793" s="182"/>
      <c r="S2793" t="s">
        <v>304</v>
      </c>
      <c r="U2793" s="182"/>
    </row>
    <row r="2794" spans="1:21" x14ac:dyDescent="0.35">
      <c r="A2794">
        <v>4</v>
      </c>
      <c r="B2794" t="s">
        <v>187</v>
      </c>
      <c r="C2794">
        <v>2020</v>
      </c>
      <c r="D2794">
        <v>6</v>
      </c>
      <c r="E2794" t="s">
        <v>219</v>
      </c>
      <c r="F2794">
        <v>10</v>
      </c>
      <c r="G2794" t="s">
        <v>238</v>
      </c>
      <c r="H2794">
        <v>1</v>
      </c>
      <c r="I2794" t="s">
        <v>229</v>
      </c>
      <c r="J2794" t="s">
        <v>121</v>
      </c>
      <c r="K2794" t="s">
        <v>230</v>
      </c>
      <c r="L2794">
        <v>207</v>
      </c>
      <c r="M2794" t="s">
        <v>243</v>
      </c>
      <c r="N2794">
        <v>38</v>
      </c>
      <c r="O2794">
        <v>4677.54</v>
      </c>
      <c r="P2794">
        <v>18921</v>
      </c>
      <c r="Q2794" t="str">
        <f t="shared" si="43"/>
        <v>1-Residential</v>
      </c>
      <c r="R2794" s="182"/>
      <c r="S2794" t="s">
        <v>304</v>
      </c>
      <c r="U2794" s="182"/>
    </row>
    <row r="2795" spans="1:21" x14ac:dyDescent="0.35">
      <c r="A2795">
        <v>5</v>
      </c>
      <c r="B2795" t="s">
        <v>181</v>
      </c>
      <c r="C2795">
        <v>2020</v>
      </c>
      <c r="D2795">
        <v>6</v>
      </c>
      <c r="E2795" t="s">
        <v>219</v>
      </c>
      <c r="F2795">
        <v>10</v>
      </c>
      <c r="G2795" t="s">
        <v>238</v>
      </c>
      <c r="H2795">
        <v>603</v>
      </c>
      <c r="I2795" t="s">
        <v>196</v>
      </c>
      <c r="J2795" t="s">
        <v>125</v>
      </c>
      <c r="K2795" t="s">
        <v>197</v>
      </c>
      <c r="L2795">
        <v>207</v>
      </c>
      <c r="M2795" t="s">
        <v>243</v>
      </c>
      <c r="N2795">
        <v>27</v>
      </c>
      <c r="O2795">
        <v>510.53</v>
      </c>
      <c r="P2795">
        <v>1065</v>
      </c>
      <c r="Q2795" t="str">
        <f t="shared" si="43"/>
        <v>Street</v>
      </c>
      <c r="R2795" s="182"/>
      <c r="S2795" t="s">
        <v>304</v>
      </c>
      <c r="U2795" s="182"/>
    </row>
    <row r="2796" spans="1:21" x14ac:dyDescent="0.35">
      <c r="A2796">
        <v>5</v>
      </c>
      <c r="B2796" t="s">
        <v>181</v>
      </c>
      <c r="C2796">
        <v>2020</v>
      </c>
      <c r="D2796">
        <v>6</v>
      </c>
      <c r="E2796" t="s">
        <v>219</v>
      </c>
      <c r="F2796">
        <v>6</v>
      </c>
      <c r="G2796" t="s">
        <v>192</v>
      </c>
      <c r="H2796">
        <v>601</v>
      </c>
      <c r="I2796" t="s">
        <v>260</v>
      </c>
      <c r="J2796" t="s">
        <v>123</v>
      </c>
      <c r="K2796" t="s">
        <v>261</v>
      </c>
      <c r="L2796">
        <v>700</v>
      </c>
      <c r="M2796" t="s">
        <v>193</v>
      </c>
      <c r="N2796">
        <v>119</v>
      </c>
      <c r="O2796">
        <v>55853.14</v>
      </c>
      <c r="P2796">
        <v>75636</v>
      </c>
      <c r="Q2796" t="str">
        <f t="shared" si="43"/>
        <v>Street</v>
      </c>
      <c r="R2796" s="182"/>
      <c r="S2796" t="s">
        <v>304</v>
      </c>
      <c r="U2796" s="182"/>
    </row>
    <row r="2797" spans="1:21" x14ac:dyDescent="0.35">
      <c r="A2797">
        <v>5</v>
      </c>
      <c r="B2797" t="s">
        <v>181</v>
      </c>
      <c r="C2797">
        <v>2020</v>
      </c>
      <c r="D2797">
        <v>6</v>
      </c>
      <c r="E2797" t="s">
        <v>219</v>
      </c>
      <c r="F2797">
        <v>6</v>
      </c>
      <c r="G2797" t="s">
        <v>192</v>
      </c>
      <c r="H2797">
        <v>615</v>
      </c>
      <c r="I2797" t="s">
        <v>292</v>
      </c>
      <c r="J2797" t="s">
        <v>123</v>
      </c>
      <c r="K2797" t="s">
        <v>261</v>
      </c>
      <c r="L2797">
        <v>4562</v>
      </c>
      <c r="M2797" t="s">
        <v>211</v>
      </c>
      <c r="N2797">
        <v>521</v>
      </c>
      <c r="O2797">
        <v>585237.76000000001</v>
      </c>
      <c r="P2797">
        <v>1003082</v>
      </c>
      <c r="Q2797" t="str">
        <f t="shared" si="43"/>
        <v>Street</v>
      </c>
      <c r="R2797" s="182"/>
      <c r="S2797" t="s">
        <v>304</v>
      </c>
      <c r="U2797" s="182"/>
    </row>
    <row r="2798" spans="1:21" x14ac:dyDescent="0.35">
      <c r="A2798">
        <v>5</v>
      </c>
      <c r="B2798" t="s">
        <v>181</v>
      </c>
      <c r="C2798">
        <v>2020</v>
      </c>
      <c r="D2798">
        <v>6</v>
      </c>
      <c r="E2798" t="s">
        <v>219</v>
      </c>
      <c r="F2798">
        <v>6</v>
      </c>
      <c r="G2798" t="s">
        <v>192</v>
      </c>
      <c r="H2798">
        <v>607</v>
      </c>
      <c r="I2798" t="s">
        <v>293</v>
      </c>
      <c r="J2798" t="s">
        <v>130</v>
      </c>
      <c r="K2798" t="s">
        <v>280</v>
      </c>
      <c r="L2798">
        <v>700</v>
      </c>
      <c r="M2798" t="s">
        <v>193</v>
      </c>
      <c r="N2798">
        <v>2</v>
      </c>
      <c r="O2798">
        <v>17345.400000000001</v>
      </c>
      <c r="P2798">
        <v>35437</v>
      </c>
      <c r="Q2798" t="str">
        <f t="shared" si="43"/>
        <v>Street</v>
      </c>
      <c r="R2798" s="182"/>
      <c r="S2798" t="s">
        <v>304</v>
      </c>
      <c r="U2798" s="182"/>
    </row>
    <row r="2799" spans="1:21" x14ac:dyDescent="0.35">
      <c r="A2799">
        <v>5</v>
      </c>
      <c r="B2799" t="s">
        <v>181</v>
      </c>
      <c r="C2799">
        <v>2020</v>
      </c>
      <c r="D2799">
        <v>6</v>
      </c>
      <c r="E2799" t="s">
        <v>219</v>
      </c>
      <c r="F2799">
        <v>6</v>
      </c>
      <c r="G2799" t="s">
        <v>192</v>
      </c>
      <c r="H2799">
        <v>623</v>
      </c>
      <c r="I2799" t="s">
        <v>295</v>
      </c>
      <c r="J2799" t="s">
        <v>124</v>
      </c>
      <c r="K2799" t="s">
        <v>227</v>
      </c>
      <c r="L2799">
        <v>700</v>
      </c>
      <c r="M2799" t="s">
        <v>193</v>
      </c>
      <c r="N2799">
        <v>1</v>
      </c>
      <c r="O2799">
        <v>1342.03</v>
      </c>
      <c r="P2799">
        <v>4685</v>
      </c>
      <c r="Q2799" t="str">
        <f t="shared" si="43"/>
        <v>Street</v>
      </c>
      <c r="R2799" s="182"/>
      <c r="S2799" t="s">
        <v>304</v>
      </c>
      <c r="U2799" s="182"/>
    </row>
    <row r="2800" spans="1:21" x14ac:dyDescent="0.35">
      <c r="A2800">
        <v>4</v>
      </c>
      <c r="B2800" t="s">
        <v>187</v>
      </c>
      <c r="C2800">
        <v>2020</v>
      </c>
      <c r="D2800">
        <v>6</v>
      </c>
      <c r="E2800" t="s">
        <v>219</v>
      </c>
      <c r="F2800">
        <v>3</v>
      </c>
      <c r="G2800" t="s">
        <v>189</v>
      </c>
      <c r="H2800">
        <v>951</v>
      </c>
      <c r="I2800" t="s">
        <v>250</v>
      </c>
      <c r="J2800" t="s">
        <v>126</v>
      </c>
      <c r="K2800" t="s">
        <v>249</v>
      </c>
      <c r="L2800">
        <v>4532</v>
      </c>
      <c r="M2800" t="s">
        <v>200</v>
      </c>
      <c r="N2800">
        <v>6</v>
      </c>
      <c r="O2800">
        <v>186.81</v>
      </c>
      <c r="P2800">
        <v>1366</v>
      </c>
      <c r="Q2800" t="str">
        <f t="shared" si="43"/>
        <v>3-Small C&amp;I</v>
      </c>
      <c r="R2800" s="182"/>
      <c r="S2800" t="s">
        <v>304</v>
      </c>
      <c r="U2800" s="182"/>
    </row>
    <row r="2801" spans="1:21" x14ac:dyDescent="0.35">
      <c r="A2801">
        <v>5</v>
      </c>
      <c r="B2801" t="s">
        <v>181</v>
      </c>
      <c r="C2801">
        <v>2020</v>
      </c>
      <c r="D2801">
        <v>6</v>
      </c>
      <c r="E2801" t="s">
        <v>219</v>
      </c>
      <c r="F2801">
        <v>3</v>
      </c>
      <c r="G2801" t="s">
        <v>189</v>
      </c>
      <c r="H2801">
        <v>10</v>
      </c>
      <c r="I2801" t="s">
        <v>251</v>
      </c>
      <c r="J2801" t="s">
        <v>117</v>
      </c>
      <c r="K2801" t="s">
        <v>236</v>
      </c>
      <c r="L2801">
        <v>300</v>
      </c>
      <c r="M2801" t="s">
        <v>191</v>
      </c>
      <c r="N2801">
        <v>20292</v>
      </c>
      <c r="O2801">
        <v>755902.74</v>
      </c>
      <c r="P2801">
        <v>5365934</v>
      </c>
      <c r="Q2801" t="str">
        <f t="shared" si="43"/>
        <v>3-Small C&amp;I</v>
      </c>
      <c r="R2801" s="182"/>
      <c r="S2801" t="s">
        <v>304</v>
      </c>
      <c r="U2801" s="182"/>
    </row>
    <row r="2802" spans="1:21" x14ac:dyDescent="0.35">
      <c r="A2802">
        <v>5</v>
      </c>
      <c r="B2802" t="s">
        <v>181</v>
      </c>
      <c r="C2802">
        <v>2020</v>
      </c>
      <c r="D2802">
        <v>6</v>
      </c>
      <c r="E2802" t="s">
        <v>219</v>
      </c>
      <c r="F2802">
        <v>3</v>
      </c>
      <c r="G2802" t="s">
        <v>189</v>
      </c>
      <c r="H2802">
        <v>952</v>
      </c>
      <c r="I2802" t="s">
        <v>235</v>
      </c>
      <c r="J2802" t="s">
        <v>117</v>
      </c>
      <c r="K2802" t="s">
        <v>236</v>
      </c>
      <c r="L2802">
        <v>4532</v>
      </c>
      <c r="M2802" t="s">
        <v>200</v>
      </c>
      <c r="N2802">
        <v>444</v>
      </c>
      <c r="O2802">
        <v>-22752.92</v>
      </c>
      <c r="P2802">
        <v>1022820</v>
      </c>
      <c r="Q2802" t="str">
        <f t="shared" si="43"/>
        <v>3-Small C&amp;I</v>
      </c>
      <c r="R2802" s="182"/>
      <c r="S2802" t="s">
        <v>304</v>
      </c>
      <c r="U2802" s="182"/>
    </row>
    <row r="2803" spans="1:21" x14ac:dyDescent="0.35">
      <c r="A2803">
        <v>4</v>
      </c>
      <c r="B2803" t="s">
        <v>187</v>
      </c>
      <c r="C2803">
        <v>2020</v>
      </c>
      <c r="D2803">
        <v>6</v>
      </c>
      <c r="E2803" t="s">
        <v>219</v>
      </c>
      <c r="F2803">
        <v>3</v>
      </c>
      <c r="G2803" t="s">
        <v>189</v>
      </c>
      <c r="H2803">
        <v>952</v>
      </c>
      <c r="I2803" t="s">
        <v>235</v>
      </c>
      <c r="J2803" t="s">
        <v>117</v>
      </c>
      <c r="K2803" t="s">
        <v>236</v>
      </c>
      <c r="L2803">
        <v>4532</v>
      </c>
      <c r="M2803" t="s">
        <v>200</v>
      </c>
      <c r="N2803">
        <v>10</v>
      </c>
      <c r="O2803">
        <v>401.07</v>
      </c>
      <c r="P2803">
        <v>2859</v>
      </c>
      <c r="Q2803" t="str">
        <f t="shared" si="43"/>
        <v>3-Small C&amp;I</v>
      </c>
      <c r="R2803" s="182"/>
      <c r="S2803" t="s">
        <v>304</v>
      </c>
      <c r="U2803" s="182"/>
    </row>
    <row r="2804" spans="1:21" x14ac:dyDescent="0.35">
      <c r="A2804">
        <v>5</v>
      </c>
      <c r="B2804" t="s">
        <v>181</v>
      </c>
      <c r="C2804">
        <v>2020</v>
      </c>
      <c r="D2804">
        <v>6</v>
      </c>
      <c r="E2804" t="s">
        <v>219</v>
      </c>
      <c r="F2804">
        <v>6</v>
      </c>
      <c r="G2804" t="s">
        <v>192</v>
      </c>
      <c r="H2804">
        <v>612</v>
      </c>
      <c r="I2804" t="s">
        <v>223</v>
      </c>
      <c r="J2804" t="s">
        <v>116</v>
      </c>
      <c r="K2804" t="s">
        <v>224</v>
      </c>
      <c r="L2804">
        <v>700</v>
      </c>
      <c r="M2804" t="s">
        <v>193</v>
      </c>
      <c r="N2804">
        <v>2</v>
      </c>
      <c r="O2804">
        <v>52.02</v>
      </c>
      <c r="P2804">
        <v>202</v>
      </c>
      <c r="Q2804" t="str">
        <f t="shared" si="43"/>
        <v>3-Small C&amp;I</v>
      </c>
      <c r="R2804" s="182"/>
      <c r="S2804" t="s">
        <v>304</v>
      </c>
      <c r="U2804" s="182"/>
    </row>
    <row r="2805" spans="1:21" x14ac:dyDescent="0.35">
      <c r="A2805">
        <v>5</v>
      </c>
      <c r="B2805" t="s">
        <v>181</v>
      </c>
      <c r="C2805">
        <v>2020</v>
      </c>
      <c r="D2805">
        <v>6</v>
      </c>
      <c r="E2805" t="s">
        <v>219</v>
      </c>
      <c r="F2805">
        <v>6</v>
      </c>
      <c r="G2805" t="s">
        <v>192</v>
      </c>
      <c r="H2805">
        <v>613</v>
      </c>
      <c r="I2805" t="s">
        <v>258</v>
      </c>
      <c r="J2805" t="s">
        <v>116</v>
      </c>
      <c r="K2805" t="s">
        <v>224</v>
      </c>
      <c r="L2805">
        <v>700</v>
      </c>
      <c r="M2805" t="s">
        <v>193</v>
      </c>
      <c r="N2805">
        <v>6</v>
      </c>
      <c r="O2805">
        <v>98.38</v>
      </c>
      <c r="P2805">
        <v>290</v>
      </c>
      <c r="Q2805" t="str">
        <f t="shared" si="43"/>
        <v>3-Small C&amp;I</v>
      </c>
      <c r="R2805" s="182"/>
      <c r="S2805" t="s">
        <v>304</v>
      </c>
      <c r="U2805" s="182"/>
    </row>
    <row r="2806" spans="1:21" x14ac:dyDescent="0.35">
      <c r="A2806">
        <v>4</v>
      </c>
      <c r="B2806" t="s">
        <v>187</v>
      </c>
      <c r="C2806">
        <v>2020</v>
      </c>
      <c r="D2806">
        <v>6</v>
      </c>
      <c r="E2806" t="s">
        <v>219</v>
      </c>
      <c r="F2806">
        <v>3</v>
      </c>
      <c r="G2806" t="s">
        <v>189</v>
      </c>
      <c r="H2806">
        <v>621</v>
      </c>
      <c r="I2806" t="s">
        <v>259</v>
      </c>
      <c r="J2806" t="s">
        <v>116</v>
      </c>
      <c r="K2806" t="s">
        <v>224</v>
      </c>
      <c r="L2806">
        <v>4532</v>
      </c>
      <c r="M2806" t="s">
        <v>200</v>
      </c>
      <c r="N2806">
        <v>8</v>
      </c>
      <c r="O2806">
        <v>155.08000000000001</v>
      </c>
      <c r="P2806">
        <v>912</v>
      </c>
      <c r="Q2806" t="str">
        <f t="shared" si="43"/>
        <v>3-Small C&amp;I</v>
      </c>
      <c r="R2806" s="182"/>
      <c r="S2806" t="s">
        <v>304</v>
      </c>
      <c r="U2806" s="182"/>
    </row>
    <row r="2807" spans="1:21" x14ac:dyDescent="0.35">
      <c r="A2807">
        <v>5</v>
      </c>
      <c r="B2807" t="s">
        <v>181</v>
      </c>
      <c r="C2807">
        <v>2020</v>
      </c>
      <c r="D2807">
        <v>6</v>
      </c>
      <c r="E2807" t="s">
        <v>219</v>
      </c>
      <c r="F2807">
        <v>6</v>
      </c>
      <c r="G2807" t="s">
        <v>192</v>
      </c>
      <c r="H2807">
        <v>621</v>
      </c>
      <c r="I2807" t="s">
        <v>259</v>
      </c>
      <c r="J2807" t="s">
        <v>116</v>
      </c>
      <c r="K2807" t="s">
        <v>224</v>
      </c>
      <c r="L2807">
        <v>4562</v>
      </c>
      <c r="M2807" t="s">
        <v>211</v>
      </c>
      <c r="N2807">
        <v>10</v>
      </c>
      <c r="O2807">
        <v>163.65</v>
      </c>
      <c r="P2807">
        <v>895</v>
      </c>
      <c r="Q2807" t="str">
        <f t="shared" si="43"/>
        <v>3-Small C&amp;I</v>
      </c>
      <c r="R2807" s="182"/>
      <c r="S2807" t="s">
        <v>304</v>
      </c>
      <c r="U2807" s="182"/>
    </row>
    <row r="2808" spans="1:21" x14ac:dyDescent="0.35">
      <c r="A2808">
        <v>5</v>
      </c>
      <c r="B2808" t="s">
        <v>181</v>
      </c>
      <c r="C2808">
        <v>2020</v>
      </c>
      <c r="D2808">
        <v>6</v>
      </c>
      <c r="E2808" t="s">
        <v>219</v>
      </c>
      <c r="F2808">
        <v>60</v>
      </c>
      <c r="G2808" t="s">
        <v>212</v>
      </c>
      <c r="H2808">
        <v>621</v>
      </c>
      <c r="I2808" t="s">
        <v>259</v>
      </c>
      <c r="J2808" t="s">
        <v>116</v>
      </c>
      <c r="K2808" t="s">
        <v>224</v>
      </c>
      <c r="L2808">
        <v>4563</v>
      </c>
      <c r="M2808" t="s">
        <v>228</v>
      </c>
      <c r="N2808">
        <v>1</v>
      </c>
      <c r="O2808">
        <v>7.73</v>
      </c>
      <c r="P2808">
        <v>6</v>
      </c>
      <c r="Q2808" t="str">
        <f t="shared" si="43"/>
        <v>3-Small C&amp;I</v>
      </c>
      <c r="R2808" s="182"/>
      <c r="S2808" t="s">
        <v>304</v>
      </c>
      <c r="U2808" s="182"/>
    </row>
    <row r="2809" spans="1:21" x14ac:dyDescent="0.35">
      <c r="A2809">
        <v>5</v>
      </c>
      <c r="B2809" t="s">
        <v>181</v>
      </c>
      <c r="C2809">
        <v>2020</v>
      </c>
      <c r="D2809">
        <v>6</v>
      </c>
      <c r="E2809" t="s">
        <v>219</v>
      </c>
      <c r="F2809">
        <v>79</v>
      </c>
      <c r="G2809" t="s">
        <v>212</v>
      </c>
      <c r="H2809">
        <v>153</v>
      </c>
      <c r="I2809" t="s">
        <v>269</v>
      </c>
      <c r="J2809" t="s">
        <v>270</v>
      </c>
      <c r="K2809" t="s">
        <v>270</v>
      </c>
      <c r="L2809">
        <v>1579</v>
      </c>
      <c r="M2809" t="s">
        <v>271</v>
      </c>
      <c r="N2809">
        <v>18</v>
      </c>
      <c r="O2809">
        <v>0</v>
      </c>
      <c r="P2809">
        <v>3358413</v>
      </c>
      <c r="Q2809" t="str">
        <f t="shared" si="43"/>
        <v>OTHER</v>
      </c>
      <c r="R2809" s="182"/>
      <c r="S2809" t="s">
        <v>304</v>
      </c>
      <c r="U2809" s="182"/>
    </row>
    <row r="2810" spans="1:21" x14ac:dyDescent="0.35">
      <c r="A2810">
        <v>5</v>
      </c>
      <c r="B2810" t="s">
        <v>181</v>
      </c>
      <c r="C2810">
        <v>2020</v>
      </c>
      <c r="D2810">
        <v>6</v>
      </c>
      <c r="E2810" t="s">
        <v>219</v>
      </c>
      <c r="F2810">
        <v>10</v>
      </c>
      <c r="G2810" t="s">
        <v>238</v>
      </c>
      <c r="H2810">
        <v>5</v>
      </c>
      <c r="I2810" t="s">
        <v>190</v>
      </c>
      <c r="J2810" t="s">
        <v>115</v>
      </c>
      <c r="K2810" t="s">
        <v>185</v>
      </c>
      <c r="L2810">
        <v>207</v>
      </c>
      <c r="M2810" t="s">
        <v>243</v>
      </c>
      <c r="N2810">
        <v>15</v>
      </c>
      <c r="O2810">
        <v>896.51</v>
      </c>
      <c r="P2810">
        <v>4097</v>
      </c>
      <c r="Q2810" t="str">
        <f t="shared" si="43"/>
        <v>3-Small C&amp;I</v>
      </c>
      <c r="R2810" s="182"/>
      <c r="S2810" t="s">
        <v>304</v>
      </c>
      <c r="U2810" s="182"/>
    </row>
    <row r="2811" spans="1:21" x14ac:dyDescent="0.35">
      <c r="A2811">
        <v>5</v>
      </c>
      <c r="B2811" t="s">
        <v>181</v>
      </c>
      <c r="C2811">
        <v>2020</v>
      </c>
      <c r="D2811">
        <v>6</v>
      </c>
      <c r="E2811" t="s">
        <v>219</v>
      </c>
      <c r="F2811">
        <v>6</v>
      </c>
      <c r="G2811" t="s">
        <v>192</v>
      </c>
      <c r="H2811">
        <v>619</v>
      </c>
      <c r="I2811" t="s">
        <v>277</v>
      </c>
      <c r="J2811" t="s">
        <v>278</v>
      </c>
      <c r="K2811" t="s">
        <v>212</v>
      </c>
      <c r="L2811">
        <v>4562</v>
      </c>
      <c r="M2811" t="s">
        <v>211</v>
      </c>
      <c r="N2811">
        <v>439</v>
      </c>
      <c r="O2811">
        <v>367705.29</v>
      </c>
      <c r="P2811">
        <v>2806733</v>
      </c>
      <c r="Q2811" t="str">
        <f t="shared" si="43"/>
        <v>Street</v>
      </c>
      <c r="R2811" s="182"/>
      <c r="S2811" t="s">
        <v>304</v>
      </c>
      <c r="U2811" s="182"/>
    </row>
    <row r="2812" spans="1:21" x14ac:dyDescent="0.35">
      <c r="A2812">
        <v>5</v>
      </c>
      <c r="B2812" t="s">
        <v>181</v>
      </c>
      <c r="C2812">
        <v>2020</v>
      </c>
      <c r="D2812">
        <v>6</v>
      </c>
      <c r="E2812" t="s">
        <v>219</v>
      </c>
      <c r="F2812">
        <v>6</v>
      </c>
      <c r="G2812" t="s">
        <v>192</v>
      </c>
      <c r="H2812">
        <v>627</v>
      </c>
      <c r="I2812" t="s">
        <v>257</v>
      </c>
      <c r="J2812" t="s">
        <v>132</v>
      </c>
      <c r="K2812" t="s">
        <v>212</v>
      </c>
      <c r="L2812">
        <v>4562</v>
      </c>
      <c r="M2812" t="s">
        <v>211</v>
      </c>
      <c r="N2812">
        <v>1</v>
      </c>
      <c r="O2812">
        <v>875.24</v>
      </c>
      <c r="P2812">
        <v>155</v>
      </c>
      <c r="Q2812" t="str">
        <f t="shared" si="43"/>
        <v>Street</v>
      </c>
      <c r="R2812" s="182"/>
      <c r="S2812" t="s">
        <v>304</v>
      </c>
      <c r="U2812" s="182"/>
    </row>
    <row r="2813" spans="1:21" x14ac:dyDescent="0.35">
      <c r="A2813">
        <v>5</v>
      </c>
      <c r="B2813" t="s">
        <v>181</v>
      </c>
      <c r="C2813">
        <v>2020</v>
      </c>
      <c r="D2813">
        <v>6</v>
      </c>
      <c r="E2813" t="s">
        <v>219</v>
      </c>
      <c r="F2813">
        <v>1</v>
      </c>
      <c r="G2813" t="s">
        <v>183</v>
      </c>
      <c r="H2813">
        <v>1</v>
      </c>
      <c r="I2813" t="s">
        <v>229</v>
      </c>
      <c r="J2813" t="s">
        <v>121</v>
      </c>
      <c r="K2813" t="s">
        <v>230</v>
      </c>
      <c r="L2813">
        <v>200</v>
      </c>
      <c r="M2813" t="s">
        <v>210</v>
      </c>
      <c r="N2813">
        <v>503016</v>
      </c>
      <c r="O2813">
        <v>61275061.93</v>
      </c>
      <c r="P2813">
        <v>258696673</v>
      </c>
      <c r="Q2813" t="str">
        <f t="shared" si="43"/>
        <v>1-Residential</v>
      </c>
      <c r="R2813" s="182"/>
      <c r="S2813" t="s">
        <v>304</v>
      </c>
      <c r="U2813" s="182"/>
    </row>
    <row r="2814" spans="1:21" x14ac:dyDescent="0.35">
      <c r="A2814">
        <v>5</v>
      </c>
      <c r="B2814" t="s">
        <v>181</v>
      </c>
      <c r="C2814">
        <v>2020</v>
      </c>
      <c r="D2814">
        <v>6</v>
      </c>
      <c r="E2814" t="s">
        <v>219</v>
      </c>
      <c r="F2814">
        <v>1</v>
      </c>
      <c r="G2814" t="s">
        <v>183</v>
      </c>
      <c r="H2814">
        <v>903</v>
      </c>
      <c r="I2814" t="s">
        <v>239</v>
      </c>
      <c r="J2814" t="s">
        <v>121</v>
      </c>
      <c r="K2814" t="s">
        <v>230</v>
      </c>
      <c r="L2814">
        <v>4512</v>
      </c>
      <c r="M2814" t="s">
        <v>186</v>
      </c>
      <c r="N2814">
        <v>453173</v>
      </c>
      <c r="O2814">
        <v>33476580.27</v>
      </c>
      <c r="P2814">
        <v>245226083</v>
      </c>
      <c r="Q2814" t="str">
        <f t="shared" si="43"/>
        <v>1-Residential</v>
      </c>
      <c r="R2814" s="182"/>
      <c r="S2814" t="s">
        <v>304</v>
      </c>
      <c r="U2814" s="182"/>
    </row>
    <row r="2815" spans="1:21" x14ac:dyDescent="0.35">
      <c r="A2815">
        <v>5</v>
      </c>
      <c r="B2815" t="s">
        <v>181</v>
      </c>
      <c r="C2815">
        <v>2020</v>
      </c>
      <c r="D2815">
        <v>6</v>
      </c>
      <c r="E2815" t="s">
        <v>219</v>
      </c>
      <c r="F2815">
        <v>3</v>
      </c>
      <c r="G2815" t="s">
        <v>189</v>
      </c>
      <c r="H2815">
        <v>903</v>
      </c>
      <c r="I2815" t="s">
        <v>239</v>
      </c>
      <c r="J2815" t="s">
        <v>121</v>
      </c>
      <c r="K2815" t="s">
        <v>230</v>
      </c>
      <c r="L2815">
        <v>4532</v>
      </c>
      <c r="M2815" t="s">
        <v>200</v>
      </c>
      <c r="N2815">
        <v>1170</v>
      </c>
      <c r="O2815">
        <v>218944.55</v>
      </c>
      <c r="P2815">
        <v>1736788</v>
      </c>
      <c r="Q2815" t="str">
        <f t="shared" si="43"/>
        <v>1-Residential</v>
      </c>
      <c r="R2815" s="182"/>
      <c r="S2815" t="s">
        <v>304</v>
      </c>
      <c r="U2815" s="182"/>
    </row>
    <row r="2816" spans="1:21" x14ac:dyDescent="0.35">
      <c r="A2816">
        <v>5</v>
      </c>
      <c r="B2816" t="s">
        <v>181</v>
      </c>
      <c r="C2816">
        <v>2020</v>
      </c>
      <c r="D2816">
        <v>6</v>
      </c>
      <c r="E2816" t="s">
        <v>219</v>
      </c>
      <c r="F2816">
        <v>10</v>
      </c>
      <c r="G2816" t="s">
        <v>238</v>
      </c>
      <c r="H2816">
        <v>2</v>
      </c>
      <c r="I2816" t="s">
        <v>264</v>
      </c>
      <c r="J2816" t="s">
        <v>121</v>
      </c>
      <c r="K2816" t="s">
        <v>230</v>
      </c>
      <c r="L2816">
        <v>207</v>
      </c>
      <c r="M2816" t="s">
        <v>243</v>
      </c>
      <c r="N2816">
        <v>23</v>
      </c>
      <c r="O2816">
        <v>3543.56</v>
      </c>
      <c r="P2816">
        <v>15085</v>
      </c>
      <c r="Q2816" t="str">
        <f t="shared" si="43"/>
        <v>1-Residential</v>
      </c>
      <c r="R2816" s="182"/>
      <c r="S2816" t="s">
        <v>304</v>
      </c>
      <c r="U2816" s="182"/>
    </row>
    <row r="2817" spans="1:21" x14ac:dyDescent="0.35">
      <c r="A2817">
        <v>4</v>
      </c>
      <c r="B2817" t="s">
        <v>187</v>
      </c>
      <c r="C2817">
        <v>2020</v>
      </c>
      <c r="D2817">
        <v>6</v>
      </c>
      <c r="E2817" t="s">
        <v>219</v>
      </c>
      <c r="F2817">
        <v>3</v>
      </c>
      <c r="G2817" t="s">
        <v>189</v>
      </c>
      <c r="H2817">
        <v>955</v>
      </c>
      <c r="I2817" t="s">
        <v>282</v>
      </c>
      <c r="J2817" t="s">
        <v>127</v>
      </c>
      <c r="K2817" t="s">
        <v>263</v>
      </c>
      <c r="L2817">
        <v>4532</v>
      </c>
      <c r="M2817" t="s">
        <v>200</v>
      </c>
      <c r="N2817">
        <v>1</v>
      </c>
      <c r="O2817">
        <v>82.64</v>
      </c>
      <c r="P2817">
        <v>0</v>
      </c>
      <c r="Q2817" t="str">
        <f t="shared" si="43"/>
        <v>4-Medium C&amp;I</v>
      </c>
      <c r="R2817" s="182"/>
      <c r="S2817" t="s">
        <v>304</v>
      </c>
      <c r="U2817" s="182"/>
    </row>
    <row r="2818" spans="1:21" x14ac:dyDescent="0.35">
      <c r="A2818">
        <v>5</v>
      </c>
      <c r="B2818" t="s">
        <v>181</v>
      </c>
      <c r="C2818">
        <v>2020</v>
      </c>
      <c r="D2818">
        <v>6</v>
      </c>
      <c r="E2818" t="s">
        <v>219</v>
      </c>
      <c r="F2818">
        <v>3</v>
      </c>
      <c r="G2818" t="s">
        <v>189</v>
      </c>
      <c r="H2818">
        <v>701</v>
      </c>
      <c r="I2818" t="s">
        <v>206</v>
      </c>
      <c r="J2818" t="s">
        <v>207</v>
      </c>
      <c r="K2818" t="s">
        <v>208</v>
      </c>
      <c r="L2818">
        <v>300</v>
      </c>
      <c r="M2818" t="s">
        <v>191</v>
      </c>
      <c r="N2818">
        <v>162</v>
      </c>
      <c r="O2818">
        <v>1252496.3500000001</v>
      </c>
      <c r="P2818">
        <v>8226395</v>
      </c>
      <c r="Q2818" t="str">
        <f t="shared" ref="Q2818:Q2881" si="44">VLOOKUP(J2818,S:T,2,FALSE)</f>
        <v>5-Large C&amp;I</v>
      </c>
      <c r="R2818" s="182"/>
      <c r="S2818" t="s">
        <v>304</v>
      </c>
      <c r="U2818" s="182"/>
    </row>
    <row r="2819" spans="1:21" x14ac:dyDescent="0.35">
      <c r="A2819">
        <v>5</v>
      </c>
      <c r="B2819" t="s">
        <v>181</v>
      </c>
      <c r="C2819">
        <v>2020</v>
      </c>
      <c r="D2819">
        <v>6</v>
      </c>
      <c r="E2819" t="s">
        <v>219</v>
      </c>
      <c r="F2819">
        <v>6</v>
      </c>
      <c r="G2819" t="s">
        <v>192</v>
      </c>
      <c r="H2819">
        <v>624</v>
      </c>
      <c r="I2819" t="s">
        <v>226</v>
      </c>
      <c r="J2819" t="s">
        <v>124</v>
      </c>
      <c r="K2819" t="s">
        <v>227</v>
      </c>
      <c r="L2819">
        <v>4562</v>
      </c>
      <c r="M2819" t="s">
        <v>211</v>
      </c>
      <c r="N2819">
        <v>12</v>
      </c>
      <c r="O2819">
        <v>-483.58</v>
      </c>
      <c r="P2819">
        <v>-2322</v>
      </c>
      <c r="Q2819" t="str">
        <f t="shared" si="44"/>
        <v>Street</v>
      </c>
      <c r="R2819" s="182"/>
      <c r="S2819" t="s">
        <v>304</v>
      </c>
      <c r="U2819" s="182"/>
    </row>
    <row r="2820" spans="1:21" x14ac:dyDescent="0.35">
      <c r="A2820">
        <v>4</v>
      </c>
      <c r="B2820" t="s">
        <v>187</v>
      </c>
      <c r="C2820">
        <v>2020</v>
      </c>
      <c r="D2820">
        <v>6</v>
      </c>
      <c r="E2820" t="s">
        <v>219</v>
      </c>
      <c r="F2820">
        <v>6</v>
      </c>
      <c r="G2820" t="s">
        <v>192</v>
      </c>
      <c r="H2820">
        <v>624</v>
      </c>
      <c r="I2820" t="s">
        <v>226</v>
      </c>
      <c r="J2820" t="s">
        <v>124</v>
      </c>
      <c r="K2820" t="s">
        <v>227</v>
      </c>
      <c r="L2820">
        <v>4562</v>
      </c>
      <c r="M2820" t="s">
        <v>211</v>
      </c>
      <c r="N2820">
        <v>2</v>
      </c>
      <c r="O2820">
        <v>1327.22</v>
      </c>
      <c r="P2820">
        <v>5256</v>
      </c>
      <c r="Q2820" t="str">
        <f t="shared" si="44"/>
        <v>Street</v>
      </c>
      <c r="R2820" s="182"/>
      <c r="S2820" t="s">
        <v>304</v>
      </c>
      <c r="U2820" s="182"/>
    </row>
    <row r="2821" spans="1:21" x14ac:dyDescent="0.35">
      <c r="A2821">
        <v>4</v>
      </c>
      <c r="B2821" t="s">
        <v>187</v>
      </c>
      <c r="C2821">
        <v>2020</v>
      </c>
      <c r="D2821">
        <v>6</v>
      </c>
      <c r="E2821" t="s">
        <v>219</v>
      </c>
      <c r="F2821">
        <v>1</v>
      </c>
      <c r="G2821" t="s">
        <v>183</v>
      </c>
      <c r="H2821">
        <v>2</v>
      </c>
      <c r="I2821" t="s">
        <v>264</v>
      </c>
      <c r="J2821" t="s">
        <v>121</v>
      </c>
      <c r="K2821" t="s">
        <v>230</v>
      </c>
      <c r="L2821">
        <v>200</v>
      </c>
      <c r="M2821" t="s">
        <v>210</v>
      </c>
      <c r="N2821">
        <v>1</v>
      </c>
      <c r="O2821">
        <v>466.23</v>
      </c>
      <c r="P2821">
        <v>1982</v>
      </c>
      <c r="Q2821" t="str">
        <f t="shared" si="44"/>
        <v>1-Residential</v>
      </c>
      <c r="R2821" s="182"/>
      <c r="S2821" t="s">
        <v>304</v>
      </c>
      <c r="U2821" s="182"/>
    </row>
    <row r="2822" spans="1:21" x14ac:dyDescent="0.35">
      <c r="A2822">
        <v>5</v>
      </c>
      <c r="B2822" t="s">
        <v>181</v>
      </c>
      <c r="C2822">
        <v>2020</v>
      </c>
      <c r="D2822">
        <v>6</v>
      </c>
      <c r="E2822" t="s">
        <v>219</v>
      </c>
      <c r="F2822">
        <v>60</v>
      </c>
      <c r="G2822" t="s">
        <v>212</v>
      </c>
      <c r="H2822">
        <v>601</v>
      </c>
      <c r="I2822" t="s">
        <v>260</v>
      </c>
      <c r="J2822" t="s">
        <v>123</v>
      </c>
      <c r="K2822" t="s">
        <v>261</v>
      </c>
      <c r="L2822">
        <v>360</v>
      </c>
      <c r="M2822" t="s">
        <v>225</v>
      </c>
      <c r="N2822">
        <v>45</v>
      </c>
      <c r="O2822">
        <v>1262.32</v>
      </c>
      <c r="P2822">
        <v>1773</v>
      </c>
      <c r="Q2822" t="str">
        <f t="shared" si="44"/>
        <v>Street</v>
      </c>
      <c r="R2822" s="182"/>
      <c r="S2822" t="s">
        <v>304</v>
      </c>
      <c r="U2822" s="182"/>
    </row>
    <row r="2823" spans="1:21" x14ac:dyDescent="0.35">
      <c r="A2823">
        <v>5</v>
      </c>
      <c r="B2823" t="s">
        <v>181</v>
      </c>
      <c r="C2823">
        <v>2020</v>
      </c>
      <c r="D2823">
        <v>6</v>
      </c>
      <c r="E2823" t="s">
        <v>219</v>
      </c>
      <c r="F2823">
        <v>6</v>
      </c>
      <c r="G2823" t="s">
        <v>192</v>
      </c>
      <c r="H2823">
        <v>600</v>
      </c>
      <c r="I2823" t="s">
        <v>266</v>
      </c>
      <c r="J2823" t="s">
        <v>123</v>
      </c>
      <c r="K2823" t="s">
        <v>261</v>
      </c>
      <c r="L2823">
        <v>700</v>
      </c>
      <c r="M2823" t="s">
        <v>193</v>
      </c>
      <c r="N2823">
        <v>76</v>
      </c>
      <c r="O2823">
        <v>321820.59000000003</v>
      </c>
      <c r="P2823">
        <v>678860</v>
      </c>
      <c r="Q2823" t="str">
        <f t="shared" si="44"/>
        <v>Street</v>
      </c>
      <c r="R2823" s="182"/>
      <c r="S2823" t="s">
        <v>304</v>
      </c>
      <c r="U2823" s="182"/>
    </row>
    <row r="2824" spans="1:21" x14ac:dyDescent="0.35">
      <c r="A2824">
        <v>4</v>
      </c>
      <c r="B2824" t="s">
        <v>187</v>
      </c>
      <c r="C2824">
        <v>2020</v>
      </c>
      <c r="D2824">
        <v>6</v>
      </c>
      <c r="E2824" t="s">
        <v>219</v>
      </c>
      <c r="F2824">
        <v>3</v>
      </c>
      <c r="G2824" t="s">
        <v>189</v>
      </c>
      <c r="H2824">
        <v>18</v>
      </c>
      <c r="I2824" t="s">
        <v>215</v>
      </c>
      <c r="J2824" t="s">
        <v>119</v>
      </c>
      <c r="K2824" t="s">
        <v>216</v>
      </c>
      <c r="L2824">
        <v>300</v>
      </c>
      <c r="M2824" t="s">
        <v>191</v>
      </c>
      <c r="N2824">
        <v>11</v>
      </c>
      <c r="O2824">
        <v>18148.900000000001</v>
      </c>
      <c r="P2824">
        <v>95427</v>
      </c>
      <c r="Q2824" t="str">
        <f t="shared" si="44"/>
        <v>4-Medium C&amp;I</v>
      </c>
      <c r="R2824" s="182"/>
      <c r="S2824" t="s">
        <v>304</v>
      </c>
      <c r="U2824" s="182"/>
    </row>
    <row r="2825" spans="1:21" x14ac:dyDescent="0.35">
      <c r="A2825">
        <v>4</v>
      </c>
      <c r="B2825" t="s">
        <v>187</v>
      </c>
      <c r="C2825">
        <v>2020</v>
      </c>
      <c r="D2825">
        <v>6</v>
      </c>
      <c r="E2825" t="s">
        <v>219</v>
      </c>
      <c r="F2825">
        <v>5</v>
      </c>
      <c r="G2825" t="s">
        <v>195</v>
      </c>
      <c r="H2825">
        <v>18</v>
      </c>
      <c r="I2825" t="s">
        <v>215</v>
      </c>
      <c r="J2825" t="s">
        <v>119</v>
      </c>
      <c r="K2825" t="s">
        <v>216</v>
      </c>
      <c r="L2825">
        <v>460</v>
      </c>
      <c r="M2825" t="s">
        <v>198</v>
      </c>
      <c r="N2825">
        <v>1</v>
      </c>
      <c r="O2825">
        <v>531.80999999999995</v>
      </c>
      <c r="P2825">
        <v>2240</v>
      </c>
      <c r="Q2825" t="str">
        <f t="shared" si="44"/>
        <v>4-Medium C&amp;I</v>
      </c>
      <c r="R2825" s="182"/>
      <c r="S2825" t="s">
        <v>304</v>
      </c>
      <c r="U2825" s="182"/>
    </row>
    <row r="2826" spans="1:21" x14ac:dyDescent="0.35">
      <c r="A2826">
        <v>5</v>
      </c>
      <c r="B2826" t="s">
        <v>181</v>
      </c>
      <c r="C2826">
        <v>2020</v>
      </c>
      <c r="D2826">
        <v>6</v>
      </c>
      <c r="E2826" t="s">
        <v>219</v>
      </c>
      <c r="F2826">
        <v>6</v>
      </c>
      <c r="G2826" t="s">
        <v>192</v>
      </c>
      <c r="H2826">
        <v>950</v>
      </c>
      <c r="I2826" t="s">
        <v>184</v>
      </c>
      <c r="J2826" t="s">
        <v>115</v>
      </c>
      <c r="K2826" t="s">
        <v>185</v>
      </c>
      <c r="L2826">
        <v>4562</v>
      </c>
      <c r="M2826" t="s">
        <v>211</v>
      </c>
      <c r="N2826">
        <v>30</v>
      </c>
      <c r="O2826">
        <v>789.32</v>
      </c>
      <c r="P2826">
        <v>5020</v>
      </c>
      <c r="Q2826" t="str">
        <f t="shared" si="44"/>
        <v>3-Small C&amp;I</v>
      </c>
      <c r="R2826" s="182"/>
      <c r="S2826" t="s">
        <v>304</v>
      </c>
      <c r="U2826" s="182"/>
    </row>
    <row r="2827" spans="1:21" x14ac:dyDescent="0.35">
      <c r="A2827">
        <v>5</v>
      </c>
      <c r="B2827" t="s">
        <v>181</v>
      </c>
      <c r="C2827">
        <v>2020</v>
      </c>
      <c r="D2827">
        <v>6</v>
      </c>
      <c r="E2827" t="s">
        <v>219</v>
      </c>
      <c r="F2827">
        <v>75</v>
      </c>
      <c r="G2827" t="s">
        <v>212</v>
      </c>
      <c r="H2827">
        <v>950</v>
      </c>
      <c r="I2827" t="s">
        <v>184</v>
      </c>
      <c r="J2827" t="s">
        <v>115</v>
      </c>
      <c r="K2827" t="s">
        <v>185</v>
      </c>
      <c r="L2827">
        <v>4575</v>
      </c>
      <c r="M2827" t="s">
        <v>212</v>
      </c>
      <c r="N2827">
        <v>2</v>
      </c>
      <c r="O2827">
        <v>909.45</v>
      </c>
      <c r="P2827">
        <v>8980</v>
      </c>
      <c r="Q2827" t="str">
        <f t="shared" si="44"/>
        <v>3-Small C&amp;I</v>
      </c>
      <c r="R2827" s="182"/>
      <c r="S2827" t="s">
        <v>304</v>
      </c>
      <c r="U2827" s="182"/>
    </row>
    <row r="2828" spans="1:21" x14ac:dyDescent="0.35">
      <c r="A2828">
        <v>5</v>
      </c>
      <c r="B2828" t="s">
        <v>181</v>
      </c>
      <c r="C2828">
        <v>2020</v>
      </c>
      <c r="D2828">
        <v>6</v>
      </c>
      <c r="E2828" t="s">
        <v>219</v>
      </c>
      <c r="F2828">
        <v>3</v>
      </c>
      <c r="G2828" t="s">
        <v>189</v>
      </c>
      <c r="H2828">
        <v>8</v>
      </c>
      <c r="I2828" t="s">
        <v>248</v>
      </c>
      <c r="J2828" t="s">
        <v>126</v>
      </c>
      <c r="K2828" t="s">
        <v>249</v>
      </c>
      <c r="L2828">
        <v>300</v>
      </c>
      <c r="M2828" t="s">
        <v>191</v>
      </c>
      <c r="N2828">
        <v>376</v>
      </c>
      <c r="O2828">
        <v>19936.75</v>
      </c>
      <c r="P2828">
        <v>93488</v>
      </c>
      <c r="Q2828" t="str">
        <f t="shared" si="44"/>
        <v>3-Small C&amp;I</v>
      </c>
      <c r="R2828" s="182"/>
      <c r="S2828" t="s">
        <v>304</v>
      </c>
      <c r="U2828" s="182"/>
    </row>
    <row r="2829" spans="1:21" x14ac:dyDescent="0.35">
      <c r="A2829">
        <v>5</v>
      </c>
      <c r="B2829" t="s">
        <v>181</v>
      </c>
      <c r="C2829">
        <v>2020</v>
      </c>
      <c r="D2829">
        <v>6</v>
      </c>
      <c r="E2829" t="s">
        <v>219</v>
      </c>
      <c r="F2829">
        <v>3</v>
      </c>
      <c r="G2829" t="s">
        <v>189</v>
      </c>
      <c r="H2829">
        <v>955</v>
      </c>
      <c r="I2829" t="s">
        <v>282</v>
      </c>
      <c r="J2829" t="s">
        <v>119</v>
      </c>
      <c r="K2829" t="s">
        <v>216</v>
      </c>
      <c r="L2829">
        <v>4532</v>
      </c>
      <c r="M2829" t="s">
        <v>200</v>
      </c>
      <c r="N2829">
        <v>358</v>
      </c>
      <c r="O2829">
        <v>478445.91</v>
      </c>
      <c r="P2829">
        <v>5763384</v>
      </c>
      <c r="Q2829" t="str">
        <f t="shared" si="44"/>
        <v>4-Medium C&amp;I</v>
      </c>
      <c r="R2829" s="182"/>
      <c r="S2829" t="s">
        <v>304</v>
      </c>
      <c r="U2829" s="182"/>
    </row>
    <row r="2830" spans="1:21" x14ac:dyDescent="0.35">
      <c r="A2830">
        <v>5</v>
      </c>
      <c r="B2830" t="s">
        <v>181</v>
      </c>
      <c r="C2830">
        <v>2020</v>
      </c>
      <c r="D2830">
        <v>6</v>
      </c>
      <c r="E2830" t="s">
        <v>219</v>
      </c>
      <c r="F2830">
        <v>3</v>
      </c>
      <c r="G2830" t="s">
        <v>189</v>
      </c>
      <c r="H2830">
        <v>16</v>
      </c>
      <c r="I2830" t="s">
        <v>281</v>
      </c>
      <c r="J2830" t="s">
        <v>127</v>
      </c>
      <c r="K2830" t="s">
        <v>263</v>
      </c>
      <c r="L2830">
        <v>300</v>
      </c>
      <c r="M2830" t="s">
        <v>191</v>
      </c>
      <c r="N2830">
        <v>1</v>
      </c>
      <c r="O2830">
        <v>2129.83</v>
      </c>
      <c r="P2830">
        <v>11960</v>
      </c>
      <c r="Q2830" t="str">
        <f t="shared" si="44"/>
        <v>4-Medium C&amp;I</v>
      </c>
      <c r="R2830" s="182"/>
      <c r="S2830" t="s">
        <v>304</v>
      </c>
      <c r="U2830" s="182"/>
    </row>
    <row r="2831" spans="1:21" x14ac:dyDescent="0.35">
      <c r="A2831">
        <v>5</v>
      </c>
      <c r="B2831" t="s">
        <v>181</v>
      </c>
      <c r="C2831">
        <v>2020</v>
      </c>
      <c r="D2831">
        <v>6</v>
      </c>
      <c r="E2831" t="s">
        <v>219</v>
      </c>
      <c r="F2831">
        <v>75</v>
      </c>
      <c r="G2831" t="s">
        <v>212</v>
      </c>
      <c r="H2831">
        <v>5</v>
      </c>
      <c r="I2831" t="s">
        <v>190</v>
      </c>
      <c r="J2831" t="s">
        <v>115</v>
      </c>
      <c r="K2831" t="s">
        <v>185</v>
      </c>
      <c r="L2831">
        <v>1575</v>
      </c>
      <c r="M2831" t="s">
        <v>218</v>
      </c>
      <c r="N2831">
        <v>5</v>
      </c>
      <c r="O2831">
        <v>1692.64</v>
      </c>
      <c r="P2831">
        <v>8960</v>
      </c>
      <c r="Q2831" t="str">
        <f t="shared" si="44"/>
        <v>3-Small C&amp;I</v>
      </c>
      <c r="R2831" s="182"/>
      <c r="S2831" t="s">
        <v>304</v>
      </c>
      <c r="U2831" s="182"/>
    </row>
    <row r="2832" spans="1:21" x14ac:dyDescent="0.35">
      <c r="A2832">
        <v>4</v>
      </c>
      <c r="B2832" t="s">
        <v>187</v>
      </c>
      <c r="C2832">
        <v>2020</v>
      </c>
      <c r="D2832">
        <v>6</v>
      </c>
      <c r="E2832" t="s">
        <v>219</v>
      </c>
      <c r="F2832">
        <v>3</v>
      </c>
      <c r="G2832" t="s">
        <v>189</v>
      </c>
      <c r="H2832">
        <v>5</v>
      </c>
      <c r="I2832" t="s">
        <v>190</v>
      </c>
      <c r="J2832" t="s">
        <v>115</v>
      </c>
      <c r="K2832" t="s">
        <v>185</v>
      </c>
      <c r="L2832">
        <v>300</v>
      </c>
      <c r="M2832" t="s">
        <v>191</v>
      </c>
      <c r="N2832">
        <v>315</v>
      </c>
      <c r="O2832">
        <v>49332.800000000003</v>
      </c>
      <c r="P2832">
        <v>252434</v>
      </c>
      <c r="Q2832" t="str">
        <f t="shared" si="44"/>
        <v>3-Small C&amp;I</v>
      </c>
      <c r="R2832" s="182"/>
      <c r="S2832" t="s">
        <v>304</v>
      </c>
      <c r="U2832" s="182"/>
    </row>
    <row r="2833" spans="1:21" x14ac:dyDescent="0.35">
      <c r="A2833">
        <v>5</v>
      </c>
      <c r="B2833" t="s">
        <v>181</v>
      </c>
      <c r="C2833">
        <v>2020</v>
      </c>
      <c r="D2833">
        <v>6</v>
      </c>
      <c r="E2833" t="s">
        <v>219</v>
      </c>
      <c r="F2833">
        <v>3</v>
      </c>
      <c r="G2833" t="s">
        <v>189</v>
      </c>
      <c r="H2833">
        <v>11</v>
      </c>
      <c r="I2833" t="s">
        <v>283</v>
      </c>
      <c r="J2833" t="s">
        <v>115</v>
      </c>
      <c r="K2833" t="s">
        <v>185</v>
      </c>
      <c r="L2833">
        <v>300</v>
      </c>
      <c r="M2833" t="s">
        <v>191</v>
      </c>
      <c r="N2833">
        <v>212</v>
      </c>
      <c r="O2833">
        <v>37211.730000000003</v>
      </c>
      <c r="P2833">
        <v>216176</v>
      </c>
      <c r="Q2833" t="str">
        <f t="shared" si="44"/>
        <v>3-Small C&amp;I</v>
      </c>
      <c r="R2833" s="182"/>
      <c r="S2833" t="s">
        <v>304</v>
      </c>
      <c r="U2833" s="182"/>
    </row>
    <row r="2834" spans="1:21" x14ac:dyDescent="0.35">
      <c r="A2834">
        <v>5</v>
      </c>
      <c r="B2834" t="s">
        <v>181</v>
      </c>
      <c r="C2834">
        <v>2020</v>
      </c>
      <c r="D2834">
        <v>6</v>
      </c>
      <c r="E2834" t="s">
        <v>219</v>
      </c>
      <c r="F2834">
        <v>1</v>
      </c>
      <c r="G2834" t="s">
        <v>183</v>
      </c>
      <c r="H2834">
        <v>15</v>
      </c>
      <c r="I2834" t="s">
        <v>252</v>
      </c>
      <c r="J2834" t="s">
        <v>118</v>
      </c>
      <c r="K2834" t="s">
        <v>214</v>
      </c>
      <c r="L2834">
        <v>200</v>
      </c>
      <c r="M2834" t="s">
        <v>210</v>
      </c>
      <c r="N2834">
        <v>2</v>
      </c>
      <c r="O2834">
        <v>66.510000000000005</v>
      </c>
      <c r="P2834">
        <v>243</v>
      </c>
      <c r="Q2834" t="str">
        <f t="shared" si="44"/>
        <v>3-Small C&amp;I</v>
      </c>
      <c r="R2834" s="182"/>
      <c r="S2834" t="s">
        <v>304</v>
      </c>
      <c r="U2834" s="182"/>
    </row>
    <row r="2835" spans="1:21" x14ac:dyDescent="0.35">
      <c r="A2835">
        <v>5</v>
      </c>
      <c r="B2835" t="s">
        <v>181</v>
      </c>
      <c r="C2835">
        <v>2020</v>
      </c>
      <c r="D2835">
        <v>6</v>
      </c>
      <c r="E2835" t="s">
        <v>219</v>
      </c>
      <c r="F2835">
        <v>3</v>
      </c>
      <c r="G2835" t="s">
        <v>189</v>
      </c>
      <c r="H2835">
        <v>15</v>
      </c>
      <c r="I2835" t="s">
        <v>252</v>
      </c>
      <c r="J2835" t="s">
        <v>118</v>
      </c>
      <c r="K2835" t="s">
        <v>214</v>
      </c>
      <c r="L2835">
        <v>300</v>
      </c>
      <c r="M2835" t="s">
        <v>191</v>
      </c>
      <c r="N2835">
        <v>102</v>
      </c>
      <c r="O2835">
        <v>3976.81</v>
      </c>
      <c r="P2835">
        <v>15862</v>
      </c>
      <c r="Q2835" t="str">
        <f t="shared" si="44"/>
        <v>3-Small C&amp;I</v>
      </c>
      <c r="R2835" s="182"/>
      <c r="S2835" t="s">
        <v>304</v>
      </c>
      <c r="U2835" s="182"/>
    </row>
    <row r="2836" spans="1:21" x14ac:dyDescent="0.35">
      <c r="A2836">
        <v>5</v>
      </c>
      <c r="B2836" t="s">
        <v>181</v>
      </c>
      <c r="C2836">
        <v>2020</v>
      </c>
      <c r="D2836">
        <v>6</v>
      </c>
      <c r="E2836" t="s">
        <v>219</v>
      </c>
      <c r="F2836">
        <v>6</v>
      </c>
      <c r="G2836" t="s">
        <v>192</v>
      </c>
      <c r="H2836">
        <v>626</v>
      </c>
      <c r="I2836" t="s">
        <v>268</v>
      </c>
      <c r="J2836" t="s">
        <v>132</v>
      </c>
      <c r="K2836" t="s">
        <v>212</v>
      </c>
      <c r="L2836">
        <v>700</v>
      </c>
      <c r="M2836" t="s">
        <v>193</v>
      </c>
      <c r="N2836">
        <v>4</v>
      </c>
      <c r="O2836">
        <v>2341.77</v>
      </c>
      <c r="P2836">
        <v>510</v>
      </c>
      <c r="Q2836" t="str">
        <f t="shared" si="44"/>
        <v>Street</v>
      </c>
      <c r="R2836" s="182"/>
      <c r="S2836" t="s">
        <v>304</v>
      </c>
      <c r="U2836" s="182"/>
    </row>
    <row r="2837" spans="1:21" x14ac:dyDescent="0.35">
      <c r="A2837">
        <v>5</v>
      </c>
      <c r="B2837" t="s">
        <v>181</v>
      </c>
      <c r="C2837">
        <v>2020</v>
      </c>
      <c r="D2837">
        <v>6</v>
      </c>
      <c r="E2837" t="s">
        <v>219</v>
      </c>
      <c r="F2837">
        <v>3</v>
      </c>
      <c r="G2837" t="s">
        <v>189</v>
      </c>
      <c r="H2837">
        <v>17</v>
      </c>
      <c r="I2837" t="s">
        <v>204</v>
      </c>
      <c r="J2837" t="s">
        <v>128</v>
      </c>
      <c r="K2837" t="s">
        <v>205</v>
      </c>
      <c r="L2837">
        <v>300</v>
      </c>
      <c r="M2837" t="s">
        <v>191</v>
      </c>
      <c r="N2837">
        <v>2</v>
      </c>
      <c r="O2837">
        <v>1702.28</v>
      </c>
      <c r="P2837">
        <v>9000</v>
      </c>
      <c r="Q2837" t="str">
        <f t="shared" si="44"/>
        <v>4-Medium C&amp;I</v>
      </c>
      <c r="R2837" s="182"/>
      <c r="S2837" t="s">
        <v>304</v>
      </c>
      <c r="U2837" s="182"/>
    </row>
    <row r="2838" spans="1:21" x14ac:dyDescent="0.35">
      <c r="A2838">
        <v>5</v>
      </c>
      <c r="B2838" t="s">
        <v>181</v>
      </c>
      <c r="C2838">
        <v>2020</v>
      </c>
      <c r="D2838">
        <v>6</v>
      </c>
      <c r="E2838" t="s">
        <v>219</v>
      </c>
      <c r="F2838">
        <v>10</v>
      </c>
      <c r="G2838" t="s">
        <v>238</v>
      </c>
      <c r="H2838">
        <v>602</v>
      </c>
      <c r="I2838" t="s">
        <v>246</v>
      </c>
      <c r="J2838" t="s">
        <v>125</v>
      </c>
      <c r="K2838" t="s">
        <v>197</v>
      </c>
      <c r="L2838">
        <v>207</v>
      </c>
      <c r="M2838" t="s">
        <v>243</v>
      </c>
      <c r="N2838">
        <v>2</v>
      </c>
      <c r="O2838">
        <v>68.19</v>
      </c>
      <c r="P2838">
        <v>116</v>
      </c>
      <c r="Q2838" t="str">
        <f t="shared" si="44"/>
        <v>Street</v>
      </c>
      <c r="R2838" s="182"/>
      <c r="S2838" t="s">
        <v>304</v>
      </c>
      <c r="U2838" s="182"/>
    </row>
    <row r="2839" spans="1:21" x14ac:dyDescent="0.35">
      <c r="A2839">
        <v>5</v>
      </c>
      <c r="B2839" t="s">
        <v>181</v>
      </c>
      <c r="C2839">
        <v>2020</v>
      </c>
      <c r="D2839">
        <v>6</v>
      </c>
      <c r="E2839" t="s">
        <v>219</v>
      </c>
      <c r="F2839">
        <v>10</v>
      </c>
      <c r="G2839" t="s">
        <v>238</v>
      </c>
      <c r="H2839">
        <v>905</v>
      </c>
      <c r="I2839" t="s">
        <v>272</v>
      </c>
      <c r="J2839" t="s">
        <v>122</v>
      </c>
      <c r="K2839" t="s">
        <v>242</v>
      </c>
      <c r="L2839">
        <v>4513</v>
      </c>
      <c r="M2839" t="s">
        <v>240</v>
      </c>
      <c r="N2839">
        <v>4869</v>
      </c>
      <c r="O2839">
        <v>114246.05</v>
      </c>
      <c r="P2839">
        <v>2750081</v>
      </c>
      <c r="Q2839" t="str">
        <f t="shared" si="44"/>
        <v>2-Low Income Residential</v>
      </c>
      <c r="R2839" s="182"/>
      <c r="S2839" t="s">
        <v>304</v>
      </c>
      <c r="U2839" s="182"/>
    </row>
    <row r="2840" spans="1:21" x14ac:dyDescent="0.35">
      <c r="A2840">
        <v>5</v>
      </c>
      <c r="B2840" t="s">
        <v>181</v>
      </c>
      <c r="C2840">
        <v>2020</v>
      </c>
      <c r="D2840">
        <v>6</v>
      </c>
      <c r="E2840" t="s">
        <v>219</v>
      </c>
      <c r="F2840">
        <v>3</v>
      </c>
      <c r="G2840" t="s">
        <v>189</v>
      </c>
      <c r="H2840">
        <v>616</v>
      </c>
      <c r="I2840" t="s">
        <v>199</v>
      </c>
      <c r="J2840" t="s">
        <v>125</v>
      </c>
      <c r="K2840" t="s">
        <v>197</v>
      </c>
      <c r="L2840">
        <v>4532</v>
      </c>
      <c r="M2840" t="s">
        <v>200</v>
      </c>
      <c r="N2840">
        <v>3370</v>
      </c>
      <c r="O2840">
        <v>295566.28999999998</v>
      </c>
      <c r="P2840">
        <v>899474</v>
      </c>
      <c r="Q2840" t="str">
        <f t="shared" si="44"/>
        <v>Street</v>
      </c>
      <c r="R2840" s="182"/>
      <c r="S2840" t="s">
        <v>304</v>
      </c>
      <c r="U2840" s="182"/>
    </row>
    <row r="2841" spans="1:21" x14ac:dyDescent="0.35">
      <c r="A2841">
        <v>4</v>
      </c>
      <c r="B2841" t="s">
        <v>187</v>
      </c>
      <c r="C2841">
        <v>2020</v>
      </c>
      <c r="D2841">
        <v>6</v>
      </c>
      <c r="E2841" t="s">
        <v>219</v>
      </c>
      <c r="F2841">
        <v>1</v>
      </c>
      <c r="G2841" t="s">
        <v>183</v>
      </c>
      <c r="H2841">
        <v>903</v>
      </c>
      <c r="I2841" t="s">
        <v>239</v>
      </c>
      <c r="J2841" t="s">
        <v>121</v>
      </c>
      <c r="K2841" t="s">
        <v>230</v>
      </c>
      <c r="L2841">
        <v>4512</v>
      </c>
      <c r="M2841" t="s">
        <v>186</v>
      </c>
      <c r="N2841">
        <v>9123</v>
      </c>
      <c r="O2841">
        <v>870411.96</v>
      </c>
      <c r="P2841">
        <v>6072407</v>
      </c>
      <c r="Q2841" t="str">
        <f t="shared" si="44"/>
        <v>1-Residential</v>
      </c>
      <c r="R2841" s="182"/>
      <c r="S2841" t="s">
        <v>304</v>
      </c>
      <c r="U2841" s="182"/>
    </row>
    <row r="2842" spans="1:21" x14ac:dyDescent="0.35">
      <c r="A2842">
        <v>5</v>
      </c>
      <c r="B2842" t="s">
        <v>181</v>
      </c>
      <c r="C2842">
        <v>2020</v>
      </c>
      <c r="D2842">
        <v>6</v>
      </c>
      <c r="E2842" t="s">
        <v>219</v>
      </c>
      <c r="F2842">
        <v>5</v>
      </c>
      <c r="G2842" t="s">
        <v>195</v>
      </c>
      <c r="H2842">
        <v>13</v>
      </c>
      <c r="I2842" t="s">
        <v>296</v>
      </c>
      <c r="J2842" t="s">
        <v>119</v>
      </c>
      <c r="K2842" t="s">
        <v>216</v>
      </c>
      <c r="L2842">
        <v>460</v>
      </c>
      <c r="M2842" t="s">
        <v>198</v>
      </c>
      <c r="N2842">
        <v>7</v>
      </c>
      <c r="O2842">
        <v>15230.54</v>
      </c>
      <c r="P2842">
        <v>86120</v>
      </c>
      <c r="Q2842" t="str">
        <f t="shared" si="44"/>
        <v>4-Medium C&amp;I</v>
      </c>
      <c r="R2842" s="182"/>
      <c r="S2842" t="s">
        <v>304</v>
      </c>
      <c r="U2842" s="182"/>
    </row>
    <row r="2843" spans="1:21" x14ac:dyDescent="0.35">
      <c r="A2843">
        <v>5</v>
      </c>
      <c r="B2843" t="s">
        <v>181</v>
      </c>
      <c r="C2843">
        <v>2020</v>
      </c>
      <c r="D2843">
        <v>6</v>
      </c>
      <c r="E2843" t="s">
        <v>219</v>
      </c>
      <c r="F2843">
        <v>77</v>
      </c>
      <c r="G2843" t="s">
        <v>212</v>
      </c>
      <c r="H2843">
        <v>18</v>
      </c>
      <c r="I2843" t="s">
        <v>215</v>
      </c>
      <c r="J2843" t="s">
        <v>119</v>
      </c>
      <c r="K2843" t="s">
        <v>216</v>
      </c>
      <c r="L2843">
        <v>1577</v>
      </c>
      <c r="M2843" t="s">
        <v>233</v>
      </c>
      <c r="N2843">
        <v>1</v>
      </c>
      <c r="O2843">
        <v>1912.95</v>
      </c>
      <c r="P2843">
        <v>9600</v>
      </c>
      <c r="Q2843" t="str">
        <f t="shared" si="44"/>
        <v>4-Medium C&amp;I</v>
      </c>
      <c r="R2843" s="182"/>
      <c r="S2843" t="s">
        <v>304</v>
      </c>
      <c r="U2843" s="182"/>
    </row>
    <row r="2844" spans="1:21" x14ac:dyDescent="0.35">
      <c r="A2844">
        <v>5</v>
      </c>
      <c r="B2844" t="s">
        <v>181</v>
      </c>
      <c r="C2844">
        <v>2020</v>
      </c>
      <c r="D2844">
        <v>6</v>
      </c>
      <c r="E2844" t="s">
        <v>219</v>
      </c>
      <c r="F2844">
        <v>79</v>
      </c>
      <c r="G2844" t="s">
        <v>212</v>
      </c>
      <c r="H2844">
        <v>18</v>
      </c>
      <c r="I2844" t="s">
        <v>215</v>
      </c>
      <c r="J2844" t="s">
        <v>119</v>
      </c>
      <c r="K2844" t="s">
        <v>216</v>
      </c>
      <c r="L2844">
        <v>1579</v>
      </c>
      <c r="M2844" t="s">
        <v>271</v>
      </c>
      <c r="N2844">
        <v>1</v>
      </c>
      <c r="O2844">
        <v>8894.01</v>
      </c>
      <c r="P2844">
        <v>57400</v>
      </c>
      <c r="Q2844" t="str">
        <f t="shared" si="44"/>
        <v>4-Medium C&amp;I</v>
      </c>
      <c r="R2844" s="182"/>
      <c r="S2844" t="s">
        <v>304</v>
      </c>
      <c r="U2844" s="182"/>
    </row>
    <row r="2845" spans="1:21" x14ac:dyDescent="0.35">
      <c r="A2845">
        <v>4</v>
      </c>
      <c r="B2845" t="s">
        <v>187</v>
      </c>
      <c r="C2845">
        <v>2020</v>
      </c>
      <c r="D2845">
        <v>6</v>
      </c>
      <c r="E2845" t="s">
        <v>219</v>
      </c>
      <c r="F2845">
        <v>5</v>
      </c>
      <c r="G2845" t="s">
        <v>195</v>
      </c>
      <c r="H2845">
        <v>950</v>
      </c>
      <c r="I2845" t="s">
        <v>184</v>
      </c>
      <c r="J2845" t="s">
        <v>115</v>
      </c>
      <c r="K2845" t="s">
        <v>185</v>
      </c>
      <c r="L2845">
        <v>4552</v>
      </c>
      <c r="M2845" t="s">
        <v>276</v>
      </c>
      <c r="N2845">
        <v>2</v>
      </c>
      <c r="O2845">
        <v>76.349999999999994</v>
      </c>
      <c r="P2845">
        <v>538</v>
      </c>
      <c r="Q2845" t="str">
        <f t="shared" si="44"/>
        <v>3-Small C&amp;I</v>
      </c>
      <c r="R2845" s="182"/>
      <c r="S2845" t="s">
        <v>304</v>
      </c>
      <c r="U2845" s="182"/>
    </row>
    <row r="2846" spans="1:21" x14ac:dyDescent="0.35">
      <c r="A2846">
        <v>4</v>
      </c>
      <c r="B2846" t="s">
        <v>187</v>
      </c>
      <c r="C2846">
        <v>2020</v>
      </c>
      <c r="D2846">
        <v>6</v>
      </c>
      <c r="E2846" t="s">
        <v>219</v>
      </c>
      <c r="F2846">
        <v>3</v>
      </c>
      <c r="G2846" t="s">
        <v>189</v>
      </c>
      <c r="H2846">
        <v>953</v>
      </c>
      <c r="I2846" t="s">
        <v>213</v>
      </c>
      <c r="J2846" t="s">
        <v>118</v>
      </c>
      <c r="K2846" t="s">
        <v>214</v>
      </c>
      <c r="L2846">
        <v>4532</v>
      </c>
      <c r="M2846" t="s">
        <v>200</v>
      </c>
      <c r="N2846">
        <v>44</v>
      </c>
      <c r="O2846">
        <v>2125.33</v>
      </c>
      <c r="P2846">
        <v>16026</v>
      </c>
      <c r="Q2846" t="str">
        <f t="shared" si="44"/>
        <v>3-Small C&amp;I</v>
      </c>
      <c r="R2846" s="182"/>
      <c r="S2846" t="s">
        <v>304</v>
      </c>
      <c r="U2846" s="182"/>
    </row>
    <row r="2847" spans="1:21" x14ac:dyDescent="0.35">
      <c r="A2847">
        <v>5</v>
      </c>
      <c r="B2847" t="s">
        <v>181</v>
      </c>
      <c r="C2847">
        <v>2020</v>
      </c>
      <c r="D2847">
        <v>6</v>
      </c>
      <c r="E2847" t="s">
        <v>219</v>
      </c>
      <c r="F2847">
        <v>72</v>
      </c>
      <c r="G2847" t="s">
        <v>212</v>
      </c>
      <c r="H2847">
        <v>5</v>
      </c>
      <c r="I2847" t="s">
        <v>190</v>
      </c>
      <c r="J2847" t="s">
        <v>115</v>
      </c>
      <c r="K2847" t="s">
        <v>185</v>
      </c>
      <c r="L2847">
        <v>1572</v>
      </c>
      <c r="M2847" t="s">
        <v>231</v>
      </c>
      <c r="N2847">
        <v>1</v>
      </c>
      <c r="O2847">
        <v>2269.5100000000002</v>
      </c>
      <c r="P2847">
        <v>12245</v>
      </c>
      <c r="Q2847" t="str">
        <f t="shared" si="44"/>
        <v>3-Small C&amp;I</v>
      </c>
      <c r="R2847" s="182"/>
      <c r="S2847" t="s">
        <v>304</v>
      </c>
      <c r="U2847" s="182"/>
    </row>
    <row r="2848" spans="1:21" x14ac:dyDescent="0.35">
      <c r="A2848">
        <v>5</v>
      </c>
      <c r="B2848" t="s">
        <v>181</v>
      </c>
      <c r="C2848">
        <v>2020</v>
      </c>
      <c r="D2848">
        <v>6</v>
      </c>
      <c r="E2848" t="s">
        <v>219</v>
      </c>
      <c r="F2848">
        <v>77</v>
      </c>
      <c r="G2848" t="s">
        <v>212</v>
      </c>
      <c r="H2848">
        <v>5</v>
      </c>
      <c r="I2848" t="s">
        <v>190</v>
      </c>
      <c r="J2848" t="s">
        <v>115</v>
      </c>
      <c r="K2848" t="s">
        <v>185</v>
      </c>
      <c r="L2848">
        <v>1577</v>
      </c>
      <c r="M2848" t="s">
        <v>233</v>
      </c>
      <c r="N2848">
        <v>2</v>
      </c>
      <c r="O2848">
        <v>1318.9</v>
      </c>
      <c r="P2848">
        <v>7039</v>
      </c>
      <c r="Q2848" t="str">
        <f t="shared" si="44"/>
        <v>3-Small C&amp;I</v>
      </c>
      <c r="R2848" s="182"/>
      <c r="S2848" t="s">
        <v>304</v>
      </c>
      <c r="U2848" s="182"/>
    </row>
    <row r="2849" spans="1:21" x14ac:dyDescent="0.35">
      <c r="A2849">
        <v>5</v>
      </c>
      <c r="B2849" t="s">
        <v>181</v>
      </c>
      <c r="C2849">
        <v>2020</v>
      </c>
      <c r="D2849">
        <v>6</v>
      </c>
      <c r="E2849" t="s">
        <v>219</v>
      </c>
      <c r="F2849">
        <v>3</v>
      </c>
      <c r="G2849" t="s">
        <v>189</v>
      </c>
      <c r="H2849">
        <v>5</v>
      </c>
      <c r="I2849" t="s">
        <v>190</v>
      </c>
      <c r="J2849" t="s">
        <v>115</v>
      </c>
      <c r="K2849" t="s">
        <v>185</v>
      </c>
      <c r="L2849">
        <v>300</v>
      </c>
      <c r="M2849" t="s">
        <v>191</v>
      </c>
      <c r="N2849">
        <v>42515</v>
      </c>
      <c r="O2849">
        <v>-2835047.62</v>
      </c>
      <c r="P2849">
        <v>39277631</v>
      </c>
      <c r="Q2849" t="str">
        <f t="shared" si="44"/>
        <v>3-Small C&amp;I</v>
      </c>
      <c r="R2849" s="182"/>
      <c r="S2849" t="s">
        <v>304</v>
      </c>
      <c r="U2849" s="182"/>
    </row>
    <row r="2850" spans="1:21" x14ac:dyDescent="0.35">
      <c r="A2850">
        <v>4</v>
      </c>
      <c r="B2850" t="s">
        <v>187</v>
      </c>
      <c r="C2850">
        <v>2020</v>
      </c>
      <c r="D2850">
        <v>6</v>
      </c>
      <c r="E2850" t="s">
        <v>219</v>
      </c>
      <c r="F2850">
        <v>3</v>
      </c>
      <c r="G2850" t="s">
        <v>189</v>
      </c>
      <c r="H2850">
        <v>15</v>
      </c>
      <c r="I2850" t="s">
        <v>252</v>
      </c>
      <c r="J2850" t="s">
        <v>118</v>
      </c>
      <c r="K2850" t="s">
        <v>214</v>
      </c>
      <c r="L2850">
        <v>300</v>
      </c>
      <c r="M2850" t="s">
        <v>191</v>
      </c>
      <c r="N2850">
        <v>1</v>
      </c>
      <c r="O2850">
        <v>16.04</v>
      </c>
      <c r="P2850">
        <v>32</v>
      </c>
      <c r="Q2850" t="str">
        <f t="shared" si="44"/>
        <v>3-Small C&amp;I</v>
      </c>
      <c r="R2850" s="182"/>
      <c r="S2850" t="s">
        <v>304</v>
      </c>
      <c r="U2850" s="182"/>
    </row>
    <row r="2851" spans="1:21" x14ac:dyDescent="0.35">
      <c r="A2851">
        <v>5</v>
      </c>
      <c r="B2851" t="s">
        <v>181</v>
      </c>
      <c r="C2851">
        <v>2020</v>
      </c>
      <c r="D2851">
        <v>6</v>
      </c>
      <c r="E2851" t="s">
        <v>219</v>
      </c>
      <c r="F2851">
        <v>1</v>
      </c>
      <c r="G2851" t="s">
        <v>183</v>
      </c>
      <c r="H2851">
        <v>953</v>
      </c>
      <c r="I2851" t="s">
        <v>213</v>
      </c>
      <c r="J2851" t="s">
        <v>118</v>
      </c>
      <c r="K2851" t="s">
        <v>214</v>
      </c>
      <c r="L2851">
        <v>4512</v>
      </c>
      <c r="M2851" t="s">
        <v>186</v>
      </c>
      <c r="N2851">
        <v>780</v>
      </c>
      <c r="O2851">
        <v>29719.32</v>
      </c>
      <c r="P2851">
        <v>228335</v>
      </c>
      <c r="Q2851" t="str">
        <f t="shared" si="44"/>
        <v>3-Small C&amp;I</v>
      </c>
      <c r="R2851" s="182"/>
      <c r="S2851" t="s">
        <v>304</v>
      </c>
      <c r="U2851" s="182"/>
    </row>
    <row r="2852" spans="1:21" x14ac:dyDescent="0.35">
      <c r="A2852">
        <v>4</v>
      </c>
      <c r="B2852" t="s">
        <v>187</v>
      </c>
      <c r="C2852">
        <v>2020</v>
      </c>
      <c r="D2852">
        <v>6</v>
      </c>
      <c r="E2852" t="s">
        <v>219</v>
      </c>
      <c r="F2852">
        <v>1</v>
      </c>
      <c r="G2852" t="s">
        <v>183</v>
      </c>
      <c r="H2852">
        <v>5</v>
      </c>
      <c r="I2852" t="s">
        <v>190</v>
      </c>
      <c r="J2852" t="s">
        <v>115</v>
      </c>
      <c r="K2852" t="s">
        <v>185</v>
      </c>
      <c r="L2852">
        <v>200</v>
      </c>
      <c r="M2852" t="s">
        <v>210</v>
      </c>
      <c r="N2852">
        <v>13</v>
      </c>
      <c r="O2852">
        <v>1017.14</v>
      </c>
      <c r="P2852">
        <v>4692</v>
      </c>
      <c r="Q2852" t="str">
        <f t="shared" si="44"/>
        <v>3-Small C&amp;I</v>
      </c>
      <c r="R2852" s="182"/>
      <c r="S2852" t="s">
        <v>304</v>
      </c>
      <c r="U2852" s="182"/>
    </row>
    <row r="2853" spans="1:21" x14ac:dyDescent="0.35">
      <c r="A2853">
        <v>5</v>
      </c>
      <c r="B2853" t="s">
        <v>181</v>
      </c>
      <c r="C2853">
        <v>2020</v>
      </c>
      <c r="D2853">
        <v>6</v>
      </c>
      <c r="E2853" t="s">
        <v>219</v>
      </c>
      <c r="F2853">
        <v>1</v>
      </c>
      <c r="G2853" t="s">
        <v>183</v>
      </c>
      <c r="H2853">
        <v>11</v>
      </c>
      <c r="I2853" t="s">
        <v>283</v>
      </c>
      <c r="J2853" t="s">
        <v>115</v>
      </c>
      <c r="K2853" t="s">
        <v>185</v>
      </c>
      <c r="L2853">
        <v>200</v>
      </c>
      <c r="M2853" t="s">
        <v>210</v>
      </c>
      <c r="N2853">
        <v>10</v>
      </c>
      <c r="O2853">
        <v>-24744.29</v>
      </c>
      <c r="P2853">
        <v>36731</v>
      </c>
      <c r="Q2853" t="str">
        <f t="shared" si="44"/>
        <v>3-Small C&amp;I</v>
      </c>
      <c r="R2853" s="182"/>
      <c r="S2853" t="s">
        <v>304</v>
      </c>
      <c r="U2853" s="182"/>
    </row>
    <row r="2854" spans="1:21" x14ac:dyDescent="0.35">
      <c r="A2854">
        <v>5</v>
      </c>
      <c r="B2854" t="s">
        <v>181</v>
      </c>
      <c r="C2854">
        <v>2020</v>
      </c>
      <c r="D2854">
        <v>6</v>
      </c>
      <c r="E2854" t="s">
        <v>219</v>
      </c>
      <c r="F2854">
        <v>6</v>
      </c>
      <c r="G2854" t="s">
        <v>192</v>
      </c>
      <c r="H2854">
        <v>625</v>
      </c>
      <c r="I2854" t="s">
        <v>286</v>
      </c>
      <c r="J2854" t="s">
        <v>132</v>
      </c>
      <c r="K2854" t="s">
        <v>212</v>
      </c>
      <c r="L2854">
        <v>700</v>
      </c>
      <c r="M2854" t="s">
        <v>193</v>
      </c>
      <c r="N2854">
        <v>1</v>
      </c>
      <c r="O2854">
        <v>19.829999999999998</v>
      </c>
      <c r="P2854">
        <v>17</v>
      </c>
      <c r="Q2854" t="str">
        <f t="shared" si="44"/>
        <v>Street</v>
      </c>
      <c r="R2854" s="182"/>
      <c r="S2854" t="s">
        <v>304</v>
      </c>
      <c r="U2854" s="182"/>
    </row>
    <row r="2855" spans="1:21" x14ac:dyDescent="0.35">
      <c r="A2855">
        <v>5</v>
      </c>
      <c r="B2855" t="s">
        <v>181</v>
      </c>
      <c r="C2855">
        <v>2020</v>
      </c>
      <c r="D2855">
        <v>6</v>
      </c>
      <c r="E2855" t="s">
        <v>219</v>
      </c>
      <c r="F2855">
        <v>5</v>
      </c>
      <c r="G2855" t="s">
        <v>195</v>
      </c>
      <c r="H2855">
        <v>710</v>
      </c>
      <c r="I2855" t="s">
        <v>220</v>
      </c>
      <c r="J2855" t="s">
        <v>207</v>
      </c>
      <c r="K2855" t="s">
        <v>208</v>
      </c>
      <c r="L2855">
        <v>4552</v>
      </c>
      <c r="M2855" t="s">
        <v>276</v>
      </c>
      <c r="N2855">
        <v>658</v>
      </c>
      <c r="O2855">
        <v>10686033.67</v>
      </c>
      <c r="P2855">
        <v>168615776</v>
      </c>
      <c r="Q2855" t="str">
        <f t="shared" si="44"/>
        <v>5-Large C&amp;I</v>
      </c>
      <c r="R2855" s="182"/>
      <c r="S2855" t="s">
        <v>304</v>
      </c>
      <c r="U2855" s="182"/>
    </row>
    <row r="2856" spans="1:21" x14ac:dyDescent="0.35">
      <c r="A2856">
        <v>4</v>
      </c>
      <c r="B2856" t="s">
        <v>187</v>
      </c>
      <c r="C2856">
        <v>2020</v>
      </c>
      <c r="D2856">
        <v>6</v>
      </c>
      <c r="E2856" t="s">
        <v>219</v>
      </c>
      <c r="F2856">
        <v>10</v>
      </c>
      <c r="G2856" t="s">
        <v>238</v>
      </c>
      <c r="H2856">
        <v>903</v>
      </c>
      <c r="I2856" t="s">
        <v>239</v>
      </c>
      <c r="J2856" t="s">
        <v>121</v>
      </c>
      <c r="K2856" t="s">
        <v>230</v>
      </c>
      <c r="L2856">
        <v>4513</v>
      </c>
      <c r="M2856" t="s">
        <v>240</v>
      </c>
      <c r="N2856">
        <v>138</v>
      </c>
      <c r="O2856">
        <v>12520.89</v>
      </c>
      <c r="P2856">
        <v>85940</v>
      </c>
      <c r="Q2856" t="str">
        <f t="shared" si="44"/>
        <v>1-Residential</v>
      </c>
      <c r="R2856" s="182"/>
      <c r="S2856" t="s">
        <v>304</v>
      </c>
      <c r="U2856" s="182"/>
    </row>
    <row r="2857" spans="1:21" x14ac:dyDescent="0.35">
      <c r="A2857">
        <v>5</v>
      </c>
      <c r="B2857" t="s">
        <v>181</v>
      </c>
      <c r="C2857">
        <v>2020</v>
      </c>
      <c r="D2857">
        <v>6</v>
      </c>
      <c r="E2857" t="s">
        <v>219</v>
      </c>
      <c r="F2857">
        <v>3</v>
      </c>
      <c r="G2857" t="s">
        <v>189</v>
      </c>
      <c r="H2857">
        <v>603</v>
      </c>
      <c r="I2857" t="s">
        <v>196</v>
      </c>
      <c r="J2857" t="s">
        <v>125</v>
      </c>
      <c r="K2857" t="s">
        <v>197</v>
      </c>
      <c r="L2857">
        <v>300</v>
      </c>
      <c r="M2857" t="s">
        <v>191</v>
      </c>
      <c r="N2857">
        <v>1806</v>
      </c>
      <c r="O2857">
        <v>161925.4</v>
      </c>
      <c r="P2857">
        <v>395239</v>
      </c>
      <c r="Q2857" t="str">
        <f t="shared" si="44"/>
        <v>Street</v>
      </c>
      <c r="R2857" s="182"/>
      <c r="S2857" t="s">
        <v>304</v>
      </c>
      <c r="U2857" s="182"/>
    </row>
    <row r="2858" spans="1:21" x14ac:dyDescent="0.35">
      <c r="A2858">
        <v>5</v>
      </c>
      <c r="B2858" t="s">
        <v>181</v>
      </c>
      <c r="C2858">
        <v>2020</v>
      </c>
      <c r="D2858">
        <v>6</v>
      </c>
      <c r="E2858" t="s">
        <v>219</v>
      </c>
      <c r="F2858">
        <v>3</v>
      </c>
      <c r="G2858" t="s">
        <v>189</v>
      </c>
      <c r="H2858">
        <v>700</v>
      </c>
      <c r="I2858" t="s">
        <v>273</v>
      </c>
      <c r="J2858" t="s">
        <v>207</v>
      </c>
      <c r="K2858" t="s">
        <v>208</v>
      </c>
      <c r="L2858">
        <v>300</v>
      </c>
      <c r="M2858" t="s">
        <v>191</v>
      </c>
      <c r="N2858">
        <v>4</v>
      </c>
      <c r="O2858">
        <v>34284.19</v>
      </c>
      <c r="P2858">
        <v>229720</v>
      </c>
      <c r="Q2858" t="str">
        <f t="shared" si="44"/>
        <v>5-Large C&amp;I</v>
      </c>
      <c r="R2858" s="182"/>
      <c r="S2858" t="s">
        <v>304</v>
      </c>
      <c r="U2858" s="182"/>
    </row>
    <row r="2859" spans="1:21" x14ac:dyDescent="0.35">
      <c r="A2859">
        <v>5</v>
      </c>
      <c r="B2859" t="s">
        <v>181</v>
      </c>
      <c r="C2859">
        <v>2020</v>
      </c>
      <c r="D2859">
        <v>6</v>
      </c>
      <c r="E2859" t="s">
        <v>219</v>
      </c>
      <c r="F2859">
        <v>5</v>
      </c>
      <c r="G2859" t="s">
        <v>195</v>
      </c>
      <c r="H2859">
        <v>700</v>
      </c>
      <c r="I2859" t="s">
        <v>273</v>
      </c>
      <c r="J2859" t="s">
        <v>207</v>
      </c>
      <c r="K2859" t="s">
        <v>208</v>
      </c>
      <c r="L2859">
        <v>460</v>
      </c>
      <c r="M2859" t="s">
        <v>198</v>
      </c>
      <c r="N2859">
        <v>4</v>
      </c>
      <c r="O2859">
        <v>-11329.24</v>
      </c>
      <c r="P2859">
        <v>124350</v>
      </c>
      <c r="Q2859" t="str">
        <f t="shared" si="44"/>
        <v>5-Large C&amp;I</v>
      </c>
      <c r="R2859" s="182"/>
      <c r="S2859" t="s">
        <v>304</v>
      </c>
      <c r="U2859" s="182"/>
    </row>
    <row r="2860" spans="1:21" x14ac:dyDescent="0.35">
      <c r="A2860">
        <v>5</v>
      </c>
      <c r="B2860" t="s">
        <v>181</v>
      </c>
      <c r="C2860">
        <v>2020</v>
      </c>
      <c r="D2860">
        <v>6</v>
      </c>
      <c r="E2860" t="s">
        <v>219</v>
      </c>
      <c r="F2860">
        <v>60</v>
      </c>
      <c r="G2860" t="s">
        <v>212</v>
      </c>
      <c r="H2860">
        <v>615</v>
      </c>
      <c r="I2860" t="s">
        <v>292</v>
      </c>
      <c r="J2860" t="s">
        <v>123</v>
      </c>
      <c r="K2860" t="s">
        <v>261</v>
      </c>
      <c r="L2860">
        <v>4563</v>
      </c>
      <c r="M2860" t="s">
        <v>228</v>
      </c>
      <c r="N2860">
        <v>39</v>
      </c>
      <c r="O2860">
        <v>5125.74</v>
      </c>
      <c r="P2860">
        <v>8265</v>
      </c>
      <c r="Q2860" t="str">
        <f t="shared" si="44"/>
        <v>Street</v>
      </c>
      <c r="R2860" s="182"/>
      <c r="S2860" t="s">
        <v>304</v>
      </c>
      <c r="U2860" s="182"/>
    </row>
    <row r="2861" spans="1:21" x14ac:dyDescent="0.35">
      <c r="A2861">
        <v>5</v>
      </c>
      <c r="B2861" t="s">
        <v>181</v>
      </c>
      <c r="C2861">
        <v>2020</v>
      </c>
      <c r="D2861">
        <v>6</v>
      </c>
      <c r="E2861" t="s">
        <v>219</v>
      </c>
      <c r="F2861">
        <v>6</v>
      </c>
      <c r="G2861" t="s">
        <v>192</v>
      </c>
      <c r="H2861">
        <v>617</v>
      </c>
      <c r="I2861" t="s">
        <v>287</v>
      </c>
      <c r="J2861" t="s">
        <v>288</v>
      </c>
      <c r="K2861" t="s">
        <v>289</v>
      </c>
      <c r="L2861">
        <v>4562</v>
      </c>
      <c r="M2861" t="s">
        <v>211</v>
      </c>
      <c r="N2861">
        <v>7</v>
      </c>
      <c r="O2861">
        <v>-5926.13</v>
      </c>
      <c r="P2861">
        <v>-30923</v>
      </c>
      <c r="Q2861" t="str">
        <f t="shared" si="44"/>
        <v>Street</v>
      </c>
      <c r="R2861" s="182"/>
      <c r="S2861" t="s">
        <v>304</v>
      </c>
      <c r="U2861" s="182"/>
    </row>
    <row r="2862" spans="1:21" x14ac:dyDescent="0.35">
      <c r="A2862">
        <v>5</v>
      </c>
      <c r="B2862" t="s">
        <v>181</v>
      </c>
      <c r="C2862">
        <v>2020</v>
      </c>
      <c r="D2862">
        <v>6</v>
      </c>
      <c r="E2862" t="s">
        <v>219</v>
      </c>
      <c r="F2862">
        <v>6</v>
      </c>
      <c r="G2862" t="s">
        <v>192</v>
      </c>
      <c r="H2862">
        <v>606</v>
      </c>
      <c r="I2862" t="s">
        <v>279</v>
      </c>
      <c r="J2862" t="s">
        <v>130</v>
      </c>
      <c r="K2862" t="s">
        <v>280</v>
      </c>
      <c r="L2862">
        <v>700</v>
      </c>
      <c r="M2862" t="s">
        <v>193</v>
      </c>
      <c r="N2862">
        <v>2</v>
      </c>
      <c r="O2862">
        <v>715.73</v>
      </c>
      <c r="P2862">
        <v>1095</v>
      </c>
      <c r="Q2862" t="str">
        <f t="shared" si="44"/>
        <v>Street</v>
      </c>
      <c r="R2862" s="182"/>
      <c r="S2862" t="s">
        <v>304</v>
      </c>
      <c r="U2862" s="182"/>
    </row>
    <row r="2863" spans="1:21" x14ac:dyDescent="0.35">
      <c r="A2863">
        <v>5</v>
      </c>
      <c r="B2863" t="s">
        <v>181</v>
      </c>
      <c r="C2863">
        <v>2020</v>
      </c>
      <c r="D2863">
        <v>6</v>
      </c>
      <c r="E2863" t="s">
        <v>219</v>
      </c>
      <c r="F2863">
        <v>60</v>
      </c>
      <c r="G2863" t="s">
        <v>212</v>
      </c>
      <c r="H2863">
        <v>623</v>
      </c>
      <c r="I2863" t="s">
        <v>295</v>
      </c>
      <c r="J2863" t="s">
        <v>124</v>
      </c>
      <c r="K2863" t="s">
        <v>227</v>
      </c>
      <c r="L2863">
        <v>360</v>
      </c>
      <c r="M2863" t="s">
        <v>225</v>
      </c>
      <c r="N2863">
        <v>2</v>
      </c>
      <c r="O2863">
        <v>35.9</v>
      </c>
      <c r="P2863">
        <v>100</v>
      </c>
      <c r="Q2863" t="str">
        <f t="shared" si="44"/>
        <v>Street</v>
      </c>
      <c r="R2863" s="182"/>
      <c r="S2863" t="s">
        <v>304</v>
      </c>
      <c r="U2863" s="182"/>
    </row>
    <row r="2864" spans="1:21" x14ac:dyDescent="0.35">
      <c r="A2864">
        <v>5</v>
      </c>
      <c r="B2864" t="s">
        <v>181</v>
      </c>
      <c r="C2864">
        <v>2020</v>
      </c>
      <c r="D2864">
        <v>6</v>
      </c>
      <c r="E2864" t="s">
        <v>219</v>
      </c>
      <c r="F2864">
        <v>60</v>
      </c>
      <c r="G2864" t="s">
        <v>212</v>
      </c>
      <c r="H2864">
        <v>600</v>
      </c>
      <c r="I2864" t="s">
        <v>266</v>
      </c>
      <c r="J2864" t="s">
        <v>123</v>
      </c>
      <c r="K2864" t="s">
        <v>261</v>
      </c>
      <c r="L2864">
        <v>360</v>
      </c>
      <c r="M2864" t="s">
        <v>225</v>
      </c>
      <c r="N2864">
        <v>9</v>
      </c>
      <c r="O2864">
        <v>4191.42</v>
      </c>
      <c r="P2864">
        <v>4056</v>
      </c>
      <c r="Q2864" t="str">
        <f t="shared" si="44"/>
        <v>Street</v>
      </c>
      <c r="R2864" s="182"/>
      <c r="S2864" t="s">
        <v>304</v>
      </c>
      <c r="U2864" s="182"/>
    </row>
    <row r="2865" spans="1:21" x14ac:dyDescent="0.35">
      <c r="A2865">
        <v>5</v>
      </c>
      <c r="B2865" t="s">
        <v>181</v>
      </c>
      <c r="C2865">
        <v>2020</v>
      </c>
      <c r="D2865">
        <v>6</v>
      </c>
      <c r="E2865" t="s">
        <v>219</v>
      </c>
      <c r="F2865">
        <v>10</v>
      </c>
      <c r="G2865" t="s">
        <v>238</v>
      </c>
      <c r="H2865">
        <v>6</v>
      </c>
      <c r="I2865" t="s">
        <v>256</v>
      </c>
      <c r="J2865" t="s">
        <v>122</v>
      </c>
      <c r="K2865" t="s">
        <v>242</v>
      </c>
      <c r="L2865">
        <v>207</v>
      </c>
      <c r="M2865" t="s">
        <v>243</v>
      </c>
      <c r="N2865">
        <v>5201</v>
      </c>
      <c r="O2865">
        <v>441626.88</v>
      </c>
      <c r="P2865">
        <v>2931447</v>
      </c>
      <c r="Q2865" t="str">
        <f t="shared" si="44"/>
        <v>2-Low Income Residential</v>
      </c>
      <c r="R2865" s="182"/>
      <c r="S2865" t="s">
        <v>304</v>
      </c>
      <c r="U2865" s="182"/>
    </row>
    <row r="2866" spans="1:21" x14ac:dyDescent="0.35">
      <c r="A2866">
        <v>5</v>
      </c>
      <c r="B2866" t="s">
        <v>181</v>
      </c>
      <c r="C2866">
        <v>2020</v>
      </c>
      <c r="D2866">
        <v>6</v>
      </c>
      <c r="E2866" t="s">
        <v>219</v>
      </c>
      <c r="F2866">
        <v>1</v>
      </c>
      <c r="G2866" t="s">
        <v>183</v>
      </c>
      <c r="H2866">
        <v>905</v>
      </c>
      <c r="I2866" t="s">
        <v>272</v>
      </c>
      <c r="J2866" t="s">
        <v>122</v>
      </c>
      <c r="K2866" t="s">
        <v>242</v>
      </c>
      <c r="L2866">
        <v>4512</v>
      </c>
      <c r="M2866" t="s">
        <v>186</v>
      </c>
      <c r="N2866">
        <v>65116</v>
      </c>
      <c r="O2866">
        <v>1331549.76</v>
      </c>
      <c r="P2866">
        <v>31056422</v>
      </c>
      <c r="Q2866" t="str">
        <f t="shared" si="44"/>
        <v>2-Low Income Residential</v>
      </c>
      <c r="R2866" s="182"/>
      <c r="S2866" t="s">
        <v>304</v>
      </c>
      <c r="U2866" s="182"/>
    </row>
    <row r="2867" spans="1:21" x14ac:dyDescent="0.35">
      <c r="A2867">
        <v>5</v>
      </c>
      <c r="B2867" t="s">
        <v>181</v>
      </c>
      <c r="C2867">
        <v>2020</v>
      </c>
      <c r="D2867">
        <v>6</v>
      </c>
      <c r="E2867" t="s">
        <v>219</v>
      </c>
      <c r="F2867">
        <v>5</v>
      </c>
      <c r="G2867" t="s">
        <v>195</v>
      </c>
      <c r="H2867">
        <v>602</v>
      </c>
      <c r="I2867" t="s">
        <v>246</v>
      </c>
      <c r="J2867" t="s">
        <v>125</v>
      </c>
      <c r="K2867" t="s">
        <v>197</v>
      </c>
      <c r="L2867">
        <v>460</v>
      </c>
      <c r="M2867" t="s">
        <v>198</v>
      </c>
      <c r="N2867">
        <v>27</v>
      </c>
      <c r="O2867">
        <v>3515.33</v>
      </c>
      <c r="P2867">
        <v>8935</v>
      </c>
      <c r="Q2867" t="str">
        <f t="shared" si="44"/>
        <v>Street</v>
      </c>
      <c r="R2867" s="182"/>
      <c r="S2867" t="s">
        <v>304</v>
      </c>
      <c r="U2867" s="182"/>
    </row>
    <row r="2868" spans="1:21" x14ac:dyDescent="0.35">
      <c r="A2868">
        <v>4</v>
      </c>
      <c r="B2868" t="s">
        <v>187</v>
      </c>
      <c r="C2868">
        <v>2020</v>
      </c>
      <c r="D2868">
        <v>6</v>
      </c>
      <c r="E2868" t="s">
        <v>219</v>
      </c>
      <c r="F2868">
        <v>1</v>
      </c>
      <c r="G2868" t="s">
        <v>183</v>
      </c>
      <c r="H2868">
        <v>6</v>
      </c>
      <c r="I2868" t="s">
        <v>256</v>
      </c>
      <c r="J2868" t="s">
        <v>122</v>
      </c>
      <c r="K2868" t="s">
        <v>242</v>
      </c>
      <c r="L2868">
        <v>200</v>
      </c>
      <c r="M2868" t="s">
        <v>210</v>
      </c>
      <c r="N2868">
        <v>41</v>
      </c>
      <c r="O2868">
        <v>3424.62</v>
      </c>
      <c r="P2868">
        <v>22238</v>
      </c>
      <c r="Q2868" t="str">
        <f t="shared" si="44"/>
        <v>2-Low Income Residential</v>
      </c>
      <c r="R2868" s="182"/>
      <c r="S2868" t="s">
        <v>304</v>
      </c>
      <c r="U2868" s="182"/>
    </row>
    <row r="2869" spans="1:21" x14ac:dyDescent="0.35">
      <c r="A2869">
        <v>5</v>
      </c>
      <c r="B2869" t="s">
        <v>181</v>
      </c>
      <c r="C2869">
        <v>2020</v>
      </c>
      <c r="D2869">
        <v>6</v>
      </c>
      <c r="E2869" t="s">
        <v>219</v>
      </c>
      <c r="F2869">
        <v>75</v>
      </c>
      <c r="G2869" t="s">
        <v>212</v>
      </c>
      <c r="H2869">
        <v>18</v>
      </c>
      <c r="I2869" t="s">
        <v>215</v>
      </c>
      <c r="J2869" t="s">
        <v>119</v>
      </c>
      <c r="K2869" t="s">
        <v>216</v>
      </c>
      <c r="L2869">
        <v>1575</v>
      </c>
      <c r="M2869" t="s">
        <v>218</v>
      </c>
      <c r="N2869">
        <v>2</v>
      </c>
      <c r="O2869">
        <v>8099.47</v>
      </c>
      <c r="P2869">
        <v>47210</v>
      </c>
      <c r="Q2869" t="str">
        <f t="shared" si="44"/>
        <v>4-Medium C&amp;I</v>
      </c>
      <c r="R2869" s="182"/>
      <c r="S2869" t="s">
        <v>304</v>
      </c>
      <c r="U2869" s="182"/>
    </row>
    <row r="2870" spans="1:21" x14ac:dyDescent="0.35">
      <c r="A2870">
        <v>5</v>
      </c>
      <c r="B2870" t="s">
        <v>181</v>
      </c>
      <c r="C2870">
        <v>2020</v>
      </c>
      <c r="D2870">
        <v>6</v>
      </c>
      <c r="E2870" t="s">
        <v>219</v>
      </c>
      <c r="F2870">
        <v>3</v>
      </c>
      <c r="G2870" t="s">
        <v>189</v>
      </c>
      <c r="H2870">
        <v>950</v>
      </c>
      <c r="I2870" t="s">
        <v>184</v>
      </c>
      <c r="J2870" t="s">
        <v>115</v>
      </c>
      <c r="K2870" t="s">
        <v>185</v>
      </c>
      <c r="L2870">
        <v>4532</v>
      </c>
      <c r="M2870" t="s">
        <v>200</v>
      </c>
      <c r="N2870">
        <v>60163</v>
      </c>
      <c r="O2870">
        <v>2331413.67</v>
      </c>
      <c r="P2870">
        <v>77873846</v>
      </c>
      <c r="Q2870" t="str">
        <f t="shared" si="44"/>
        <v>3-Small C&amp;I</v>
      </c>
      <c r="R2870" s="182"/>
      <c r="S2870" t="s">
        <v>304</v>
      </c>
      <c r="U2870" s="182"/>
    </row>
    <row r="2871" spans="1:21" x14ac:dyDescent="0.35">
      <c r="A2871">
        <v>5</v>
      </c>
      <c r="B2871" t="s">
        <v>181</v>
      </c>
      <c r="C2871">
        <v>2020</v>
      </c>
      <c r="D2871">
        <v>6</v>
      </c>
      <c r="E2871" t="s">
        <v>219</v>
      </c>
      <c r="F2871">
        <v>5</v>
      </c>
      <c r="G2871" t="s">
        <v>195</v>
      </c>
      <c r="H2871">
        <v>8</v>
      </c>
      <c r="I2871" t="s">
        <v>248</v>
      </c>
      <c r="J2871" t="s">
        <v>126</v>
      </c>
      <c r="K2871" t="s">
        <v>249</v>
      </c>
      <c r="L2871">
        <v>460</v>
      </c>
      <c r="M2871" t="s">
        <v>198</v>
      </c>
      <c r="N2871">
        <v>1</v>
      </c>
      <c r="O2871">
        <v>61.02</v>
      </c>
      <c r="P2871">
        <v>292</v>
      </c>
      <c r="Q2871" t="str">
        <f t="shared" si="44"/>
        <v>3-Small C&amp;I</v>
      </c>
      <c r="R2871" s="182"/>
      <c r="S2871" t="s">
        <v>304</v>
      </c>
      <c r="U2871" s="182"/>
    </row>
    <row r="2872" spans="1:21" x14ac:dyDescent="0.35">
      <c r="A2872">
        <v>5</v>
      </c>
      <c r="B2872" t="s">
        <v>181</v>
      </c>
      <c r="C2872">
        <v>2020</v>
      </c>
      <c r="D2872">
        <v>6</v>
      </c>
      <c r="E2872" t="s">
        <v>219</v>
      </c>
      <c r="F2872">
        <v>3</v>
      </c>
      <c r="G2872" t="s">
        <v>189</v>
      </c>
      <c r="H2872">
        <v>951</v>
      </c>
      <c r="I2872" t="s">
        <v>250</v>
      </c>
      <c r="J2872" t="s">
        <v>126</v>
      </c>
      <c r="K2872" t="s">
        <v>249</v>
      </c>
      <c r="L2872">
        <v>4532</v>
      </c>
      <c r="M2872" t="s">
        <v>200</v>
      </c>
      <c r="N2872">
        <v>1228</v>
      </c>
      <c r="O2872">
        <v>50136.51</v>
      </c>
      <c r="P2872">
        <v>416295</v>
      </c>
      <c r="Q2872" t="str">
        <f t="shared" si="44"/>
        <v>3-Small C&amp;I</v>
      </c>
      <c r="R2872" s="182"/>
      <c r="S2872" t="s">
        <v>304</v>
      </c>
      <c r="U2872" s="182"/>
    </row>
    <row r="2873" spans="1:21" x14ac:dyDescent="0.35">
      <c r="A2873">
        <v>4</v>
      </c>
      <c r="B2873" t="s">
        <v>187</v>
      </c>
      <c r="C2873">
        <v>2020</v>
      </c>
      <c r="D2873">
        <v>6</v>
      </c>
      <c r="E2873" t="s">
        <v>219</v>
      </c>
      <c r="F2873">
        <v>1</v>
      </c>
      <c r="G2873" t="s">
        <v>183</v>
      </c>
      <c r="H2873">
        <v>950</v>
      </c>
      <c r="I2873" t="s">
        <v>184</v>
      </c>
      <c r="J2873" t="s">
        <v>115</v>
      </c>
      <c r="K2873" t="s">
        <v>185</v>
      </c>
      <c r="L2873">
        <v>4512</v>
      </c>
      <c r="M2873" t="s">
        <v>186</v>
      </c>
      <c r="N2873">
        <v>29</v>
      </c>
      <c r="O2873">
        <v>1537.92</v>
      </c>
      <c r="P2873">
        <v>14671</v>
      </c>
      <c r="Q2873" t="str">
        <f t="shared" si="44"/>
        <v>3-Small C&amp;I</v>
      </c>
      <c r="R2873" s="182"/>
      <c r="S2873" t="s">
        <v>304</v>
      </c>
      <c r="U2873" s="182"/>
    </row>
    <row r="2874" spans="1:21" x14ac:dyDescent="0.35">
      <c r="A2874">
        <v>5</v>
      </c>
      <c r="B2874" t="s">
        <v>181</v>
      </c>
      <c r="C2874">
        <v>2020</v>
      </c>
      <c r="D2874">
        <v>6</v>
      </c>
      <c r="E2874" t="s">
        <v>219</v>
      </c>
      <c r="F2874">
        <v>5</v>
      </c>
      <c r="G2874" t="s">
        <v>195</v>
      </c>
      <c r="H2874">
        <v>5</v>
      </c>
      <c r="I2874" t="s">
        <v>190</v>
      </c>
      <c r="J2874" t="s">
        <v>115</v>
      </c>
      <c r="K2874" t="s">
        <v>185</v>
      </c>
      <c r="L2874">
        <v>460</v>
      </c>
      <c r="M2874" t="s">
        <v>198</v>
      </c>
      <c r="N2874">
        <v>990</v>
      </c>
      <c r="O2874">
        <v>79989.259999999995</v>
      </c>
      <c r="P2874">
        <v>1295912</v>
      </c>
      <c r="Q2874" t="str">
        <f t="shared" si="44"/>
        <v>3-Small C&amp;I</v>
      </c>
      <c r="R2874" s="182"/>
      <c r="S2874" t="s">
        <v>304</v>
      </c>
      <c r="U2874" s="182"/>
    </row>
    <row r="2875" spans="1:21" x14ac:dyDescent="0.35">
      <c r="A2875">
        <v>5</v>
      </c>
      <c r="B2875" t="s">
        <v>181</v>
      </c>
      <c r="C2875">
        <v>2020</v>
      </c>
      <c r="D2875">
        <v>6</v>
      </c>
      <c r="E2875" t="s">
        <v>219</v>
      </c>
      <c r="F2875">
        <v>5</v>
      </c>
      <c r="G2875" t="s">
        <v>195</v>
      </c>
      <c r="H2875">
        <v>11</v>
      </c>
      <c r="I2875" t="s">
        <v>283</v>
      </c>
      <c r="J2875" t="s">
        <v>115</v>
      </c>
      <c r="K2875" t="s">
        <v>185</v>
      </c>
      <c r="L2875">
        <v>460</v>
      </c>
      <c r="M2875" t="s">
        <v>198</v>
      </c>
      <c r="N2875">
        <v>2</v>
      </c>
      <c r="O2875">
        <v>162.09</v>
      </c>
      <c r="P2875">
        <v>780</v>
      </c>
      <c r="Q2875" t="str">
        <f t="shared" si="44"/>
        <v>3-Small C&amp;I</v>
      </c>
      <c r="R2875" s="182"/>
      <c r="S2875" t="s">
        <v>304</v>
      </c>
      <c r="U2875" s="182"/>
    </row>
    <row r="2876" spans="1:21" x14ac:dyDescent="0.35">
      <c r="A2876">
        <v>5</v>
      </c>
      <c r="B2876" t="s">
        <v>181</v>
      </c>
      <c r="C2876">
        <v>2020</v>
      </c>
      <c r="D2876">
        <v>6</v>
      </c>
      <c r="E2876" t="s">
        <v>219</v>
      </c>
      <c r="F2876">
        <v>3</v>
      </c>
      <c r="G2876" t="s">
        <v>189</v>
      </c>
      <c r="H2876">
        <v>9</v>
      </c>
      <c r="I2876" t="s">
        <v>275</v>
      </c>
      <c r="J2876" t="s">
        <v>117</v>
      </c>
      <c r="K2876" t="s">
        <v>236</v>
      </c>
      <c r="L2876">
        <v>300</v>
      </c>
      <c r="M2876" t="s">
        <v>191</v>
      </c>
      <c r="N2876">
        <v>311</v>
      </c>
      <c r="O2876">
        <v>-442166.86</v>
      </c>
      <c r="P2876">
        <v>271553</v>
      </c>
      <c r="Q2876" t="str">
        <f t="shared" si="44"/>
        <v>3-Small C&amp;I</v>
      </c>
      <c r="R2876" s="182"/>
      <c r="S2876" t="s">
        <v>304</v>
      </c>
      <c r="U2876" s="182"/>
    </row>
    <row r="2877" spans="1:21" x14ac:dyDescent="0.35">
      <c r="A2877">
        <v>5</v>
      </c>
      <c r="B2877" t="s">
        <v>181</v>
      </c>
      <c r="C2877">
        <v>2020</v>
      </c>
      <c r="D2877">
        <v>6</v>
      </c>
      <c r="E2877" t="s">
        <v>219</v>
      </c>
      <c r="F2877">
        <v>6</v>
      </c>
      <c r="G2877" t="s">
        <v>192</v>
      </c>
      <c r="H2877">
        <v>603</v>
      </c>
      <c r="I2877" t="s">
        <v>196</v>
      </c>
      <c r="J2877" t="s">
        <v>125</v>
      </c>
      <c r="K2877" t="s">
        <v>197</v>
      </c>
      <c r="L2877">
        <v>700</v>
      </c>
      <c r="M2877" t="s">
        <v>193</v>
      </c>
      <c r="N2877">
        <v>631</v>
      </c>
      <c r="O2877">
        <v>47864.71</v>
      </c>
      <c r="P2877">
        <v>111818</v>
      </c>
      <c r="Q2877" t="str">
        <f t="shared" si="44"/>
        <v>Street</v>
      </c>
      <c r="R2877" s="182"/>
      <c r="S2877" t="s">
        <v>304</v>
      </c>
      <c r="U2877" s="182"/>
    </row>
    <row r="2878" spans="1:21" x14ac:dyDescent="0.35">
      <c r="A2878">
        <v>5</v>
      </c>
      <c r="B2878" t="s">
        <v>181</v>
      </c>
      <c r="C2878">
        <v>2020</v>
      </c>
      <c r="D2878">
        <v>6</v>
      </c>
      <c r="E2878" t="s">
        <v>219</v>
      </c>
      <c r="F2878">
        <v>6</v>
      </c>
      <c r="G2878" t="s">
        <v>192</v>
      </c>
      <c r="H2878">
        <v>609</v>
      </c>
      <c r="I2878" t="s">
        <v>298</v>
      </c>
      <c r="J2878" t="s">
        <v>278</v>
      </c>
      <c r="K2878" t="s">
        <v>212</v>
      </c>
      <c r="L2878">
        <v>700</v>
      </c>
      <c r="M2878" t="s">
        <v>193</v>
      </c>
      <c r="N2878">
        <v>13</v>
      </c>
      <c r="O2878">
        <v>4020.96</v>
      </c>
      <c r="P2878">
        <v>18640</v>
      </c>
      <c r="Q2878" t="str">
        <f t="shared" si="44"/>
        <v>Street</v>
      </c>
      <c r="R2878" s="182"/>
      <c r="S2878" t="s">
        <v>304</v>
      </c>
      <c r="U2878" s="182"/>
    </row>
    <row r="2879" spans="1:21" x14ac:dyDescent="0.35">
      <c r="A2879">
        <v>5</v>
      </c>
      <c r="B2879" t="s">
        <v>181</v>
      </c>
      <c r="C2879">
        <v>2020</v>
      </c>
      <c r="D2879">
        <v>6</v>
      </c>
      <c r="E2879" t="s">
        <v>219</v>
      </c>
      <c r="F2879">
        <v>75</v>
      </c>
      <c r="G2879" t="s">
        <v>212</v>
      </c>
      <c r="H2879">
        <v>701</v>
      </c>
      <c r="I2879" t="s">
        <v>206</v>
      </c>
      <c r="J2879" t="s">
        <v>207</v>
      </c>
      <c r="K2879" t="s">
        <v>208</v>
      </c>
      <c r="L2879">
        <v>1575</v>
      </c>
      <c r="M2879" t="s">
        <v>218</v>
      </c>
      <c r="N2879">
        <v>1</v>
      </c>
      <c r="O2879">
        <v>18048.66</v>
      </c>
      <c r="P2879">
        <v>132300</v>
      </c>
      <c r="Q2879" t="str">
        <f t="shared" si="44"/>
        <v>5-Large C&amp;I</v>
      </c>
      <c r="R2879" s="182"/>
      <c r="S2879" t="s">
        <v>304</v>
      </c>
      <c r="U2879" s="182"/>
    </row>
    <row r="2880" spans="1:21" x14ac:dyDescent="0.35">
      <c r="A2880">
        <v>5</v>
      </c>
      <c r="B2880" t="s">
        <v>181</v>
      </c>
      <c r="C2880">
        <v>2020</v>
      </c>
      <c r="D2880">
        <v>6</v>
      </c>
      <c r="E2880" t="s">
        <v>219</v>
      </c>
      <c r="F2880">
        <v>72</v>
      </c>
      <c r="G2880" t="s">
        <v>212</v>
      </c>
      <c r="H2880">
        <v>1</v>
      </c>
      <c r="I2880" t="s">
        <v>229</v>
      </c>
      <c r="J2880" t="s">
        <v>121</v>
      </c>
      <c r="K2880" t="s">
        <v>230</v>
      </c>
      <c r="L2880">
        <v>1572</v>
      </c>
      <c r="M2880" t="s">
        <v>231</v>
      </c>
      <c r="N2880">
        <v>1</v>
      </c>
      <c r="O2880">
        <v>88.24</v>
      </c>
      <c r="P2880">
        <v>356</v>
      </c>
      <c r="Q2880" t="str">
        <f t="shared" si="44"/>
        <v>1-Residential</v>
      </c>
      <c r="R2880" s="182"/>
      <c r="S2880" t="s">
        <v>304</v>
      </c>
      <c r="U2880" s="182"/>
    </row>
    <row r="2881" spans="1:21" x14ac:dyDescent="0.35">
      <c r="A2881">
        <v>5</v>
      </c>
      <c r="B2881" t="s">
        <v>181</v>
      </c>
      <c r="C2881">
        <v>2020</v>
      </c>
      <c r="D2881">
        <v>6</v>
      </c>
      <c r="E2881" t="s">
        <v>219</v>
      </c>
      <c r="F2881">
        <v>10</v>
      </c>
      <c r="G2881" t="s">
        <v>238</v>
      </c>
      <c r="H2881">
        <v>903</v>
      </c>
      <c r="I2881" t="s">
        <v>239</v>
      </c>
      <c r="J2881" t="s">
        <v>121</v>
      </c>
      <c r="K2881" t="s">
        <v>230</v>
      </c>
      <c r="L2881">
        <v>4513</v>
      </c>
      <c r="M2881" t="s">
        <v>240</v>
      </c>
      <c r="N2881">
        <v>32740</v>
      </c>
      <c r="O2881">
        <v>2597758.34</v>
      </c>
      <c r="P2881">
        <v>19446000</v>
      </c>
      <c r="Q2881" t="str">
        <f t="shared" si="44"/>
        <v>1-Residential</v>
      </c>
      <c r="R2881" s="182"/>
      <c r="S2881" t="s">
        <v>304</v>
      </c>
      <c r="U2881" s="182"/>
    </row>
    <row r="2882" spans="1:21" x14ac:dyDescent="0.35">
      <c r="A2882">
        <v>4</v>
      </c>
      <c r="B2882" t="s">
        <v>187</v>
      </c>
      <c r="C2882">
        <v>2020</v>
      </c>
      <c r="D2882">
        <v>6</v>
      </c>
      <c r="E2882" t="s">
        <v>219</v>
      </c>
      <c r="F2882">
        <v>1</v>
      </c>
      <c r="G2882" t="s">
        <v>183</v>
      </c>
      <c r="H2882">
        <v>1</v>
      </c>
      <c r="I2882" t="s">
        <v>229</v>
      </c>
      <c r="J2882" t="s">
        <v>121</v>
      </c>
      <c r="K2882" t="s">
        <v>230</v>
      </c>
      <c r="L2882">
        <v>200</v>
      </c>
      <c r="M2882" t="s">
        <v>210</v>
      </c>
      <c r="N2882">
        <v>2695</v>
      </c>
      <c r="O2882">
        <v>422598.1</v>
      </c>
      <c r="P2882">
        <v>1744424</v>
      </c>
      <c r="Q2882" t="str">
        <f t="shared" ref="Q2882:Q2929" si="45">VLOOKUP(J2882,S:T,2,FALSE)</f>
        <v>1-Residential</v>
      </c>
      <c r="R2882" s="182"/>
      <c r="S2882" t="s">
        <v>304</v>
      </c>
      <c r="U2882" s="182"/>
    </row>
    <row r="2883" spans="1:21" x14ac:dyDescent="0.35">
      <c r="A2883">
        <v>5</v>
      </c>
      <c r="B2883" t="s">
        <v>181</v>
      </c>
      <c r="C2883">
        <v>2020</v>
      </c>
      <c r="D2883">
        <v>6</v>
      </c>
      <c r="E2883" t="s">
        <v>219</v>
      </c>
      <c r="F2883">
        <v>1</v>
      </c>
      <c r="G2883" t="s">
        <v>183</v>
      </c>
      <c r="H2883">
        <v>2</v>
      </c>
      <c r="I2883" t="s">
        <v>264</v>
      </c>
      <c r="J2883" t="s">
        <v>121</v>
      </c>
      <c r="K2883" t="s">
        <v>230</v>
      </c>
      <c r="L2883">
        <v>200</v>
      </c>
      <c r="M2883" t="s">
        <v>210</v>
      </c>
      <c r="N2883">
        <v>325</v>
      </c>
      <c r="O2883">
        <v>33882.01</v>
      </c>
      <c r="P2883">
        <v>138145</v>
      </c>
      <c r="Q2883" t="str">
        <f t="shared" si="45"/>
        <v>1-Residential</v>
      </c>
      <c r="R2883" s="182"/>
      <c r="S2883" t="s">
        <v>304</v>
      </c>
      <c r="U2883" s="182"/>
    </row>
    <row r="2884" spans="1:21" x14ac:dyDescent="0.35">
      <c r="A2884">
        <v>4</v>
      </c>
      <c r="B2884" t="s">
        <v>187</v>
      </c>
      <c r="C2884">
        <v>2020</v>
      </c>
      <c r="D2884">
        <v>6</v>
      </c>
      <c r="E2884" t="s">
        <v>219</v>
      </c>
      <c r="F2884">
        <v>10</v>
      </c>
      <c r="G2884" t="s">
        <v>238</v>
      </c>
      <c r="H2884">
        <v>905</v>
      </c>
      <c r="I2884" t="s">
        <v>272</v>
      </c>
      <c r="J2884" t="s">
        <v>122</v>
      </c>
      <c r="K2884" t="s">
        <v>242</v>
      </c>
      <c r="L2884">
        <v>4513</v>
      </c>
      <c r="M2884" t="s">
        <v>240</v>
      </c>
      <c r="N2884">
        <v>4</v>
      </c>
      <c r="O2884">
        <v>113.68</v>
      </c>
      <c r="P2884">
        <v>2270</v>
      </c>
      <c r="Q2884" t="str">
        <f t="shared" si="45"/>
        <v>2-Low Income Residential</v>
      </c>
      <c r="R2884" s="182"/>
      <c r="S2884" t="s">
        <v>304</v>
      </c>
      <c r="U2884" s="182"/>
    </row>
    <row r="2885" spans="1:21" x14ac:dyDescent="0.35">
      <c r="A2885">
        <v>4</v>
      </c>
      <c r="B2885" t="s">
        <v>187</v>
      </c>
      <c r="C2885">
        <v>2020</v>
      </c>
      <c r="D2885">
        <v>6</v>
      </c>
      <c r="E2885" t="s">
        <v>219</v>
      </c>
      <c r="F2885">
        <v>1</v>
      </c>
      <c r="G2885" t="s">
        <v>183</v>
      </c>
      <c r="H2885">
        <v>905</v>
      </c>
      <c r="I2885" t="s">
        <v>272</v>
      </c>
      <c r="J2885" t="s">
        <v>122</v>
      </c>
      <c r="K2885" t="s">
        <v>242</v>
      </c>
      <c r="L2885">
        <v>4512</v>
      </c>
      <c r="M2885" t="s">
        <v>186</v>
      </c>
      <c r="N2885">
        <v>99</v>
      </c>
      <c r="O2885">
        <v>2662.63</v>
      </c>
      <c r="P2885">
        <v>58406</v>
      </c>
      <c r="Q2885" t="str">
        <f t="shared" si="45"/>
        <v>2-Low Income Residential</v>
      </c>
      <c r="R2885" s="182"/>
      <c r="S2885" t="s">
        <v>304</v>
      </c>
      <c r="U2885" s="182"/>
    </row>
    <row r="2886" spans="1:21" x14ac:dyDescent="0.35">
      <c r="A2886">
        <v>5</v>
      </c>
      <c r="B2886" t="s">
        <v>181</v>
      </c>
      <c r="C2886">
        <v>2020</v>
      </c>
      <c r="D2886">
        <v>6</v>
      </c>
      <c r="E2886" t="s">
        <v>219</v>
      </c>
      <c r="F2886">
        <v>6</v>
      </c>
      <c r="G2886" t="s">
        <v>192</v>
      </c>
      <c r="H2886">
        <v>616</v>
      </c>
      <c r="I2886" t="s">
        <v>199</v>
      </c>
      <c r="J2886" t="s">
        <v>125</v>
      </c>
      <c r="K2886" t="s">
        <v>197</v>
      </c>
      <c r="L2886">
        <v>4562</v>
      </c>
      <c r="M2886" t="s">
        <v>211</v>
      </c>
      <c r="N2886">
        <v>913</v>
      </c>
      <c r="O2886">
        <v>68265.039999999994</v>
      </c>
      <c r="P2886">
        <v>199333</v>
      </c>
      <c r="Q2886" t="str">
        <f t="shared" si="45"/>
        <v>Street</v>
      </c>
      <c r="R2886" s="182"/>
      <c r="S2886" t="s">
        <v>304</v>
      </c>
      <c r="U2886" s="182"/>
    </row>
    <row r="2887" spans="1:21" x14ac:dyDescent="0.35">
      <c r="A2887">
        <v>5</v>
      </c>
      <c r="B2887" t="s">
        <v>181</v>
      </c>
      <c r="C2887">
        <v>2020</v>
      </c>
      <c r="D2887">
        <v>6</v>
      </c>
      <c r="E2887" t="s">
        <v>219</v>
      </c>
      <c r="F2887">
        <v>1</v>
      </c>
      <c r="G2887" t="s">
        <v>183</v>
      </c>
      <c r="H2887">
        <v>7</v>
      </c>
      <c r="I2887" t="s">
        <v>241</v>
      </c>
      <c r="J2887" t="s">
        <v>122</v>
      </c>
      <c r="K2887" t="s">
        <v>242</v>
      </c>
      <c r="L2887">
        <v>200</v>
      </c>
      <c r="M2887" t="s">
        <v>210</v>
      </c>
      <c r="N2887">
        <v>81</v>
      </c>
      <c r="O2887">
        <v>6816.62</v>
      </c>
      <c r="P2887">
        <v>43957</v>
      </c>
      <c r="Q2887" t="str">
        <f t="shared" si="45"/>
        <v>2-Low Income Residential</v>
      </c>
      <c r="R2887" s="182"/>
      <c r="S2887" t="s">
        <v>304</v>
      </c>
      <c r="U2887" s="182"/>
    </row>
    <row r="2888" spans="1:21" x14ac:dyDescent="0.35">
      <c r="A2888">
        <v>5</v>
      </c>
      <c r="B2888" t="s">
        <v>181</v>
      </c>
      <c r="C2888">
        <v>2020</v>
      </c>
      <c r="D2888">
        <v>6</v>
      </c>
      <c r="E2888" t="s">
        <v>219</v>
      </c>
      <c r="F2888">
        <v>3</v>
      </c>
      <c r="G2888" t="s">
        <v>189</v>
      </c>
      <c r="H2888">
        <v>954</v>
      </c>
      <c r="I2888" t="s">
        <v>237</v>
      </c>
      <c r="J2888" t="s">
        <v>119</v>
      </c>
      <c r="K2888" t="s">
        <v>216</v>
      </c>
      <c r="L2888">
        <v>4532</v>
      </c>
      <c r="M2888" t="s">
        <v>200</v>
      </c>
      <c r="N2888">
        <v>8014</v>
      </c>
      <c r="O2888">
        <v>11553686.060000001</v>
      </c>
      <c r="P2888">
        <v>130616514</v>
      </c>
      <c r="Q2888" t="str">
        <f t="shared" si="45"/>
        <v>4-Medium C&amp;I</v>
      </c>
      <c r="R2888" s="182"/>
      <c r="S2888" t="s">
        <v>304</v>
      </c>
      <c r="U2888" s="182"/>
    </row>
    <row r="2889" spans="1:21" x14ac:dyDescent="0.35">
      <c r="A2889">
        <v>5</v>
      </c>
      <c r="B2889" t="s">
        <v>181</v>
      </c>
      <c r="C2889">
        <v>2020</v>
      </c>
      <c r="D2889">
        <v>6</v>
      </c>
      <c r="E2889" t="s">
        <v>219</v>
      </c>
      <c r="F2889">
        <v>77</v>
      </c>
      <c r="G2889" t="s">
        <v>212</v>
      </c>
      <c r="H2889">
        <v>950</v>
      </c>
      <c r="I2889" t="s">
        <v>184</v>
      </c>
      <c r="J2889" t="s">
        <v>115</v>
      </c>
      <c r="K2889" t="s">
        <v>185</v>
      </c>
      <c r="L2889">
        <v>4577</v>
      </c>
      <c r="M2889" t="s">
        <v>212</v>
      </c>
      <c r="N2889">
        <v>1</v>
      </c>
      <c r="O2889">
        <v>228.82</v>
      </c>
      <c r="P2889">
        <v>2210</v>
      </c>
      <c r="Q2889" t="str">
        <f t="shared" si="45"/>
        <v>3-Small C&amp;I</v>
      </c>
      <c r="R2889" s="182"/>
      <c r="S2889" t="s">
        <v>304</v>
      </c>
      <c r="U2889" s="182"/>
    </row>
    <row r="2890" spans="1:21" x14ac:dyDescent="0.35">
      <c r="A2890">
        <v>5</v>
      </c>
      <c r="B2890" t="s">
        <v>181</v>
      </c>
      <c r="C2890">
        <v>2020</v>
      </c>
      <c r="D2890">
        <v>6</v>
      </c>
      <c r="E2890" t="s">
        <v>219</v>
      </c>
      <c r="F2890">
        <v>3</v>
      </c>
      <c r="G2890" t="s">
        <v>189</v>
      </c>
      <c r="H2890">
        <v>953</v>
      </c>
      <c r="I2890" t="s">
        <v>213</v>
      </c>
      <c r="J2890" t="s">
        <v>118</v>
      </c>
      <c r="K2890" t="s">
        <v>214</v>
      </c>
      <c r="L2890">
        <v>4532</v>
      </c>
      <c r="M2890" t="s">
        <v>200</v>
      </c>
      <c r="N2890">
        <v>19484</v>
      </c>
      <c r="O2890">
        <v>724318.37</v>
      </c>
      <c r="P2890">
        <v>6817553</v>
      </c>
      <c r="Q2890" t="str">
        <f t="shared" si="45"/>
        <v>3-Small C&amp;I</v>
      </c>
      <c r="R2890" s="182"/>
      <c r="S2890" t="s">
        <v>304</v>
      </c>
      <c r="U2890" s="182"/>
    </row>
    <row r="2891" spans="1:21" x14ac:dyDescent="0.35">
      <c r="A2891">
        <v>5</v>
      </c>
      <c r="B2891" t="s">
        <v>181</v>
      </c>
      <c r="C2891">
        <v>2020</v>
      </c>
      <c r="D2891">
        <v>6</v>
      </c>
      <c r="E2891" t="s">
        <v>219</v>
      </c>
      <c r="F2891">
        <v>10</v>
      </c>
      <c r="G2891" t="s">
        <v>238</v>
      </c>
      <c r="H2891">
        <v>950</v>
      </c>
      <c r="I2891" t="s">
        <v>184</v>
      </c>
      <c r="J2891" t="s">
        <v>115</v>
      </c>
      <c r="K2891" t="s">
        <v>185</v>
      </c>
      <c r="L2891">
        <v>4513</v>
      </c>
      <c r="M2891" t="s">
        <v>240</v>
      </c>
      <c r="N2891">
        <v>13</v>
      </c>
      <c r="O2891">
        <v>1452.52</v>
      </c>
      <c r="P2891">
        <v>13364</v>
      </c>
      <c r="Q2891" t="str">
        <f t="shared" si="45"/>
        <v>3-Small C&amp;I</v>
      </c>
      <c r="R2891" s="182"/>
      <c r="S2891" t="s">
        <v>304</v>
      </c>
      <c r="U2891" s="182"/>
    </row>
    <row r="2892" spans="1:21" x14ac:dyDescent="0.35">
      <c r="A2892">
        <v>4</v>
      </c>
      <c r="B2892" t="s">
        <v>187</v>
      </c>
      <c r="C2892">
        <v>2020</v>
      </c>
      <c r="D2892">
        <v>6</v>
      </c>
      <c r="E2892" t="s">
        <v>219</v>
      </c>
      <c r="F2892">
        <v>5</v>
      </c>
      <c r="G2892" t="s">
        <v>195</v>
      </c>
      <c r="H2892">
        <v>710</v>
      </c>
      <c r="I2892" t="s">
        <v>220</v>
      </c>
      <c r="J2892" t="s">
        <v>207</v>
      </c>
      <c r="K2892" t="s">
        <v>208</v>
      </c>
      <c r="L2892">
        <v>4552</v>
      </c>
      <c r="M2892" t="s">
        <v>276</v>
      </c>
      <c r="N2892">
        <v>1</v>
      </c>
      <c r="O2892">
        <v>-2641.03</v>
      </c>
      <c r="P2892">
        <v>0</v>
      </c>
      <c r="Q2892" t="str">
        <f t="shared" si="45"/>
        <v>5-Large C&amp;I</v>
      </c>
      <c r="R2892" s="182"/>
      <c r="S2892" t="s">
        <v>304</v>
      </c>
      <c r="U2892" s="182"/>
    </row>
    <row r="2893" spans="1:21" x14ac:dyDescent="0.35">
      <c r="A2893">
        <v>5</v>
      </c>
      <c r="B2893" t="s">
        <v>181</v>
      </c>
      <c r="C2893">
        <v>2020</v>
      </c>
      <c r="D2893">
        <v>6</v>
      </c>
      <c r="E2893" t="s">
        <v>219</v>
      </c>
      <c r="F2893">
        <v>3</v>
      </c>
      <c r="G2893" t="s">
        <v>189</v>
      </c>
      <c r="H2893">
        <v>2</v>
      </c>
      <c r="I2893" t="s">
        <v>264</v>
      </c>
      <c r="J2893" t="s">
        <v>121</v>
      </c>
      <c r="K2893" t="s">
        <v>230</v>
      </c>
      <c r="L2893">
        <v>300</v>
      </c>
      <c r="M2893" t="s">
        <v>191</v>
      </c>
      <c r="N2893">
        <v>2</v>
      </c>
      <c r="O2893">
        <v>122.13</v>
      </c>
      <c r="P2893">
        <v>457</v>
      </c>
      <c r="Q2893" t="str">
        <f t="shared" si="45"/>
        <v>1-Residential</v>
      </c>
      <c r="R2893" s="182"/>
      <c r="S2893" t="s">
        <v>304</v>
      </c>
      <c r="U2893" s="182"/>
    </row>
    <row r="2894" spans="1:21" x14ac:dyDescent="0.35">
      <c r="A2894">
        <v>5</v>
      </c>
      <c r="B2894" t="s">
        <v>181</v>
      </c>
      <c r="C2894">
        <v>2020</v>
      </c>
      <c r="D2894">
        <v>6</v>
      </c>
      <c r="E2894" t="s">
        <v>219</v>
      </c>
      <c r="F2894">
        <v>3</v>
      </c>
      <c r="G2894" t="s">
        <v>189</v>
      </c>
      <c r="H2894">
        <v>20</v>
      </c>
      <c r="I2894" t="s">
        <v>300</v>
      </c>
      <c r="J2894" t="s">
        <v>128</v>
      </c>
      <c r="K2894" t="s">
        <v>205</v>
      </c>
      <c r="L2894">
        <v>300</v>
      </c>
      <c r="M2894" t="s">
        <v>191</v>
      </c>
      <c r="N2894">
        <v>71</v>
      </c>
      <c r="O2894">
        <v>103324.84</v>
      </c>
      <c r="P2894">
        <v>576673</v>
      </c>
      <c r="Q2894" t="str">
        <f t="shared" si="45"/>
        <v>4-Medium C&amp;I</v>
      </c>
      <c r="R2894" s="182"/>
      <c r="S2894" t="s">
        <v>304</v>
      </c>
      <c r="U2894" s="182"/>
    </row>
    <row r="2895" spans="1:21" x14ac:dyDescent="0.35">
      <c r="A2895">
        <v>5</v>
      </c>
      <c r="B2895" t="s">
        <v>181</v>
      </c>
      <c r="C2895">
        <v>2020</v>
      </c>
      <c r="D2895">
        <v>6</v>
      </c>
      <c r="E2895" t="s">
        <v>219</v>
      </c>
      <c r="F2895">
        <v>1</v>
      </c>
      <c r="G2895" t="s">
        <v>183</v>
      </c>
      <c r="H2895">
        <v>603</v>
      </c>
      <c r="I2895" t="s">
        <v>196</v>
      </c>
      <c r="J2895" t="s">
        <v>125</v>
      </c>
      <c r="K2895" t="s">
        <v>197</v>
      </c>
      <c r="L2895">
        <v>200</v>
      </c>
      <c r="M2895" t="s">
        <v>210</v>
      </c>
      <c r="N2895">
        <v>724</v>
      </c>
      <c r="O2895">
        <v>21204.51</v>
      </c>
      <c r="P2895">
        <v>41980</v>
      </c>
      <c r="Q2895" t="str">
        <f t="shared" si="45"/>
        <v>Street</v>
      </c>
      <c r="R2895" s="182"/>
      <c r="S2895" t="s">
        <v>304</v>
      </c>
      <c r="U2895" s="182"/>
    </row>
    <row r="2896" spans="1:21" x14ac:dyDescent="0.35">
      <c r="A2896">
        <v>4</v>
      </c>
      <c r="B2896" t="s">
        <v>187</v>
      </c>
      <c r="C2896">
        <v>2020</v>
      </c>
      <c r="D2896">
        <v>6</v>
      </c>
      <c r="E2896" t="s">
        <v>219</v>
      </c>
      <c r="F2896">
        <v>6</v>
      </c>
      <c r="G2896" t="s">
        <v>192</v>
      </c>
      <c r="H2896">
        <v>615</v>
      </c>
      <c r="I2896" t="s">
        <v>292</v>
      </c>
      <c r="J2896" t="s">
        <v>123</v>
      </c>
      <c r="K2896" t="s">
        <v>261</v>
      </c>
      <c r="L2896">
        <v>4562</v>
      </c>
      <c r="M2896" t="s">
        <v>211</v>
      </c>
      <c r="N2896">
        <v>1</v>
      </c>
      <c r="O2896">
        <v>6276.75</v>
      </c>
      <c r="P2896">
        <v>12503</v>
      </c>
      <c r="Q2896" t="str">
        <f t="shared" si="45"/>
        <v>Street</v>
      </c>
      <c r="R2896" s="182"/>
      <c r="S2896" t="s">
        <v>304</v>
      </c>
      <c r="U2896" s="182"/>
    </row>
    <row r="2897" spans="1:21" x14ac:dyDescent="0.35">
      <c r="A2897">
        <v>5</v>
      </c>
      <c r="B2897" t="s">
        <v>181</v>
      </c>
      <c r="C2897">
        <v>2020</v>
      </c>
      <c r="D2897">
        <v>6</v>
      </c>
      <c r="E2897" t="s">
        <v>219</v>
      </c>
      <c r="F2897">
        <v>6</v>
      </c>
      <c r="G2897" t="s">
        <v>192</v>
      </c>
      <c r="H2897">
        <v>618</v>
      </c>
      <c r="I2897" t="s">
        <v>294</v>
      </c>
      <c r="J2897" t="s">
        <v>130</v>
      </c>
      <c r="K2897" t="s">
        <v>280</v>
      </c>
      <c r="L2897">
        <v>4562</v>
      </c>
      <c r="M2897" t="s">
        <v>211</v>
      </c>
      <c r="N2897">
        <v>6</v>
      </c>
      <c r="O2897">
        <v>1639.85</v>
      </c>
      <c r="P2897">
        <v>3067</v>
      </c>
      <c r="Q2897" t="str">
        <f t="shared" si="45"/>
        <v>Street</v>
      </c>
      <c r="R2897" s="182"/>
      <c r="S2897" t="s">
        <v>304</v>
      </c>
      <c r="U2897" s="182"/>
    </row>
    <row r="2898" spans="1:21" x14ac:dyDescent="0.35">
      <c r="A2898">
        <v>4</v>
      </c>
      <c r="B2898" t="s">
        <v>187</v>
      </c>
      <c r="C2898">
        <v>2020</v>
      </c>
      <c r="D2898">
        <v>6</v>
      </c>
      <c r="E2898" t="s">
        <v>219</v>
      </c>
      <c r="F2898">
        <v>60</v>
      </c>
      <c r="G2898" t="s">
        <v>212</v>
      </c>
      <c r="H2898">
        <v>624</v>
      </c>
      <c r="I2898" t="s">
        <v>226</v>
      </c>
      <c r="J2898" t="s">
        <v>124</v>
      </c>
      <c r="K2898" t="s">
        <v>227</v>
      </c>
      <c r="L2898">
        <v>4563</v>
      </c>
      <c r="M2898" t="s">
        <v>228</v>
      </c>
      <c r="N2898">
        <v>2</v>
      </c>
      <c r="O2898">
        <v>29.31</v>
      </c>
      <c r="P2898">
        <v>108</v>
      </c>
      <c r="Q2898" t="str">
        <f t="shared" si="45"/>
        <v>Street</v>
      </c>
      <c r="R2898" s="182"/>
      <c r="S2898" t="s">
        <v>304</v>
      </c>
      <c r="U2898" s="182"/>
    </row>
    <row r="2899" spans="1:21" x14ac:dyDescent="0.35">
      <c r="A2899">
        <v>5</v>
      </c>
      <c r="B2899" t="s">
        <v>181</v>
      </c>
      <c r="C2899">
        <v>2020</v>
      </c>
      <c r="D2899">
        <v>6</v>
      </c>
      <c r="E2899" t="s">
        <v>219</v>
      </c>
      <c r="F2899">
        <v>5</v>
      </c>
      <c r="G2899" t="s">
        <v>195</v>
      </c>
      <c r="H2899">
        <v>603</v>
      </c>
      <c r="I2899" t="s">
        <v>196</v>
      </c>
      <c r="J2899" t="s">
        <v>125</v>
      </c>
      <c r="K2899" t="s">
        <v>197</v>
      </c>
      <c r="L2899">
        <v>460</v>
      </c>
      <c r="M2899" t="s">
        <v>198</v>
      </c>
      <c r="N2899">
        <v>49</v>
      </c>
      <c r="O2899">
        <v>6855.13</v>
      </c>
      <c r="P2899">
        <v>17164</v>
      </c>
      <c r="Q2899" t="str">
        <f t="shared" si="45"/>
        <v>Street</v>
      </c>
      <c r="R2899" s="182"/>
      <c r="S2899" t="s">
        <v>304</v>
      </c>
      <c r="U2899" s="182"/>
    </row>
    <row r="2900" spans="1:21" x14ac:dyDescent="0.35">
      <c r="A2900">
        <v>5</v>
      </c>
      <c r="B2900" t="s">
        <v>181</v>
      </c>
      <c r="C2900">
        <v>2020</v>
      </c>
      <c r="D2900">
        <v>6</v>
      </c>
      <c r="E2900" t="s">
        <v>219</v>
      </c>
      <c r="F2900">
        <v>1</v>
      </c>
      <c r="G2900" t="s">
        <v>183</v>
      </c>
      <c r="H2900">
        <v>18</v>
      </c>
      <c r="I2900" t="s">
        <v>215</v>
      </c>
      <c r="J2900" t="s">
        <v>119</v>
      </c>
      <c r="K2900" t="s">
        <v>216</v>
      </c>
      <c r="L2900">
        <v>200</v>
      </c>
      <c r="M2900" t="s">
        <v>210</v>
      </c>
      <c r="N2900">
        <v>1</v>
      </c>
      <c r="O2900">
        <v>151.41</v>
      </c>
      <c r="P2900">
        <v>480</v>
      </c>
      <c r="Q2900" t="str">
        <f t="shared" si="45"/>
        <v>4-Medium C&amp;I</v>
      </c>
      <c r="R2900" s="182"/>
      <c r="S2900" t="s">
        <v>304</v>
      </c>
      <c r="U2900" s="182"/>
    </row>
    <row r="2901" spans="1:21" x14ac:dyDescent="0.35">
      <c r="A2901">
        <v>5</v>
      </c>
      <c r="B2901" t="s">
        <v>181</v>
      </c>
      <c r="C2901">
        <v>2020</v>
      </c>
      <c r="D2901">
        <v>6</v>
      </c>
      <c r="E2901" t="s">
        <v>219</v>
      </c>
      <c r="F2901">
        <v>3</v>
      </c>
      <c r="G2901" t="s">
        <v>189</v>
      </c>
      <c r="H2901">
        <v>18</v>
      </c>
      <c r="I2901" t="s">
        <v>215</v>
      </c>
      <c r="J2901" t="s">
        <v>119</v>
      </c>
      <c r="K2901" t="s">
        <v>216</v>
      </c>
      <c r="L2901">
        <v>300</v>
      </c>
      <c r="M2901" t="s">
        <v>191</v>
      </c>
      <c r="N2901">
        <v>2079</v>
      </c>
      <c r="O2901">
        <v>4128583.91</v>
      </c>
      <c r="P2901">
        <v>23628811</v>
      </c>
      <c r="Q2901" t="str">
        <f t="shared" si="45"/>
        <v>4-Medium C&amp;I</v>
      </c>
      <c r="R2901" s="182"/>
      <c r="S2901" t="s">
        <v>304</v>
      </c>
      <c r="U2901" s="182"/>
    </row>
    <row r="2902" spans="1:21" x14ac:dyDescent="0.35">
      <c r="A2902">
        <v>4</v>
      </c>
      <c r="B2902" t="s">
        <v>187</v>
      </c>
      <c r="C2902">
        <v>2020</v>
      </c>
      <c r="D2902">
        <v>6</v>
      </c>
      <c r="E2902" t="s">
        <v>219</v>
      </c>
      <c r="F2902">
        <v>3</v>
      </c>
      <c r="G2902" t="s">
        <v>189</v>
      </c>
      <c r="H2902">
        <v>950</v>
      </c>
      <c r="I2902" t="s">
        <v>184</v>
      </c>
      <c r="J2902" t="s">
        <v>115</v>
      </c>
      <c r="K2902" t="s">
        <v>185</v>
      </c>
      <c r="L2902">
        <v>4532</v>
      </c>
      <c r="M2902" t="s">
        <v>200</v>
      </c>
      <c r="N2902">
        <v>1123</v>
      </c>
      <c r="O2902">
        <v>128848.21</v>
      </c>
      <c r="P2902">
        <v>1139657</v>
      </c>
      <c r="Q2902" t="str">
        <f t="shared" si="45"/>
        <v>3-Small C&amp;I</v>
      </c>
      <c r="R2902" s="182"/>
      <c r="S2902" t="s">
        <v>304</v>
      </c>
      <c r="U2902" s="182"/>
    </row>
    <row r="2903" spans="1:21" x14ac:dyDescent="0.35">
      <c r="A2903">
        <v>5</v>
      </c>
      <c r="B2903" t="s">
        <v>181</v>
      </c>
      <c r="C2903">
        <v>2020</v>
      </c>
      <c r="D2903">
        <v>6</v>
      </c>
      <c r="E2903" t="s">
        <v>219</v>
      </c>
      <c r="F2903">
        <v>79</v>
      </c>
      <c r="G2903" t="s">
        <v>212</v>
      </c>
      <c r="H2903">
        <v>951</v>
      </c>
      <c r="I2903" t="s">
        <v>250</v>
      </c>
      <c r="J2903" t="s">
        <v>126</v>
      </c>
      <c r="K2903" t="s">
        <v>249</v>
      </c>
      <c r="L2903">
        <v>4579</v>
      </c>
      <c r="M2903" t="s">
        <v>221</v>
      </c>
      <c r="N2903">
        <v>7</v>
      </c>
      <c r="O2903">
        <v>332.12</v>
      </c>
      <c r="P2903">
        <v>2844</v>
      </c>
      <c r="Q2903" t="str">
        <f t="shared" si="45"/>
        <v>3-Small C&amp;I</v>
      </c>
      <c r="R2903" s="182"/>
      <c r="S2903" t="s">
        <v>304</v>
      </c>
      <c r="U2903" s="182"/>
    </row>
    <row r="2904" spans="1:21" x14ac:dyDescent="0.35">
      <c r="A2904">
        <v>5</v>
      </c>
      <c r="B2904" t="s">
        <v>181</v>
      </c>
      <c r="C2904">
        <v>2020</v>
      </c>
      <c r="D2904">
        <v>6</v>
      </c>
      <c r="E2904" t="s">
        <v>219</v>
      </c>
      <c r="F2904">
        <v>79</v>
      </c>
      <c r="G2904" t="s">
        <v>212</v>
      </c>
      <c r="H2904">
        <v>5</v>
      </c>
      <c r="I2904" t="s">
        <v>190</v>
      </c>
      <c r="J2904" t="s">
        <v>115</v>
      </c>
      <c r="K2904" t="s">
        <v>185</v>
      </c>
      <c r="L2904">
        <v>1579</v>
      </c>
      <c r="M2904" t="s">
        <v>271</v>
      </c>
      <c r="N2904">
        <v>1</v>
      </c>
      <c r="O2904">
        <v>9.64</v>
      </c>
      <c r="P2904">
        <v>0</v>
      </c>
      <c r="Q2904" t="str">
        <f t="shared" si="45"/>
        <v>3-Small C&amp;I</v>
      </c>
      <c r="R2904" s="182"/>
      <c r="S2904" t="s">
        <v>304</v>
      </c>
      <c r="U2904" s="182"/>
    </row>
    <row r="2905" spans="1:21" x14ac:dyDescent="0.35">
      <c r="A2905">
        <v>4</v>
      </c>
      <c r="B2905" t="s">
        <v>187</v>
      </c>
      <c r="C2905">
        <v>2020</v>
      </c>
      <c r="D2905">
        <v>6</v>
      </c>
      <c r="E2905" t="s">
        <v>219</v>
      </c>
      <c r="F2905">
        <v>3</v>
      </c>
      <c r="G2905" t="s">
        <v>189</v>
      </c>
      <c r="H2905">
        <v>9</v>
      </c>
      <c r="I2905" t="s">
        <v>275</v>
      </c>
      <c r="J2905" t="s">
        <v>117</v>
      </c>
      <c r="K2905" t="s">
        <v>236</v>
      </c>
      <c r="L2905">
        <v>300</v>
      </c>
      <c r="M2905" t="s">
        <v>191</v>
      </c>
      <c r="N2905">
        <v>2</v>
      </c>
      <c r="O2905">
        <v>142.22</v>
      </c>
      <c r="P2905">
        <v>648</v>
      </c>
      <c r="Q2905" t="str">
        <f t="shared" si="45"/>
        <v>3-Small C&amp;I</v>
      </c>
      <c r="R2905" s="182"/>
      <c r="S2905" t="s">
        <v>304</v>
      </c>
      <c r="U2905" s="182"/>
    </row>
    <row r="2906" spans="1:21" x14ac:dyDescent="0.35">
      <c r="A2906">
        <v>4</v>
      </c>
      <c r="B2906" t="s">
        <v>187</v>
      </c>
      <c r="C2906">
        <v>2020</v>
      </c>
      <c r="D2906">
        <v>6</v>
      </c>
      <c r="E2906" t="s">
        <v>219</v>
      </c>
      <c r="F2906">
        <v>1</v>
      </c>
      <c r="G2906" t="s">
        <v>183</v>
      </c>
      <c r="H2906">
        <v>10</v>
      </c>
      <c r="I2906" t="s">
        <v>251</v>
      </c>
      <c r="J2906" t="s">
        <v>118</v>
      </c>
      <c r="K2906" t="s">
        <v>214</v>
      </c>
      <c r="L2906">
        <v>200</v>
      </c>
      <c r="M2906" t="s">
        <v>210</v>
      </c>
      <c r="N2906">
        <v>5</v>
      </c>
      <c r="O2906">
        <v>287.74</v>
      </c>
      <c r="P2906">
        <v>1255</v>
      </c>
      <c r="Q2906" t="str">
        <f t="shared" si="45"/>
        <v>3-Small C&amp;I</v>
      </c>
      <c r="R2906" s="182"/>
      <c r="S2906" t="s">
        <v>304</v>
      </c>
      <c r="U2906" s="182"/>
    </row>
    <row r="2907" spans="1:21" x14ac:dyDescent="0.35">
      <c r="A2907">
        <v>4</v>
      </c>
      <c r="B2907" t="s">
        <v>187</v>
      </c>
      <c r="C2907">
        <v>2020</v>
      </c>
      <c r="D2907">
        <v>6</v>
      </c>
      <c r="E2907" t="s">
        <v>219</v>
      </c>
      <c r="F2907">
        <v>1</v>
      </c>
      <c r="G2907" t="s">
        <v>183</v>
      </c>
      <c r="H2907">
        <v>953</v>
      </c>
      <c r="I2907" t="s">
        <v>213</v>
      </c>
      <c r="J2907" t="s">
        <v>118</v>
      </c>
      <c r="K2907" t="s">
        <v>214</v>
      </c>
      <c r="L2907">
        <v>4512</v>
      </c>
      <c r="M2907" t="s">
        <v>186</v>
      </c>
      <c r="N2907">
        <v>1</v>
      </c>
      <c r="O2907">
        <v>11.6</v>
      </c>
      <c r="P2907">
        <v>15</v>
      </c>
      <c r="Q2907" t="str">
        <f t="shared" si="45"/>
        <v>3-Small C&amp;I</v>
      </c>
      <c r="R2907" s="182"/>
      <c r="S2907" t="s">
        <v>304</v>
      </c>
      <c r="U2907" s="182"/>
    </row>
    <row r="2908" spans="1:21" x14ac:dyDescent="0.35">
      <c r="A2908">
        <v>5</v>
      </c>
      <c r="B2908" t="s">
        <v>181</v>
      </c>
      <c r="C2908">
        <v>2020</v>
      </c>
      <c r="D2908">
        <v>6</v>
      </c>
      <c r="E2908" t="s">
        <v>219</v>
      </c>
      <c r="F2908">
        <v>3</v>
      </c>
      <c r="G2908" t="s">
        <v>189</v>
      </c>
      <c r="H2908">
        <v>621</v>
      </c>
      <c r="I2908" t="s">
        <v>259</v>
      </c>
      <c r="J2908" t="s">
        <v>116</v>
      </c>
      <c r="K2908" t="s">
        <v>224</v>
      </c>
      <c r="L2908">
        <v>4532</v>
      </c>
      <c r="M2908" t="s">
        <v>200</v>
      </c>
      <c r="N2908">
        <v>6</v>
      </c>
      <c r="O2908">
        <v>409.63</v>
      </c>
      <c r="P2908">
        <v>3695</v>
      </c>
      <c r="Q2908" t="str">
        <f t="shared" si="45"/>
        <v>3-Small C&amp;I</v>
      </c>
      <c r="R2908" s="182"/>
      <c r="S2908" t="s">
        <v>304</v>
      </c>
      <c r="U2908" s="182"/>
    </row>
    <row r="2909" spans="1:21" x14ac:dyDescent="0.35">
      <c r="A2909">
        <v>5</v>
      </c>
      <c r="B2909" t="s">
        <v>181</v>
      </c>
      <c r="C2909">
        <v>2020</v>
      </c>
      <c r="D2909">
        <v>6</v>
      </c>
      <c r="E2909" t="s">
        <v>219</v>
      </c>
      <c r="F2909">
        <v>1</v>
      </c>
      <c r="G2909" t="s">
        <v>183</v>
      </c>
      <c r="H2909">
        <v>616</v>
      </c>
      <c r="I2909" t="s">
        <v>199</v>
      </c>
      <c r="J2909" t="s">
        <v>125</v>
      </c>
      <c r="K2909" t="s">
        <v>197</v>
      </c>
      <c r="L2909">
        <v>4512</v>
      </c>
      <c r="M2909" t="s">
        <v>186</v>
      </c>
      <c r="N2909">
        <v>614</v>
      </c>
      <c r="O2909">
        <v>19903.64</v>
      </c>
      <c r="P2909">
        <v>55401</v>
      </c>
      <c r="Q2909" t="str">
        <f t="shared" si="45"/>
        <v>Street</v>
      </c>
      <c r="R2909" s="182"/>
      <c r="S2909" t="s">
        <v>304</v>
      </c>
      <c r="U2909" s="182"/>
    </row>
    <row r="2910" spans="1:21" x14ac:dyDescent="0.35">
      <c r="A2910">
        <v>5</v>
      </c>
      <c r="B2910" t="s">
        <v>181</v>
      </c>
      <c r="C2910">
        <v>2020</v>
      </c>
      <c r="D2910">
        <v>6</v>
      </c>
      <c r="E2910" t="s">
        <v>219</v>
      </c>
      <c r="F2910">
        <v>1</v>
      </c>
      <c r="G2910" t="s">
        <v>183</v>
      </c>
      <c r="H2910">
        <v>5</v>
      </c>
      <c r="I2910" t="s">
        <v>190</v>
      </c>
      <c r="J2910" t="s">
        <v>115</v>
      </c>
      <c r="K2910" t="s">
        <v>185</v>
      </c>
      <c r="L2910">
        <v>200</v>
      </c>
      <c r="M2910" t="s">
        <v>210</v>
      </c>
      <c r="N2910">
        <v>1285</v>
      </c>
      <c r="O2910">
        <v>-117873.97</v>
      </c>
      <c r="P2910">
        <v>523021</v>
      </c>
      <c r="Q2910" t="str">
        <f t="shared" si="45"/>
        <v>3-Small C&amp;I</v>
      </c>
      <c r="R2910" s="182"/>
      <c r="S2910" t="s">
        <v>304</v>
      </c>
      <c r="U2910" s="182"/>
    </row>
    <row r="2911" spans="1:21" x14ac:dyDescent="0.35">
      <c r="A2911">
        <v>5</v>
      </c>
      <c r="B2911" t="s">
        <v>181</v>
      </c>
      <c r="C2911">
        <v>2020</v>
      </c>
      <c r="D2911">
        <v>6</v>
      </c>
      <c r="E2911" t="s">
        <v>219</v>
      </c>
      <c r="F2911">
        <v>6</v>
      </c>
      <c r="G2911" t="s">
        <v>192</v>
      </c>
      <c r="H2911">
        <v>608</v>
      </c>
      <c r="I2911" t="s">
        <v>290</v>
      </c>
      <c r="J2911" t="s">
        <v>278</v>
      </c>
      <c r="K2911" t="s">
        <v>212</v>
      </c>
      <c r="L2911">
        <v>700</v>
      </c>
      <c r="M2911" t="s">
        <v>193</v>
      </c>
      <c r="N2911">
        <v>55</v>
      </c>
      <c r="O2911">
        <v>27312.36</v>
      </c>
      <c r="P2911">
        <v>126077</v>
      </c>
      <c r="Q2911" t="str">
        <f t="shared" si="45"/>
        <v>Street</v>
      </c>
      <c r="R2911" s="182"/>
      <c r="S2911" t="s">
        <v>304</v>
      </c>
      <c r="U2911" s="182"/>
    </row>
    <row r="2912" spans="1:21" x14ac:dyDescent="0.35">
      <c r="A2912">
        <v>5</v>
      </c>
      <c r="B2912" t="s">
        <v>181</v>
      </c>
      <c r="C2912">
        <v>2020</v>
      </c>
      <c r="D2912">
        <v>6</v>
      </c>
      <c r="E2912" t="s">
        <v>219</v>
      </c>
      <c r="F2912">
        <v>79</v>
      </c>
      <c r="G2912" t="s">
        <v>212</v>
      </c>
      <c r="H2912">
        <v>710</v>
      </c>
      <c r="I2912" t="s">
        <v>220</v>
      </c>
      <c r="J2912" t="s">
        <v>207</v>
      </c>
      <c r="K2912" t="s">
        <v>208</v>
      </c>
      <c r="L2912">
        <v>4579</v>
      </c>
      <c r="M2912" t="s">
        <v>221</v>
      </c>
      <c r="N2912">
        <v>1</v>
      </c>
      <c r="O2912">
        <v>5540.55</v>
      </c>
      <c r="P2912">
        <v>87886</v>
      </c>
      <c r="Q2912" t="str">
        <f t="shared" si="45"/>
        <v>5-Large C&amp;I</v>
      </c>
      <c r="R2912" s="182"/>
      <c r="S2912" t="s">
        <v>304</v>
      </c>
      <c r="U2912" s="182"/>
    </row>
    <row r="2913" spans="1:21" x14ac:dyDescent="0.35">
      <c r="A2913">
        <v>5</v>
      </c>
      <c r="B2913" t="s">
        <v>181</v>
      </c>
      <c r="C2913">
        <v>2020</v>
      </c>
      <c r="D2913">
        <v>6</v>
      </c>
      <c r="E2913" t="s">
        <v>219</v>
      </c>
      <c r="F2913">
        <v>5</v>
      </c>
      <c r="G2913" t="s">
        <v>195</v>
      </c>
      <c r="H2913">
        <v>701</v>
      </c>
      <c r="I2913" t="s">
        <v>206</v>
      </c>
      <c r="J2913" t="s">
        <v>207</v>
      </c>
      <c r="K2913" t="s">
        <v>208</v>
      </c>
      <c r="L2913">
        <v>460</v>
      </c>
      <c r="M2913" t="s">
        <v>198</v>
      </c>
      <c r="N2913">
        <v>76</v>
      </c>
      <c r="O2913">
        <v>963014.44</v>
      </c>
      <c r="P2913">
        <v>6210318</v>
      </c>
      <c r="Q2913" t="str">
        <f t="shared" si="45"/>
        <v>5-Large C&amp;I</v>
      </c>
      <c r="R2913" s="182"/>
      <c r="S2913" t="s">
        <v>304</v>
      </c>
      <c r="U2913" s="182"/>
    </row>
    <row r="2914" spans="1:21" x14ac:dyDescent="0.35">
      <c r="A2914">
        <v>5</v>
      </c>
      <c r="B2914" t="s">
        <v>181</v>
      </c>
      <c r="C2914">
        <v>2020</v>
      </c>
      <c r="D2914">
        <v>6</v>
      </c>
      <c r="E2914" t="s">
        <v>219</v>
      </c>
      <c r="F2914">
        <v>3</v>
      </c>
      <c r="G2914" t="s">
        <v>189</v>
      </c>
      <c r="H2914">
        <v>1</v>
      </c>
      <c r="I2914" t="s">
        <v>229</v>
      </c>
      <c r="J2914" t="s">
        <v>121</v>
      </c>
      <c r="K2914" t="s">
        <v>230</v>
      </c>
      <c r="L2914">
        <v>300</v>
      </c>
      <c r="M2914" t="s">
        <v>191</v>
      </c>
      <c r="N2914">
        <v>1189</v>
      </c>
      <c r="O2914">
        <v>182240.95</v>
      </c>
      <c r="P2914">
        <v>786513</v>
      </c>
      <c r="Q2914" t="str">
        <f t="shared" si="45"/>
        <v>1-Residential</v>
      </c>
      <c r="R2914" s="182"/>
      <c r="S2914" t="s">
        <v>304</v>
      </c>
      <c r="U2914" s="182"/>
    </row>
    <row r="2915" spans="1:21" x14ac:dyDescent="0.35">
      <c r="A2915">
        <v>4</v>
      </c>
      <c r="B2915" t="s">
        <v>187</v>
      </c>
      <c r="C2915">
        <v>2020</v>
      </c>
      <c r="D2915">
        <v>6</v>
      </c>
      <c r="E2915" t="s">
        <v>219</v>
      </c>
      <c r="F2915">
        <v>3</v>
      </c>
      <c r="G2915" t="s">
        <v>189</v>
      </c>
      <c r="H2915">
        <v>903</v>
      </c>
      <c r="I2915" t="s">
        <v>239</v>
      </c>
      <c r="J2915" t="s">
        <v>121</v>
      </c>
      <c r="K2915" t="s">
        <v>230</v>
      </c>
      <c r="L2915">
        <v>4532</v>
      </c>
      <c r="M2915" t="s">
        <v>200</v>
      </c>
      <c r="N2915">
        <v>21</v>
      </c>
      <c r="O2915">
        <v>1211.52</v>
      </c>
      <c r="P2915">
        <v>7969</v>
      </c>
      <c r="Q2915" t="str">
        <f t="shared" si="45"/>
        <v>1-Residential</v>
      </c>
      <c r="R2915" s="182"/>
      <c r="S2915" t="s">
        <v>304</v>
      </c>
      <c r="U2915" s="182"/>
    </row>
    <row r="2916" spans="1:21" x14ac:dyDescent="0.35">
      <c r="A2916">
        <v>5</v>
      </c>
      <c r="B2916" t="s">
        <v>181</v>
      </c>
      <c r="C2916">
        <v>2020</v>
      </c>
      <c r="D2916">
        <v>6</v>
      </c>
      <c r="E2916" t="s">
        <v>219</v>
      </c>
      <c r="F2916">
        <v>1</v>
      </c>
      <c r="G2916" t="s">
        <v>183</v>
      </c>
      <c r="H2916">
        <v>6</v>
      </c>
      <c r="I2916" t="s">
        <v>256</v>
      </c>
      <c r="J2916" t="s">
        <v>122</v>
      </c>
      <c r="K2916" t="s">
        <v>242</v>
      </c>
      <c r="L2916">
        <v>200</v>
      </c>
      <c r="M2916" t="s">
        <v>210</v>
      </c>
      <c r="N2916">
        <v>54554</v>
      </c>
      <c r="O2916">
        <v>4129715.21</v>
      </c>
      <c r="P2916">
        <v>27153353</v>
      </c>
      <c r="Q2916" t="str">
        <f t="shared" si="45"/>
        <v>2-Low Income Residential</v>
      </c>
      <c r="R2916" s="182"/>
      <c r="S2916" t="s">
        <v>304</v>
      </c>
      <c r="U2916" s="182"/>
    </row>
    <row r="2917" spans="1:21" x14ac:dyDescent="0.35">
      <c r="A2917">
        <v>4</v>
      </c>
      <c r="B2917" t="s">
        <v>187</v>
      </c>
      <c r="C2917">
        <v>2020</v>
      </c>
      <c r="D2917">
        <v>6</v>
      </c>
      <c r="E2917" t="s">
        <v>219</v>
      </c>
      <c r="F2917">
        <v>3</v>
      </c>
      <c r="G2917" t="s">
        <v>189</v>
      </c>
      <c r="H2917">
        <v>701</v>
      </c>
      <c r="I2917" t="s">
        <v>206</v>
      </c>
      <c r="J2917" t="s">
        <v>207</v>
      </c>
      <c r="K2917" t="s">
        <v>208</v>
      </c>
      <c r="L2917">
        <v>300</v>
      </c>
      <c r="M2917" t="s">
        <v>191</v>
      </c>
      <c r="N2917">
        <v>1</v>
      </c>
      <c r="O2917">
        <v>9334.5499999999993</v>
      </c>
      <c r="P2917">
        <v>61200</v>
      </c>
      <c r="Q2917" t="str">
        <f t="shared" si="45"/>
        <v>5-Large C&amp;I</v>
      </c>
      <c r="R2917" s="182"/>
      <c r="S2917" t="s">
        <v>304</v>
      </c>
      <c r="U2917" s="182"/>
    </row>
    <row r="2918" spans="1:21" x14ac:dyDescent="0.35">
      <c r="A2918">
        <v>5</v>
      </c>
      <c r="B2918" t="s">
        <v>181</v>
      </c>
      <c r="C2918">
        <v>2020</v>
      </c>
      <c r="D2918">
        <v>6</v>
      </c>
      <c r="E2918" t="s">
        <v>219</v>
      </c>
      <c r="F2918">
        <v>3</v>
      </c>
      <c r="G2918" t="s">
        <v>189</v>
      </c>
      <c r="H2918">
        <v>602</v>
      </c>
      <c r="I2918" t="s">
        <v>246</v>
      </c>
      <c r="J2918" t="s">
        <v>125</v>
      </c>
      <c r="K2918" t="s">
        <v>197</v>
      </c>
      <c r="L2918">
        <v>300</v>
      </c>
      <c r="M2918" t="s">
        <v>191</v>
      </c>
      <c r="N2918">
        <v>907</v>
      </c>
      <c r="O2918">
        <v>94685.24</v>
      </c>
      <c r="P2918">
        <v>227285</v>
      </c>
      <c r="Q2918" t="str">
        <f t="shared" si="45"/>
        <v>Street</v>
      </c>
      <c r="R2918" s="182"/>
      <c r="S2918" t="s">
        <v>304</v>
      </c>
      <c r="U2918" s="182"/>
    </row>
    <row r="2919" spans="1:21" x14ac:dyDescent="0.35">
      <c r="A2919">
        <v>4</v>
      </c>
      <c r="B2919" t="s">
        <v>187</v>
      </c>
      <c r="C2919">
        <v>2020</v>
      </c>
      <c r="D2919">
        <v>6</v>
      </c>
      <c r="E2919" t="s">
        <v>219</v>
      </c>
      <c r="F2919">
        <v>60</v>
      </c>
      <c r="G2919" t="s">
        <v>212</v>
      </c>
      <c r="H2919">
        <v>615</v>
      </c>
      <c r="I2919" t="s">
        <v>292</v>
      </c>
      <c r="J2919" t="s">
        <v>123</v>
      </c>
      <c r="K2919" t="s">
        <v>261</v>
      </c>
      <c r="L2919">
        <v>4563</v>
      </c>
      <c r="M2919" t="s">
        <v>228</v>
      </c>
      <c r="N2919">
        <v>1</v>
      </c>
      <c r="O2919">
        <v>11.86</v>
      </c>
      <c r="P2919">
        <v>24</v>
      </c>
      <c r="Q2919" t="str">
        <f t="shared" si="45"/>
        <v>Street</v>
      </c>
      <c r="R2919" s="182"/>
      <c r="S2919" t="s">
        <v>304</v>
      </c>
      <c r="U2919" s="182"/>
    </row>
    <row r="2920" spans="1:21" x14ac:dyDescent="0.35">
      <c r="A2920">
        <v>5</v>
      </c>
      <c r="B2920" t="s">
        <v>181</v>
      </c>
      <c r="C2920">
        <v>2020</v>
      </c>
      <c r="D2920">
        <v>6</v>
      </c>
      <c r="E2920" t="s">
        <v>219</v>
      </c>
      <c r="F2920">
        <v>60</v>
      </c>
      <c r="G2920" t="s">
        <v>212</v>
      </c>
      <c r="H2920">
        <v>624</v>
      </c>
      <c r="I2920" t="s">
        <v>226</v>
      </c>
      <c r="J2920" t="s">
        <v>124</v>
      </c>
      <c r="K2920" t="s">
        <v>227</v>
      </c>
      <c r="L2920">
        <v>4563</v>
      </c>
      <c r="M2920" t="s">
        <v>228</v>
      </c>
      <c r="N2920">
        <v>2</v>
      </c>
      <c r="O2920">
        <v>43.17</v>
      </c>
      <c r="P2920">
        <v>207</v>
      </c>
      <c r="Q2920" t="str">
        <f t="shared" si="45"/>
        <v>Street</v>
      </c>
      <c r="R2920" s="182"/>
      <c r="S2920" t="s">
        <v>304</v>
      </c>
      <c r="U2920" s="182"/>
    </row>
    <row r="2921" spans="1:21" x14ac:dyDescent="0.35">
      <c r="A2921">
        <v>5</v>
      </c>
      <c r="B2921" t="s">
        <v>181</v>
      </c>
      <c r="C2921">
        <v>2020</v>
      </c>
      <c r="D2921">
        <v>6</v>
      </c>
      <c r="E2921" t="s">
        <v>219</v>
      </c>
      <c r="F2921">
        <v>1</v>
      </c>
      <c r="G2921" t="s">
        <v>183</v>
      </c>
      <c r="H2921">
        <v>301</v>
      </c>
      <c r="I2921" t="s">
        <v>247</v>
      </c>
      <c r="J2921" t="s">
        <v>121</v>
      </c>
      <c r="K2921" t="s">
        <v>230</v>
      </c>
      <c r="L2921">
        <v>200</v>
      </c>
      <c r="M2921" t="s">
        <v>210</v>
      </c>
      <c r="N2921">
        <v>1</v>
      </c>
      <c r="O2921">
        <v>-40.130000000000003</v>
      </c>
      <c r="P2921">
        <v>-50</v>
      </c>
      <c r="Q2921" t="str">
        <f t="shared" si="45"/>
        <v>1-Residential</v>
      </c>
      <c r="R2921" s="182"/>
      <c r="S2921" t="s">
        <v>304</v>
      </c>
      <c r="U2921" s="182"/>
    </row>
    <row r="2922" spans="1:21" x14ac:dyDescent="0.35">
      <c r="A2922">
        <v>4</v>
      </c>
      <c r="B2922" t="s">
        <v>187</v>
      </c>
      <c r="C2922">
        <v>2020</v>
      </c>
      <c r="D2922">
        <v>6</v>
      </c>
      <c r="E2922" t="s">
        <v>219</v>
      </c>
      <c r="F2922">
        <v>3</v>
      </c>
      <c r="G2922" t="s">
        <v>189</v>
      </c>
      <c r="H2922">
        <v>616</v>
      </c>
      <c r="I2922" t="s">
        <v>199</v>
      </c>
      <c r="J2922" t="s">
        <v>125</v>
      </c>
      <c r="K2922" t="s">
        <v>197</v>
      </c>
      <c r="L2922">
        <v>4532</v>
      </c>
      <c r="M2922" t="s">
        <v>200</v>
      </c>
      <c r="N2922">
        <v>1</v>
      </c>
      <c r="O2922">
        <v>9.32</v>
      </c>
      <c r="P2922">
        <v>17</v>
      </c>
      <c r="Q2922" t="str">
        <f t="shared" si="45"/>
        <v>Street</v>
      </c>
      <c r="R2922" s="182"/>
      <c r="S2922" t="s">
        <v>304</v>
      </c>
      <c r="U2922" s="182"/>
    </row>
    <row r="2923" spans="1:21" x14ac:dyDescent="0.35">
      <c r="A2923">
        <v>5</v>
      </c>
      <c r="B2923" t="s">
        <v>181</v>
      </c>
      <c r="C2923">
        <v>2020</v>
      </c>
      <c r="D2923">
        <v>6</v>
      </c>
      <c r="E2923" t="s">
        <v>219</v>
      </c>
      <c r="F2923">
        <v>5</v>
      </c>
      <c r="G2923" t="s">
        <v>195</v>
      </c>
      <c r="H2923">
        <v>18</v>
      </c>
      <c r="I2923" t="s">
        <v>215</v>
      </c>
      <c r="J2923" t="s">
        <v>119</v>
      </c>
      <c r="K2923" t="s">
        <v>216</v>
      </c>
      <c r="L2923">
        <v>460</v>
      </c>
      <c r="M2923" t="s">
        <v>198</v>
      </c>
      <c r="N2923">
        <v>182</v>
      </c>
      <c r="O2923">
        <v>519264.48</v>
      </c>
      <c r="P2923">
        <v>2866266</v>
      </c>
      <c r="Q2923" t="str">
        <f t="shared" si="45"/>
        <v>4-Medium C&amp;I</v>
      </c>
      <c r="R2923" s="182"/>
      <c r="S2923" t="s">
        <v>304</v>
      </c>
      <c r="U2923" s="182"/>
    </row>
    <row r="2924" spans="1:21" x14ac:dyDescent="0.35">
      <c r="A2924">
        <v>5</v>
      </c>
      <c r="B2924" t="s">
        <v>181</v>
      </c>
      <c r="C2924">
        <v>2020</v>
      </c>
      <c r="D2924">
        <v>6</v>
      </c>
      <c r="E2924" t="s">
        <v>219</v>
      </c>
      <c r="F2924">
        <v>75</v>
      </c>
      <c r="G2924" t="s">
        <v>212</v>
      </c>
      <c r="H2924">
        <v>13</v>
      </c>
      <c r="I2924" t="s">
        <v>296</v>
      </c>
      <c r="J2924" t="s">
        <v>119</v>
      </c>
      <c r="K2924" t="s">
        <v>216</v>
      </c>
      <c r="L2924">
        <v>1575</v>
      </c>
      <c r="M2924" t="s">
        <v>218</v>
      </c>
      <c r="N2924">
        <v>1</v>
      </c>
      <c r="O2924">
        <v>680.58</v>
      </c>
      <c r="P2924">
        <v>3500</v>
      </c>
      <c r="Q2924" t="str">
        <f t="shared" si="45"/>
        <v>4-Medium C&amp;I</v>
      </c>
      <c r="R2924" s="182"/>
      <c r="S2924" t="s">
        <v>304</v>
      </c>
      <c r="U2924" s="182"/>
    </row>
    <row r="2925" spans="1:21" x14ac:dyDescent="0.35">
      <c r="A2925">
        <v>5</v>
      </c>
      <c r="B2925" t="s">
        <v>181</v>
      </c>
      <c r="C2925">
        <v>2020</v>
      </c>
      <c r="D2925">
        <v>6</v>
      </c>
      <c r="E2925" t="s">
        <v>219</v>
      </c>
      <c r="F2925">
        <v>79</v>
      </c>
      <c r="G2925" t="s">
        <v>212</v>
      </c>
      <c r="H2925">
        <v>950</v>
      </c>
      <c r="I2925" t="s">
        <v>184</v>
      </c>
      <c r="J2925" t="s">
        <v>115</v>
      </c>
      <c r="K2925" t="s">
        <v>185</v>
      </c>
      <c r="L2925">
        <v>4579</v>
      </c>
      <c r="M2925" t="s">
        <v>221</v>
      </c>
      <c r="N2925">
        <v>80</v>
      </c>
      <c r="O2925">
        <v>7080.62</v>
      </c>
      <c r="P2925">
        <v>63696</v>
      </c>
      <c r="Q2925" t="str">
        <f t="shared" si="45"/>
        <v>3-Small C&amp;I</v>
      </c>
      <c r="R2925" s="182"/>
      <c r="S2925" t="s">
        <v>304</v>
      </c>
      <c r="U2925" s="182"/>
    </row>
    <row r="2926" spans="1:21" x14ac:dyDescent="0.35">
      <c r="A2926">
        <v>5</v>
      </c>
      <c r="B2926" t="s">
        <v>181</v>
      </c>
      <c r="C2926">
        <v>2020</v>
      </c>
      <c r="D2926">
        <v>6</v>
      </c>
      <c r="E2926" t="s">
        <v>219</v>
      </c>
      <c r="F2926">
        <v>5</v>
      </c>
      <c r="G2926" t="s">
        <v>195</v>
      </c>
      <c r="H2926">
        <v>951</v>
      </c>
      <c r="I2926" t="s">
        <v>250</v>
      </c>
      <c r="J2926" t="s">
        <v>126</v>
      </c>
      <c r="K2926" t="s">
        <v>249</v>
      </c>
      <c r="L2926">
        <v>4552</v>
      </c>
      <c r="M2926" t="s">
        <v>276</v>
      </c>
      <c r="N2926">
        <v>1</v>
      </c>
      <c r="O2926">
        <v>37.200000000000003</v>
      </c>
      <c r="P2926">
        <v>300</v>
      </c>
      <c r="Q2926" t="str">
        <f t="shared" si="45"/>
        <v>3-Small C&amp;I</v>
      </c>
      <c r="R2926" s="182"/>
      <c r="S2926" t="s">
        <v>304</v>
      </c>
      <c r="U2926" s="182"/>
    </row>
    <row r="2927" spans="1:21" x14ac:dyDescent="0.35">
      <c r="A2927">
        <v>5</v>
      </c>
      <c r="B2927" t="s">
        <v>181</v>
      </c>
      <c r="C2927">
        <v>2020</v>
      </c>
      <c r="D2927">
        <v>6</v>
      </c>
      <c r="E2927" t="s">
        <v>219</v>
      </c>
      <c r="F2927">
        <v>6</v>
      </c>
      <c r="G2927" t="s">
        <v>192</v>
      </c>
      <c r="H2927">
        <v>5</v>
      </c>
      <c r="I2927" t="s">
        <v>190</v>
      </c>
      <c r="J2927" t="s">
        <v>115</v>
      </c>
      <c r="K2927" t="s">
        <v>185</v>
      </c>
      <c r="L2927">
        <v>700</v>
      </c>
      <c r="M2927" t="s">
        <v>193</v>
      </c>
      <c r="N2927">
        <v>6</v>
      </c>
      <c r="O2927">
        <v>201.21</v>
      </c>
      <c r="P2927">
        <v>772</v>
      </c>
      <c r="Q2927" t="str">
        <f t="shared" si="45"/>
        <v>3-Small C&amp;I</v>
      </c>
      <c r="R2927" s="182"/>
      <c r="S2927" t="s">
        <v>304</v>
      </c>
      <c r="U2927" s="182"/>
    </row>
    <row r="2928" spans="1:21" x14ac:dyDescent="0.35">
      <c r="A2928">
        <v>4</v>
      </c>
      <c r="B2928" t="s">
        <v>187</v>
      </c>
      <c r="C2928">
        <v>2020</v>
      </c>
      <c r="D2928">
        <v>6</v>
      </c>
      <c r="E2928" t="s">
        <v>219</v>
      </c>
      <c r="F2928">
        <v>3</v>
      </c>
      <c r="G2928" t="s">
        <v>189</v>
      </c>
      <c r="H2928">
        <v>954</v>
      </c>
      <c r="I2928" t="s">
        <v>237</v>
      </c>
      <c r="J2928" t="s">
        <v>119</v>
      </c>
      <c r="K2928" t="s">
        <v>216</v>
      </c>
      <c r="L2928">
        <v>4532</v>
      </c>
      <c r="M2928" t="s">
        <v>200</v>
      </c>
      <c r="N2928">
        <v>64</v>
      </c>
      <c r="O2928">
        <v>89264.52</v>
      </c>
      <c r="P2928">
        <v>885576</v>
      </c>
      <c r="Q2928" t="str">
        <f t="shared" si="45"/>
        <v>4-Medium C&amp;I</v>
      </c>
      <c r="R2928" s="182"/>
      <c r="S2928" t="s">
        <v>304</v>
      </c>
      <c r="U2928" s="182"/>
    </row>
    <row r="2929" spans="1:21" x14ac:dyDescent="0.35">
      <c r="A2929">
        <v>5</v>
      </c>
      <c r="B2929" t="s">
        <v>181</v>
      </c>
      <c r="C2929">
        <v>2020</v>
      </c>
      <c r="D2929">
        <v>6</v>
      </c>
      <c r="E2929" t="s">
        <v>219</v>
      </c>
      <c r="F2929">
        <v>10</v>
      </c>
      <c r="G2929" t="s">
        <v>238</v>
      </c>
      <c r="H2929">
        <v>616</v>
      </c>
      <c r="I2929" t="s">
        <v>199</v>
      </c>
      <c r="J2929" t="s">
        <v>125</v>
      </c>
      <c r="K2929" t="s">
        <v>197</v>
      </c>
      <c r="L2929">
        <v>4513</v>
      </c>
      <c r="M2929" t="s">
        <v>240</v>
      </c>
      <c r="N2929">
        <v>3</v>
      </c>
      <c r="O2929">
        <v>91.87</v>
      </c>
      <c r="P2929">
        <v>300</v>
      </c>
      <c r="Q2929" t="str">
        <f t="shared" si="45"/>
        <v>Street</v>
      </c>
      <c r="R2929" s="182"/>
      <c r="S2929" t="s">
        <v>304</v>
      </c>
      <c r="U2929" s="182"/>
    </row>
    <row r="2930" spans="1:21" x14ac:dyDescent="0.35">
      <c r="A2930" s="180">
        <v>5</v>
      </c>
      <c r="B2930" s="180" t="s">
        <v>181</v>
      </c>
      <c r="C2930" s="177">
        <v>2020</v>
      </c>
      <c r="D2930" s="180">
        <v>7</v>
      </c>
      <c r="E2930" s="180" t="s">
        <v>284</v>
      </c>
      <c r="F2930" s="181">
        <v>10</v>
      </c>
      <c r="G2930" s="180" t="s">
        <v>238</v>
      </c>
      <c r="H2930" s="180">
        <v>903</v>
      </c>
      <c r="I2930" s="180" t="s">
        <v>239</v>
      </c>
      <c r="J2930" s="180" t="s">
        <v>121</v>
      </c>
      <c r="K2930" s="180" t="s">
        <v>230</v>
      </c>
      <c r="L2930" s="180">
        <v>4513</v>
      </c>
      <c r="M2930" s="180" t="s">
        <v>240</v>
      </c>
      <c r="N2930" s="180">
        <v>32158</v>
      </c>
      <c r="O2930" s="180">
        <v>3211216.68</v>
      </c>
      <c r="P2930" s="180">
        <v>23819106</v>
      </c>
      <c r="Q2930" t="str">
        <f t="shared" ref="Q2930:Q2993" si="46">VLOOKUP(J2930,S:T,2,FALSE)</f>
        <v>1-Residential</v>
      </c>
      <c r="R2930" s="182"/>
      <c r="S2930" t="s">
        <v>304</v>
      </c>
      <c r="U2930" s="182"/>
    </row>
    <row r="2931" spans="1:21" x14ac:dyDescent="0.35">
      <c r="A2931" s="180">
        <v>5</v>
      </c>
      <c r="B2931" s="180" t="s">
        <v>181</v>
      </c>
      <c r="C2931" s="177">
        <v>2020</v>
      </c>
      <c r="D2931" s="180">
        <v>7</v>
      </c>
      <c r="E2931" s="180" t="s">
        <v>284</v>
      </c>
      <c r="F2931" s="181">
        <v>6</v>
      </c>
      <c r="G2931" s="180" t="s">
        <v>192</v>
      </c>
      <c r="H2931" s="180">
        <v>623</v>
      </c>
      <c r="I2931" s="180" t="s">
        <v>295</v>
      </c>
      <c r="J2931" s="180" t="s">
        <v>124</v>
      </c>
      <c r="K2931" s="180" t="s">
        <v>227</v>
      </c>
      <c r="L2931" s="180">
        <v>700</v>
      </c>
      <c r="M2931" s="180" t="s">
        <v>193</v>
      </c>
      <c r="N2931" s="180">
        <v>1</v>
      </c>
      <c r="O2931" s="180">
        <v>1225.5</v>
      </c>
      <c r="P2931" s="180">
        <v>4267</v>
      </c>
      <c r="Q2931" t="str">
        <f t="shared" si="46"/>
        <v>Street</v>
      </c>
      <c r="R2931" s="182"/>
      <c r="S2931" t="s">
        <v>304</v>
      </c>
      <c r="U2931" s="182"/>
    </row>
    <row r="2932" spans="1:21" x14ac:dyDescent="0.35">
      <c r="A2932" s="180">
        <v>5</v>
      </c>
      <c r="B2932" s="180" t="s">
        <v>181</v>
      </c>
      <c r="C2932" s="177">
        <v>2020</v>
      </c>
      <c r="D2932" s="180">
        <v>7</v>
      </c>
      <c r="E2932" s="180" t="s">
        <v>284</v>
      </c>
      <c r="F2932" s="181">
        <v>6</v>
      </c>
      <c r="G2932" s="180" t="s">
        <v>192</v>
      </c>
      <c r="H2932" s="180">
        <v>601</v>
      </c>
      <c r="I2932" s="180" t="s">
        <v>260</v>
      </c>
      <c r="J2932" s="180" t="s">
        <v>123</v>
      </c>
      <c r="K2932" s="180" t="s">
        <v>261</v>
      </c>
      <c r="L2932" s="180">
        <v>700</v>
      </c>
      <c r="M2932" s="180" t="s">
        <v>193</v>
      </c>
      <c r="N2932" s="180">
        <v>120</v>
      </c>
      <c r="O2932" s="180">
        <v>50846.82</v>
      </c>
      <c r="P2932" s="180">
        <v>68768</v>
      </c>
      <c r="Q2932" t="str">
        <f t="shared" si="46"/>
        <v>Street</v>
      </c>
      <c r="R2932" s="182"/>
      <c r="S2932" t="s">
        <v>304</v>
      </c>
      <c r="U2932" s="182"/>
    </row>
    <row r="2933" spans="1:21" x14ac:dyDescent="0.35">
      <c r="A2933" s="180">
        <v>5</v>
      </c>
      <c r="B2933" s="180" t="s">
        <v>181</v>
      </c>
      <c r="C2933" s="177">
        <v>2020</v>
      </c>
      <c r="D2933" s="180">
        <v>7</v>
      </c>
      <c r="E2933" s="180" t="s">
        <v>284</v>
      </c>
      <c r="F2933" s="181">
        <v>60</v>
      </c>
      <c r="G2933" s="180" t="s">
        <v>212</v>
      </c>
      <c r="H2933" s="180">
        <v>601</v>
      </c>
      <c r="I2933" s="180" t="s">
        <v>260</v>
      </c>
      <c r="J2933" s="180" t="s">
        <v>123</v>
      </c>
      <c r="K2933" s="180" t="s">
        <v>261</v>
      </c>
      <c r="L2933" s="180">
        <v>360</v>
      </c>
      <c r="M2933" s="180" t="s">
        <v>225</v>
      </c>
      <c r="N2933" s="180">
        <v>45</v>
      </c>
      <c r="O2933" s="180">
        <v>1147.17</v>
      </c>
      <c r="P2933" s="180">
        <v>1599</v>
      </c>
      <c r="Q2933" t="str">
        <f t="shared" si="46"/>
        <v>Street</v>
      </c>
      <c r="R2933" s="182"/>
      <c r="S2933" t="s">
        <v>304</v>
      </c>
      <c r="U2933" s="182"/>
    </row>
    <row r="2934" spans="1:21" x14ac:dyDescent="0.35">
      <c r="A2934" s="180">
        <v>5</v>
      </c>
      <c r="B2934" s="180" t="s">
        <v>181</v>
      </c>
      <c r="C2934" s="177">
        <v>2020</v>
      </c>
      <c r="D2934" s="180">
        <v>7</v>
      </c>
      <c r="E2934" s="180" t="s">
        <v>284</v>
      </c>
      <c r="F2934" s="181">
        <v>10</v>
      </c>
      <c r="G2934" s="180" t="s">
        <v>238</v>
      </c>
      <c r="H2934" s="180">
        <v>6</v>
      </c>
      <c r="I2934" s="180" t="s">
        <v>256</v>
      </c>
      <c r="J2934" s="180" t="s">
        <v>122</v>
      </c>
      <c r="K2934" s="180" t="s">
        <v>242</v>
      </c>
      <c r="L2934" s="180">
        <v>207</v>
      </c>
      <c r="M2934" s="180" t="s">
        <v>243</v>
      </c>
      <c r="N2934" s="180">
        <v>5387</v>
      </c>
      <c r="O2934" s="180">
        <v>550581.6</v>
      </c>
      <c r="P2934" s="180">
        <v>3666188</v>
      </c>
      <c r="Q2934" t="str">
        <f t="shared" si="46"/>
        <v>2-Low Income Residential</v>
      </c>
      <c r="R2934" s="182"/>
      <c r="S2934" t="s">
        <v>304</v>
      </c>
      <c r="U2934" s="182"/>
    </row>
    <row r="2935" spans="1:21" x14ac:dyDescent="0.35">
      <c r="A2935" s="180">
        <v>5</v>
      </c>
      <c r="B2935" s="180" t="s">
        <v>181</v>
      </c>
      <c r="C2935" s="177">
        <v>2020</v>
      </c>
      <c r="D2935" s="180">
        <v>7</v>
      </c>
      <c r="E2935" s="180" t="s">
        <v>284</v>
      </c>
      <c r="F2935" s="181">
        <v>1</v>
      </c>
      <c r="G2935" s="180" t="s">
        <v>183</v>
      </c>
      <c r="H2935" s="180">
        <v>905</v>
      </c>
      <c r="I2935" s="180" t="s">
        <v>272</v>
      </c>
      <c r="J2935" s="180" t="s">
        <v>122</v>
      </c>
      <c r="K2935" s="180" t="s">
        <v>242</v>
      </c>
      <c r="L2935" s="180">
        <v>4512</v>
      </c>
      <c r="M2935" s="180" t="s">
        <v>186</v>
      </c>
      <c r="N2935" s="180">
        <v>65813</v>
      </c>
      <c r="O2935" s="180">
        <v>1836118.55</v>
      </c>
      <c r="P2935" s="180">
        <v>44000137</v>
      </c>
      <c r="Q2935" t="str">
        <f t="shared" si="46"/>
        <v>2-Low Income Residential</v>
      </c>
      <c r="R2935" s="182"/>
      <c r="S2935" t="s">
        <v>304</v>
      </c>
      <c r="U2935" s="182"/>
    </row>
    <row r="2936" spans="1:21" x14ac:dyDescent="0.35">
      <c r="A2936" s="180">
        <v>4</v>
      </c>
      <c r="B2936" s="180" t="s">
        <v>187</v>
      </c>
      <c r="C2936" s="177">
        <v>2020</v>
      </c>
      <c r="D2936" s="180">
        <v>7</v>
      </c>
      <c r="E2936" s="180" t="s">
        <v>284</v>
      </c>
      <c r="F2936" s="181">
        <v>1</v>
      </c>
      <c r="G2936" s="180" t="s">
        <v>183</v>
      </c>
      <c r="H2936" s="180">
        <v>905</v>
      </c>
      <c r="I2936" s="180" t="s">
        <v>272</v>
      </c>
      <c r="J2936" s="180" t="s">
        <v>122</v>
      </c>
      <c r="K2936" s="180" t="s">
        <v>242</v>
      </c>
      <c r="L2936" s="180">
        <v>4512</v>
      </c>
      <c r="M2936" s="180" t="s">
        <v>186</v>
      </c>
      <c r="N2936" s="180">
        <v>98</v>
      </c>
      <c r="O2936" s="180">
        <v>3001.4</v>
      </c>
      <c r="P2936" s="180">
        <v>65491</v>
      </c>
      <c r="Q2936" t="str">
        <f t="shared" si="46"/>
        <v>2-Low Income Residential</v>
      </c>
      <c r="R2936" s="182"/>
      <c r="S2936" t="s">
        <v>304</v>
      </c>
      <c r="U2936" s="182"/>
    </row>
    <row r="2937" spans="1:21" x14ac:dyDescent="0.35">
      <c r="A2937" s="180">
        <v>5</v>
      </c>
      <c r="B2937" s="180" t="s">
        <v>181</v>
      </c>
      <c r="C2937" s="177">
        <v>2020</v>
      </c>
      <c r="D2937" s="180">
        <v>7</v>
      </c>
      <c r="E2937" s="180" t="s">
        <v>284</v>
      </c>
      <c r="F2937" s="181">
        <v>1</v>
      </c>
      <c r="G2937" s="180" t="s">
        <v>183</v>
      </c>
      <c r="H2937" s="180">
        <v>2</v>
      </c>
      <c r="I2937" s="180" t="s">
        <v>264</v>
      </c>
      <c r="J2937" s="180" t="s">
        <v>121</v>
      </c>
      <c r="K2937" s="180" t="s">
        <v>230</v>
      </c>
      <c r="L2937" s="180">
        <v>200</v>
      </c>
      <c r="M2937" s="180" t="s">
        <v>210</v>
      </c>
      <c r="N2937" s="180">
        <v>329</v>
      </c>
      <c r="O2937" s="180">
        <v>47243.82</v>
      </c>
      <c r="P2937" s="180">
        <v>201812</v>
      </c>
      <c r="Q2937" t="str">
        <f t="shared" si="46"/>
        <v>1-Residential</v>
      </c>
      <c r="R2937" s="182"/>
      <c r="S2937" t="s">
        <v>304</v>
      </c>
      <c r="U2937" s="182"/>
    </row>
    <row r="2938" spans="1:21" x14ac:dyDescent="0.35">
      <c r="A2938" s="180">
        <v>5</v>
      </c>
      <c r="B2938" s="180" t="s">
        <v>181</v>
      </c>
      <c r="C2938" s="177">
        <v>2020</v>
      </c>
      <c r="D2938" s="180">
        <v>7</v>
      </c>
      <c r="E2938" s="180" t="s">
        <v>284</v>
      </c>
      <c r="F2938" s="181">
        <v>3</v>
      </c>
      <c r="G2938" s="180" t="s">
        <v>189</v>
      </c>
      <c r="H2938" s="180">
        <v>603</v>
      </c>
      <c r="I2938" s="180" t="s">
        <v>196</v>
      </c>
      <c r="J2938" s="180" t="s">
        <v>125</v>
      </c>
      <c r="K2938" s="180" t="s">
        <v>197</v>
      </c>
      <c r="L2938" s="180">
        <v>300</v>
      </c>
      <c r="M2938" s="180" t="s">
        <v>191</v>
      </c>
      <c r="N2938" s="180">
        <v>1800</v>
      </c>
      <c r="O2938" s="180">
        <v>146695.16</v>
      </c>
      <c r="P2938" s="180">
        <v>357540</v>
      </c>
      <c r="Q2938" t="str">
        <f t="shared" si="46"/>
        <v>Street</v>
      </c>
      <c r="R2938" s="182"/>
      <c r="S2938" t="s">
        <v>304</v>
      </c>
      <c r="U2938" s="182"/>
    </row>
    <row r="2939" spans="1:21" x14ac:dyDescent="0.35">
      <c r="A2939" s="180">
        <v>5</v>
      </c>
      <c r="B2939" s="180" t="s">
        <v>181</v>
      </c>
      <c r="C2939" s="177">
        <v>2020</v>
      </c>
      <c r="D2939" s="180">
        <v>7</v>
      </c>
      <c r="E2939" s="180" t="s">
        <v>284</v>
      </c>
      <c r="F2939" s="181">
        <v>6</v>
      </c>
      <c r="G2939" s="180" t="s">
        <v>192</v>
      </c>
      <c r="H2939" s="180">
        <v>602</v>
      </c>
      <c r="I2939" s="180" t="s">
        <v>246</v>
      </c>
      <c r="J2939" s="180" t="s">
        <v>125</v>
      </c>
      <c r="K2939" s="180" t="s">
        <v>197</v>
      </c>
      <c r="L2939" s="180">
        <v>700</v>
      </c>
      <c r="M2939" s="180" t="s">
        <v>193</v>
      </c>
      <c r="N2939" s="180">
        <v>322</v>
      </c>
      <c r="O2939" s="180">
        <v>25320.27</v>
      </c>
      <c r="P2939" s="180">
        <v>60277</v>
      </c>
      <c r="Q2939" t="str">
        <f t="shared" si="46"/>
        <v>Street</v>
      </c>
      <c r="R2939" s="182"/>
      <c r="S2939" t="s">
        <v>304</v>
      </c>
      <c r="U2939" s="182"/>
    </row>
    <row r="2940" spans="1:21" x14ac:dyDescent="0.35">
      <c r="A2940" s="180">
        <v>5</v>
      </c>
      <c r="B2940" s="180" t="s">
        <v>181</v>
      </c>
      <c r="C2940" s="177">
        <v>2020</v>
      </c>
      <c r="D2940" s="180">
        <v>7</v>
      </c>
      <c r="E2940" s="180" t="s">
        <v>284</v>
      </c>
      <c r="F2940" s="181">
        <v>5</v>
      </c>
      <c r="G2940" s="180" t="s">
        <v>195</v>
      </c>
      <c r="H2940" s="180">
        <v>18</v>
      </c>
      <c r="I2940" s="180" t="s">
        <v>215</v>
      </c>
      <c r="J2940" s="180" t="s">
        <v>119</v>
      </c>
      <c r="K2940" s="180" t="s">
        <v>216</v>
      </c>
      <c r="L2940" s="180">
        <v>460</v>
      </c>
      <c r="M2940" s="180" t="s">
        <v>198</v>
      </c>
      <c r="N2940" s="180">
        <v>183</v>
      </c>
      <c r="O2940" s="180">
        <v>635701.17000000004</v>
      </c>
      <c r="P2940" s="180">
        <v>3707800</v>
      </c>
      <c r="Q2940" t="str">
        <f t="shared" si="46"/>
        <v>4-Medium C&amp;I</v>
      </c>
      <c r="R2940" s="182"/>
      <c r="S2940" t="s">
        <v>304</v>
      </c>
      <c r="U2940" s="182"/>
    </row>
    <row r="2941" spans="1:21" x14ac:dyDescent="0.35">
      <c r="A2941" s="180">
        <v>5</v>
      </c>
      <c r="B2941" s="180" t="s">
        <v>181</v>
      </c>
      <c r="C2941" s="177">
        <v>2020</v>
      </c>
      <c r="D2941" s="180">
        <v>7</v>
      </c>
      <c r="E2941" s="180" t="s">
        <v>284</v>
      </c>
      <c r="F2941" s="181">
        <v>3</v>
      </c>
      <c r="G2941" s="180" t="s">
        <v>189</v>
      </c>
      <c r="H2941" s="180">
        <v>955</v>
      </c>
      <c r="I2941" s="180" t="s">
        <v>282</v>
      </c>
      <c r="J2941" s="180" t="s">
        <v>119</v>
      </c>
      <c r="K2941" s="180" t="s">
        <v>216</v>
      </c>
      <c r="L2941" s="180">
        <v>4532</v>
      </c>
      <c r="M2941" s="180" t="s">
        <v>200</v>
      </c>
      <c r="N2941" s="180">
        <v>349</v>
      </c>
      <c r="O2941" s="180">
        <v>605922.23</v>
      </c>
      <c r="P2941" s="180">
        <v>7225419</v>
      </c>
      <c r="Q2941" t="str">
        <f t="shared" si="46"/>
        <v>4-Medium C&amp;I</v>
      </c>
      <c r="R2941" s="182"/>
      <c r="S2941" t="s">
        <v>304</v>
      </c>
      <c r="U2941" s="182"/>
    </row>
    <row r="2942" spans="1:21" x14ac:dyDescent="0.35">
      <c r="A2942" s="180">
        <v>5</v>
      </c>
      <c r="B2942" s="180" t="s">
        <v>181</v>
      </c>
      <c r="C2942" s="177">
        <v>2020</v>
      </c>
      <c r="D2942" s="180">
        <v>7</v>
      </c>
      <c r="E2942" s="180" t="s">
        <v>284</v>
      </c>
      <c r="F2942" s="181">
        <v>3</v>
      </c>
      <c r="G2942" s="180" t="s">
        <v>189</v>
      </c>
      <c r="H2942" s="180">
        <v>951</v>
      </c>
      <c r="I2942" s="180" t="s">
        <v>250</v>
      </c>
      <c r="J2942" s="180" t="s">
        <v>126</v>
      </c>
      <c r="K2942" s="180" t="s">
        <v>249</v>
      </c>
      <c r="L2942" s="180">
        <v>4532</v>
      </c>
      <c r="M2942" s="180" t="s">
        <v>200</v>
      </c>
      <c r="N2942" s="180">
        <v>1226</v>
      </c>
      <c r="O2942" s="180">
        <v>50314.22</v>
      </c>
      <c r="P2942" s="180">
        <v>416753</v>
      </c>
      <c r="Q2942" t="str">
        <f t="shared" si="46"/>
        <v>3-Small C&amp;I</v>
      </c>
      <c r="R2942" s="182"/>
      <c r="S2942" t="s">
        <v>304</v>
      </c>
      <c r="U2942" s="182"/>
    </row>
    <row r="2943" spans="1:21" x14ac:dyDescent="0.35">
      <c r="A2943" s="180">
        <v>4</v>
      </c>
      <c r="B2943" s="180" t="s">
        <v>187</v>
      </c>
      <c r="C2943" s="177">
        <v>2020</v>
      </c>
      <c r="D2943" s="180">
        <v>7</v>
      </c>
      <c r="E2943" s="180" t="s">
        <v>284</v>
      </c>
      <c r="F2943" s="181">
        <v>3</v>
      </c>
      <c r="G2943" s="180" t="s">
        <v>189</v>
      </c>
      <c r="H2943" s="180">
        <v>951</v>
      </c>
      <c r="I2943" s="180" t="s">
        <v>250</v>
      </c>
      <c r="J2943" s="180" t="s">
        <v>126</v>
      </c>
      <c r="K2943" s="180" t="s">
        <v>249</v>
      </c>
      <c r="L2943" s="180">
        <v>4532</v>
      </c>
      <c r="M2943" s="180" t="s">
        <v>200</v>
      </c>
      <c r="N2943" s="180">
        <v>6</v>
      </c>
      <c r="O2943" s="180">
        <v>186.87</v>
      </c>
      <c r="P2943" s="180">
        <v>1366</v>
      </c>
      <c r="Q2943" t="str">
        <f t="shared" si="46"/>
        <v>3-Small C&amp;I</v>
      </c>
      <c r="R2943" s="182"/>
      <c r="S2943" t="s">
        <v>304</v>
      </c>
      <c r="U2943" s="182"/>
    </row>
    <row r="2944" spans="1:21" x14ac:dyDescent="0.35">
      <c r="A2944" s="180">
        <v>5</v>
      </c>
      <c r="B2944" s="180" t="s">
        <v>181</v>
      </c>
      <c r="C2944" s="177">
        <v>2020</v>
      </c>
      <c r="D2944" s="180">
        <v>7</v>
      </c>
      <c r="E2944" s="180" t="s">
        <v>284</v>
      </c>
      <c r="F2944" s="181">
        <v>5</v>
      </c>
      <c r="G2944" s="180" t="s">
        <v>195</v>
      </c>
      <c r="H2944" s="180">
        <v>951</v>
      </c>
      <c r="I2944" s="180" t="s">
        <v>250</v>
      </c>
      <c r="J2944" s="180" t="s">
        <v>126</v>
      </c>
      <c r="K2944" s="180" t="s">
        <v>249</v>
      </c>
      <c r="L2944" s="180">
        <v>4552</v>
      </c>
      <c r="M2944" s="180" t="s">
        <v>276</v>
      </c>
      <c r="N2944" s="180">
        <v>1</v>
      </c>
      <c r="O2944" s="180">
        <v>37.22</v>
      </c>
      <c r="P2944" s="180">
        <v>300</v>
      </c>
      <c r="Q2944" t="str">
        <f t="shared" si="46"/>
        <v>3-Small C&amp;I</v>
      </c>
      <c r="R2944" s="182"/>
      <c r="S2944" t="s">
        <v>304</v>
      </c>
      <c r="U2944" s="182"/>
    </row>
    <row r="2945" spans="1:21" x14ac:dyDescent="0.35">
      <c r="A2945" s="180">
        <v>5</v>
      </c>
      <c r="B2945" s="180" t="s">
        <v>181</v>
      </c>
      <c r="C2945" s="177">
        <v>2020</v>
      </c>
      <c r="D2945" s="180">
        <v>7</v>
      </c>
      <c r="E2945" s="180" t="s">
        <v>284</v>
      </c>
      <c r="F2945" s="181">
        <v>1</v>
      </c>
      <c r="G2945" s="180" t="s">
        <v>183</v>
      </c>
      <c r="H2945" s="180">
        <v>10</v>
      </c>
      <c r="I2945" s="180" t="s">
        <v>251</v>
      </c>
      <c r="J2945" s="180" t="s">
        <v>117</v>
      </c>
      <c r="K2945" s="180" t="s">
        <v>236</v>
      </c>
      <c r="L2945" s="180">
        <v>200</v>
      </c>
      <c r="M2945" s="180" t="s">
        <v>210</v>
      </c>
      <c r="N2945" s="180">
        <v>1061</v>
      </c>
      <c r="O2945" s="180">
        <v>83549.17</v>
      </c>
      <c r="P2945" s="180">
        <v>403645</v>
      </c>
      <c r="Q2945" t="str">
        <f t="shared" si="46"/>
        <v>3-Small C&amp;I</v>
      </c>
      <c r="R2945" s="182"/>
      <c r="S2945" t="s">
        <v>304</v>
      </c>
      <c r="U2945" s="182"/>
    </row>
    <row r="2946" spans="1:21" x14ac:dyDescent="0.35">
      <c r="A2946" s="180">
        <v>4</v>
      </c>
      <c r="B2946" s="180" t="s">
        <v>187</v>
      </c>
      <c r="C2946" s="177">
        <v>2020</v>
      </c>
      <c r="D2946" s="180">
        <v>7</v>
      </c>
      <c r="E2946" s="180" t="s">
        <v>284</v>
      </c>
      <c r="F2946" s="181">
        <v>3</v>
      </c>
      <c r="G2946" s="180" t="s">
        <v>189</v>
      </c>
      <c r="H2946" s="180">
        <v>955</v>
      </c>
      <c r="I2946" s="180" t="s">
        <v>282</v>
      </c>
      <c r="J2946" s="180" t="s">
        <v>127</v>
      </c>
      <c r="K2946" s="180" t="s">
        <v>263</v>
      </c>
      <c r="L2946" s="180">
        <v>4532</v>
      </c>
      <c r="M2946" s="180" t="s">
        <v>200</v>
      </c>
      <c r="N2946" s="180">
        <v>1</v>
      </c>
      <c r="O2946" s="180">
        <v>82.64</v>
      </c>
      <c r="P2946" s="180">
        <v>0</v>
      </c>
      <c r="Q2946" t="str">
        <f t="shared" si="46"/>
        <v>4-Medium C&amp;I</v>
      </c>
      <c r="R2946" s="182"/>
      <c r="S2946" t="s">
        <v>304</v>
      </c>
      <c r="U2946" s="182"/>
    </row>
    <row r="2947" spans="1:21" x14ac:dyDescent="0.35">
      <c r="A2947" s="180">
        <v>5</v>
      </c>
      <c r="B2947" s="180" t="s">
        <v>181</v>
      </c>
      <c r="C2947" s="177">
        <v>2020</v>
      </c>
      <c r="D2947" s="180">
        <v>7</v>
      </c>
      <c r="E2947" s="180" t="s">
        <v>284</v>
      </c>
      <c r="F2947" s="181">
        <v>1</v>
      </c>
      <c r="G2947" s="180" t="s">
        <v>183</v>
      </c>
      <c r="H2947" s="180">
        <v>950</v>
      </c>
      <c r="I2947" s="180" t="s">
        <v>184</v>
      </c>
      <c r="J2947" s="180" t="s">
        <v>115</v>
      </c>
      <c r="K2947" s="180" t="s">
        <v>185</v>
      </c>
      <c r="L2947" s="180">
        <v>4512</v>
      </c>
      <c r="M2947" s="180" t="s">
        <v>186</v>
      </c>
      <c r="N2947" s="180">
        <v>805</v>
      </c>
      <c r="O2947" s="180">
        <v>56733.61</v>
      </c>
      <c r="P2947" s="180">
        <v>497334</v>
      </c>
      <c r="Q2947" t="str">
        <f t="shared" si="46"/>
        <v>3-Small C&amp;I</v>
      </c>
      <c r="R2947" s="182"/>
      <c r="S2947" t="s">
        <v>304</v>
      </c>
      <c r="U2947" s="182"/>
    </row>
    <row r="2948" spans="1:21" x14ac:dyDescent="0.35">
      <c r="A2948" s="180">
        <v>5</v>
      </c>
      <c r="B2948" s="180" t="s">
        <v>181</v>
      </c>
      <c r="C2948" s="177">
        <v>2020</v>
      </c>
      <c r="D2948" s="180">
        <v>7</v>
      </c>
      <c r="E2948" s="180" t="s">
        <v>284</v>
      </c>
      <c r="F2948" s="181">
        <v>1</v>
      </c>
      <c r="G2948" s="180" t="s">
        <v>183</v>
      </c>
      <c r="H2948" s="180">
        <v>15</v>
      </c>
      <c r="I2948" s="180" t="s">
        <v>252</v>
      </c>
      <c r="J2948" s="180" t="s">
        <v>118</v>
      </c>
      <c r="K2948" s="180" t="s">
        <v>214</v>
      </c>
      <c r="L2948" s="180">
        <v>200</v>
      </c>
      <c r="M2948" s="180" t="s">
        <v>210</v>
      </c>
      <c r="N2948" s="180">
        <v>2</v>
      </c>
      <c r="O2948" s="180">
        <v>71.56</v>
      </c>
      <c r="P2948" s="180">
        <v>287</v>
      </c>
      <c r="Q2948" t="str">
        <f t="shared" si="46"/>
        <v>3-Small C&amp;I</v>
      </c>
      <c r="R2948" s="182"/>
      <c r="S2948" t="s">
        <v>304</v>
      </c>
      <c r="U2948" s="182"/>
    </row>
    <row r="2949" spans="1:21" x14ac:dyDescent="0.35">
      <c r="A2949" s="180">
        <v>5</v>
      </c>
      <c r="B2949" s="180" t="s">
        <v>181</v>
      </c>
      <c r="C2949" s="180">
        <v>2020</v>
      </c>
      <c r="D2949" s="180">
        <v>7</v>
      </c>
      <c r="E2949" s="180" t="s">
        <v>284</v>
      </c>
      <c r="F2949" s="181">
        <v>3</v>
      </c>
      <c r="G2949" s="180" t="s">
        <v>189</v>
      </c>
      <c r="H2949" s="180">
        <v>11</v>
      </c>
      <c r="I2949" s="180" t="s">
        <v>283</v>
      </c>
      <c r="J2949" s="180" t="s">
        <v>115</v>
      </c>
      <c r="K2949" s="180" t="s">
        <v>185</v>
      </c>
      <c r="L2949" s="180">
        <v>300</v>
      </c>
      <c r="M2949" s="180" t="s">
        <v>191</v>
      </c>
      <c r="N2949" s="180">
        <v>212</v>
      </c>
      <c r="O2949" s="180">
        <v>62717.75</v>
      </c>
      <c r="P2949" s="180">
        <v>355437</v>
      </c>
      <c r="Q2949" t="str">
        <f t="shared" si="46"/>
        <v>3-Small C&amp;I</v>
      </c>
      <c r="R2949" s="182"/>
      <c r="S2949" t="s">
        <v>304</v>
      </c>
      <c r="U2949" s="182"/>
    </row>
    <row r="2950" spans="1:21" x14ac:dyDescent="0.35">
      <c r="A2950" s="180">
        <v>5</v>
      </c>
      <c r="B2950" s="180" t="s">
        <v>181</v>
      </c>
      <c r="C2950" s="180">
        <v>2020</v>
      </c>
      <c r="D2950" s="180">
        <v>7</v>
      </c>
      <c r="E2950" s="180" t="s">
        <v>284</v>
      </c>
      <c r="F2950" s="181">
        <v>6</v>
      </c>
      <c r="G2950" s="180" t="s">
        <v>192</v>
      </c>
      <c r="H2950" s="180">
        <v>608</v>
      </c>
      <c r="I2950" s="180" t="s">
        <v>290</v>
      </c>
      <c r="J2950" s="180" t="s">
        <v>278</v>
      </c>
      <c r="K2950" s="180" t="s">
        <v>212</v>
      </c>
      <c r="L2950" s="180">
        <v>700</v>
      </c>
      <c r="M2950" s="180" t="s">
        <v>193</v>
      </c>
      <c r="N2950" s="180">
        <v>56</v>
      </c>
      <c r="O2950" s="180">
        <v>28040.77</v>
      </c>
      <c r="P2950" s="180">
        <v>128494</v>
      </c>
      <c r="Q2950" t="str">
        <f t="shared" si="46"/>
        <v>Street</v>
      </c>
      <c r="R2950" s="182"/>
      <c r="S2950" t="s">
        <v>304</v>
      </c>
      <c r="U2950" s="182"/>
    </row>
    <row r="2951" spans="1:21" x14ac:dyDescent="0.35">
      <c r="A2951" s="180">
        <v>5</v>
      </c>
      <c r="B2951" s="180" t="s">
        <v>181</v>
      </c>
      <c r="C2951" s="180">
        <v>2020</v>
      </c>
      <c r="D2951" s="180">
        <v>7</v>
      </c>
      <c r="E2951" s="180" t="s">
        <v>284</v>
      </c>
      <c r="F2951" s="181">
        <v>3</v>
      </c>
      <c r="G2951" s="180" t="s">
        <v>189</v>
      </c>
      <c r="H2951" s="180">
        <v>710</v>
      </c>
      <c r="I2951" s="180" t="s">
        <v>220</v>
      </c>
      <c r="J2951" s="180" t="s">
        <v>207</v>
      </c>
      <c r="K2951" s="180" t="s">
        <v>208</v>
      </c>
      <c r="L2951" s="180">
        <v>4532</v>
      </c>
      <c r="M2951" s="180" t="s">
        <v>200</v>
      </c>
      <c r="N2951" s="180">
        <v>1945</v>
      </c>
      <c r="O2951" s="180">
        <v>21539337.27</v>
      </c>
      <c r="P2951" s="180">
        <v>337669858</v>
      </c>
      <c r="Q2951" t="str">
        <f t="shared" si="46"/>
        <v>5-Large C&amp;I</v>
      </c>
      <c r="R2951" s="182"/>
      <c r="S2951" t="s">
        <v>304</v>
      </c>
      <c r="U2951" s="182"/>
    </row>
    <row r="2952" spans="1:21" x14ac:dyDescent="0.35">
      <c r="A2952" s="180">
        <v>5</v>
      </c>
      <c r="B2952" s="180" t="s">
        <v>181</v>
      </c>
      <c r="C2952" s="180">
        <v>2020</v>
      </c>
      <c r="D2952" s="180">
        <v>7</v>
      </c>
      <c r="E2952" s="180" t="s">
        <v>284</v>
      </c>
      <c r="F2952" s="181">
        <v>6</v>
      </c>
      <c r="G2952" s="180" t="s">
        <v>192</v>
      </c>
      <c r="H2952" s="180">
        <v>612</v>
      </c>
      <c r="I2952" s="180" t="s">
        <v>223</v>
      </c>
      <c r="J2952" s="180" t="s">
        <v>116</v>
      </c>
      <c r="K2952" s="180" t="s">
        <v>224</v>
      </c>
      <c r="L2952" s="180">
        <v>700</v>
      </c>
      <c r="M2952" s="180" t="s">
        <v>193</v>
      </c>
      <c r="N2952" s="180">
        <v>2</v>
      </c>
      <c r="O2952" s="180">
        <v>48.95</v>
      </c>
      <c r="P2952" s="180">
        <v>185</v>
      </c>
      <c r="Q2952" t="str">
        <f t="shared" si="46"/>
        <v>3-Small C&amp;I</v>
      </c>
      <c r="R2952" s="182"/>
      <c r="S2952" t="s">
        <v>304</v>
      </c>
      <c r="U2952" s="182"/>
    </row>
    <row r="2953" spans="1:21" x14ac:dyDescent="0.35">
      <c r="A2953" s="180">
        <v>5</v>
      </c>
      <c r="B2953" s="180" t="s">
        <v>181</v>
      </c>
      <c r="C2953" s="180">
        <v>2020</v>
      </c>
      <c r="D2953" s="180">
        <v>7</v>
      </c>
      <c r="E2953" s="180" t="s">
        <v>284</v>
      </c>
      <c r="F2953" s="181">
        <v>60</v>
      </c>
      <c r="G2953" s="180" t="s">
        <v>212</v>
      </c>
      <c r="H2953" s="180">
        <v>615</v>
      </c>
      <c r="I2953" s="180" t="s">
        <v>292</v>
      </c>
      <c r="J2953" s="180" t="s">
        <v>123</v>
      </c>
      <c r="K2953" s="180" t="s">
        <v>261</v>
      </c>
      <c r="L2953" s="180">
        <v>4563</v>
      </c>
      <c r="M2953" s="180" t="s">
        <v>228</v>
      </c>
      <c r="N2953" s="180">
        <v>39</v>
      </c>
      <c r="O2953" s="180">
        <v>4660.93</v>
      </c>
      <c r="P2953" s="180">
        <v>7522</v>
      </c>
      <c r="Q2953" t="str">
        <f t="shared" si="46"/>
        <v>Street</v>
      </c>
      <c r="R2953" s="182"/>
      <c r="S2953" t="s">
        <v>304</v>
      </c>
      <c r="U2953" s="182"/>
    </row>
    <row r="2954" spans="1:21" x14ac:dyDescent="0.35">
      <c r="A2954" s="180">
        <v>4</v>
      </c>
      <c r="B2954" s="180" t="s">
        <v>187</v>
      </c>
      <c r="C2954" s="180">
        <v>2020</v>
      </c>
      <c r="D2954" s="180">
        <v>7</v>
      </c>
      <c r="E2954" s="180" t="s">
        <v>284</v>
      </c>
      <c r="F2954" s="181">
        <v>60</v>
      </c>
      <c r="G2954" s="180" t="s">
        <v>212</v>
      </c>
      <c r="H2954" s="180">
        <v>615</v>
      </c>
      <c r="I2954" s="180" t="s">
        <v>292</v>
      </c>
      <c r="J2954" s="180" t="s">
        <v>123</v>
      </c>
      <c r="K2954" s="180" t="s">
        <v>261</v>
      </c>
      <c r="L2954" s="180">
        <v>4563</v>
      </c>
      <c r="M2954" s="180" t="s">
        <v>228</v>
      </c>
      <c r="N2954" s="180">
        <v>1</v>
      </c>
      <c r="O2954" s="180">
        <v>10.7</v>
      </c>
      <c r="P2954" s="180">
        <v>21</v>
      </c>
      <c r="Q2954" t="str">
        <f t="shared" si="46"/>
        <v>Street</v>
      </c>
      <c r="R2954" s="182"/>
      <c r="S2954" t="s">
        <v>304</v>
      </c>
      <c r="U2954" s="182"/>
    </row>
    <row r="2955" spans="1:21" x14ac:dyDescent="0.35">
      <c r="A2955" s="180">
        <v>5</v>
      </c>
      <c r="B2955" s="180" t="s">
        <v>181</v>
      </c>
      <c r="C2955" s="180">
        <v>2020</v>
      </c>
      <c r="D2955" s="180">
        <v>7</v>
      </c>
      <c r="E2955" s="180" t="s">
        <v>284</v>
      </c>
      <c r="F2955" s="181">
        <v>6</v>
      </c>
      <c r="G2955" s="180" t="s">
        <v>192</v>
      </c>
      <c r="H2955" s="180">
        <v>600</v>
      </c>
      <c r="I2955" s="180" t="s">
        <v>266</v>
      </c>
      <c r="J2955" s="180" t="s">
        <v>123</v>
      </c>
      <c r="K2955" s="180" t="s">
        <v>261</v>
      </c>
      <c r="L2955" s="180">
        <v>700</v>
      </c>
      <c r="M2955" s="180" t="s">
        <v>193</v>
      </c>
      <c r="N2955" s="180">
        <v>75</v>
      </c>
      <c r="O2955" s="180">
        <v>58304.68</v>
      </c>
      <c r="P2955" s="180">
        <v>75147</v>
      </c>
      <c r="Q2955" t="str">
        <f t="shared" si="46"/>
        <v>Street</v>
      </c>
      <c r="R2955" s="182"/>
      <c r="S2955" t="s">
        <v>304</v>
      </c>
      <c r="U2955" s="182"/>
    </row>
    <row r="2956" spans="1:21" x14ac:dyDescent="0.35">
      <c r="A2956" s="180">
        <v>5</v>
      </c>
      <c r="B2956" s="180" t="s">
        <v>181</v>
      </c>
      <c r="C2956" s="180">
        <v>2020</v>
      </c>
      <c r="D2956" s="180">
        <v>7</v>
      </c>
      <c r="E2956" s="180" t="s">
        <v>284</v>
      </c>
      <c r="F2956" s="181">
        <v>10</v>
      </c>
      <c r="G2956" s="180" t="s">
        <v>238</v>
      </c>
      <c r="H2956" s="180">
        <v>1</v>
      </c>
      <c r="I2956" s="180" t="s">
        <v>229</v>
      </c>
      <c r="J2956" s="180" t="s">
        <v>121</v>
      </c>
      <c r="K2956" s="180" t="s">
        <v>230</v>
      </c>
      <c r="L2956" s="180">
        <v>207</v>
      </c>
      <c r="M2956" s="180" t="s">
        <v>243</v>
      </c>
      <c r="N2956" s="180">
        <v>37741</v>
      </c>
      <c r="O2956" s="180">
        <v>5808818.0300000003</v>
      </c>
      <c r="P2956" s="180">
        <v>24642819</v>
      </c>
      <c r="Q2956" t="str">
        <f t="shared" si="46"/>
        <v>1-Residential</v>
      </c>
      <c r="R2956" s="182"/>
      <c r="S2956" t="s">
        <v>304</v>
      </c>
      <c r="U2956" s="182"/>
    </row>
    <row r="2957" spans="1:21" x14ac:dyDescent="0.35">
      <c r="A2957" s="180">
        <v>5</v>
      </c>
      <c r="B2957" s="180" t="s">
        <v>181</v>
      </c>
      <c r="C2957" s="180">
        <v>2020</v>
      </c>
      <c r="D2957" s="180">
        <v>7</v>
      </c>
      <c r="E2957" s="180" t="s">
        <v>284</v>
      </c>
      <c r="F2957" s="181">
        <v>1</v>
      </c>
      <c r="G2957" s="180" t="s">
        <v>183</v>
      </c>
      <c r="H2957" s="180">
        <v>602</v>
      </c>
      <c r="I2957" s="180" t="s">
        <v>246</v>
      </c>
      <c r="J2957" s="180" t="s">
        <v>125</v>
      </c>
      <c r="K2957" s="180" t="s">
        <v>197</v>
      </c>
      <c r="L2957" s="180">
        <v>200</v>
      </c>
      <c r="M2957" s="180" t="s">
        <v>210</v>
      </c>
      <c r="N2957" s="180">
        <v>180</v>
      </c>
      <c r="O2957" s="180">
        <v>6469.57</v>
      </c>
      <c r="P2957" s="180">
        <v>12670</v>
      </c>
      <c r="Q2957" t="str">
        <f t="shared" si="46"/>
        <v>Street</v>
      </c>
      <c r="R2957" s="182"/>
      <c r="S2957" t="s">
        <v>304</v>
      </c>
      <c r="U2957" s="182"/>
    </row>
    <row r="2958" spans="1:21" x14ac:dyDescent="0.35">
      <c r="A2958" s="180">
        <v>5</v>
      </c>
      <c r="B2958" s="180" t="s">
        <v>181</v>
      </c>
      <c r="C2958" s="180">
        <v>2020</v>
      </c>
      <c r="D2958" s="180">
        <v>7</v>
      </c>
      <c r="E2958" s="180" t="s">
        <v>284</v>
      </c>
      <c r="F2958" s="181">
        <v>1</v>
      </c>
      <c r="G2958" s="180" t="s">
        <v>183</v>
      </c>
      <c r="H2958" s="180">
        <v>603</v>
      </c>
      <c r="I2958" s="180" t="s">
        <v>196</v>
      </c>
      <c r="J2958" s="180" t="s">
        <v>125</v>
      </c>
      <c r="K2958" s="180" t="s">
        <v>197</v>
      </c>
      <c r="L2958" s="180">
        <v>200</v>
      </c>
      <c r="M2958" s="180" t="s">
        <v>210</v>
      </c>
      <c r="N2958" s="180">
        <v>724</v>
      </c>
      <c r="O2958" s="180">
        <v>19157.43</v>
      </c>
      <c r="P2958" s="180">
        <v>37941</v>
      </c>
      <c r="Q2958" t="str">
        <f t="shared" si="46"/>
        <v>Street</v>
      </c>
      <c r="R2958" s="182"/>
      <c r="S2958" t="s">
        <v>304</v>
      </c>
      <c r="U2958" s="182"/>
    </row>
    <row r="2959" spans="1:21" x14ac:dyDescent="0.35">
      <c r="A2959" s="180">
        <v>4</v>
      </c>
      <c r="B2959" s="180" t="s">
        <v>187</v>
      </c>
      <c r="C2959" s="180">
        <v>2020</v>
      </c>
      <c r="D2959" s="180">
        <v>7</v>
      </c>
      <c r="E2959" s="180" t="s">
        <v>284</v>
      </c>
      <c r="F2959" s="181">
        <v>3</v>
      </c>
      <c r="G2959" s="180" t="s">
        <v>189</v>
      </c>
      <c r="H2959" s="180">
        <v>616</v>
      </c>
      <c r="I2959" s="180" t="s">
        <v>199</v>
      </c>
      <c r="J2959" s="180" t="s">
        <v>125</v>
      </c>
      <c r="K2959" s="180" t="s">
        <v>197</v>
      </c>
      <c r="L2959" s="180">
        <v>4532</v>
      </c>
      <c r="M2959" s="180" t="s">
        <v>200</v>
      </c>
      <c r="N2959" s="180">
        <v>1</v>
      </c>
      <c r="O2959" s="180">
        <v>8.4499999999999993</v>
      </c>
      <c r="P2959" s="180">
        <v>15</v>
      </c>
      <c r="Q2959" t="str">
        <f t="shared" si="46"/>
        <v>Street</v>
      </c>
      <c r="R2959" s="182"/>
      <c r="S2959" t="s">
        <v>304</v>
      </c>
      <c r="U2959" s="182"/>
    </row>
    <row r="2960" spans="1:21" x14ac:dyDescent="0.35">
      <c r="A2960" s="180">
        <v>5</v>
      </c>
      <c r="B2960" s="180" t="s">
        <v>181</v>
      </c>
      <c r="C2960" s="180">
        <v>2020</v>
      </c>
      <c r="D2960" s="180">
        <v>7</v>
      </c>
      <c r="E2960" s="180" t="s">
        <v>284</v>
      </c>
      <c r="F2960" s="181">
        <v>3</v>
      </c>
      <c r="G2960" s="180" t="s">
        <v>189</v>
      </c>
      <c r="H2960" s="180">
        <v>701</v>
      </c>
      <c r="I2960" s="180" t="s">
        <v>206</v>
      </c>
      <c r="J2960" s="180" t="s">
        <v>207</v>
      </c>
      <c r="K2960" s="180" t="s">
        <v>208</v>
      </c>
      <c r="L2960" s="180">
        <v>300</v>
      </c>
      <c r="M2960" s="180" t="s">
        <v>191</v>
      </c>
      <c r="N2960" s="180">
        <v>156</v>
      </c>
      <c r="O2960" s="180">
        <v>1527346.28</v>
      </c>
      <c r="P2960" s="180">
        <v>10493932</v>
      </c>
      <c r="Q2960" t="str">
        <f t="shared" si="46"/>
        <v>5-Large C&amp;I</v>
      </c>
      <c r="R2960" s="182"/>
      <c r="S2960" t="s">
        <v>304</v>
      </c>
      <c r="U2960" s="182"/>
    </row>
    <row r="2961" spans="1:21" x14ac:dyDescent="0.35">
      <c r="A2961" s="180">
        <v>5</v>
      </c>
      <c r="B2961" s="180" t="s">
        <v>181</v>
      </c>
      <c r="C2961" s="180">
        <v>2020</v>
      </c>
      <c r="D2961" s="180">
        <v>7</v>
      </c>
      <c r="E2961" s="180" t="s">
        <v>284</v>
      </c>
      <c r="F2961" s="181">
        <v>3</v>
      </c>
      <c r="G2961" s="180" t="s">
        <v>189</v>
      </c>
      <c r="H2961" s="180">
        <v>602</v>
      </c>
      <c r="I2961" s="180" t="s">
        <v>246</v>
      </c>
      <c r="J2961" s="180" t="s">
        <v>125</v>
      </c>
      <c r="K2961" s="180" t="s">
        <v>197</v>
      </c>
      <c r="L2961" s="180">
        <v>300</v>
      </c>
      <c r="M2961" s="180" t="s">
        <v>191</v>
      </c>
      <c r="N2961" s="180">
        <v>911</v>
      </c>
      <c r="O2961" s="180">
        <v>87047.85</v>
      </c>
      <c r="P2961" s="180">
        <v>209372</v>
      </c>
      <c r="Q2961" t="str">
        <f t="shared" si="46"/>
        <v>Street</v>
      </c>
      <c r="R2961" s="182"/>
      <c r="S2961" t="s">
        <v>304</v>
      </c>
      <c r="U2961" s="182"/>
    </row>
    <row r="2962" spans="1:21" x14ac:dyDescent="0.35">
      <c r="A2962" s="180">
        <v>4</v>
      </c>
      <c r="B2962" s="180" t="s">
        <v>187</v>
      </c>
      <c r="C2962" s="180">
        <v>2020</v>
      </c>
      <c r="D2962" s="180">
        <v>7</v>
      </c>
      <c r="E2962" s="180" t="s">
        <v>284</v>
      </c>
      <c r="F2962" s="181">
        <v>3</v>
      </c>
      <c r="G2962" s="180" t="s">
        <v>189</v>
      </c>
      <c r="H2962" s="180">
        <v>1</v>
      </c>
      <c r="I2962" s="180" t="s">
        <v>229</v>
      </c>
      <c r="J2962" s="180" t="s">
        <v>121</v>
      </c>
      <c r="K2962" s="180" t="s">
        <v>230</v>
      </c>
      <c r="L2962" s="180">
        <v>300</v>
      </c>
      <c r="M2962" s="180" t="s">
        <v>191</v>
      </c>
      <c r="N2962" s="180">
        <v>22</v>
      </c>
      <c r="O2962" s="180">
        <v>2153.21</v>
      </c>
      <c r="P2962" s="180">
        <v>8610</v>
      </c>
      <c r="Q2962" t="str">
        <f t="shared" si="46"/>
        <v>1-Residential</v>
      </c>
      <c r="R2962" s="182"/>
      <c r="S2962" t="s">
        <v>304</v>
      </c>
      <c r="U2962" s="182"/>
    </row>
    <row r="2963" spans="1:21" x14ac:dyDescent="0.35">
      <c r="A2963" s="180">
        <v>5</v>
      </c>
      <c r="B2963" s="180" t="s">
        <v>181</v>
      </c>
      <c r="C2963" s="180">
        <v>2020</v>
      </c>
      <c r="D2963" s="180">
        <v>7</v>
      </c>
      <c r="E2963" s="180" t="s">
        <v>284</v>
      </c>
      <c r="F2963" s="181">
        <v>6</v>
      </c>
      <c r="G2963" s="180" t="s">
        <v>192</v>
      </c>
      <c r="H2963" s="180">
        <v>603</v>
      </c>
      <c r="I2963" s="180" t="s">
        <v>196</v>
      </c>
      <c r="J2963" s="180" t="s">
        <v>125</v>
      </c>
      <c r="K2963" s="180" t="s">
        <v>197</v>
      </c>
      <c r="L2963" s="180">
        <v>700</v>
      </c>
      <c r="M2963" s="180" t="s">
        <v>193</v>
      </c>
      <c r="N2963" s="180">
        <v>633</v>
      </c>
      <c r="O2963" s="180">
        <v>43657</v>
      </c>
      <c r="P2963" s="180">
        <v>101829</v>
      </c>
      <c r="Q2963" t="str">
        <f t="shared" si="46"/>
        <v>Street</v>
      </c>
      <c r="R2963" s="182"/>
      <c r="S2963" t="s">
        <v>304</v>
      </c>
      <c r="U2963" s="182"/>
    </row>
    <row r="2964" spans="1:21" x14ac:dyDescent="0.35">
      <c r="A2964" s="180">
        <v>5</v>
      </c>
      <c r="B2964" s="180" t="s">
        <v>181</v>
      </c>
      <c r="C2964" s="180">
        <v>2020</v>
      </c>
      <c r="D2964" s="180">
        <v>7</v>
      </c>
      <c r="E2964" s="180" t="s">
        <v>284</v>
      </c>
      <c r="F2964" s="181">
        <v>1</v>
      </c>
      <c r="G2964" s="180" t="s">
        <v>183</v>
      </c>
      <c r="H2964" s="180">
        <v>7</v>
      </c>
      <c r="I2964" s="180" t="s">
        <v>241</v>
      </c>
      <c r="J2964" s="180" t="s">
        <v>122</v>
      </c>
      <c r="K2964" s="180" t="s">
        <v>242</v>
      </c>
      <c r="L2964" s="180">
        <v>200</v>
      </c>
      <c r="M2964" s="180" t="s">
        <v>210</v>
      </c>
      <c r="N2964" s="180">
        <v>88</v>
      </c>
      <c r="O2964" s="180">
        <v>9365.1299999999992</v>
      </c>
      <c r="P2964" s="180">
        <v>63165</v>
      </c>
      <c r="Q2964" t="str">
        <f t="shared" si="46"/>
        <v>2-Low Income Residential</v>
      </c>
      <c r="R2964" s="182"/>
      <c r="S2964" t="s">
        <v>304</v>
      </c>
      <c r="U2964" s="182"/>
    </row>
    <row r="2965" spans="1:21" x14ac:dyDescent="0.35">
      <c r="A2965" s="180">
        <v>5</v>
      </c>
      <c r="B2965" s="180" t="s">
        <v>181</v>
      </c>
      <c r="C2965" s="180">
        <v>2020</v>
      </c>
      <c r="D2965" s="180">
        <v>7</v>
      </c>
      <c r="E2965" s="180" t="s">
        <v>284</v>
      </c>
      <c r="F2965" s="181">
        <v>3</v>
      </c>
      <c r="G2965" s="180" t="s">
        <v>189</v>
      </c>
      <c r="H2965" s="180">
        <v>18</v>
      </c>
      <c r="I2965" s="180" t="s">
        <v>215</v>
      </c>
      <c r="J2965" s="180" t="s">
        <v>119</v>
      </c>
      <c r="K2965" s="180" t="s">
        <v>216</v>
      </c>
      <c r="L2965" s="180">
        <v>300</v>
      </c>
      <c r="M2965" s="180" t="s">
        <v>191</v>
      </c>
      <c r="N2965" s="180">
        <v>2020</v>
      </c>
      <c r="O2965" s="180">
        <v>5013511.53</v>
      </c>
      <c r="P2965" s="180">
        <v>29882180</v>
      </c>
      <c r="Q2965" t="str">
        <f t="shared" si="46"/>
        <v>4-Medium C&amp;I</v>
      </c>
      <c r="R2965" s="182"/>
      <c r="S2965" t="s">
        <v>304</v>
      </c>
      <c r="U2965" s="182"/>
    </row>
    <row r="2966" spans="1:21" x14ac:dyDescent="0.35">
      <c r="A2966" s="180">
        <v>4</v>
      </c>
      <c r="B2966" s="180" t="s">
        <v>187</v>
      </c>
      <c r="C2966" s="180">
        <v>2020</v>
      </c>
      <c r="D2966" s="180">
        <v>7</v>
      </c>
      <c r="E2966" s="180" t="s">
        <v>284</v>
      </c>
      <c r="F2966" s="181">
        <v>3</v>
      </c>
      <c r="G2966" s="180" t="s">
        <v>189</v>
      </c>
      <c r="H2966" s="180">
        <v>954</v>
      </c>
      <c r="I2966" s="180" t="s">
        <v>237</v>
      </c>
      <c r="J2966" s="180" t="s">
        <v>119</v>
      </c>
      <c r="K2966" s="180" t="s">
        <v>216</v>
      </c>
      <c r="L2966" s="180">
        <v>4532</v>
      </c>
      <c r="M2966" s="180" t="s">
        <v>200</v>
      </c>
      <c r="N2966" s="180">
        <v>63</v>
      </c>
      <c r="O2966" s="180">
        <v>118747.16</v>
      </c>
      <c r="P2966" s="180">
        <v>1243381</v>
      </c>
      <c r="Q2966" t="str">
        <f t="shared" si="46"/>
        <v>4-Medium C&amp;I</v>
      </c>
      <c r="R2966" s="182"/>
      <c r="S2966" t="s">
        <v>304</v>
      </c>
      <c r="U2966" s="182"/>
    </row>
    <row r="2967" spans="1:21" x14ac:dyDescent="0.35">
      <c r="A2967" s="180">
        <v>5</v>
      </c>
      <c r="B2967" s="180" t="s">
        <v>181</v>
      </c>
      <c r="C2967" s="180">
        <v>2020</v>
      </c>
      <c r="D2967" s="180">
        <v>7</v>
      </c>
      <c r="E2967" s="180" t="s">
        <v>284</v>
      </c>
      <c r="F2967" s="181">
        <v>79</v>
      </c>
      <c r="G2967" s="180" t="s">
        <v>212</v>
      </c>
      <c r="H2967" s="180">
        <v>954</v>
      </c>
      <c r="I2967" s="180" t="s">
        <v>237</v>
      </c>
      <c r="J2967" s="180" t="s">
        <v>119</v>
      </c>
      <c r="K2967" s="180" t="s">
        <v>216</v>
      </c>
      <c r="L2967" s="180">
        <v>4579</v>
      </c>
      <c r="M2967" s="180" t="s">
        <v>221</v>
      </c>
      <c r="N2967" s="180">
        <v>5</v>
      </c>
      <c r="O2967" s="180">
        <v>4092.62</v>
      </c>
      <c r="P2967" s="180">
        <v>53300</v>
      </c>
      <c r="Q2967" t="str">
        <f t="shared" si="46"/>
        <v>4-Medium C&amp;I</v>
      </c>
      <c r="R2967" s="182"/>
      <c r="S2967" t="s">
        <v>304</v>
      </c>
      <c r="U2967" s="182"/>
    </row>
    <row r="2968" spans="1:21" x14ac:dyDescent="0.35">
      <c r="A2968" s="180">
        <v>5</v>
      </c>
      <c r="B2968" s="180" t="s">
        <v>181</v>
      </c>
      <c r="C2968" s="180">
        <v>2020</v>
      </c>
      <c r="D2968" s="180">
        <v>7</v>
      </c>
      <c r="E2968" s="180" t="s">
        <v>284</v>
      </c>
      <c r="F2968" s="181">
        <v>3</v>
      </c>
      <c r="G2968" s="180" t="s">
        <v>189</v>
      </c>
      <c r="H2968" s="180">
        <v>17</v>
      </c>
      <c r="I2968" s="180" t="s">
        <v>204</v>
      </c>
      <c r="J2968" s="180" t="s">
        <v>128</v>
      </c>
      <c r="K2968" s="180" t="s">
        <v>205</v>
      </c>
      <c r="L2968" s="180">
        <v>300</v>
      </c>
      <c r="M2968" s="180" t="s">
        <v>191</v>
      </c>
      <c r="N2968" s="180">
        <v>2</v>
      </c>
      <c r="O2968" s="180">
        <v>1679.62</v>
      </c>
      <c r="P2968" s="180">
        <v>9080</v>
      </c>
      <c r="Q2968" t="str">
        <f t="shared" si="46"/>
        <v>4-Medium C&amp;I</v>
      </c>
      <c r="R2968" s="182"/>
      <c r="S2968" t="s">
        <v>304</v>
      </c>
      <c r="U2968" s="182"/>
    </row>
    <row r="2969" spans="1:21" x14ac:dyDescent="0.35">
      <c r="A2969" s="180">
        <v>5</v>
      </c>
      <c r="B2969" s="180" t="s">
        <v>181</v>
      </c>
      <c r="C2969" s="180">
        <v>2020</v>
      </c>
      <c r="D2969" s="180">
        <v>7</v>
      </c>
      <c r="E2969" s="180" t="s">
        <v>284</v>
      </c>
      <c r="F2969" s="181">
        <v>3</v>
      </c>
      <c r="G2969" s="180" t="s">
        <v>189</v>
      </c>
      <c r="H2969" s="180">
        <v>953</v>
      </c>
      <c r="I2969" s="180" t="s">
        <v>213</v>
      </c>
      <c r="J2969" s="180" t="s">
        <v>118</v>
      </c>
      <c r="K2969" s="180" t="s">
        <v>214</v>
      </c>
      <c r="L2969" s="180">
        <v>4532</v>
      </c>
      <c r="M2969" s="180" t="s">
        <v>200</v>
      </c>
      <c r="N2969" s="180">
        <v>19465</v>
      </c>
      <c r="O2969" s="180">
        <v>817213.51</v>
      </c>
      <c r="P2969" s="180">
        <v>7709864</v>
      </c>
      <c r="Q2969" t="str">
        <f t="shared" si="46"/>
        <v>3-Small C&amp;I</v>
      </c>
      <c r="R2969" s="182"/>
      <c r="S2969" t="s">
        <v>304</v>
      </c>
      <c r="U2969" s="182"/>
    </row>
    <row r="2970" spans="1:21" x14ac:dyDescent="0.35">
      <c r="A2970" s="180">
        <v>4</v>
      </c>
      <c r="B2970" s="180" t="s">
        <v>187</v>
      </c>
      <c r="C2970" s="180">
        <v>2020</v>
      </c>
      <c r="D2970" s="180">
        <v>7</v>
      </c>
      <c r="E2970" s="180" t="s">
        <v>284</v>
      </c>
      <c r="F2970" s="181">
        <v>3</v>
      </c>
      <c r="G2970" s="180" t="s">
        <v>189</v>
      </c>
      <c r="H2970" s="180">
        <v>953</v>
      </c>
      <c r="I2970" s="180" t="s">
        <v>213</v>
      </c>
      <c r="J2970" s="180" t="s">
        <v>118</v>
      </c>
      <c r="K2970" s="180" t="s">
        <v>214</v>
      </c>
      <c r="L2970" s="180">
        <v>4532</v>
      </c>
      <c r="M2970" s="180" t="s">
        <v>200</v>
      </c>
      <c r="N2970" s="180">
        <v>44</v>
      </c>
      <c r="O2970" s="180">
        <v>2356.1</v>
      </c>
      <c r="P2970" s="180">
        <v>18208</v>
      </c>
      <c r="Q2970" t="str">
        <f t="shared" si="46"/>
        <v>3-Small C&amp;I</v>
      </c>
      <c r="R2970" s="182"/>
      <c r="S2970" t="s">
        <v>304</v>
      </c>
      <c r="U2970" s="182"/>
    </row>
    <row r="2971" spans="1:21" x14ac:dyDescent="0.35">
      <c r="A2971" s="180">
        <v>5</v>
      </c>
      <c r="B2971" s="180" t="s">
        <v>181</v>
      </c>
      <c r="C2971" s="180">
        <v>2020</v>
      </c>
      <c r="D2971" s="180">
        <v>7</v>
      </c>
      <c r="E2971" s="180" t="s">
        <v>284</v>
      </c>
      <c r="F2971" s="181">
        <v>3</v>
      </c>
      <c r="G2971" s="180" t="s">
        <v>189</v>
      </c>
      <c r="H2971" s="180">
        <v>15</v>
      </c>
      <c r="I2971" s="180" t="s">
        <v>252</v>
      </c>
      <c r="J2971" s="180" t="s">
        <v>118</v>
      </c>
      <c r="K2971" s="180" t="s">
        <v>214</v>
      </c>
      <c r="L2971" s="180">
        <v>300</v>
      </c>
      <c r="M2971" s="180" t="s">
        <v>191</v>
      </c>
      <c r="N2971" s="180">
        <v>102</v>
      </c>
      <c r="O2971" s="180">
        <v>3941.01</v>
      </c>
      <c r="P2971" s="180">
        <v>16146</v>
      </c>
      <c r="Q2971" t="str">
        <f t="shared" si="46"/>
        <v>3-Small C&amp;I</v>
      </c>
      <c r="R2971" s="182"/>
      <c r="S2971" t="s">
        <v>304</v>
      </c>
      <c r="U2971" s="182"/>
    </row>
    <row r="2972" spans="1:21" x14ac:dyDescent="0.35">
      <c r="A2972" s="180">
        <v>5</v>
      </c>
      <c r="B2972" s="180" t="s">
        <v>181</v>
      </c>
      <c r="C2972" s="180">
        <v>2020</v>
      </c>
      <c r="D2972" s="180">
        <v>7</v>
      </c>
      <c r="E2972" s="180" t="s">
        <v>284</v>
      </c>
      <c r="F2972" s="181">
        <v>6</v>
      </c>
      <c r="G2972" s="180" t="s">
        <v>192</v>
      </c>
      <c r="H2972" s="180">
        <v>609</v>
      </c>
      <c r="I2972" s="180" t="s">
        <v>298</v>
      </c>
      <c r="J2972" s="180" t="s">
        <v>278</v>
      </c>
      <c r="K2972" s="180" t="s">
        <v>212</v>
      </c>
      <c r="L2972" s="180">
        <v>700</v>
      </c>
      <c r="M2972" s="180" t="s">
        <v>193</v>
      </c>
      <c r="N2972" s="180">
        <v>13</v>
      </c>
      <c r="O2972" s="180">
        <v>3264.21</v>
      </c>
      <c r="P2972" s="180">
        <v>15088</v>
      </c>
      <c r="Q2972" t="str">
        <f t="shared" si="46"/>
        <v>Street</v>
      </c>
      <c r="R2972" s="182"/>
      <c r="S2972" t="s">
        <v>304</v>
      </c>
      <c r="U2972" s="182"/>
    </row>
    <row r="2973" spans="1:21" x14ac:dyDescent="0.35">
      <c r="A2973" s="180">
        <v>5</v>
      </c>
      <c r="B2973" s="180" t="s">
        <v>181</v>
      </c>
      <c r="C2973" s="180">
        <v>2020</v>
      </c>
      <c r="D2973" s="180">
        <v>7</v>
      </c>
      <c r="E2973" s="180" t="s">
        <v>284</v>
      </c>
      <c r="F2973" s="181">
        <v>6</v>
      </c>
      <c r="G2973" s="180" t="s">
        <v>192</v>
      </c>
      <c r="H2973" s="180">
        <v>619</v>
      </c>
      <c r="I2973" s="180" t="s">
        <v>277</v>
      </c>
      <c r="J2973" s="180" t="s">
        <v>278</v>
      </c>
      <c r="K2973" s="180" t="s">
        <v>212</v>
      </c>
      <c r="L2973" s="180">
        <v>4562</v>
      </c>
      <c r="M2973" s="180" t="s">
        <v>211</v>
      </c>
      <c r="N2973" s="180">
        <v>440</v>
      </c>
      <c r="O2973" s="180">
        <v>170016.56</v>
      </c>
      <c r="P2973" s="180">
        <v>1125534</v>
      </c>
      <c r="Q2973" t="str">
        <f t="shared" si="46"/>
        <v>Street</v>
      </c>
      <c r="R2973" s="182"/>
      <c r="S2973" t="s">
        <v>304</v>
      </c>
      <c r="U2973" s="182"/>
    </row>
    <row r="2974" spans="1:21" x14ac:dyDescent="0.35">
      <c r="A2974" s="180">
        <v>5</v>
      </c>
      <c r="B2974" s="180" t="s">
        <v>181</v>
      </c>
      <c r="C2974" s="180">
        <v>2020</v>
      </c>
      <c r="D2974" s="180">
        <v>7</v>
      </c>
      <c r="E2974" s="180" t="s">
        <v>284</v>
      </c>
      <c r="F2974" s="181">
        <v>6</v>
      </c>
      <c r="G2974" s="180" t="s">
        <v>192</v>
      </c>
      <c r="H2974" s="180">
        <v>627</v>
      </c>
      <c r="I2974" s="180" t="s">
        <v>257</v>
      </c>
      <c r="J2974" s="180" t="s">
        <v>132</v>
      </c>
      <c r="K2974" s="180" t="s">
        <v>212</v>
      </c>
      <c r="L2974" s="180">
        <v>4562</v>
      </c>
      <c r="M2974" s="180" t="s">
        <v>211</v>
      </c>
      <c r="N2974" s="180">
        <v>2</v>
      </c>
      <c r="O2974" s="180">
        <v>901.01</v>
      </c>
      <c r="P2974" s="180">
        <v>172</v>
      </c>
      <c r="Q2974" t="str">
        <f t="shared" si="46"/>
        <v>Street</v>
      </c>
      <c r="R2974" s="182"/>
      <c r="S2974" t="s">
        <v>304</v>
      </c>
      <c r="U2974" s="182"/>
    </row>
    <row r="2975" spans="1:21" x14ac:dyDescent="0.35">
      <c r="A2975" s="180">
        <v>4</v>
      </c>
      <c r="B2975" s="180" t="s">
        <v>187</v>
      </c>
      <c r="C2975" s="180">
        <v>2020</v>
      </c>
      <c r="D2975" s="180">
        <v>7</v>
      </c>
      <c r="E2975" s="180" t="s">
        <v>284</v>
      </c>
      <c r="F2975" s="181">
        <v>3</v>
      </c>
      <c r="G2975" s="180" t="s">
        <v>189</v>
      </c>
      <c r="H2975" s="180">
        <v>621</v>
      </c>
      <c r="I2975" s="180" t="s">
        <v>259</v>
      </c>
      <c r="J2975" s="180" t="s">
        <v>116</v>
      </c>
      <c r="K2975" s="180" t="s">
        <v>224</v>
      </c>
      <c r="L2975" s="180">
        <v>4532</v>
      </c>
      <c r="M2975" s="180" t="s">
        <v>200</v>
      </c>
      <c r="N2975" s="180">
        <v>8</v>
      </c>
      <c r="O2975" s="180">
        <v>149.47</v>
      </c>
      <c r="P2975" s="180">
        <v>859</v>
      </c>
      <c r="Q2975" t="str">
        <f t="shared" si="46"/>
        <v>3-Small C&amp;I</v>
      </c>
      <c r="R2975" s="182"/>
      <c r="S2975" t="s">
        <v>304</v>
      </c>
      <c r="U2975" s="182"/>
    </row>
    <row r="2976" spans="1:21" x14ac:dyDescent="0.35">
      <c r="A2976" s="180">
        <v>4</v>
      </c>
      <c r="B2976" s="180" t="s">
        <v>187</v>
      </c>
      <c r="C2976" s="180">
        <v>2020</v>
      </c>
      <c r="D2976" s="180">
        <v>7</v>
      </c>
      <c r="E2976" s="180" t="s">
        <v>284</v>
      </c>
      <c r="F2976" s="181">
        <v>60</v>
      </c>
      <c r="G2976" s="180" t="s">
        <v>212</v>
      </c>
      <c r="H2976" s="180">
        <v>624</v>
      </c>
      <c r="I2976" s="180" t="s">
        <v>226</v>
      </c>
      <c r="J2976" s="180" t="s">
        <v>124</v>
      </c>
      <c r="K2976" s="180" t="s">
        <v>227</v>
      </c>
      <c r="L2976" s="180">
        <v>4563</v>
      </c>
      <c r="M2976" s="180" t="s">
        <v>228</v>
      </c>
      <c r="N2976" s="180">
        <v>2</v>
      </c>
      <c r="O2976" s="180">
        <v>26.51</v>
      </c>
      <c r="P2976" s="180">
        <v>97</v>
      </c>
      <c r="Q2976" t="str">
        <f t="shared" si="46"/>
        <v>Street</v>
      </c>
      <c r="R2976" s="182"/>
      <c r="S2976" t="s">
        <v>304</v>
      </c>
      <c r="U2976" s="182"/>
    </row>
    <row r="2977" spans="1:21" x14ac:dyDescent="0.35">
      <c r="A2977" s="180">
        <v>4</v>
      </c>
      <c r="B2977" s="180" t="s">
        <v>187</v>
      </c>
      <c r="C2977" s="180">
        <v>2020</v>
      </c>
      <c r="D2977" s="180">
        <v>7</v>
      </c>
      <c r="E2977" s="180" t="s">
        <v>284</v>
      </c>
      <c r="F2977" s="181">
        <v>5</v>
      </c>
      <c r="G2977" s="180" t="s">
        <v>195</v>
      </c>
      <c r="H2977" s="180">
        <v>710</v>
      </c>
      <c r="I2977" s="180" t="s">
        <v>220</v>
      </c>
      <c r="J2977" s="180" t="s">
        <v>207</v>
      </c>
      <c r="K2977" s="180" t="s">
        <v>208</v>
      </c>
      <c r="L2977" s="180">
        <v>4552</v>
      </c>
      <c r="M2977" s="180" t="s">
        <v>276</v>
      </c>
      <c r="N2977" s="180">
        <v>1</v>
      </c>
      <c r="O2977" s="180">
        <v>5542.19</v>
      </c>
      <c r="P2977" s="180">
        <v>69742</v>
      </c>
      <c r="Q2977" t="str">
        <f t="shared" si="46"/>
        <v>5-Large C&amp;I</v>
      </c>
      <c r="R2977" s="182"/>
      <c r="S2977" t="s">
        <v>304</v>
      </c>
      <c r="U2977" s="182"/>
    </row>
    <row r="2978" spans="1:21" x14ac:dyDescent="0.35">
      <c r="A2978" s="180">
        <v>4</v>
      </c>
      <c r="B2978" s="180" t="s">
        <v>187</v>
      </c>
      <c r="C2978" s="180">
        <v>2020</v>
      </c>
      <c r="D2978" s="180">
        <v>7</v>
      </c>
      <c r="E2978" s="180" t="s">
        <v>284</v>
      </c>
      <c r="F2978" s="181">
        <v>1</v>
      </c>
      <c r="G2978" s="180" t="s">
        <v>183</v>
      </c>
      <c r="H2978" s="180">
        <v>1</v>
      </c>
      <c r="I2978" s="180" t="s">
        <v>229</v>
      </c>
      <c r="J2978" s="180" t="s">
        <v>121</v>
      </c>
      <c r="K2978" s="180" t="s">
        <v>230</v>
      </c>
      <c r="L2978" s="180">
        <v>200</v>
      </c>
      <c r="M2978" s="180" t="s">
        <v>210</v>
      </c>
      <c r="N2978" s="180">
        <v>2675</v>
      </c>
      <c r="O2978" s="180">
        <v>588668.64</v>
      </c>
      <c r="P2978" s="180">
        <v>2458592</v>
      </c>
      <c r="Q2978" t="str">
        <f t="shared" si="46"/>
        <v>1-Residential</v>
      </c>
      <c r="R2978" s="182"/>
      <c r="S2978" t="s">
        <v>304</v>
      </c>
      <c r="U2978" s="182"/>
    </row>
    <row r="2979" spans="1:21" x14ac:dyDescent="0.35">
      <c r="A2979" s="180">
        <v>4</v>
      </c>
      <c r="B2979" s="180" t="s">
        <v>187</v>
      </c>
      <c r="C2979" s="180">
        <v>2020</v>
      </c>
      <c r="D2979" s="180">
        <v>7</v>
      </c>
      <c r="E2979" s="180" t="s">
        <v>284</v>
      </c>
      <c r="F2979" s="181">
        <v>3</v>
      </c>
      <c r="G2979" s="180" t="s">
        <v>189</v>
      </c>
      <c r="H2979" s="180">
        <v>701</v>
      </c>
      <c r="I2979" s="180" t="s">
        <v>206</v>
      </c>
      <c r="J2979" s="180" t="s">
        <v>207</v>
      </c>
      <c r="K2979" s="180" t="s">
        <v>208</v>
      </c>
      <c r="L2979" s="180">
        <v>300</v>
      </c>
      <c r="M2979" s="180" t="s">
        <v>191</v>
      </c>
      <c r="N2979" s="180">
        <v>1</v>
      </c>
      <c r="O2979" s="180">
        <v>8961.15</v>
      </c>
      <c r="P2979" s="180">
        <v>59520</v>
      </c>
      <c r="Q2979" t="str">
        <f t="shared" si="46"/>
        <v>5-Large C&amp;I</v>
      </c>
      <c r="R2979" s="182"/>
      <c r="S2979" t="s">
        <v>304</v>
      </c>
      <c r="U2979" s="182"/>
    </row>
    <row r="2980" spans="1:21" x14ac:dyDescent="0.35">
      <c r="A2980" s="180">
        <v>5</v>
      </c>
      <c r="B2980" s="180" t="s">
        <v>181</v>
      </c>
      <c r="C2980" s="180">
        <v>2020</v>
      </c>
      <c r="D2980" s="180">
        <v>7</v>
      </c>
      <c r="E2980" s="180" t="s">
        <v>284</v>
      </c>
      <c r="F2980" s="181">
        <v>5</v>
      </c>
      <c r="G2980" s="180" t="s">
        <v>195</v>
      </c>
      <c r="H2980" s="180">
        <v>700</v>
      </c>
      <c r="I2980" s="180" t="s">
        <v>273</v>
      </c>
      <c r="J2980" s="180" t="s">
        <v>207</v>
      </c>
      <c r="K2980" s="180" t="s">
        <v>208</v>
      </c>
      <c r="L2980" s="180">
        <v>460</v>
      </c>
      <c r="M2980" s="180" t="s">
        <v>198</v>
      </c>
      <c r="N2980" s="180">
        <v>3</v>
      </c>
      <c r="O2980" s="180">
        <v>93862.58</v>
      </c>
      <c r="P2980" s="180">
        <v>653800</v>
      </c>
      <c r="Q2980" t="str">
        <f t="shared" si="46"/>
        <v>5-Large C&amp;I</v>
      </c>
      <c r="R2980" s="182"/>
      <c r="S2980" t="s">
        <v>304</v>
      </c>
      <c r="U2980" s="182"/>
    </row>
    <row r="2981" spans="1:21" x14ac:dyDescent="0.35">
      <c r="A2981" s="180">
        <v>4</v>
      </c>
      <c r="B2981" s="180" t="s">
        <v>187</v>
      </c>
      <c r="C2981" s="180">
        <v>2020</v>
      </c>
      <c r="D2981" s="180">
        <v>7</v>
      </c>
      <c r="E2981" s="180" t="s">
        <v>284</v>
      </c>
      <c r="F2981" s="181">
        <v>1</v>
      </c>
      <c r="G2981" s="180" t="s">
        <v>183</v>
      </c>
      <c r="H2981" s="180">
        <v>903</v>
      </c>
      <c r="I2981" s="180" t="s">
        <v>239</v>
      </c>
      <c r="J2981" s="180" t="s">
        <v>121</v>
      </c>
      <c r="K2981" s="180" t="s">
        <v>230</v>
      </c>
      <c r="L2981" s="180">
        <v>4512</v>
      </c>
      <c r="M2981" s="180" t="s">
        <v>186</v>
      </c>
      <c r="N2981" s="180">
        <v>9168</v>
      </c>
      <c r="O2981" s="180">
        <v>1288035</v>
      </c>
      <c r="P2981" s="180">
        <v>9179906</v>
      </c>
      <c r="Q2981" t="str">
        <f t="shared" si="46"/>
        <v>1-Residential</v>
      </c>
      <c r="R2981" s="182"/>
      <c r="S2981" t="s">
        <v>304</v>
      </c>
      <c r="U2981" s="182"/>
    </row>
    <row r="2982" spans="1:21" x14ac:dyDescent="0.35">
      <c r="A2982" s="180">
        <v>5</v>
      </c>
      <c r="B2982" s="180" t="s">
        <v>181</v>
      </c>
      <c r="C2982" s="180">
        <v>2020</v>
      </c>
      <c r="D2982" s="180">
        <v>7</v>
      </c>
      <c r="E2982" s="180" t="s">
        <v>284</v>
      </c>
      <c r="F2982" s="181">
        <v>5</v>
      </c>
      <c r="G2982" s="180" t="s">
        <v>195</v>
      </c>
      <c r="H2982" s="180">
        <v>603</v>
      </c>
      <c r="I2982" s="180" t="s">
        <v>196</v>
      </c>
      <c r="J2982" s="180" t="s">
        <v>125</v>
      </c>
      <c r="K2982" s="180" t="s">
        <v>197</v>
      </c>
      <c r="L2982" s="180">
        <v>460</v>
      </c>
      <c r="M2982" s="180" t="s">
        <v>198</v>
      </c>
      <c r="N2982" s="180">
        <v>49</v>
      </c>
      <c r="O2982" s="180">
        <v>6233.3</v>
      </c>
      <c r="P2982" s="180">
        <v>15570</v>
      </c>
      <c r="Q2982" t="str">
        <f t="shared" si="46"/>
        <v>Street</v>
      </c>
      <c r="R2982" s="182"/>
      <c r="S2982" t="s">
        <v>304</v>
      </c>
      <c r="U2982" s="182"/>
    </row>
    <row r="2983" spans="1:21" x14ac:dyDescent="0.35">
      <c r="A2983" s="180">
        <v>4</v>
      </c>
      <c r="B2983" s="180" t="s">
        <v>187</v>
      </c>
      <c r="C2983" s="180">
        <v>2020</v>
      </c>
      <c r="D2983" s="180">
        <v>7</v>
      </c>
      <c r="E2983" s="180" t="s">
        <v>284</v>
      </c>
      <c r="F2983" s="181">
        <v>3</v>
      </c>
      <c r="G2983" s="180" t="s">
        <v>189</v>
      </c>
      <c r="H2983" s="180">
        <v>903</v>
      </c>
      <c r="I2983" s="180" t="s">
        <v>239</v>
      </c>
      <c r="J2983" s="180" t="s">
        <v>121</v>
      </c>
      <c r="K2983" s="180" t="s">
        <v>230</v>
      </c>
      <c r="L2983" s="180">
        <v>4532</v>
      </c>
      <c r="M2983" s="180" t="s">
        <v>200</v>
      </c>
      <c r="N2983" s="180">
        <v>21</v>
      </c>
      <c r="O2983" s="180">
        <v>1208.97</v>
      </c>
      <c r="P2983" s="180">
        <v>7981</v>
      </c>
      <c r="Q2983" t="str">
        <f t="shared" si="46"/>
        <v>1-Residential</v>
      </c>
      <c r="R2983" s="182"/>
      <c r="S2983" t="s">
        <v>304</v>
      </c>
      <c r="U2983" s="182"/>
    </row>
    <row r="2984" spans="1:21" x14ac:dyDescent="0.35">
      <c r="A2984" s="180">
        <v>5</v>
      </c>
      <c r="B2984" s="180" t="s">
        <v>181</v>
      </c>
      <c r="C2984" s="180">
        <v>2020</v>
      </c>
      <c r="D2984" s="180">
        <v>7</v>
      </c>
      <c r="E2984" s="180" t="s">
        <v>284</v>
      </c>
      <c r="F2984" s="181">
        <v>3</v>
      </c>
      <c r="G2984" s="180" t="s">
        <v>189</v>
      </c>
      <c r="H2984" s="180">
        <v>9</v>
      </c>
      <c r="I2984" s="180" t="s">
        <v>275</v>
      </c>
      <c r="J2984" s="180" t="s">
        <v>117</v>
      </c>
      <c r="K2984" s="180" t="s">
        <v>236</v>
      </c>
      <c r="L2984" s="180">
        <v>300</v>
      </c>
      <c r="M2984" s="180" t="s">
        <v>191</v>
      </c>
      <c r="N2984" s="180">
        <v>304</v>
      </c>
      <c r="O2984" s="180">
        <v>-397365.53</v>
      </c>
      <c r="P2984" s="180">
        <v>565960</v>
      </c>
      <c r="Q2984" t="str">
        <f t="shared" si="46"/>
        <v>3-Small C&amp;I</v>
      </c>
      <c r="R2984" s="182"/>
      <c r="S2984" t="s">
        <v>304</v>
      </c>
      <c r="U2984" s="182"/>
    </row>
    <row r="2985" spans="1:21" x14ac:dyDescent="0.35">
      <c r="A2985" s="180">
        <v>5</v>
      </c>
      <c r="B2985" s="180" t="s">
        <v>181</v>
      </c>
      <c r="C2985" s="180">
        <v>2020</v>
      </c>
      <c r="D2985" s="180">
        <v>7</v>
      </c>
      <c r="E2985" s="180" t="s">
        <v>284</v>
      </c>
      <c r="F2985" s="181">
        <v>3</v>
      </c>
      <c r="G2985" s="180" t="s">
        <v>189</v>
      </c>
      <c r="H2985" s="180">
        <v>16</v>
      </c>
      <c r="I2985" s="180" t="s">
        <v>281</v>
      </c>
      <c r="J2985" s="180" t="s">
        <v>127</v>
      </c>
      <c r="K2985" s="180" t="s">
        <v>263</v>
      </c>
      <c r="L2985" s="180">
        <v>300</v>
      </c>
      <c r="M2985" s="180" t="s">
        <v>191</v>
      </c>
      <c r="N2985" s="180">
        <v>1</v>
      </c>
      <c r="O2985" s="180">
        <v>2544.7800000000002</v>
      </c>
      <c r="P2985" s="180">
        <v>14840</v>
      </c>
      <c r="Q2985" t="str">
        <f t="shared" si="46"/>
        <v>4-Medium C&amp;I</v>
      </c>
      <c r="R2985" s="182"/>
      <c r="S2985" t="s">
        <v>304</v>
      </c>
      <c r="U2985" s="182"/>
    </row>
    <row r="2986" spans="1:21" x14ac:dyDescent="0.35">
      <c r="A2986" s="180">
        <v>5</v>
      </c>
      <c r="B2986" s="180" t="s">
        <v>181</v>
      </c>
      <c r="C2986" s="180">
        <v>2020</v>
      </c>
      <c r="D2986" s="180">
        <v>7</v>
      </c>
      <c r="E2986" s="180" t="s">
        <v>284</v>
      </c>
      <c r="F2986" s="181">
        <v>3</v>
      </c>
      <c r="G2986" s="180" t="s">
        <v>189</v>
      </c>
      <c r="H2986" s="180">
        <v>12</v>
      </c>
      <c r="I2986" s="180" t="s">
        <v>301</v>
      </c>
      <c r="J2986" s="180" t="s">
        <v>126</v>
      </c>
      <c r="K2986" s="180" t="s">
        <v>249</v>
      </c>
      <c r="L2986" s="180">
        <v>300</v>
      </c>
      <c r="M2986" s="180" t="s">
        <v>191</v>
      </c>
      <c r="N2986" s="180">
        <v>1</v>
      </c>
      <c r="O2986" s="180">
        <v>25.48</v>
      </c>
      <c r="P2986" s="180">
        <v>98</v>
      </c>
      <c r="Q2986" t="str">
        <f t="shared" si="46"/>
        <v>3-Small C&amp;I</v>
      </c>
      <c r="R2986" s="182"/>
      <c r="S2986" t="s">
        <v>304</v>
      </c>
      <c r="U2986" s="182"/>
    </row>
    <row r="2987" spans="1:21" x14ac:dyDescent="0.35">
      <c r="A2987" s="180">
        <v>5</v>
      </c>
      <c r="B2987" s="180" t="s">
        <v>181</v>
      </c>
      <c r="C2987" s="180">
        <v>2020</v>
      </c>
      <c r="D2987" s="180">
        <v>7</v>
      </c>
      <c r="E2987" s="180" t="s">
        <v>284</v>
      </c>
      <c r="F2987" s="181">
        <v>5</v>
      </c>
      <c r="G2987" s="180" t="s">
        <v>195</v>
      </c>
      <c r="H2987" s="180">
        <v>8</v>
      </c>
      <c r="I2987" s="180" t="s">
        <v>248</v>
      </c>
      <c r="J2987" s="180" t="s">
        <v>126</v>
      </c>
      <c r="K2987" s="180" t="s">
        <v>249</v>
      </c>
      <c r="L2987" s="180">
        <v>460</v>
      </c>
      <c r="M2987" s="180" t="s">
        <v>198</v>
      </c>
      <c r="N2987" s="180">
        <v>1</v>
      </c>
      <c r="O2987" s="180">
        <v>61.03</v>
      </c>
      <c r="P2987" s="180">
        <v>292</v>
      </c>
      <c r="Q2987" t="str">
        <f t="shared" si="46"/>
        <v>3-Small C&amp;I</v>
      </c>
      <c r="R2987" s="182"/>
      <c r="S2987" t="s">
        <v>304</v>
      </c>
      <c r="U2987" s="182"/>
    </row>
    <row r="2988" spans="1:21" x14ac:dyDescent="0.35">
      <c r="A2988" s="180">
        <v>5</v>
      </c>
      <c r="B2988" s="180" t="s">
        <v>181</v>
      </c>
      <c r="C2988" s="180">
        <v>2020</v>
      </c>
      <c r="D2988" s="180">
        <v>7</v>
      </c>
      <c r="E2988" s="180" t="s">
        <v>284</v>
      </c>
      <c r="F2988" s="181">
        <v>77</v>
      </c>
      <c r="G2988" s="180" t="s">
        <v>212</v>
      </c>
      <c r="H2988" s="180">
        <v>950</v>
      </c>
      <c r="I2988" s="180" t="s">
        <v>184</v>
      </c>
      <c r="J2988" s="180" t="s">
        <v>115</v>
      </c>
      <c r="K2988" s="180" t="s">
        <v>185</v>
      </c>
      <c r="L2988" s="180">
        <v>4577</v>
      </c>
      <c r="M2988" s="180" t="s">
        <v>212</v>
      </c>
      <c r="N2988" s="180">
        <v>1</v>
      </c>
      <c r="O2988" s="180">
        <v>143.43</v>
      </c>
      <c r="P2988" s="180">
        <v>1347</v>
      </c>
      <c r="Q2988" t="str">
        <f t="shared" si="46"/>
        <v>3-Small C&amp;I</v>
      </c>
      <c r="R2988" s="182"/>
      <c r="S2988" t="s">
        <v>304</v>
      </c>
      <c r="U2988" s="182"/>
    </row>
    <row r="2989" spans="1:21" x14ac:dyDescent="0.35">
      <c r="A2989" s="180">
        <v>5</v>
      </c>
      <c r="B2989" s="180" t="s">
        <v>181</v>
      </c>
      <c r="C2989" s="180">
        <v>2020</v>
      </c>
      <c r="D2989" s="180">
        <v>7</v>
      </c>
      <c r="E2989" s="180" t="s">
        <v>284</v>
      </c>
      <c r="F2989" s="181">
        <v>6</v>
      </c>
      <c r="G2989" s="180" t="s">
        <v>192</v>
      </c>
      <c r="H2989" s="180">
        <v>5</v>
      </c>
      <c r="I2989" s="180" t="s">
        <v>190</v>
      </c>
      <c r="J2989" s="180" t="s">
        <v>115</v>
      </c>
      <c r="K2989" s="180" t="s">
        <v>185</v>
      </c>
      <c r="L2989" s="180">
        <v>700</v>
      </c>
      <c r="M2989" s="180" t="s">
        <v>193</v>
      </c>
      <c r="N2989" s="180">
        <v>6</v>
      </c>
      <c r="O2989" s="180">
        <v>205.03</v>
      </c>
      <c r="P2989" s="180">
        <v>793</v>
      </c>
      <c r="Q2989" t="str">
        <f t="shared" si="46"/>
        <v>3-Small C&amp;I</v>
      </c>
      <c r="R2989" s="182"/>
      <c r="S2989" t="s">
        <v>304</v>
      </c>
      <c r="U2989" s="182"/>
    </row>
    <row r="2990" spans="1:21" x14ac:dyDescent="0.35">
      <c r="A2990" s="180">
        <v>4</v>
      </c>
      <c r="B2990" s="180" t="s">
        <v>187</v>
      </c>
      <c r="C2990" s="180">
        <v>2020</v>
      </c>
      <c r="D2990" s="180">
        <v>7</v>
      </c>
      <c r="E2990" s="180" t="s">
        <v>284</v>
      </c>
      <c r="F2990" s="181">
        <v>3</v>
      </c>
      <c r="G2990" s="180" t="s">
        <v>189</v>
      </c>
      <c r="H2990" s="180">
        <v>5</v>
      </c>
      <c r="I2990" s="180" t="s">
        <v>190</v>
      </c>
      <c r="J2990" s="180" t="s">
        <v>115</v>
      </c>
      <c r="K2990" s="180" t="s">
        <v>185</v>
      </c>
      <c r="L2990" s="180">
        <v>300</v>
      </c>
      <c r="M2990" s="180" t="s">
        <v>191</v>
      </c>
      <c r="N2990" s="180">
        <v>316</v>
      </c>
      <c r="O2990" s="180">
        <v>68757.919999999998</v>
      </c>
      <c r="P2990" s="180">
        <v>353824</v>
      </c>
      <c r="Q2990" t="str">
        <f t="shared" si="46"/>
        <v>3-Small C&amp;I</v>
      </c>
      <c r="R2990" s="182"/>
      <c r="S2990" t="s">
        <v>304</v>
      </c>
      <c r="U2990" s="182"/>
    </row>
    <row r="2991" spans="1:21" x14ac:dyDescent="0.35">
      <c r="A2991" s="180">
        <v>4</v>
      </c>
      <c r="B2991" s="180" t="s">
        <v>187</v>
      </c>
      <c r="C2991" s="180">
        <v>2020</v>
      </c>
      <c r="D2991" s="180">
        <v>7</v>
      </c>
      <c r="E2991" s="180" t="s">
        <v>284</v>
      </c>
      <c r="F2991" s="181">
        <v>3</v>
      </c>
      <c r="G2991" s="180" t="s">
        <v>189</v>
      </c>
      <c r="H2991" s="180">
        <v>710</v>
      </c>
      <c r="I2991" s="180" t="s">
        <v>220</v>
      </c>
      <c r="J2991" s="180" t="s">
        <v>207</v>
      </c>
      <c r="K2991" s="180" t="s">
        <v>208</v>
      </c>
      <c r="L2991" s="180">
        <v>4532</v>
      </c>
      <c r="M2991" s="180" t="s">
        <v>200</v>
      </c>
      <c r="N2991" s="180">
        <v>9</v>
      </c>
      <c r="O2991" s="180">
        <v>83058.34</v>
      </c>
      <c r="P2991" s="180">
        <v>1120291</v>
      </c>
      <c r="Q2991" t="str">
        <f t="shared" si="46"/>
        <v>5-Large C&amp;I</v>
      </c>
      <c r="R2991" s="182"/>
      <c r="S2991" t="s">
        <v>304</v>
      </c>
      <c r="U2991" s="182"/>
    </row>
    <row r="2992" spans="1:21" x14ac:dyDescent="0.35">
      <c r="A2992" s="180">
        <v>5</v>
      </c>
      <c r="B2992" s="180" t="s">
        <v>181</v>
      </c>
      <c r="C2992" s="180">
        <v>2020</v>
      </c>
      <c r="D2992" s="180">
        <v>7</v>
      </c>
      <c r="E2992" s="180" t="s">
        <v>284</v>
      </c>
      <c r="F2992" s="181">
        <v>3</v>
      </c>
      <c r="G2992" s="180" t="s">
        <v>189</v>
      </c>
      <c r="H2992" s="180">
        <v>621</v>
      </c>
      <c r="I2992" s="180" t="s">
        <v>259</v>
      </c>
      <c r="J2992" s="180" t="s">
        <v>116</v>
      </c>
      <c r="K2992" s="180" t="s">
        <v>224</v>
      </c>
      <c r="L2992" s="180">
        <v>4532</v>
      </c>
      <c r="M2992" s="180" t="s">
        <v>200</v>
      </c>
      <c r="N2992" s="180">
        <v>6</v>
      </c>
      <c r="O2992" s="180">
        <v>430.54</v>
      </c>
      <c r="P2992" s="180">
        <v>3906</v>
      </c>
      <c r="Q2992" t="str">
        <f t="shared" si="46"/>
        <v>3-Small C&amp;I</v>
      </c>
      <c r="R2992" s="182"/>
      <c r="S2992" t="s">
        <v>304</v>
      </c>
      <c r="U2992" s="182"/>
    </row>
    <row r="2993" spans="1:21" x14ac:dyDescent="0.35">
      <c r="A2993" s="180">
        <v>5</v>
      </c>
      <c r="B2993" s="180" t="s">
        <v>181</v>
      </c>
      <c r="C2993" s="180">
        <v>2020</v>
      </c>
      <c r="D2993" s="180">
        <v>7</v>
      </c>
      <c r="E2993" s="180" t="s">
        <v>284</v>
      </c>
      <c r="F2993" s="181">
        <v>60</v>
      </c>
      <c r="G2993" s="180" t="s">
        <v>212</v>
      </c>
      <c r="H2993" s="180">
        <v>621</v>
      </c>
      <c r="I2993" s="180" t="s">
        <v>259</v>
      </c>
      <c r="J2993" s="180" t="s">
        <v>116</v>
      </c>
      <c r="K2993" s="180" t="s">
        <v>224</v>
      </c>
      <c r="L2993" s="180">
        <v>4563</v>
      </c>
      <c r="M2993" s="180" t="s">
        <v>228</v>
      </c>
      <c r="N2993" s="180">
        <v>1</v>
      </c>
      <c r="O2993" s="180">
        <v>7.83</v>
      </c>
      <c r="P2993" s="180">
        <v>7</v>
      </c>
      <c r="Q2993" t="str">
        <f t="shared" si="46"/>
        <v>3-Small C&amp;I</v>
      </c>
      <c r="R2993" s="182"/>
      <c r="S2993" t="s">
        <v>304</v>
      </c>
      <c r="U2993" s="182"/>
    </row>
    <row r="2994" spans="1:21" x14ac:dyDescent="0.35">
      <c r="A2994" s="180">
        <v>5</v>
      </c>
      <c r="B2994" s="180" t="s">
        <v>181</v>
      </c>
      <c r="C2994" s="180">
        <v>2020</v>
      </c>
      <c r="D2994" s="180">
        <v>7</v>
      </c>
      <c r="E2994" s="180" t="s">
        <v>284</v>
      </c>
      <c r="F2994" s="181">
        <v>3</v>
      </c>
      <c r="G2994" s="180" t="s">
        <v>189</v>
      </c>
      <c r="H2994" s="180">
        <v>903</v>
      </c>
      <c r="I2994" s="180" t="s">
        <v>239</v>
      </c>
      <c r="J2994" s="180" t="s">
        <v>121</v>
      </c>
      <c r="K2994" s="180" t="s">
        <v>230</v>
      </c>
      <c r="L2994" s="180">
        <v>4532</v>
      </c>
      <c r="M2994" s="180" t="s">
        <v>200</v>
      </c>
      <c r="N2994" s="180">
        <v>1165</v>
      </c>
      <c r="O2994" s="180">
        <v>292869.96000000002</v>
      </c>
      <c r="P2994" s="180">
        <v>2305357</v>
      </c>
      <c r="Q2994" t="str">
        <f t="shared" ref="Q2994:Q3057" si="47">VLOOKUP(J2994,S:T,2,FALSE)</f>
        <v>1-Residential</v>
      </c>
      <c r="R2994" s="182"/>
      <c r="S2994" t="s">
        <v>304</v>
      </c>
      <c r="U2994" s="182"/>
    </row>
    <row r="2995" spans="1:21" x14ac:dyDescent="0.35">
      <c r="A2995" s="180">
        <v>5</v>
      </c>
      <c r="B2995" s="180" t="s">
        <v>181</v>
      </c>
      <c r="C2995" s="180">
        <v>2020</v>
      </c>
      <c r="D2995" s="180">
        <v>7</v>
      </c>
      <c r="E2995" s="180" t="s">
        <v>284</v>
      </c>
      <c r="F2995" s="181">
        <v>60</v>
      </c>
      <c r="G2995" s="180" t="s">
        <v>212</v>
      </c>
      <c r="H2995" s="180">
        <v>600</v>
      </c>
      <c r="I2995" s="180" t="s">
        <v>266</v>
      </c>
      <c r="J2995" s="180" t="s">
        <v>123</v>
      </c>
      <c r="K2995" s="180" t="s">
        <v>261</v>
      </c>
      <c r="L2995" s="180">
        <v>360</v>
      </c>
      <c r="M2995" s="180" t="s">
        <v>225</v>
      </c>
      <c r="N2995" s="180">
        <v>9</v>
      </c>
      <c r="O2995" s="180">
        <v>3811.58</v>
      </c>
      <c r="P2995" s="180">
        <v>3693</v>
      </c>
      <c r="Q2995" t="str">
        <f t="shared" si="47"/>
        <v>Street</v>
      </c>
      <c r="R2995" s="182"/>
      <c r="S2995" t="s">
        <v>304</v>
      </c>
      <c r="U2995" s="182"/>
    </row>
    <row r="2996" spans="1:21" x14ac:dyDescent="0.35">
      <c r="A2996" s="180">
        <v>5</v>
      </c>
      <c r="B2996" s="180" t="s">
        <v>181</v>
      </c>
      <c r="C2996" s="180">
        <v>2020</v>
      </c>
      <c r="D2996" s="180">
        <v>7</v>
      </c>
      <c r="E2996" s="180" t="s">
        <v>284</v>
      </c>
      <c r="F2996" s="181">
        <v>10</v>
      </c>
      <c r="G2996" s="180" t="s">
        <v>238</v>
      </c>
      <c r="H2996" s="180">
        <v>905</v>
      </c>
      <c r="I2996" s="180" t="s">
        <v>272</v>
      </c>
      <c r="J2996" s="180" t="s">
        <v>122</v>
      </c>
      <c r="K2996" s="180" t="s">
        <v>242</v>
      </c>
      <c r="L2996" s="180">
        <v>4513</v>
      </c>
      <c r="M2996" s="180" t="s">
        <v>240</v>
      </c>
      <c r="N2996" s="180">
        <v>4894</v>
      </c>
      <c r="O2996" s="180">
        <v>139485.25</v>
      </c>
      <c r="P2996" s="180">
        <v>3378067</v>
      </c>
      <c r="Q2996" t="str">
        <f t="shared" si="47"/>
        <v>2-Low Income Residential</v>
      </c>
      <c r="R2996" s="182"/>
      <c r="S2996" t="s">
        <v>304</v>
      </c>
      <c r="U2996" s="182"/>
    </row>
    <row r="2997" spans="1:21" x14ac:dyDescent="0.35">
      <c r="A2997" s="180">
        <v>4</v>
      </c>
      <c r="B2997" s="180" t="s">
        <v>187</v>
      </c>
      <c r="C2997" s="180">
        <v>2020</v>
      </c>
      <c r="D2997" s="180">
        <v>7</v>
      </c>
      <c r="E2997" s="180" t="s">
        <v>284</v>
      </c>
      <c r="F2997" s="181">
        <v>10</v>
      </c>
      <c r="G2997" s="180" t="s">
        <v>238</v>
      </c>
      <c r="H2997" s="180">
        <v>6</v>
      </c>
      <c r="I2997" s="180" t="s">
        <v>256</v>
      </c>
      <c r="J2997" s="180" t="s">
        <v>122</v>
      </c>
      <c r="K2997" s="180" t="s">
        <v>242</v>
      </c>
      <c r="L2997" s="180">
        <v>207</v>
      </c>
      <c r="M2997" s="180" t="s">
        <v>243</v>
      </c>
      <c r="N2997" s="180">
        <v>1</v>
      </c>
      <c r="O2997" s="180">
        <v>43.27</v>
      </c>
      <c r="P2997" s="180">
        <v>265</v>
      </c>
      <c r="Q2997" t="str">
        <f t="shared" si="47"/>
        <v>2-Low Income Residential</v>
      </c>
      <c r="R2997" s="182"/>
      <c r="S2997" t="s">
        <v>304</v>
      </c>
      <c r="U2997" s="182"/>
    </row>
    <row r="2998" spans="1:21" x14ac:dyDescent="0.35">
      <c r="A2998" s="180">
        <v>5</v>
      </c>
      <c r="B2998" s="180" t="s">
        <v>181</v>
      </c>
      <c r="C2998" s="180">
        <v>2020</v>
      </c>
      <c r="D2998" s="180">
        <v>7</v>
      </c>
      <c r="E2998" s="180" t="s">
        <v>284</v>
      </c>
      <c r="F2998" s="181">
        <v>3</v>
      </c>
      <c r="G2998" s="180" t="s">
        <v>189</v>
      </c>
      <c r="H2998" s="180">
        <v>616</v>
      </c>
      <c r="I2998" s="180" t="s">
        <v>199</v>
      </c>
      <c r="J2998" s="180" t="s">
        <v>125</v>
      </c>
      <c r="K2998" s="180" t="s">
        <v>197</v>
      </c>
      <c r="L2998" s="180">
        <v>4532</v>
      </c>
      <c r="M2998" s="180" t="s">
        <v>200</v>
      </c>
      <c r="N2998" s="180">
        <v>3364</v>
      </c>
      <c r="O2998" s="180">
        <v>267378.77</v>
      </c>
      <c r="P2998" s="180">
        <v>812966</v>
      </c>
      <c r="Q2998" t="str">
        <f t="shared" si="47"/>
        <v>Street</v>
      </c>
      <c r="R2998" s="182"/>
      <c r="S2998" t="s">
        <v>304</v>
      </c>
      <c r="U2998" s="182"/>
    </row>
    <row r="2999" spans="1:21" x14ac:dyDescent="0.35">
      <c r="A2999" s="180">
        <v>5</v>
      </c>
      <c r="B2999" s="180" t="s">
        <v>181</v>
      </c>
      <c r="C2999" s="180">
        <v>2020</v>
      </c>
      <c r="D2999" s="180">
        <v>7</v>
      </c>
      <c r="E2999" s="180" t="s">
        <v>284</v>
      </c>
      <c r="F2999" s="181">
        <v>10</v>
      </c>
      <c r="G2999" s="180" t="s">
        <v>238</v>
      </c>
      <c r="H2999" s="180">
        <v>603</v>
      </c>
      <c r="I2999" s="180" t="s">
        <v>196</v>
      </c>
      <c r="J2999" s="180" t="s">
        <v>125</v>
      </c>
      <c r="K2999" s="180" t="s">
        <v>197</v>
      </c>
      <c r="L2999" s="180">
        <v>207</v>
      </c>
      <c r="M2999" s="180" t="s">
        <v>243</v>
      </c>
      <c r="N2999" s="180">
        <v>27</v>
      </c>
      <c r="O2999" s="180">
        <v>464.4</v>
      </c>
      <c r="P2999" s="180">
        <v>964</v>
      </c>
      <c r="Q2999" t="str">
        <f t="shared" si="47"/>
        <v>Street</v>
      </c>
      <c r="R2999" s="182"/>
      <c r="S2999" t="s">
        <v>304</v>
      </c>
      <c r="U2999" s="182"/>
    </row>
    <row r="3000" spans="1:21" x14ac:dyDescent="0.35">
      <c r="A3000" s="180">
        <v>5</v>
      </c>
      <c r="B3000" s="180" t="s">
        <v>181</v>
      </c>
      <c r="C3000" s="180">
        <v>2020</v>
      </c>
      <c r="D3000" s="180">
        <v>7</v>
      </c>
      <c r="E3000" s="180" t="s">
        <v>284</v>
      </c>
      <c r="F3000" s="181">
        <v>3</v>
      </c>
      <c r="G3000" s="180" t="s">
        <v>189</v>
      </c>
      <c r="H3000" s="180">
        <v>2</v>
      </c>
      <c r="I3000" s="180" t="s">
        <v>264</v>
      </c>
      <c r="J3000" s="180" t="s">
        <v>121</v>
      </c>
      <c r="K3000" s="180" t="s">
        <v>230</v>
      </c>
      <c r="L3000" s="180">
        <v>300</v>
      </c>
      <c r="M3000" s="180" t="s">
        <v>191</v>
      </c>
      <c r="N3000" s="180">
        <v>2</v>
      </c>
      <c r="O3000" s="180">
        <v>119.63</v>
      </c>
      <c r="P3000" s="180">
        <v>469</v>
      </c>
      <c r="Q3000" t="str">
        <f t="shared" si="47"/>
        <v>1-Residential</v>
      </c>
      <c r="R3000" s="182"/>
      <c r="S3000" t="s">
        <v>304</v>
      </c>
      <c r="U3000" s="182"/>
    </row>
    <row r="3001" spans="1:21" x14ac:dyDescent="0.35">
      <c r="A3001" s="180">
        <v>5</v>
      </c>
      <c r="B3001" s="180" t="s">
        <v>181</v>
      </c>
      <c r="C3001" s="180">
        <v>2020</v>
      </c>
      <c r="D3001" s="180">
        <v>7</v>
      </c>
      <c r="E3001" s="180" t="s">
        <v>284</v>
      </c>
      <c r="F3001" s="181">
        <v>5</v>
      </c>
      <c r="G3001" s="180" t="s">
        <v>195</v>
      </c>
      <c r="H3001" s="180">
        <v>13</v>
      </c>
      <c r="I3001" s="180" t="s">
        <v>296</v>
      </c>
      <c r="J3001" s="180" t="s">
        <v>119</v>
      </c>
      <c r="K3001" s="180" t="s">
        <v>216</v>
      </c>
      <c r="L3001" s="180">
        <v>460</v>
      </c>
      <c r="M3001" s="180" t="s">
        <v>198</v>
      </c>
      <c r="N3001" s="180">
        <v>7</v>
      </c>
      <c r="O3001" s="180">
        <v>17668.509999999998</v>
      </c>
      <c r="P3001" s="180">
        <v>102020</v>
      </c>
      <c r="Q3001" t="str">
        <f t="shared" si="47"/>
        <v>4-Medium C&amp;I</v>
      </c>
      <c r="R3001" s="182"/>
      <c r="S3001" t="s">
        <v>304</v>
      </c>
      <c r="U3001" s="182"/>
    </row>
    <row r="3002" spans="1:21" x14ac:dyDescent="0.35">
      <c r="A3002" s="180">
        <v>4</v>
      </c>
      <c r="B3002" s="180" t="s">
        <v>187</v>
      </c>
      <c r="C3002" s="180">
        <v>2020</v>
      </c>
      <c r="D3002" s="180">
        <v>7</v>
      </c>
      <c r="E3002" s="180" t="s">
        <v>284</v>
      </c>
      <c r="F3002" s="181">
        <v>5</v>
      </c>
      <c r="G3002" s="180" t="s">
        <v>195</v>
      </c>
      <c r="H3002" s="180">
        <v>18</v>
      </c>
      <c r="I3002" s="180" t="s">
        <v>215</v>
      </c>
      <c r="J3002" s="180" t="s">
        <v>119</v>
      </c>
      <c r="K3002" s="180" t="s">
        <v>216</v>
      </c>
      <c r="L3002" s="180">
        <v>460</v>
      </c>
      <c r="M3002" s="180" t="s">
        <v>198</v>
      </c>
      <c r="N3002" s="180">
        <v>1</v>
      </c>
      <c r="O3002" s="180">
        <v>538.01</v>
      </c>
      <c r="P3002" s="180">
        <v>2640</v>
      </c>
      <c r="Q3002" t="str">
        <f t="shared" si="47"/>
        <v>4-Medium C&amp;I</v>
      </c>
      <c r="R3002" s="182"/>
      <c r="S3002" t="s">
        <v>304</v>
      </c>
      <c r="U3002" s="182"/>
    </row>
    <row r="3003" spans="1:21" x14ac:dyDescent="0.35">
      <c r="A3003" s="180">
        <v>5</v>
      </c>
      <c r="B3003" s="180" t="s">
        <v>181</v>
      </c>
      <c r="C3003" s="180">
        <v>2020</v>
      </c>
      <c r="D3003" s="180">
        <v>7</v>
      </c>
      <c r="E3003" s="180" t="s">
        <v>284</v>
      </c>
      <c r="F3003" s="181">
        <v>75</v>
      </c>
      <c r="G3003" s="180" t="s">
        <v>212</v>
      </c>
      <c r="H3003" s="180">
        <v>18</v>
      </c>
      <c r="I3003" s="180" t="s">
        <v>215</v>
      </c>
      <c r="J3003" s="180" t="s">
        <v>119</v>
      </c>
      <c r="K3003" s="180" t="s">
        <v>216</v>
      </c>
      <c r="L3003" s="180">
        <v>1575</v>
      </c>
      <c r="M3003" s="180" t="s">
        <v>218</v>
      </c>
      <c r="N3003" s="180">
        <v>2</v>
      </c>
      <c r="O3003" s="180">
        <v>9726.83</v>
      </c>
      <c r="P3003" s="180">
        <v>58140</v>
      </c>
      <c r="Q3003" t="str">
        <f t="shared" si="47"/>
        <v>4-Medium C&amp;I</v>
      </c>
      <c r="R3003" s="182"/>
      <c r="S3003" t="s">
        <v>304</v>
      </c>
      <c r="U3003" s="182"/>
    </row>
    <row r="3004" spans="1:21" x14ac:dyDescent="0.35">
      <c r="A3004" s="180">
        <v>5</v>
      </c>
      <c r="B3004" s="180" t="s">
        <v>181</v>
      </c>
      <c r="C3004" s="180">
        <v>2020</v>
      </c>
      <c r="D3004" s="180">
        <v>7</v>
      </c>
      <c r="E3004" s="180" t="s">
        <v>284</v>
      </c>
      <c r="F3004" s="181">
        <v>77</v>
      </c>
      <c r="G3004" s="180" t="s">
        <v>212</v>
      </c>
      <c r="H3004" s="180">
        <v>18</v>
      </c>
      <c r="I3004" s="180" t="s">
        <v>215</v>
      </c>
      <c r="J3004" s="180" t="s">
        <v>119</v>
      </c>
      <c r="K3004" s="180" t="s">
        <v>216</v>
      </c>
      <c r="L3004" s="180">
        <v>1577</v>
      </c>
      <c r="M3004" s="180" t="s">
        <v>233</v>
      </c>
      <c r="N3004" s="180">
        <v>1</v>
      </c>
      <c r="O3004" s="180">
        <v>3849.75</v>
      </c>
      <c r="P3004" s="180">
        <v>22800</v>
      </c>
      <c r="Q3004" t="str">
        <f t="shared" si="47"/>
        <v>4-Medium C&amp;I</v>
      </c>
      <c r="R3004" s="182"/>
      <c r="S3004" t="s">
        <v>304</v>
      </c>
      <c r="U3004" s="182"/>
    </row>
    <row r="3005" spans="1:21" x14ac:dyDescent="0.35">
      <c r="A3005" s="180">
        <v>4</v>
      </c>
      <c r="B3005" s="180" t="s">
        <v>187</v>
      </c>
      <c r="C3005" s="180">
        <v>2020</v>
      </c>
      <c r="D3005" s="180">
        <v>7</v>
      </c>
      <c r="E3005" s="180" t="s">
        <v>284</v>
      </c>
      <c r="F3005" s="181">
        <v>3</v>
      </c>
      <c r="G3005" s="180" t="s">
        <v>189</v>
      </c>
      <c r="H3005" s="180">
        <v>9</v>
      </c>
      <c r="I3005" s="180" t="s">
        <v>275</v>
      </c>
      <c r="J3005" s="180" t="s">
        <v>117</v>
      </c>
      <c r="K3005" s="180" t="s">
        <v>236</v>
      </c>
      <c r="L3005" s="180">
        <v>300</v>
      </c>
      <c r="M3005" s="180" t="s">
        <v>191</v>
      </c>
      <c r="N3005" s="180">
        <v>2</v>
      </c>
      <c r="O3005" s="180">
        <v>124.38</v>
      </c>
      <c r="P3005" s="180">
        <v>554</v>
      </c>
      <c r="Q3005" t="str">
        <f t="shared" si="47"/>
        <v>3-Small C&amp;I</v>
      </c>
      <c r="R3005" s="182"/>
      <c r="S3005" t="s">
        <v>304</v>
      </c>
      <c r="U3005" s="182"/>
    </row>
    <row r="3006" spans="1:21" x14ac:dyDescent="0.35">
      <c r="A3006" s="180">
        <v>5</v>
      </c>
      <c r="B3006" s="180" t="s">
        <v>181</v>
      </c>
      <c r="C3006" s="180">
        <v>2020</v>
      </c>
      <c r="D3006" s="180">
        <v>7</v>
      </c>
      <c r="E3006" s="180" t="s">
        <v>284</v>
      </c>
      <c r="F3006" s="181">
        <v>3</v>
      </c>
      <c r="G3006" s="180" t="s">
        <v>189</v>
      </c>
      <c r="H3006" s="180">
        <v>13</v>
      </c>
      <c r="I3006" s="180" t="s">
        <v>296</v>
      </c>
      <c r="J3006" s="180" t="s">
        <v>119</v>
      </c>
      <c r="K3006" s="180" t="s">
        <v>216</v>
      </c>
      <c r="L3006" s="180">
        <v>300</v>
      </c>
      <c r="M3006" s="180" t="s">
        <v>191</v>
      </c>
      <c r="N3006" s="180">
        <v>86</v>
      </c>
      <c r="O3006" s="180">
        <v>183404.58</v>
      </c>
      <c r="P3006" s="180">
        <v>1050443</v>
      </c>
      <c r="Q3006" t="str">
        <f t="shared" si="47"/>
        <v>4-Medium C&amp;I</v>
      </c>
      <c r="R3006" s="182"/>
      <c r="S3006" t="s">
        <v>304</v>
      </c>
      <c r="U3006" s="182"/>
    </row>
    <row r="3007" spans="1:21" x14ac:dyDescent="0.35">
      <c r="A3007" s="180">
        <v>5</v>
      </c>
      <c r="B3007" s="180" t="s">
        <v>181</v>
      </c>
      <c r="C3007" s="180">
        <v>2020</v>
      </c>
      <c r="D3007" s="180">
        <v>7</v>
      </c>
      <c r="E3007" s="180" t="s">
        <v>284</v>
      </c>
      <c r="F3007" s="181">
        <v>1</v>
      </c>
      <c r="G3007" s="180" t="s">
        <v>183</v>
      </c>
      <c r="H3007" s="180">
        <v>5</v>
      </c>
      <c r="I3007" s="180" t="s">
        <v>190</v>
      </c>
      <c r="J3007" s="180" t="s">
        <v>115</v>
      </c>
      <c r="K3007" s="180" t="s">
        <v>185</v>
      </c>
      <c r="L3007" s="180">
        <v>200</v>
      </c>
      <c r="M3007" s="180" t="s">
        <v>210</v>
      </c>
      <c r="N3007" s="180">
        <v>1272</v>
      </c>
      <c r="O3007" s="180">
        <v>-48338.73</v>
      </c>
      <c r="P3007" s="180">
        <v>745988</v>
      </c>
      <c r="Q3007" t="str">
        <f t="shared" si="47"/>
        <v>3-Small C&amp;I</v>
      </c>
      <c r="R3007" s="182"/>
      <c r="S3007" t="s">
        <v>304</v>
      </c>
      <c r="U3007" s="182"/>
    </row>
    <row r="3008" spans="1:21" x14ac:dyDescent="0.35">
      <c r="A3008" s="180">
        <v>5</v>
      </c>
      <c r="B3008" s="180" t="s">
        <v>181</v>
      </c>
      <c r="C3008" s="180">
        <v>2020</v>
      </c>
      <c r="D3008" s="180">
        <v>7</v>
      </c>
      <c r="E3008" s="180" t="s">
        <v>284</v>
      </c>
      <c r="F3008" s="181">
        <v>1</v>
      </c>
      <c r="G3008" s="180" t="s">
        <v>183</v>
      </c>
      <c r="H3008" s="180">
        <v>11</v>
      </c>
      <c r="I3008" s="180" t="s">
        <v>283</v>
      </c>
      <c r="J3008" s="180" t="s">
        <v>115</v>
      </c>
      <c r="K3008" s="180" t="s">
        <v>185</v>
      </c>
      <c r="L3008" s="180">
        <v>200</v>
      </c>
      <c r="M3008" s="180" t="s">
        <v>210</v>
      </c>
      <c r="N3008" s="180">
        <v>9</v>
      </c>
      <c r="O3008" s="180">
        <v>-26084.57</v>
      </c>
      <c r="P3008" s="180">
        <v>43187</v>
      </c>
      <c r="Q3008" t="str">
        <f t="shared" si="47"/>
        <v>3-Small C&amp;I</v>
      </c>
      <c r="R3008" s="182"/>
      <c r="S3008" t="s">
        <v>304</v>
      </c>
      <c r="U3008" s="182"/>
    </row>
    <row r="3009" spans="1:21" x14ac:dyDescent="0.35">
      <c r="A3009" s="180">
        <v>5</v>
      </c>
      <c r="B3009" s="180" t="s">
        <v>181</v>
      </c>
      <c r="C3009" s="180">
        <v>2020</v>
      </c>
      <c r="D3009" s="180">
        <v>7</v>
      </c>
      <c r="E3009" s="180" t="s">
        <v>284</v>
      </c>
      <c r="F3009" s="181">
        <v>3</v>
      </c>
      <c r="G3009" s="180" t="s">
        <v>189</v>
      </c>
      <c r="H3009" s="180">
        <v>5</v>
      </c>
      <c r="I3009" s="180" t="s">
        <v>190</v>
      </c>
      <c r="J3009" s="180" t="s">
        <v>115</v>
      </c>
      <c r="K3009" s="180" t="s">
        <v>185</v>
      </c>
      <c r="L3009" s="180">
        <v>300</v>
      </c>
      <c r="M3009" s="180" t="s">
        <v>191</v>
      </c>
      <c r="N3009" s="180">
        <v>42857</v>
      </c>
      <c r="O3009" s="180">
        <v>-394524.95</v>
      </c>
      <c r="P3009" s="180">
        <v>53610635</v>
      </c>
      <c r="Q3009" t="str">
        <f t="shared" si="47"/>
        <v>3-Small C&amp;I</v>
      </c>
      <c r="R3009" s="182"/>
      <c r="S3009" t="s">
        <v>304</v>
      </c>
      <c r="U3009" s="182"/>
    </row>
    <row r="3010" spans="1:21" x14ac:dyDescent="0.35">
      <c r="A3010" s="180">
        <v>4</v>
      </c>
      <c r="B3010" s="180" t="s">
        <v>187</v>
      </c>
      <c r="C3010" s="180">
        <v>2020</v>
      </c>
      <c r="D3010" s="180">
        <v>7</v>
      </c>
      <c r="E3010" s="180" t="s">
        <v>284</v>
      </c>
      <c r="F3010" s="181">
        <v>6</v>
      </c>
      <c r="G3010" s="180" t="s">
        <v>192</v>
      </c>
      <c r="H3010" s="180">
        <v>615</v>
      </c>
      <c r="I3010" s="180" t="s">
        <v>292</v>
      </c>
      <c r="J3010" s="180" t="s">
        <v>123</v>
      </c>
      <c r="K3010" s="180" t="s">
        <v>261</v>
      </c>
      <c r="L3010" s="180">
        <v>4562</v>
      </c>
      <c r="M3010" s="180" t="s">
        <v>211</v>
      </c>
      <c r="N3010" s="180">
        <v>1</v>
      </c>
      <c r="O3010" s="180">
        <v>5708.66</v>
      </c>
      <c r="P3010" s="180">
        <v>11386</v>
      </c>
      <c r="Q3010" t="str">
        <f t="shared" si="47"/>
        <v>Street</v>
      </c>
      <c r="R3010" s="182"/>
      <c r="S3010" t="s">
        <v>304</v>
      </c>
      <c r="U3010" s="182"/>
    </row>
    <row r="3011" spans="1:21" x14ac:dyDescent="0.35">
      <c r="A3011" s="180">
        <v>5</v>
      </c>
      <c r="B3011" s="180" t="s">
        <v>181</v>
      </c>
      <c r="C3011" s="180">
        <v>2020</v>
      </c>
      <c r="D3011" s="180">
        <v>7</v>
      </c>
      <c r="E3011" s="180" t="s">
        <v>284</v>
      </c>
      <c r="F3011" s="181">
        <v>60</v>
      </c>
      <c r="G3011" s="180" t="s">
        <v>212</v>
      </c>
      <c r="H3011" s="180">
        <v>623</v>
      </c>
      <c r="I3011" s="180" t="s">
        <v>295</v>
      </c>
      <c r="J3011" s="180" t="s">
        <v>124</v>
      </c>
      <c r="K3011" s="180" t="s">
        <v>227</v>
      </c>
      <c r="L3011" s="180">
        <v>360</v>
      </c>
      <c r="M3011" s="180" t="s">
        <v>225</v>
      </c>
      <c r="N3011" s="180">
        <v>2</v>
      </c>
      <c r="O3011" s="180">
        <v>32.94</v>
      </c>
      <c r="P3011" s="180">
        <v>92</v>
      </c>
      <c r="Q3011" t="str">
        <f t="shared" si="47"/>
        <v>Street</v>
      </c>
      <c r="R3011" s="182"/>
      <c r="S3011" t="s">
        <v>304</v>
      </c>
      <c r="U3011" s="182"/>
    </row>
    <row r="3012" spans="1:21" x14ac:dyDescent="0.35">
      <c r="A3012" s="180">
        <v>5</v>
      </c>
      <c r="B3012" s="180" t="s">
        <v>181</v>
      </c>
      <c r="C3012" s="180">
        <v>2020</v>
      </c>
      <c r="D3012" s="180">
        <v>7</v>
      </c>
      <c r="E3012" s="180" t="s">
        <v>284</v>
      </c>
      <c r="F3012" s="181">
        <v>60</v>
      </c>
      <c r="G3012" s="180" t="s">
        <v>212</v>
      </c>
      <c r="H3012" s="180">
        <v>624</v>
      </c>
      <c r="I3012" s="180" t="s">
        <v>226</v>
      </c>
      <c r="J3012" s="180" t="s">
        <v>124</v>
      </c>
      <c r="K3012" s="180" t="s">
        <v>227</v>
      </c>
      <c r="L3012" s="180">
        <v>4563</v>
      </c>
      <c r="M3012" s="180" t="s">
        <v>228</v>
      </c>
      <c r="N3012" s="180">
        <v>2</v>
      </c>
      <c r="O3012" s="180">
        <v>39.28</v>
      </c>
      <c r="P3012" s="180">
        <v>188</v>
      </c>
      <c r="Q3012" t="str">
        <f t="shared" si="47"/>
        <v>Street</v>
      </c>
      <c r="R3012" s="182"/>
      <c r="S3012" t="s">
        <v>304</v>
      </c>
      <c r="U3012" s="182"/>
    </row>
    <row r="3013" spans="1:21" x14ac:dyDescent="0.35">
      <c r="A3013" s="180">
        <v>5</v>
      </c>
      <c r="B3013" s="180" t="s">
        <v>181</v>
      </c>
      <c r="C3013" s="180">
        <v>2020</v>
      </c>
      <c r="D3013" s="180">
        <v>7</v>
      </c>
      <c r="E3013" s="180" t="s">
        <v>284</v>
      </c>
      <c r="F3013" s="181">
        <v>3</v>
      </c>
      <c r="G3013" s="180" t="s">
        <v>189</v>
      </c>
      <c r="H3013" s="180">
        <v>20</v>
      </c>
      <c r="I3013" s="180" t="s">
        <v>300</v>
      </c>
      <c r="J3013" s="180" t="s">
        <v>128</v>
      </c>
      <c r="K3013" s="180" t="s">
        <v>205</v>
      </c>
      <c r="L3013" s="180">
        <v>300</v>
      </c>
      <c r="M3013" s="180" t="s">
        <v>191</v>
      </c>
      <c r="N3013" s="180">
        <v>69</v>
      </c>
      <c r="O3013" s="180">
        <v>125846.8</v>
      </c>
      <c r="P3013" s="180">
        <v>738010</v>
      </c>
      <c r="Q3013" t="str">
        <f t="shared" si="47"/>
        <v>4-Medium C&amp;I</v>
      </c>
      <c r="R3013" s="182"/>
      <c r="S3013" t="s">
        <v>304</v>
      </c>
      <c r="U3013" s="182"/>
    </row>
    <row r="3014" spans="1:21" x14ac:dyDescent="0.35">
      <c r="A3014" s="180">
        <v>5</v>
      </c>
      <c r="B3014" s="180" t="s">
        <v>181</v>
      </c>
      <c r="C3014" s="180">
        <v>2020</v>
      </c>
      <c r="D3014" s="180">
        <v>7</v>
      </c>
      <c r="E3014" s="180" t="s">
        <v>284</v>
      </c>
      <c r="F3014" s="181">
        <v>3</v>
      </c>
      <c r="G3014" s="180" t="s">
        <v>189</v>
      </c>
      <c r="H3014" s="180">
        <v>1</v>
      </c>
      <c r="I3014" s="180" t="s">
        <v>229</v>
      </c>
      <c r="J3014" s="180" t="s">
        <v>121</v>
      </c>
      <c r="K3014" s="180" t="s">
        <v>230</v>
      </c>
      <c r="L3014" s="180">
        <v>300</v>
      </c>
      <c r="M3014" s="180" t="s">
        <v>191</v>
      </c>
      <c r="N3014" s="180">
        <v>1203</v>
      </c>
      <c r="O3014" s="180">
        <v>245564.9</v>
      </c>
      <c r="P3014" s="180">
        <v>1051540</v>
      </c>
      <c r="Q3014" t="str">
        <f t="shared" si="47"/>
        <v>1-Residential</v>
      </c>
      <c r="R3014" s="182"/>
      <c r="S3014" t="s">
        <v>304</v>
      </c>
      <c r="U3014" s="182"/>
    </row>
    <row r="3015" spans="1:21" x14ac:dyDescent="0.35">
      <c r="A3015" s="180">
        <v>5</v>
      </c>
      <c r="B3015" s="180" t="s">
        <v>181</v>
      </c>
      <c r="C3015" s="180">
        <v>2020</v>
      </c>
      <c r="D3015" s="180">
        <v>7</v>
      </c>
      <c r="E3015" s="180" t="s">
        <v>284</v>
      </c>
      <c r="F3015" s="181">
        <v>71</v>
      </c>
      <c r="G3015" s="180" t="s">
        <v>212</v>
      </c>
      <c r="H3015" s="180">
        <v>1</v>
      </c>
      <c r="I3015" s="180" t="s">
        <v>229</v>
      </c>
      <c r="J3015" s="180" t="s">
        <v>121</v>
      </c>
      <c r="K3015" s="180" t="s">
        <v>230</v>
      </c>
      <c r="L3015" s="180">
        <v>1571</v>
      </c>
      <c r="M3015" s="180" t="s">
        <v>265</v>
      </c>
      <c r="N3015" s="180">
        <v>1</v>
      </c>
      <c r="O3015" s="180">
        <v>7</v>
      </c>
      <c r="P3015" s="180">
        <v>0</v>
      </c>
      <c r="Q3015" t="str">
        <f t="shared" si="47"/>
        <v>1-Residential</v>
      </c>
      <c r="R3015" s="182"/>
      <c r="S3015" t="s">
        <v>304</v>
      </c>
      <c r="U3015" s="182"/>
    </row>
    <row r="3016" spans="1:21" x14ac:dyDescent="0.35">
      <c r="A3016" s="180">
        <v>4</v>
      </c>
      <c r="B3016" s="180" t="s">
        <v>187</v>
      </c>
      <c r="C3016" s="180">
        <v>2020</v>
      </c>
      <c r="D3016" s="180">
        <v>7</v>
      </c>
      <c r="E3016" s="180" t="s">
        <v>284</v>
      </c>
      <c r="F3016" s="181">
        <v>10</v>
      </c>
      <c r="G3016" s="180" t="s">
        <v>238</v>
      </c>
      <c r="H3016" s="180">
        <v>1</v>
      </c>
      <c r="I3016" s="180" t="s">
        <v>229</v>
      </c>
      <c r="J3016" s="180" t="s">
        <v>121</v>
      </c>
      <c r="K3016" s="180" t="s">
        <v>230</v>
      </c>
      <c r="L3016" s="180">
        <v>207</v>
      </c>
      <c r="M3016" s="180" t="s">
        <v>243</v>
      </c>
      <c r="N3016" s="180">
        <v>34</v>
      </c>
      <c r="O3016" s="180">
        <v>6262.01</v>
      </c>
      <c r="P3016" s="180">
        <v>25837</v>
      </c>
      <c r="Q3016" t="str">
        <f t="shared" si="47"/>
        <v>1-Residential</v>
      </c>
      <c r="R3016" s="182"/>
      <c r="S3016" t="s">
        <v>304</v>
      </c>
      <c r="U3016" s="182"/>
    </row>
    <row r="3017" spans="1:21" x14ac:dyDescent="0.35">
      <c r="A3017" s="180">
        <v>5</v>
      </c>
      <c r="B3017" s="180" t="s">
        <v>181</v>
      </c>
      <c r="C3017" s="180">
        <v>2020</v>
      </c>
      <c r="D3017" s="180">
        <v>7</v>
      </c>
      <c r="E3017" s="180" t="s">
        <v>284</v>
      </c>
      <c r="F3017" s="181">
        <v>10</v>
      </c>
      <c r="G3017" s="180" t="s">
        <v>238</v>
      </c>
      <c r="H3017" s="180">
        <v>2</v>
      </c>
      <c r="I3017" s="180" t="s">
        <v>264</v>
      </c>
      <c r="J3017" s="180" t="s">
        <v>121</v>
      </c>
      <c r="K3017" s="180" t="s">
        <v>230</v>
      </c>
      <c r="L3017" s="180">
        <v>207</v>
      </c>
      <c r="M3017" s="180" t="s">
        <v>243</v>
      </c>
      <c r="N3017" s="180">
        <v>25</v>
      </c>
      <c r="O3017" s="180">
        <v>4583.46</v>
      </c>
      <c r="P3017" s="180">
        <v>19982</v>
      </c>
      <c r="Q3017" t="str">
        <f t="shared" si="47"/>
        <v>1-Residential</v>
      </c>
      <c r="R3017" s="182"/>
      <c r="S3017" t="s">
        <v>304</v>
      </c>
      <c r="U3017" s="182"/>
    </row>
    <row r="3018" spans="1:21" x14ac:dyDescent="0.35">
      <c r="A3018" s="180">
        <v>5</v>
      </c>
      <c r="B3018" s="180" t="s">
        <v>181</v>
      </c>
      <c r="C3018" s="180">
        <v>2020</v>
      </c>
      <c r="D3018" s="180">
        <v>7</v>
      </c>
      <c r="E3018" s="180" t="s">
        <v>284</v>
      </c>
      <c r="F3018" s="181">
        <v>5</v>
      </c>
      <c r="G3018" s="180" t="s">
        <v>195</v>
      </c>
      <c r="H3018" s="180">
        <v>602</v>
      </c>
      <c r="I3018" s="180" t="s">
        <v>246</v>
      </c>
      <c r="J3018" s="180" t="s">
        <v>125</v>
      </c>
      <c r="K3018" s="180" t="s">
        <v>197</v>
      </c>
      <c r="L3018" s="180">
        <v>460</v>
      </c>
      <c r="M3018" s="180" t="s">
        <v>198</v>
      </c>
      <c r="N3018" s="180">
        <v>26</v>
      </c>
      <c r="O3018" s="180">
        <v>3093.17</v>
      </c>
      <c r="P3018" s="180">
        <v>7889</v>
      </c>
      <c r="Q3018" t="str">
        <f t="shared" si="47"/>
        <v>Street</v>
      </c>
      <c r="R3018" s="182"/>
      <c r="S3018" t="s">
        <v>304</v>
      </c>
      <c r="U3018" s="182"/>
    </row>
    <row r="3019" spans="1:21" x14ac:dyDescent="0.35">
      <c r="A3019" s="180">
        <v>5</v>
      </c>
      <c r="B3019" s="180" t="s">
        <v>181</v>
      </c>
      <c r="C3019" s="180">
        <v>2020</v>
      </c>
      <c r="D3019" s="180">
        <v>7</v>
      </c>
      <c r="E3019" s="180" t="s">
        <v>284</v>
      </c>
      <c r="F3019" s="181">
        <v>3</v>
      </c>
      <c r="G3019" s="180" t="s">
        <v>189</v>
      </c>
      <c r="H3019" s="180">
        <v>956</v>
      </c>
      <c r="I3019" s="180" t="s">
        <v>285</v>
      </c>
      <c r="J3019" s="180" t="s">
        <v>119</v>
      </c>
      <c r="K3019" s="180" t="s">
        <v>216</v>
      </c>
      <c r="L3019" s="180">
        <v>4532</v>
      </c>
      <c r="M3019" s="180" t="s">
        <v>200</v>
      </c>
      <c r="N3019" s="180">
        <v>226</v>
      </c>
      <c r="O3019" s="180">
        <v>404101.68</v>
      </c>
      <c r="P3019" s="180">
        <v>4834331</v>
      </c>
      <c r="Q3019" t="str">
        <f t="shared" si="47"/>
        <v>4-Medium C&amp;I</v>
      </c>
      <c r="R3019" s="182"/>
      <c r="S3019" t="s">
        <v>304</v>
      </c>
      <c r="U3019" s="182"/>
    </row>
    <row r="3020" spans="1:21" x14ac:dyDescent="0.35">
      <c r="A3020" s="180">
        <v>4</v>
      </c>
      <c r="B3020" s="180" t="s">
        <v>187</v>
      </c>
      <c r="C3020" s="180">
        <v>2020</v>
      </c>
      <c r="D3020" s="180">
        <v>7</v>
      </c>
      <c r="E3020" s="180" t="s">
        <v>284</v>
      </c>
      <c r="F3020" s="181">
        <v>3</v>
      </c>
      <c r="G3020" s="180" t="s">
        <v>189</v>
      </c>
      <c r="H3020" s="180">
        <v>950</v>
      </c>
      <c r="I3020" s="180" t="s">
        <v>184</v>
      </c>
      <c r="J3020" s="180" t="s">
        <v>115</v>
      </c>
      <c r="K3020" s="180" t="s">
        <v>185</v>
      </c>
      <c r="L3020" s="180">
        <v>4532</v>
      </c>
      <c r="M3020" s="180" t="s">
        <v>200</v>
      </c>
      <c r="N3020" s="180">
        <v>1114</v>
      </c>
      <c r="O3020" s="180">
        <v>173404.9</v>
      </c>
      <c r="P3020" s="180">
        <v>1558221</v>
      </c>
      <c r="Q3020" t="str">
        <f t="shared" si="47"/>
        <v>3-Small C&amp;I</v>
      </c>
      <c r="R3020" s="182"/>
      <c r="S3020" t="s">
        <v>304</v>
      </c>
      <c r="U3020" s="182"/>
    </row>
    <row r="3021" spans="1:21" x14ac:dyDescent="0.35">
      <c r="A3021" s="180">
        <v>5</v>
      </c>
      <c r="B3021" s="180" t="s">
        <v>181</v>
      </c>
      <c r="C3021" s="180">
        <v>2020</v>
      </c>
      <c r="D3021" s="180">
        <v>7</v>
      </c>
      <c r="E3021" s="180" t="s">
        <v>284</v>
      </c>
      <c r="F3021" s="181">
        <v>5</v>
      </c>
      <c r="G3021" s="180" t="s">
        <v>195</v>
      </c>
      <c r="H3021" s="180">
        <v>950</v>
      </c>
      <c r="I3021" s="180" t="s">
        <v>184</v>
      </c>
      <c r="J3021" s="180" t="s">
        <v>115</v>
      </c>
      <c r="K3021" s="180" t="s">
        <v>185</v>
      </c>
      <c r="L3021" s="180">
        <v>4552</v>
      </c>
      <c r="M3021" s="180" t="s">
        <v>276</v>
      </c>
      <c r="N3021" s="180">
        <v>1324</v>
      </c>
      <c r="O3021" s="180">
        <v>379088.42</v>
      </c>
      <c r="P3021" s="180">
        <v>3699735</v>
      </c>
      <c r="Q3021" t="str">
        <f t="shared" si="47"/>
        <v>3-Small C&amp;I</v>
      </c>
      <c r="R3021" s="182"/>
      <c r="S3021" t="s">
        <v>304</v>
      </c>
      <c r="U3021" s="182"/>
    </row>
    <row r="3022" spans="1:21" x14ac:dyDescent="0.35">
      <c r="A3022" s="180">
        <v>5</v>
      </c>
      <c r="B3022" s="180" t="s">
        <v>181</v>
      </c>
      <c r="C3022" s="180">
        <v>2020</v>
      </c>
      <c r="D3022" s="180">
        <v>7</v>
      </c>
      <c r="E3022" s="180" t="s">
        <v>284</v>
      </c>
      <c r="F3022" s="181">
        <v>75</v>
      </c>
      <c r="G3022" s="180" t="s">
        <v>212</v>
      </c>
      <c r="H3022" s="180">
        <v>950</v>
      </c>
      <c r="I3022" s="180" t="s">
        <v>184</v>
      </c>
      <c r="J3022" s="180" t="s">
        <v>115</v>
      </c>
      <c r="K3022" s="180" t="s">
        <v>185</v>
      </c>
      <c r="L3022" s="180">
        <v>4575</v>
      </c>
      <c r="M3022" s="180" t="s">
        <v>212</v>
      </c>
      <c r="N3022" s="180">
        <v>2</v>
      </c>
      <c r="O3022" s="180">
        <v>1187.3699999999999</v>
      </c>
      <c r="P3022" s="180">
        <v>11780</v>
      </c>
      <c r="Q3022" t="str">
        <f t="shared" si="47"/>
        <v>3-Small C&amp;I</v>
      </c>
      <c r="R3022" s="182"/>
      <c r="S3022" t="s">
        <v>304</v>
      </c>
      <c r="U3022" s="182"/>
    </row>
    <row r="3023" spans="1:21" x14ac:dyDescent="0.35">
      <c r="A3023" s="180">
        <v>5</v>
      </c>
      <c r="B3023" s="180" t="s">
        <v>181</v>
      </c>
      <c r="C3023" s="180">
        <v>2020</v>
      </c>
      <c r="D3023" s="180">
        <v>7</v>
      </c>
      <c r="E3023" s="180" t="s">
        <v>284</v>
      </c>
      <c r="F3023" s="181">
        <v>79</v>
      </c>
      <c r="G3023" s="180" t="s">
        <v>212</v>
      </c>
      <c r="H3023" s="180">
        <v>950</v>
      </c>
      <c r="I3023" s="180" t="s">
        <v>184</v>
      </c>
      <c r="J3023" s="180" t="s">
        <v>115</v>
      </c>
      <c r="K3023" s="180" t="s">
        <v>185</v>
      </c>
      <c r="L3023" s="180">
        <v>4579</v>
      </c>
      <c r="M3023" s="180" t="s">
        <v>221</v>
      </c>
      <c r="N3023" s="180">
        <v>83</v>
      </c>
      <c r="O3023" s="180">
        <v>7411.23</v>
      </c>
      <c r="P3023" s="180">
        <v>66691</v>
      </c>
      <c r="Q3023" t="str">
        <f t="shared" si="47"/>
        <v>3-Small C&amp;I</v>
      </c>
      <c r="R3023" s="182"/>
      <c r="S3023" t="s">
        <v>304</v>
      </c>
      <c r="U3023" s="182"/>
    </row>
    <row r="3024" spans="1:21" x14ac:dyDescent="0.35">
      <c r="A3024" s="180">
        <v>4</v>
      </c>
      <c r="B3024" s="180" t="s">
        <v>187</v>
      </c>
      <c r="C3024" s="180">
        <v>2020</v>
      </c>
      <c r="D3024" s="180">
        <v>7</v>
      </c>
      <c r="E3024" s="180" t="s">
        <v>284</v>
      </c>
      <c r="F3024" s="181">
        <v>3</v>
      </c>
      <c r="G3024" s="180" t="s">
        <v>189</v>
      </c>
      <c r="H3024" s="180">
        <v>952</v>
      </c>
      <c r="I3024" s="180" t="s">
        <v>235</v>
      </c>
      <c r="J3024" s="180" t="s">
        <v>117</v>
      </c>
      <c r="K3024" s="180" t="s">
        <v>236</v>
      </c>
      <c r="L3024" s="180">
        <v>4532</v>
      </c>
      <c r="M3024" s="180" t="s">
        <v>200</v>
      </c>
      <c r="N3024" s="180">
        <v>10</v>
      </c>
      <c r="O3024" s="180">
        <v>583.54999999999995</v>
      </c>
      <c r="P3024" s="180">
        <v>4590</v>
      </c>
      <c r="Q3024" t="str">
        <f t="shared" si="47"/>
        <v>3-Small C&amp;I</v>
      </c>
      <c r="R3024" s="182"/>
      <c r="S3024" t="s">
        <v>304</v>
      </c>
      <c r="U3024" s="182"/>
    </row>
    <row r="3025" spans="1:21" x14ac:dyDescent="0.35">
      <c r="A3025" s="180">
        <v>5</v>
      </c>
      <c r="B3025" s="180" t="s">
        <v>181</v>
      </c>
      <c r="C3025" s="180">
        <v>2020</v>
      </c>
      <c r="D3025" s="180">
        <v>7</v>
      </c>
      <c r="E3025" s="180" t="s">
        <v>284</v>
      </c>
      <c r="F3025" s="181">
        <v>5</v>
      </c>
      <c r="G3025" s="180" t="s">
        <v>195</v>
      </c>
      <c r="H3025" s="180">
        <v>11</v>
      </c>
      <c r="I3025" s="180" t="s">
        <v>283</v>
      </c>
      <c r="J3025" s="180" t="s">
        <v>115</v>
      </c>
      <c r="K3025" s="180" t="s">
        <v>185</v>
      </c>
      <c r="L3025" s="180">
        <v>460</v>
      </c>
      <c r="M3025" s="180" t="s">
        <v>198</v>
      </c>
      <c r="N3025" s="180">
        <v>2</v>
      </c>
      <c r="O3025" s="180">
        <v>140.06</v>
      </c>
      <c r="P3025" s="180">
        <v>658</v>
      </c>
      <c r="Q3025" t="str">
        <f t="shared" si="47"/>
        <v>3-Small C&amp;I</v>
      </c>
      <c r="R3025" s="182"/>
      <c r="S3025" t="s">
        <v>304</v>
      </c>
      <c r="U3025" s="182"/>
    </row>
    <row r="3026" spans="1:21" x14ac:dyDescent="0.35">
      <c r="A3026" s="180">
        <v>5</v>
      </c>
      <c r="B3026" s="180" t="s">
        <v>181</v>
      </c>
      <c r="C3026" s="180">
        <v>2020</v>
      </c>
      <c r="D3026" s="180">
        <v>7</v>
      </c>
      <c r="E3026" s="180" t="s">
        <v>284</v>
      </c>
      <c r="F3026" s="181">
        <v>72</v>
      </c>
      <c r="G3026" s="180" t="s">
        <v>212</v>
      </c>
      <c r="H3026" s="180">
        <v>5</v>
      </c>
      <c r="I3026" s="180" t="s">
        <v>190</v>
      </c>
      <c r="J3026" s="180" t="s">
        <v>115</v>
      </c>
      <c r="K3026" s="180" t="s">
        <v>185</v>
      </c>
      <c r="L3026" s="180">
        <v>1572</v>
      </c>
      <c r="M3026" s="180" t="s">
        <v>231</v>
      </c>
      <c r="N3026" s="180">
        <v>1</v>
      </c>
      <c r="O3026" s="180">
        <v>2063.12</v>
      </c>
      <c r="P3026" s="180">
        <v>11199</v>
      </c>
      <c r="Q3026" t="str">
        <f t="shared" si="47"/>
        <v>3-Small C&amp;I</v>
      </c>
      <c r="R3026" s="182"/>
      <c r="S3026" t="s">
        <v>304</v>
      </c>
      <c r="U3026" s="182"/>
    </row>
    <row r="3027" spans="1:21" x14ac:dyDescent="0.35">
      <c r="A3027" s="180">
        <v>5</v>
      </c>
      <c r="B3027" s="180" t="s">
        <v>181</v>
      </c>
      <c r="C3027" s="180">
        <v>2020</v>
      </c>
      <c r="D3027" s="180">
        <v>7</v>
      </c>
      <c r="E3027" s="180" t="s">
        <v>284</v>
      </c>
      <c r="F3027" s="181">
        <v>10</v>
      </c>
      <c r="G3027" s="180" t="s">
        <v>238</v>
      </c>
      <c r="H3027" s="180">
        <v>616</v>
      </c>
      <c r="I3027" s="180" t="s">
        <v>199</v>
      </c>
      <c r="J3027" s="180" t="s">
        <v>125</v>
      </c>
      <c r="K3027" s="180" t="s">
        <v>197</v>
      </c>
      <c r="L3027" s="180">
        <v>4513</v>
      </c>
      <c r="M3027" s="180" t="s">
        <v>240</v>
      </c>
      <c r="N3027" s="180">
        <v>3</v>
      </c>
      <c r="O3027" s="180">
        <v>83.54</v>
      </c>
      <c r="P3027" s="180">
        <v>272</v>
      </c>
      <c r="Q3027" t="str">
        <f t="shared" si="47"/>
        <v>Street</v>
      </c>
      <c r="R3027" s="182"/>
      <c r="S3027" t="s">
        <v>304</v>
      </c>
      <c r="U3027" s="182"/>
    </row>
    <row r="3028" spans="1:21" x14ac:dyDescent="0.35">
      <c r="A3028" s="180">
        <v>5</v>
      </c>
      <c r="B3028" s="180" t="s">
        <v>181</v>
      </c>
      <c r="C3028" s="180">
        <v>2020</v>
      </c>
      <c r="D3028" s="180">
        <v>7</v>
      </c>
      <c r="E3028" s="180" t="s">
        <v>284</v>
      </c>
      <c r="F3028" s="181">
        <v>79</v>
      </c>
      <c r="G3028" s="180" t="s">
        <v>212</v>
      </c>
      <c r="H3028" s="180">
        <v>153</v>
      </c>
      <c r="I3028" s="180" t="s">
        <v>269</v>
      </c>
      <c r="J3028" s="180" t="s">
        <v>270</v>
      </c>
      <c r="K3028" s="180" t="s">
        <v>270</v>
      </c>
      <c r="L3028" s="180">
        <v>1579</v>
      </c>
      <c r="M3028" s="180" t="s">
        <v>271</v>
      </c>
      <c r="N3028" s="180">
        <v>18</v>
      </c>
      <c r="O3028" s="180">
        <v>0</v>
      </c>
      <c r="P3028" s="180">
        <v>3554287</v>
      </c>
      <c r="Q3028" t="str">
        <f t="shared" si="47"/>
        <v>OTHER</v>
      </c>
      <c r="R3028" s="182"/>
      <c r="S3028" t="s">
        <v>304</v>
      </c>
      <c r="U3028" s="182"/>
    </row>
    <row r="3029" spans="1:21" x14ac:dyDescent="0.35">
      <c r="A3029" s="180">
        <v>4</v>
      </c>
      <c r="B3029" s="180" t="s">
        <v>187</v>
      </c>
      <c r="C3029" s="180">
        <v>2020</v>
      </c>
      <c r="D3029" s="180">
        <v>7</v>
      </c>
      <c r="E3029" s="180" t="s">
        <v>284</v>
      </c>
      <c r="F3029" s="181">
        <v>1</v>
      </c>
      <c r="G3029" s="180" t="s">
        <v>183</v>
      </c>
      <c r="H3029" s="180">
        <v>5</v>
      </c>
      <c r="I3029" s="180" t="s">
        <v>190</v>
      </c>
      <c r="J3029" s="180" t="s">
        <v>115</v>
      </c>
      <c r="K3029" s="180" t="s">
        <v>185</v>
      </c>
      <c r="L3029" s="180">
        <v>200</v>
      </c>
      <c r="M3029" s="180" t="s">
        <v>210</v>
      </c>
      <c r="N3029" s="180">
        <v>13</v>
      </c>
      <c r="O3029" s="180">
        <v>1644.07</v>
      </c>
      <c r="P3029" s="180">
        <v>7996</v>
      </c>
      <c r="Q3029" t="str">
        <f t="shared" si="47"/>
        <v>3-Small C&amp;I</v>
      </c>
      <c r="R3029" s="182"/>
      <c r="S3029" t="s">
        <v>304</v>
      </c>
      <c r="U3029" s="182"/>
    </row>
    <row r="3030" spans="1:21" x14ac:dyDescent="0.35">
      <c r="A3030" s="180">
        <v>5</v>
      </c>
      <c r="B3030" s="180" t="s">
        <v>181</v>
      </c>
      <c r="C3030" s="180">
        <v>2020</v>
      </c>
      <c r="D3030" s="180">
        <v>7</v>
      </c>
      <c r="E3030" s="180" t="s">
        <v>284</v>
      </c>
      <c r="F3030" s="181">
        <v>6</v>
      </c>
      <c r="G3030" s="180" t="s">
        <v>192</v>
      </c>
      <c r="H3030" s="180">
        <v>625</v>
      </c>
      <c r="I3030" s="180" t="s">
        <v>286</v>
      </c>
      <c r="J3030" s="180" t="s">
        <v>132</v>
      </c>
      <c r="K3030" s="180" t="s">
        <v>212</v>
      </c>
      <c r="L3030" s="180">
        <v>700</v>
      </c>
      <c r="M3030" s="180" t="s">
        <v>193</v>
      </c>
      <c r="N3030" s="180">
        <v>1</v>
      </c>
      <c r="O3030" s="180">
        <v>18.12</v>
      </c>
      <c r="P3030" s="180">
        <v>16</v>
      </c>
      <c r="Q3030" t="str">
        <f t="shared" si="47"/>
        <v>Street</v>
      </c>
      <c r="R3030" s="182"/>
      <c r="S3030" t="s">
        <v>304</v>
      </c>
      <c r="U3030" s="182"/>
    </row>
    <row r="3031" spans="1:21" x14ac:dyDescent="0.35">
      <c r="A3031" s="180">
        <v>5</v>
      </c>
      <c r="B3031" s="180" t="s">
        <v>181</v>
      </c>
      <c r="C3031" s="180">
        <v>2020</v>
      </c>
      <c r="D3031" s="180">
        <v>7</v>
      </c>
      <c r="E3031" s="180" t="s">
        <v>284</v>
      </c>
      <c r="F3031" s="181">
        <v>6</v>
      </c>
      <c r="G3031" s="180" t="s">
        <v>192</v>
      </c>
      <c r="H3031" s="180">
        <v>613</v>
      </c>
      <c r="I3031" s="180" t="s">
        <v>258</v>
      </c>
      <c r="J3031" s="180" t="s">
        <v>116</v>
      </c>
      <c r="K3031" s="180" t="s">
        <v>224</v>
      </c>
      <c r="L3031" s="180">
        <v>700</v>
      </c>
      <c r="M3031" s="180" t="s">
        <v>193</v>
      </c>
      <c r="N3031" s="180">
        <v>6</v>
      </c>
      <c r="O3031" s="180">
        <v>95.67</v>
      </c>
      <c r="P3031" s="180">
        <v>278</v>
      </c>
      <c r="Q3031" t="str">
        <f t="shared" si="47"/>
        <v>3-Small C&amp;I</v>
      </c>
      <c r="R3031" s="182"/>
      <c r="S3031" t="s">
        <v>304</v>
      </c>
      <c r="U3031" s="182"/>
    </row>
    <row r="3032" spans="1:21" x14ac:dyDescent="0.35">
      <c r="A3032" s="180">
        <v>5</v>
      </c>
      <c r="B3032" s="180" t="s">
        <v>181</v>
      </c>
      <c r="C3032" s="180">
        <v>2020</v>
      </c>
      <c r="D3032" s="180">
        <v>7</v>
      </c>
      <c r="E3032" s="180" t="s">
        <v>284</v>
      </c>
      <c r="F3032" s="181">
        <v>6</v>
      </c>
      <c r="G3032" s="180" t="s">
        <v>192</v>
      </c>
      <c r="H3032" s="180">
        <v>621</v>
      </c>
      <c r="I3032" s="180" t="s">
        <v>259</v>
      </c>
      <c r="J3032" s="180" t="s">
        <v>116</v>
      </c>
      <c r="K3032" s="180" t="s">
        <v>224</v>
      </c>
      <c r="L3032" s="180">
        <v>4562</v>
      </c>
      <c r="M3032" s="180" t="s">
        <v>211</v>
      </c>
      <c r="N3032" s="180">
        <v>10</v>
      </c>
      <c r="O3032" s="180">
        <v>165.7</v>
      </c>
      <c r="P3032" s="180">
        <v>915</v>
      </c>
      <c r="Q3032" t="str">
        <f t="shared" si="47"/>
        <v>3-Small C&amp;I</v>
      </c>
      <c r="R3032" s="182"/>
      <c r="S3032" t="s">
        <v>304</v>
      </c>
      <c r="U3032" s="182"/>
    </row>
    <row r="3033" spans="1:21" x14ac:dyDescent="0.35">
      <c r="A3033" s="180">
        <v>4</v>
      </c>
      <c r="B3033" s="180" t="s">
        <v>187</v>
      </c>
      <c r="C3033" s="180">
        <v>2020</v>
      </c>
      <c r="D3033" s="180">
        <v>7</v>
      </c>
      <c r="E3033" s="180" t="s">
        <v>284</v>
      </c>
      <c r="F3033" s="181">
        <v>10</v>
      </c>
      <c r="G3033" s="180" t="s">
        <v>238</v>
      </c>
      <c r="H3033" s="180">
        <v>903</v>
      </c>
      <c r="I3033" s="180" t="s">
        <v>239</v>
      </c>
      <c r="J3033" s="180" t="s">
        <v>121</v>
      </c>
      <c r="K3033" s="180" t="s">
        <v>230</v>
      </c>
      <c r="L3033" s="180">
        <v>4513</v>
      </c>
      <c r="M3033" s="180" t="s">
        <v>240</v>
      </c>
      <c r="N3033" s="180">
        <v>138</v>
      </c>
      <c r="O3033" s="180">
        <v>15613.02</v>
      </c>
      <c r="P3033" s="180">
        <v>109024</v>
      </c>
      <c r="Q3033" t="str">
        <f t="shared" si="47"/>
        <v>1-Residential</v>
      </c>
      <c r="R3033" s="182"/>
      <c r="S3033" t="s">
        <v>304</v>
      </c>
      <c r="U3033" s="182"/>
    </row>
    <row r="3034" spans="1:21" x14ac:dyDescent="0.35">
      <c r="A3034" s="180">
        <v>5</v>
      </c>
      <c r="B3034" s="180" t="s">
        <v>181</v>
      </c>
      <c r="C3034" s="180">
        <v>2020</v>
      </c>
      <c r="D3034" s="180">
        <v>7</v>
      </c>
      <c r="E3034" s="180" t="s">
        <v>284</v>
      </c>
      <c r="F3034" s="181">
        <v>6</v>
      </c>
      <c r="G3034" s="180" t="s">
        <v>192</v>
      </c>
      <c r="H3034" s="180">
        <v>615</v>
      </c>
      <c r="I3034" s="180" t="s">
        <v>292</v>
      </c>
      <c r="J3034" s="180" t="s">
        <v>123</v>
      </c>
      <c r="K3034" s="180" t="s">
        <v>261</v>
      </c>
      <c r="L3034" s="180">
        <v>4562</v>
      </c>
      <c r="M3034" s="180" t="s">
        <v>211</v>
      </c>
      <c r="N3034" s="180">
        <v>513</v>
      </c>
      <c r="O3034" s="180">
        <v>617961.03</v>
      </c>
      <c r="P3034" s="180">
        <v>1213547</v>
      </c>
      <c r="Q3034" t="str">
        <f t="shared" si="47"/>
        <v>Street</v>
      </c>
      <c r="R3034" s="182"/>
      <c r="S3034" t="s">
        <v>304</v>
      </c>
      <c r="U3034" s="182"/>
    </row>
    <row r="3035" spans="1:21" x14ac:dyDescent="0.35">
      <c r="A3035" s="180">
        <v>5</v>
      </c>
      <c r="B3035" s="180" t="s">
        <v>181</v>
      </c>
      <c r="C3035" s="180">
        <v>2020</v>
      </c>
      <c r="D3035" s="180">
        <v>7</v>
      </c>
      <c r="E3035" s="180" t="s">
        <v>284</v>
      </c>
      <c r="F3035" s="181">
        <v>6</v>
      </c>
      <c r="G3035" s="180" t="s">
        <v>192</v>
      </c>
      <c r="H3035" s="180">
        <v>606</v>
      </c>
      <c r="I3035" s="180" t="s">
        <v>279</v>
      </c>
      <c r="J3035" s="180" t="s">
        <v>130</v>
      </c>
      <c r="K3035" s="180" t="s">
        <v>280</v>
      </c>
      <c r="L3035" s="180">
        <v>700</v>
      </c>
      <c r="M3035" s="180" t="s">
        <v>193</v>
      </c>
      <c r="N3035" s="180">
        <v>2</v>
      </c>
      <c r="O3035" s="180">
        <v>651.30999999999995</v>
      </c>
      <c r="P3035" s="180">
        <v>997</v>
      </c>
      <c r="Q3035" t="str">
        <f t="shared" si="47"/>
        <v>Street</v>
      </c>
      <c r="R3035" s="182"/>
      <c r="S3035" t="s">
        <v>304</v>
      </c>
      <c r="U3035" s="182"/>
    </row>
    <row r="3036" spans="1:21" x14ac:dyDescent="0.35">
      <c r="A3036" s="180">
        <v>4</v>
      </c>
      <c r="B3036" s="180" t="s">
        <v>187</v>
      </c>
      <c r="C3036" s="180">
        <v>2020</v>
      </c>
      <c r="D3036" s="180">
        <v>7</v>
      </c>
      <c r="E3036" s="180" t="s">
        <v>284</v>
      </c>
      <c r="F3036" s="181">
        <v>1</v>
      </c>
      <c r="G3036" s="180" t="s">
        <v>183</v>
      </c>
      <c r="H3036" s="180">
        <v>2</v>
      </c>
      <c r="I3036" s="180" t="s">
        <v>264</v>
      </c>
      <c r="J3036" s="180" t="s">
        <v>121</v>
      </c>
      <c r="K3036" s="180" t="s">
        <v>230</v>
      </c>
      <c r="L3036" s="180">
        <v>200</v>
      </c>
      <c r="M3036" s="180" t="s">
        <v>210</v>
      </c>
      <c r="N3036" s="180">
        <v>1</v>
      </c>
      <c r="O3036" s="180">
        <v>554.58000000000004</v>
      </c>
      <c r="P3036" s="180">
        <v>2396</v>
      </c>
      <c r="Q3036" t="str">
        <f t="shared" si="47"/>
        <v>1-Residential</v>
      </c>
      <c r="R3036" s="182"/>
      <c r="S3036" t="s">
        <v>304</v>
      </c>
      <c r="U3036" s="182"/>
    </row>
    <row r="3037" spans="1:21" x14ac:dyDescent="0.35">
      <c r="A3037" s="180">
        <v>5</v>
      </c>
      <c r="B3037" s="180" t="s">
        <v>181</v>
      </c>
      <c r="C3037" s="180">
        <v>2020</v>
      </c>
      <c r="D3037" s="180">
        <v>7</v>
      </c>
      <c r="E3037" s="180" t="s">
        <v>284</v>
      </c>
      <c r="F3037" s="181">
        <v>1</v>
      </c>
      <c r="G3037" s="180" t="s">
        <v>183</v>
      </c>
      <c r="H3037" s="180">
        <v>903</v>
      </c>
      <c r="I3037" s="180" t="s">
        <v>239</v>
      </c>
      <c r="J3037" s="180" t="s">
        <v>121</v>
      </c>
      <c r="K3037" s="180" t="s">
        <v>230</v>
      </c>
      <c r="L3037" s="180">
        <v>4512</v>
      </c>
      <c r="M3037" s="180" t="s">
        <v>186</v>
      </c>
      <c r="N3037" s="180">
        <v>449611</v>
      </c>
      <c r="O3037" s="180">
        <v>48309306.619999997</v>
      </c>
      <c r="P3037" s="180">
        <v>353820469</v>
      </c>
      <c r="Q3037" t="str">
        <f t="shared" si="47"/>
        <v>1-Residential</v>
      </c>
      <c r="R3037" s="182"/>
      <c r="S3037" t="s">
        <v>304</v>
      </c>
      <c r="U3037" s="182"/>
    </row>
    <row r="3038" spans="1:21" x14ac:dyDescent="0.35">
      <c r="A3038" s="180">
        <v>5</v>
      </c>
      <c r="B3038" s="180" t="s">
        <v>181</v>
      </c>
      <c r="C3038" s="180">
        <v>2020</v>
      </c>
      <c r="D3038" s="180">
        <v>7</v>
      </c>
      <c r="E3038" s="180" t="s">
        <v>284</v>
      </c>
      <c r="F3038" s="181">
        <v>10</v>
      </c>
      <c r="G3038" s="180" t="s">
        <v>238</v>
      </c>
      <c r="H3038" s="180">
        <v>602</v>
      </c>
      <c r="I3038" s="180" t="s">
        <v>246</v>
      </c>
      <c r="J3038" s="180" t="s">
        <v>125</v>
      </c>
      <c r="K3038" s="180" t="s">
        <v>197</v>
      </c>
      <c r="L3038" s="180">
        <v>207</v>
      </c>
      <c r="M3038" s="180" t="s">
        <v>243</v>
      </c>
      <c r="N3038" s="180">
        <v>2</v>
      </c>
      <c r="O3038" s="180">
        <v>62.1</v>
      </c>
      <c r="P3038" s="180">
        <v>106</v>
      </c>
      <c r="Q3038" t="str">
        <f t="shared" si="47"/>
        <v>Street</v>
      </c>
      <c r="R3038" s="182"/>
      <c r="S3038" t="s">
        <v>304</v>
      </c>
      <c r="U3038" s="182"/>
    </row>
    <row r="3039" spans="1:21" x14ac:dyDescent="0.35">
      <c r="A3039" s="180">
        <v>5</v>
      </c>
      <c r="B3039" s="180" t="s">
        <v>181</v>
      </c>
      <c r="C3039" s="180">
        <v>2020</v>
      </c>
      <c r="D3039" s="180">
        <v>7</v>
      </c>
      <c r="E3039" s="180" t="s">
        <v>284</v>
      </c>
      <c r="F3039" s="181">
        <v>1</v>
      </c>
      <c r="G3039" s="180" t="s">
        <v>183</v>
      </c>
      <c r="H3039" s="180">
        <v>616</v>
      </c>
      <c r="I3039" s="180" t="s">
        <v>199</v>
      </c>
      <c r="J3039" s="180" t="s">
        <v>125</v>
      </c>
      <c r="K3039" s="180" t="s">
        <v>197</v>
      </c>
      <c r="L3039" s="180">
        <v>4512</v>
      </c>
      <c r="M3039" s="180" t="s">
        <v>186</v>
      </c>
      <c r="N3039" s="180">
        <v>612</v>
      </c>
      <c r="O3039" s="180">
        <v>21015.77</v>
      </c>
      <c r="P3039" s="180">
        <v>49905</v>
      </c>
      <c r="Q3039" t="str">
        <f t="shared" si="47"/>
        <v>Street</v>
      </c>
      <c r="R3039" s="182"/>
      <c r="S3039" t="s">
        <v>304</v>
      </c>
      <c r="U3039" s="182"/>
    </row>
    <row r="3040" spans="1:21" x14ac:dyDescent="0.35">
      <c r="A3040" s="180">
        <v>5</v>
      </c>
      <c r="B3040" s="180" t="s">
        <v>181</v>
      </c>
      <c r="C3040" s="180">
        <v>2020</v>
      </c>
      <c r="D3040" s="180">
        <v>7</v>
      </c>
      <c r="E3040" s="180" t="s">
        <v>284</v>
      </c>
      <c r="F3040" s="181">
        <v>1</v>
      </c>
      <c r="G3040" s="180" t="s">
        <v>183</v>
      </c>
      <c r="H3040" s="180">
        <v>18</v>
      </c>
      <c r="I3040" s="180" t="s">
        <v>215</v>
      </c>
      <c r="J3040" s="180" t="s">
        <v>119</v>
      </c>
      <c r="K3040" s="180" t="s">
        <v>216</v>
      </c>
      <c r="L3040" s="180">
        <v>200</v>
      </c>
      <c r="M3040" s="180" t="s">
        <v>210</v>
      </c>
      <c r="N3040" s="180">
        <v>1</v>
      </c>
      <c r="O3040" s="180">
        <v>157</v>
      </c>
      <c r="P3040" s="180">
        <v>560</v>
      </c>
      <c r="Q3040" t="str">
        <f t="shared" si="47"/>
        <v>4-Medium C&amp;I</v>
      </c>
      <c r="R3040" s="182"/>
      <c r="S3040" t="s">
        <v>304</v>
      </c>
      <c r="U3040" s="182"/>
    </row>
    <row r="3041" spans="1:21" x14ac:dyDescent="0.35">
      <c r="A3041" s="180">
        <v>5</v>
      </c>
      <c r="B3041" s="180" t="s">
        <v>181</v>
      </c>
      <c r="C3041" s="180">
        <v>2020</v>
      </c>
      <c r="D3041" s="180">
        <v>7</v>
      </c>
      <c r="E3041" s="180" t="s">
        <v>284</v>
      </c>
      <c r="F3041" s="181">
        <v>5</v>
      </c>
      <c r="G3041" s="180" t="s">
        <v>195</v>
      </c>
      <c r="H3041" s="180">
        <v>954</v>
      </c>
      <c r="I3041" s="180" t="s">
        <v>237</v>
      </c>
      <c r="J3041" s="180" t="s">
        <v>119</v>
      </c>
      <c r="K3041" s="180" t="s">
        <v>216</v>
      </c>
      <c r="L3041" s="180">
        <v>4552</v>
      </c>
      <c r="M3041" s="180" t="s">
        <v>276</v>
      </c>
      <c r="N3041" s="180">
        <v>503</v>
      </c>
      <c r="O3041" s="180">
        <v>1226700.8700000001</v>
      </c>
      <c r="P3041" s="180">
        <v>13168851</v>
      </c>
      <c r="Q3041" t="str">
        <f t="shared" si="47"/>
        <v>4-Medium C&amp;I</v>
      </c>
      <c r="R3041" s="182"/>
      <c r="S3041" t="s">
        <v>304</v>
      </c>
      <c r="U3041" s="182"/>
    </row>
    <row r="3042" spans="1:21" x14ac:dyDescent="0.35">
      <c r="A3042" s="180">
        <v>5</v>
      </c>
      <c r="B3042" s="180" t="s">
        <v>181</v>
      </c>
      <c r="C3042" s="180">
        <v>2020</v>
      </c>
      <c r="D3042" s="180">
        <v>7</v>
      </c>
      <c r="E3042" s="180" t="s">
        <v>284</v>
      </c>
      <c r="F3042" s="181">
        <v>6</v>
      </c>
      <c r="G3042" s="180" t="s">
        <v>192</v>
      </c>
      <c r="H3042" s="180">
        <v>950</v>
      </c>
      <c r="I3042" s="180" t="s">
        <v>184</v>
      </c>
      <c r="J3042" s="180" t="s">
        <v>115</v>
      </c>
      <c r="K3042" s="180" t="s">
        <v>185</v>
      </c>
      <c r="L3042" s="180">
        <v>4562</v>
      </c>
      <c r="M3042" s="180" t="s">
        <v>211</v>
      </c>
      <c r="N3042" s="180">
        <v>30</v>
      </c>
      <c r="O3042" s="180">
        <v>846.64</v>
      </c>
      <c r="P3042" s="180">
        <v>5597</v>
      </c>
      <c r="Q3042" t="str">
        <f t="shared" si="47"/>
        <v>3-Small C&amp;I</v>
      </c>
      <c r="R3042" s="182"/>
      <c r="S3042" t="s">
        <v>304</v>
      </c>
      <c r="U3042" s="182"/>
    </row>
    <row r="3043" spans="1:21" x14ac:dyDescent="0.35">
      <c r="A3043" s="180">
        <v>4</v>
      </c>
      <c r="B3043" s="180" t="s">
        <v>187</v>
      </c>
      <c r="C3043" s="180">
        <v>2020</v>
      </c>
      <c r="D3043" s="180">
        <v>7</v>
      </c>
      <c r="E3043" s="180" t="s">
        <v>284</v>
      </c>
      <c r="F3043" s="181">
        <v>1</v>
      </c>
      <c r="G3043" s="180" t="s">
        <v>183</v>
      </c>
      <c r="H3043" s="180">
        <v>950</v>
      </c>
      <c r="I3043" s="180" t="s">
        <v>184</v>
      </c>
      <c r="J3043" s="180" t="s">
        <v>115</v>
      </c>
      <c r="K3043" s="180" t="s">
        <v>185</v>
      </c>
      <c r="L3043" s="180">
        <v>4512</v>
      </c>
      <c r="M3043" s="180" t="s">
        <v>186</v>
      </c>
      <c r="N3043" s="180">
        <v>27</v>
      </c>
      <c r="O3043" s="180">
        <v>1870.44</v>
      </c>
      <c r="P3043" s="180">
        <v>16696</v>
      </c>
      <c r="Q3043" t="str">
        <f t="shared" si="47"/>
        <v>3-Small C&amp;I</v>
      </c>
      <c r="R3043" s="182"/>
      <c r="S3043" t="s">
        <v>304</v>
      </c>
      <c r="U3043" s="182"/>
    </row>
    <row r="3044" spans="1:21" x14ac:dyDescent="0.35">
      <c r="A3044" s="180">
        <v>4</v>
      </c>
      <c r="B3044" s="180" t="s">
        <v>187</v>
      </c>
      <c r="C3044" s="180">
        <v>2020</v>
      </c>
      <c r="D3044" s="180">
        <v>7</v>
      </c>
      <c r="E3044" s="180" t="s">
        <v>284</v>
      </c>
      <c r="F3044" s="181">
        <v>3</v>
      </c>
      <c r="G3044" s="180" t="s">
        <v>189</v>
      </c>
      <c r="H3044" s="180">
        <v>15</v>
      </c>
      <c r="I3044" s="180" t="s">
        <v>252</v>
      </c>
      <c r="J3044" s="180" t="s">
        <v>118</v>
      </c>
      <c r="K3044" s="180" t="s">
        <v>214</v>
      </c>
      <c r="L3044" s="180">
        <v>300</v>
      </c>
      <c r="M3044" s="180" t="s">
        <v>191</v>
      </c>
      <c r="N3044" s="180">
        <v>1</v>
      </c>
      <c r="O3044" s="180">
        <v>14.92</v>
      </c>
      <c r="P3044" s="180">
        <v>26</v>
      </c>
      <c r="Q3044" t="str">
        <f t="shared" si="47"/>
        <v>3-Small C&amp;I</v>
      </c>
      <c r="R3044" s="182"/>
      <c r="S3044" t="s">
        <v>304</v>
      </c>
      <c r="U3044" s="182"/>
    </row>
    <row r="3045" spans="1:21" x14ac:dyDescent="0.35">
      <c r="A3045" s="180">
        <v>4</v>
      </c>
      <c r="B3045" s="180" t="s">
        <v>187</v>
      </c>
      <c r="C3045" s="180">
        <v>2020</v>
      </c>
      <c r="D3045" s="180">
        <v>7</v>
      </c>
      <c r="E3045" s="180" t="s">
        <v>284</v>
      </c>
      <c r="F3045" s="181">
        <v>1</v>
      </c>
      <c r="G3045" s="180" t="s">
        <v>183</v>
      </c>
      <c r="H3045" s="180">
        <v>953</v>
      </c>
      <c r="I3045" s="180" t="s">
        <v>213</v>
      </c>
      <c r="J3045" s="180" t="s">
        <v>118</v>
      </c>
      <c r="K3045" s="180" t="s">
        <v>214</v>
      </c>
      <c r="L3045" s="180">
        <v>4512</v>
      </c>
      <c r="M3045" s="180" t="s">
        <v>186</v>
      </c>
      <c r="N3045" s="180">
        <v>1</v>
      </c>
      <c r="O3045" s="180">
        <v>32.04</v>
      </c>
      <c r="P3045" s="180">
        <v>209</v>
      </c>
      <c r="Q3045" t="str">
        <f t="shared" si="47"/>
        <v>3-Small C&amp;I</v>
      </c>
      <c r="R3045" s="182"/>
      <c r="S3045" t="s">
        <v>304</v>
      </c>
      <c r="U3045" s="182"/>
    </row>
    <row r="3046" spans="1:21" x14ac:dyDescent="0.35">
      <c r="A3046" s="180">
        <v>5</v>
      </c>
      <c r="B3046" s="180" t="s">
        <v>181</v>
      </c>
      <c r="C3046" s="180">
        <v>2020</v>
      </c>
      <c r="D3046" s="180">
        <v>7</v>
      </c>
      <c r="E3046" s="180" t="s">
        <v>284</v>
      </c>
      <c r="F3046" s="181">
        <v>5</v>
      </c>
      <c r="G3046" s="180" t="s">
        <v>195</v>
      </c>
      <c r="H3046" s="180">
        <v>5</v>
      </c>
      <c r="I3046" s="180" t="s">
        <v>190</v>
      </c>
      <c r="J3046" s="180" t="s">
        <v>115</v>
      </c>
      <c r="K3046" s="180" t="s">
        <v>185</v>
      </c>
      <c r="L3046" s="180">
        <v>460</v>
      </c>
      <c r="M3046" s="180" t="s">
        <v>198</v>
      </c>
      <c r="N3046" s="180">
        <v>981</v>
      </c>
      <c r="O3046" s="180">
        <v>141560.43</v>
      </c>
      <c r="P3046" s="180">
        <v>1686530</v>
      </c>
      <c r="Q3046" t="str">
        <f t="shared" si="47"/>
        <v>3-Small C&amp;I</v>
      </c>
      <c r="R3046" s="182"/>
      <c r="S3046" t="s">
        <v>304</v>
      </c>
      <c r="U3046" s="182"/>
    </row>
    <row r="3047" spans="1:21" x14ac:dyDescent="0.35">
      <c r="A3047" s="180">
        <v>5</v>
      </c>
      <c r="B3047" s="180" t="s">
        <v>181</v>
      </c>
      <c r="C3047" s="180">
        <v>2020</v>
      </c>
      <c r="D3047" s="180">
        <v>7</v>
      </c>
      <c r="E3047" s="180" t="s">
        <v>284</v>
      </c>
      <c r="F3047" s="181">
        <v>10</v>
      </c>
      <c r="G3047" s="180" t="s">
        <v>238</v>
      </c>
      <c r="H3047" s="180">
        <v>5</v>
      </c>
      <c r="I3047" s="180" t="s">
        <v>190</v>
      </c>
      <c r="J3047" s="180" t="s">
        <v>115</v>
      </c>
      <c r="K3047" s="180" t="s">
        <v>185</v>
      </c>
      <c r="L3047" s="180">
        <v>207</v>
      </c>
      <c r="M3047" s="180" t="s">
        <v>243</v>
      </c>
      <c r="N3047" s="180">
        <v>15</v>
      </c>
      <c r="O3047" s="180">
        <v>1382.75</v>
      </c>
      <c r="P3047" s="180">
        <v>6724</v>
      </c>
      <c r="Q3047" t="str">
        <f t="shared" si="47"/>
        <v>3-Small C&amp;I</v>
      </c>
      <c r="R3047" s="182"/>
      <c r="S3047" t="s">
        <v>304</v>
      </c>
      <c r="U3047" s="182"/>
    </row>
    <row r="3048" spans="1:21" x14ac:dyDescent="0.35">
      <c r="A3048" s="180">
        <v>5</v>
      </c>
      <c r="B3048" s="180" t="s">
        <v>181</v>
      </c>
      <c r="C3048" s="180">
        <v>2020</v>
      </c>
      <c r="D3048" s="180">
        <v>7</v>
      </c>
      <c r="E3048" s="180" t="s">
        <v>284</v>
      </c>
      <c r="F3048" s="181">
        <v>6</v>
      </c>
      <c r="G3048" s="180" t="s">
        <v>192</v>
      </c>
      <c r="H3048" s="180">
        <v>626</v>
      </c>
      <c r="I3048" s="180" t="s">
        <v>268</v>
      </c>
      <c r="J3048" s="180" t="s">
        <v>132</v>
      </c>
      <c r="K3048" s="180" t="s">
        <v>212</v>
      </c>
      <c r="L3048" s="180">
        <v>700</v>
      </c>
      <c r="M3048" s="180" t="s">
        <v>193</v>
      </c>
      <c r="N3048" s="180">
        <v>4</v>
      </c>
      <c r="O3048" s="180">
        <v>2129.38</v>
      </c>
      <c r="P3048" s="180">
        <v>464</v>
      </c>
      <c r="Q3048" t="str">
        <f t="shared" si="47"/>
        <v>Street</v>
      </c>
      <c r="R3048" s="182"/>
      <c r="S3048" t="s">
        <v>304</v>
      </c>
      <c r="U3048" s="182"/>
    </row>
    <row r="3049" spans="1:21" x14ac:dyDescent="0.35">
      <c r="A3049" s="180">
        <v>5</v>
      </c>
      <c r="B3049" s="180" t="s">
        <v>181</v>
      </c>
      <c r="C3049" s="180">
        <v>2020</v>
      </c>
      <c r="D3049" s="180">
        <v>7</v>
      </c>
      <c r="E3049" s="180" t="s">
        <v>284</v>
      </c>
      <c r="F3049" s="181">
        <v>5</v>
      </c>
      <c r="G3049" s="180" t="s">
        <v>195</v>
      </c>
      <c r="H3049" s="180">
        <v>710</v>
      </c>
      <c r="I3049" s="180" t="s">
        <v>220</v>
      </c>
      <c r="J3049" s="180" t="s">
        <v>207</v>
      </c>
      <c r="K3049" s="180" t="s">
        <v>208</v>
      </c>
      <c r="L3049" s="180">
        <v>4552</v>
      </c>
      <c r="M3049" s="180" t="s">
        <v>276</v>
      </c>
      <c r="N3049" s="180">
        <v>643</v>
      </c>
      <c r="O3049" s="180">
        <v>11439431.619999999</v>
      </c>
      <c r="P3049" s="180">
        <v>184856033</v>
      </c>
      <c r="Q3049" t="str">
        <f t="shared" si="47"/>
        <v>5-Large C&amp;I</v>
      </c>
      <c r="R3049" s="182"/>
      <c r="S3049" t="s">
        <v>304</v>
      </c>
      <c r="U3049" s="182"/>
    </row>
    <row r="3050" spans="1:21" x14ac:dyDescent="0.35">
      <c r="A3050" s="180">
        <v>5</v>
      </c>
      <c r="B3050" s="180" t="s">
        <v>181</v>
      </c>
      <c r="C3050" s="180">
        <v>2020</v>
      </c>
      <c r="D3050" s="180">
        <v>7</v>
      </c>
      <c r="E3050" s="180" t="s">
        <v>284</v>
      </c>
      <c r="F3050" s="181">
        <v>6</v>
      </c>
      <c r="G3050" s="180" t="s">
        <v>192</v>
      </c>
      <c r="H3050" s="180">
        <v>617</v>
      </c>
      <c r="I3050" s="180" t="s">
        <v>287</v>
      </c>
      <c r="J3050" s="180" t="s">
        <v>288</v>
      </c>
      <c r="K3050" s="180" t="s">
        <v>289</v>
      </c>
      <c r="L3050" s="180">
        <v>4562</v>
      </c>
      <c r="M3050" s="180" t="s">
        <v>211</v>
      </c>
      <c r="N3050" s="180">
        <v>6</v>
      </c>
      <c r="O3050" s="180">
        <v>7959.27</v>
      </c>
      <c r="P3050" s="180">
        <v>27136</v>
      </c>
      <c r="Q3050" t="str">
        <f t="shared" si="47"/>
        <v>Street</v>
      </c>
      <c r="R3050" s="182"/>
      <c r="S3050" t="s">
        <v>304</v>
      </c>
      <c r="U3050" s="182"/>
    </row>
    <row r="3051" spans="1:21" x14ac:dyDescent="0.35">
      <c r="A3051" s="180">
        <v>5</v>
      </c>
      <c r="B3051" s="180" t="s">
        <v>181</v>
      </c>
      <c r="C3051" s="180">
        <v>2020</v>
      </c>
      <c r="D3051" s="180">
        <v>7</v>
      </c>
      <c r="E3051" s="180" t="s">
        <v>284</v>
      </c>
      <c r="F3051" s="181">
        <v>6</v>
      </c>
      <c r="G3051" s="180" t="s">
        <v>192</v>
      </c>
      <c r="H3051" s="180">
        <v>618</v>
      </c>
      <c r="I3051" s="180" t="s">
        <v>294</v>
      </c>
      <c r="J3051" s="180" t="s">
        <v>130</v>
      </c>
      <c r="K3051" s="180" t="s">
        <v>280</v>
      </c>
      <c r="L3051" s="180">
        <v>4562</v>
      </c>
      <c r="M3051" s="180" t="s">
        <v>211</v>
      </c>
      <c r="N3051" s="180">
        <v>6</v>
      </c>
      <c r="O3051" s="180">
        <v>1491.18</v>
      </c>
      <c r="P3051" s="180">
        <v>2792</v>
      </c>
      <c r="Q3051" t="str">
        <f t="shared" si="47"/>
        <v>Street</v>
      </c>
      <c r="R3051" s="182"/>
      <c r="S3051" t="s">
        <v>304</v>
      </c>
      <c r="U3051" s="182"/>
    </row>
    <row r="3052" spans="1:21" x14ac:dyDescent="0.35">
      <c r="A3052" s="180">
        <v>4</v>
      </c>
      <c r="B3052" s="180" t="s">
        <v>187</v>
      </c>
      <c r="C3052" s="180">
        <v>2020</v>
      </c>
      <c r="D3052" s="180">
        <v>7</v>
      </c>
      <c r="E3052" s="180" t="s">
        <v>284</v>
      </c>
      <c r="F3052" s="181">
        <v>6</v>
      </c>
      <c r="G3052" s="180" t="s">
        <v>192</v>
      </c>
      <c r="H3052" s="180">
        <v>624</v>
      </c>
      <c r="I3052" s="180" t="s">
        <v>226</v>
      </c>
      <c r="J3052" s="180" t="s">
        <v>124</v>
      </c>
      <c r="K3052" s="180" t="s">
        <v>227</v>
      </c>
      <c r="L3052" s="180">
        <v>4562</v>
      </c>
      <c r="M3052" s="180" t="s">
        <v>211</v>
      </c>
      <c r="N3052" s="180">
        <v>2</v>
      </c>
      <c r="O3052" s="180">
        <v>1207.79</v>
      </c>
      <c r="P3052" s="180">
        <v>4788</v>
      </c>
      <c r="Q3052" t="str">
        <f t="shared" si="47"/>
        <v>Street</v>
      </c>
      <c r="R3052" s="182"/>
      <c r="S3052" t="s">
        <v>304</v>
      </c>
      <c r="U3052" s="182"/>
    </row>
    <row r="3053" spans="1:21" x14ac:dyDescent="0.35">
      <c r="A3053" s="180">
        <v>5</v>
      </c>
      <c r="B3053" s="180" t="s">
        <v>181</v>
      </c>
      <c r="C3053" s="180">
        <v>2020</v>
      </c>
      <c r="D3053" s="180">
        <v>7</v>
      </c>
      <c r="E3053" s="180" t="s">
        <v>284</v>
      </c>
      <c r="F3053" s="181">
        <v>3</v>
      </c>
      <c r="G3053" s="180" t="s">
        <v>189</v>
      </c>
      <c r="H3053" s="180">
        <v>700</v>
      </c>
      <c r="I3053" s="180" t="s">
        <v>273</v>
      </c>
      <c r="J3053" s="180" t="s">
        <v>207</v>
      </c>
      <c r="K3053" s="180" t="s">
        <v>208</v>
      </c>
      <c r="L3053" s="180">
        <v>300</v>
      </c>
      <c r="M3053" s="180" t="s">
        <v>191</v>
      </c>
      <c r="N3053" s="180">
        <v>4</v>
      </c>
      <c r="O3053" s="180">
        <v>43919.01</v>
      </c>
      <c r="P3053" s="180">
        <v>294160</v>
      </c>
      <c r="Q3053" t="str">
        <f t="shared" si="47"/>
        <v>5-Large C&amp;I</v>
      </c>
      <c r="R3053" s="182"/>
      <c r="S3053" t="s">
        <v>304</v>
      </c>
      <c r="U3053" s="182"/>
    </row>
    <row r="3054" spans="1:21" x14ac:dyDescent="0.35">
      <c r="A3054" s="180">
        <v>5</v>
      </c>
      <c r="B3054" s="180" t="s">
        <v>181</v>
      </c>
      <c r="C3054" s="180">
        <v>2020</v>
      </c>
      <c r="D3054" s="180">
        <v>7</v>
      </c>
      <c r="E3054" s="180" t="s">
        <v>284</v>
      </c>
      <c r="F3054" s="181">
        <v>72</v>
      </c>
      <c r="G3054" s="180" t="s">
        <v>212</v>
      </c>
      <c r="H3054" s="180">
        <v>1</v>
      </c>
      <c r="I3054" s="180" t="s">
        <v>229</v>
      </c>
      <c r="J3054" s="180" t="s">
        <v>121</v>
      </c>
      <c r="K3054" s="180" t="s">
        <v>230</v>
      </c>
      <c r="L3054" s="180">
        <v>1572</v>
      </c>
      <c r="M3054" s="180" t="s">
        <v>231</v>
      </c>
      <c r="N3054" s="180">
        <v>1</v>
      </c>
      <c r="O3054" s="180">
        <v>96.68</v>
      </c>
      <c r="P3054" s="180">
        <v>393</v>
      </c>
      <c r="Q3054" t="str">
        <f t="shared" si="47"/>
        <v>1-Residential</v>
      </c>
      <c r="R3054" s="182"/>
      <c r="S3054" t="s">
        <v>304</v>
      </c>
      <c r="U3054" s="182"/>
    </row>
    <row r="3055" spans="1:21" x14ac:dyDescent="0.35">
      <c r="A3055" s="180">
        <v>5</v>
      </c>
      <c r="B3055" s="180" t="s">
        <v>181</v>
      </c>
      <c r="C3055" s="180">
        <v>2020</v>
      </c>
      <c r="D3055" s="180">
        <v>7</v>
      </c>
      <c r="E3055" s="180" t="s">
        <v>284</v>
      </c>
      <c r="F3055" s="181">
        <v>1</v>
      </c>
      <c r="G3055" s="180" t="s">
        <v>183</v>
      </c>
      <c r="H3055" s="180">
        <v>6</v>
      </c>
      <c r="I3055" s="180" t="s">
        <v>256</v>
      </c>
      <c r="J3055" s="180" t="s">
        <v>122</v>
      </c>
      <c r="K3055" s="180" t="s">
        <v>242</v>
      </c>
      <c r="L3055" s="180">
        <v>200</v>
      </c>
      <c r="M3055" s="180" t="s">
        <v>210</v>
      </c>
      <c r="N3055" s="180">
        <v>57086</v>
      </c>
      <c r="O3055" s="180">
        <v>5920213.9400000004</v>
      </c>
      <c r="P3055" s="180">
        <v>39357036</v>
      </c>
      <c r="Q3055" t="str">
        <f t="shared" si="47"/>
        <v>2-Low Income Residential</v>
      </c>
      <c r="R3055" s="182"/>
      <c r="S3055" t="s">
        <v>304</v>
      </c>
      <c r="U3055" s="182"/>
    </row>
    <row r="3056" spans="1:21" x14ac:dyDescent="0.35">
      <c r="A3056" s="180">
        <v>4</v>
      </c>
      <c r="B3056" s="180" t="s">
        <v>187</v>
      </c>
      <c r="C3056" s="180">
        <v>2020</v>
      </c>
      <c r="D3056" s="180">
        <v>7</v>
      </c>
      <c r="E3056" s="180" t="s">
        <v>284</v>
      </c>
      <c r="F3056" s="181">
        <v>3</v>
      </c>
      <c r="G3056" s="180" t="s">
        <v>189</v>
      </c>
      <c r="H3056" s="180">
        <v>18</v>
      </c>
      <c r="I3056" s="180" t="s">
        <v>215</v>
      </c>
      <c r="J3056" s="180" t="s">
        <v>119</v>
      </c>
      <c r="K3056" s="180" t="s">
        <v>216</v>
      </c>
      <c r="L3056" s="180">
        <v>300</v>
      </c>
      <c r="M3056" s="180" t="s">
        <v>191</v>
      </c>
      <c r="N3056" s="180">
        <v>11</v>
      </c>
      <c r="O3056" s="180">
        <v>21217.62</v>
      </c>
      <c r="P3056" s="180">
        <v>114980</v>
      </c>
      <c r="Q3056" t="str">
        <f t="shared" si="47"/>
        <v>4-Medium C&amp;I</v>
      </c>
      <c r="R3056" s="182"/>
      <c r="S3056" t="s">
        <v>304</v>
      </c>
      <c r="U3056" s="182"/>
    </row>
    <row r="3057" spans="1:21" x14ac:dyDescent="0.35">
      <c r="A3057" s="180">
        <v>5</v>
      </c>
      <c r="B3057" s="180" t="s">
        <v>181</v>
      </c>
      <c r="C3057" s="180">
        <v>2020</v>
      </c>
      <c r="D3057" s="180">
        <v>7</v>
      </c>
      <c r="E3057" s="180" t="s">
        <v>284</v>
      </c>
      <c r="F3057" s="181">
        <v>79</v>
      </c>
      <c r="G3057" s="180" t="s">
        <v>212</v>
      </c>
      <c r="H3057" s="180">
        <v>18</v>
      </c>
      <c r="I3057" s="180" t="s">
        <v>215</v>
      </c>
      <c r="J3057" s="180" t="s">
        <v>119</v>
      </c>
      <c r="K3057" s="180" t="s">
        <v>216</v>
      </c>
      <c r="L3057" s="180">
        <v>1579</v>
      </c>
      <c r="M3057" s="180" t="s">
        <v>271</v>
      </c>
      <c r="N3057" s="180">
        <v>1</v>
      </c>
      <c r="O3057" s="180">
        <v>7705.99</v>
      </c>
      <c r="P3057" s="180">
        <v>51800</v>
      </c>
      <c r="Q3057" t="str">
        <f t="shared" si="47"/>
        <v>4-Medium C&amp;I</v>
      </c>
      <c r="R3057" s="182"/>
      <c r="S3057" t="s">
        <v>304</v>
      </c>
      <c r="U3057" s="182"/>
    </row>
    <row r="3058" spans="1:21" x14ac:dyDescent="0.35">
      <c r="A3058" s="180">
        <v>5</v>
      </c>
      <c r="B3058" s="180" t="s">
        <v>181</v>
      </c>
      <c r="C3058" s="180">
        <v>2020</v>
      </c>
      <c r="D3058" s="180">
        <v>7</v>
      </c>
      <c r="E3058" s="180" t="s">
        <v>284</v>
      </c>
      <c r="F3058" s="181">
        <v>79</v>
      </c>
      <c r="G3058" s="180" t="s">
        <v>212</v>
      </c>
      <c r="H3058" s="180">
        <v>951</v>
      </c>
      <c r="I3058" s="180" t="s">
        <v>250</v>
      </c>
      <c r="J3058" s="180" t="s">
        <v>126</v>
      </c>
      <c r="K3058" s="180" t="s">
        <v>249</v>
      </c>
      <c r="L3058" s="180">
        <v>4579</v>
      </c>
      <c r="M3058" s="180" t="s">
        <v>221</v>
      </c>
      <c r="N3058" s="180">
        <v>7</v>
      </c>
      <c r="O3058" s="180">
        <v>332.26</v>
      </c>
      <c r="P3058" s="180">
        <v>2844</v>
      </c>
      <c r="Q3058" t="str">
        <f t="shared" ref="Q3058:Q3121" si="48">VLOOKUP(J3058,S:T,2,FALSE)</f>
        <v>3-Small C&amp;I</v>
      </c>
      <c r="R3058" s="182"/>
      <c r="S3058" t="s">
        <v>304</v>
      </c>
      <c r="U3058" s="182"/>
    </row>
    <row r="3059" spans="1:21" x14ac:dyDescent="0.35">
      <c r="A3059" s="180">
        <v>5</v>
      </c>
      <c r="B3059" s="180" t="s">
        <v>181</v>
      </c>
      <c r="C3059" s="180">
        <v>2020</v>
      </c>
      <c r="D3059" s="180">
        <v>7</v>
      </c>
      <c r="E3059" s="180" t="s">
        <v>284</v>
      </c>
      <c r="F3059" s="181">
        <v>3</v>
      </c>
      <c r="G3059" s="180" t="s">
        <v>189</v>
      </c>
      <c r="H3059" s="180">
        <v>19</v>
      </c>
      <c r="I3059" s="180" t="s">
        <v>262</v>
      </c>
      <c r="J3059" s="180" t="s">
        <v>127</v>
      </c>
      <c r="K3059" s="180" t="s">
        <v>263</v>
      </c>
      <c r="L3059" s="180">
        <v>300</v>
      </c>
      <c r="M3059" s="180" t="s">
        <v>191</v>
      </c>
      <c r="N3059" s="180">
        <v>46</v>
      </c>
      <c r="O3059" s="180">
        <v>114692.19</v>
      </c>
      <c r="P3059" s="180">
        <v>699304</v>
      </c>
      <c r="Q3059" t="str">
        <f t="shared" si="48"/>
        <v>4-Medium C&amp;I</v>
      </c>
      <c r="R3059" s="182"/>
      <c r="S3059" t="s">
        <v>304</v>
      </c>
      <c r="U3059" s="182"/>
    </row>
    <row r="3060" spans="1:21" x14ac:dyDescent="0.35">
      <c r="A3060" s="180">
        <v>5</v>
      </c>
      <c r="B3060" s="180" t="s">
        <v>181</v>
      </c>
      <c r="C3060" s="180">
        <v>2020</v>
      </c>
      <c r="D3060" s="180">
        <v>7</v>
      </c>
      <c r="E3060" s="180" t="s">
        <v>284</v>
      </c>
      <c r="F3060" s="181">
        <v>3</v>
      </c>
      <c r="G3060" s="180" t="s">
        <v>189</v>
      </c>
      <c r="H3060" s="180">
        <v>8</v>
      </c>
      <c r="I3060" s="180" t="s">
        <v>248</v>
      </c>
      <c r="J3060" s="180" t="s">
        <v>126</v>
      </c>
      <c r="K3060" s="180" t="s">
        <v>249</v>
      </c>
      <c r="L3060" s="180">
        <v>300</v>
      </c>
      <c r="M3060" s="180" t="s">
        <v>191</v>
      </c>
      <c r="N3060" s="180">
        <v>376</v>
      </c>
      <c r="O3060" s="180">
        <v>19582.05</v>
      </c>
      <c r="P3060" s="180">
        <v>91869</v>
      </c>
      <c r="Q3060" t="str">
        <f t="shared" si="48"/>
        <v>3-Small C&amp;I</v>
      </c>
      <c r="R3060" s="182"/>
      <c r="S3060" t="s">
        <v>304</v>
      </c>
      <c r="U3060" s="182"/>
    </row>
    <row r="3061" spans="1:21" x14ac:dyDescent="0.35">
      <c r="A3061" s="180">
        <v>5</v>
      </c>
      <c r="B3061" s="180" t="s">
        <v>181</v>
      </c>
      <c r="C3061" s="180">
        <v>2020</v>
      </c>
      <c r="D3061" s="180">
        <v>7</v>
      </c>
      <c r="E3061" s="180" t="s">
        <v>284</v>
      </c>
      <c r="F3061" s="181">
        <v>3</v>
      </c>
      <c r="G3061" s="180" t="s">
        <v>189</v>
      </c>
      <c r="H3061" s="180">
        <v>950</v>
      </c>
      <c r="I3061" s="180" t="s">
        <v>184</v>
      </c>
      <c r="J3061" s="180" t="s">
        <v>115</v>
      </c>
      <c r="K3061" s="180" t="s">
        <v>185</v>
      </c>
      <c r="L3061" s="180">
        <v>4532</v>
      </c>
      <c r="M3061" s="180" t="s">
        <v>200</v>
      </c>
      <c r="N3061" s="180">
        <v>60026</v>
      </c>
      <c r="O3061" s="180">
        <v>5054618.95</v>
      </c>
      <c r="P3061" s="180">
        <v>100135488</v>
      </c>
      <c r="Q3061" t="str">
        <f t="shared" si="48"/>
        <v>3-Small C&amp;I</v>
      </c>
      <c r="R3061" s="182"/>
      <c r="S3061" t="s">
        <v>304</v>
      </c>
      <c r="U3061" s="182"/>
    </row>
    <row r="3062" spans="1:21" x14ac:dyDescent="0.35">
      <c r="A3062" s="180">
        <v>4</v>
      </c>
      <c r="B3062" s="180" t="s">
        <v>187</v>
      </c>
      <c r="C3062" s="180">
        <v>2020</v>
      </c>
      <c r="D3062" s="180">
        <v>7</v>
      </c>
      <c r="E3062" s="180" t="s">
        <v>284</v>
      </c>
      <c r="F3062" s="181">
        <v>5</v>
      </c>
      <c r="G3062" s="180" t="s">
        <v>195</v>
      </c>
      <c r="H3062" s="180">
        <v>950</v>
      </c>
      <c r="I3062" s="180" t="s">
        <v>184</v>
      </c>
      <c r="J3062" s="180" t="s">
        <v>115</v>
      </c>
      <c r="K3062" s="180" t="s">
        <v>185</v>
      </c>
      <c r="L3062" s="180">
        <v>4552</v>
      </c>
      <c r="M3062" s="180" t="s">
        <v>276</v>
      </c>
      <c r="N3062" s="180">
        <v>2</v>
      </c>
      <c r="O3062" s="180">
        <v>45.03</v>
      </c>
      <c r="P3062" s="180">
        <v>241</v>
      </c>
      <c r="Q3062" t="str">
        <f t="shared" si="48"/>
        <v>3-Small C&amp;I</v>
      </c>
      <c r="R3062" s="182"/>
      <c r="S3062" t="s">
        <v>304</v>
      </c>
      <c r="U3062" s="182"/>
    </row>
    <row r="3063" spans="1:21" x14ac:dyDescent="0.35">
      <c r="A3063" s="180">
        <v>5</v>
      </c>
      <c r="B3063" s="180" t="s">
        <v>181</v>
      </c>
      <c r="C3063" s="180">
        <v>2020</v>
      </c>
      <c r="D3063" s="180">
        <v>7</v>
      </c>
      <c r="E3063" s="180" t="s">
        <v>284</v>
      </c>
      <c r="F3063" s="181">
        <v>10</v>
      </c>
      <c r="G3063" s="180" t="s">
        <v>238</v>
      </c>
      <c r="H3063" s="180">
        <v>950</v>
      </c>
      <c r="I3063" s="180" t="s">
        <v>184</v>
      </c>
      <c r="J3063" s="180" t="s">
        <v>115</v>
      </c>
      <c r="K3063" s="180" t="s">
        <v>185</v>
      </c>
      <c r="L3063" s="180">
        <v>4513</v>
      </c>
      <c r="M3063" s="180" t="s">
        <v>240</v>
      </c>
      <c r="N3063" s="180">
        <v>13</v>
      </c>
      <c r="O3063" s="180">
        <v>1454.41</v>
      </c>
      <c r="P3063" s="180">
        <v>13382</v>
      </c>
      <c r="Q3063" t="str">
        <f t="shared" si="48"/>
        <v>3-Small C&amp;I</v>
      </c>
      <c r="R3063" s="182"/>
      <c r="S3063" t="s">
        <v>304</v>
      </c>
      <c r="U3063" s="182"/>
    </row>
    <row r="3064" spans="1:21" x14ac:dyDescent="0.35">
      <c r="A3064" s="180">
        <v>4</v>
      </c>
      <c r="B3064" s="180" t="s">
        <v>187</v>
      </c>
      <c r="C3064" s="180">
        <v>2020</v>
      </c>
      <c r="D3064" s="180">
        <v>7</v>
      </c>
      <c r="E3064" s="180" t="s">
        <v>284</v>
      </c>
      <c r="F3064" s="181">
        <v>1</v>
      </c>
      <c r="G3064" s="180" t="s">
        <v>183</v>
      </c>
      <c r="H3064" s="180">
        <v>10</v>
      </c>
      <c r="I3064" s="180" t="s">
        <v>251</v>
      </c>
      <c r="J3064" s="180" t="s">
        <v>118</v>
      </c>
      <c r="K3064" s="180" t="s">
        <v>214</v>
      </c>
      <c r="L3064" s="180">
        <v>200</v>
      </c>
      <c r="M3064" s="180" t="s">
        <v>210</v>
      </c>
      <c r="N3064" s="180">
        <v>5</v>
      </c>
      <c r="O3064" s="180">
        <v>315.8</v>
      </c>
      <c r="P3064" s="180">
        <v>1403</v>
      </c>
      <c r="Q3064" t="str">
        <f t="shared" si="48"/>
        <v>3-Small C&amp;I</v>
      </c>
      <c r="R3064" s="182"/>
      <c r="S3064" t="s">
        <v>304</v>
      </c>
      <c r="U3064" s="182"/>
    </row>
    <row r="3065" spans="1:21" x14ac:dyDescent="0.35">
      <c r="A3065" s="180">
        <v>4</v>
      </c>
      <c r="B3065" s="180" t="s">
        <v>187</v>
      </c>
      <c r="C3065" s="180">
        <v>2020</v>
      </c>
      <c r="D3065" s="180">
        <v>7</v>
      </c>
      <c r="E3065" s="180" t="s">
        <v>284</v>
      </c>
      <c r="F3065" s="181">
        <v>3</v>
      </c>
      <c r="G3065" s="180" t="s">
        <v>189</v>
      </c>
      <c r="H3065" s="180">
        <v>10</v>
      </c>
      <c r="I3065" s="180" t="s">
        <v>251</v>
      </c>
      <c r="J3065" s="180" t="s">
        <v>118</v>
      </c>
      <c r="K3065" s="180" t="s">
        <v>214</v>
      </c>
      <c r="L3065" s="180">
        <v>300</v>
      </c>
      <c r="M3065" s="180" t="s">
        <v>191</v>
      </c>
      <c r="N3065" s="180">
        <v>32</v>
      </c>
      <c r="O3065" s="180">
        <v>1497.66</v>
      </c>
      <c r="P3065" s="180">
        <v>8437</v>
      </c>
      <c r="Q3065" t="str">
        <f t="shared" si="48"/>
        <v>3-Small C&amp;I</v>
      </c>
      <c r="R3065" s="182"/>
      <c r="S3065" t="s">
        <v>304</v>
      </c>
      <c r="U3065" s="182"/>
    </row>
    <row r="3066" spans="1:21" x14ac:dyDescent="0.35">
      <c r="A3066" s="180">
        <v>5</v>
      </c>
      <c r="B3066" s="180" t="s">
        <v>181</v>
      </c>
      <c r="C3066" s="180">
        <v>2020</v>
      </c>
      <c r="D3066" s="180">
        <v>7</v>
      </c>
      <c r="E3066" s="180" t="s">
        <v>284</v>
      </c>
      <c r="F3066" s="181">
        <v>79</v>
      </c>
      <c r="G3066" s="180" t="s">
        <v>212</v>
      </c>
      <c r="H3066" s="180">
        <v>5</v>
      </c>
      <c r="I3066" s="180" t="s">
        <v>190</v>
      </c>
      <c r="J3066" s="180" t="s">
        <v>115</v>
      </c>
      <c r="K3066" s="180" t="s">
        <v>185</v>
      </c>
      <c r="L3066" s="180">
        <v>1579</v>
      </c>
      <c r="M3066" s="180" t="s">
        <v>271</v>
      </c>
      <c r="N3066" s="180">
        <v>1</v>
      </c>
      <c r="O3066" s="180">
        <v>9.64</v>
      </c>
      <c r="P3066" s="180">
        <v>0</v>
      </c>
      <c r="Q3066" t="str">
        <f t="shared" si="48"/>
        <v>3-Small C&amp;I</v>
      </c>
      <c r="R3066" s="182"/>
      <c r="S3066" t="s">
        <v>304</v>
      </c>
      <c r="U3066" s="182"/>
    </row>
    <row r="3067" spans="1:21" x14ac:dyDescent="0.35">
      <c r="A3067" s="180">
        <v>5</v>
      </c>
      <c r="B3067" s="180" t="s">
        <v>181</v>
      </c>
      <c r="C3067" s="180">
        <v>2020</v>
      </c>
      <c r="D3067" s="180">
        <v>7</v>
      </c>
      <c r="E3067" s="180" t="s">
        <v>284</v>
      </c>
      <c r="F3067" s="181">
        <v>6</v>
      </c>
      <c r="G3067" s="180" t="s">
        <v>192</v>
      </c>
      <c r="H3067" s="180">
        <v>616</v>
      </c>
      <c r="I3067" s="180" t="s">
        <v>199</v>
      </c>
      <c r="J3067" s="180" t="s">
        <v>125</v>
      </c>
      <c r="K3067" s="180" t="s">
        <v>197</v>
      </c>
      <c r="L3067" s="180">
        <v>4562</v>
      </c>
      <c r="M3067" s="180" t="s">
        <v>211</v>
      </c>
      <c r="N3067" s="180">
        <v>916</v>
      </c>
      <c r="O3067" s="180">
        <v>62907.45</v>
      </c>
      <c r="P3067" s="180">
        <v>184354</v>
      </c>
      <c r="Q3067" t="str">
        <f t="shared" si="48"/>
        <v>Street</v>
      </c>
      <c r="R3067" s="182"/>
      <c r="S3067" t="s">
        <v>304</v>
      </c>
      <c r="U3067" s="182"/>
    </row>
    <row r="3068" spans="1:21" x14ac:dyDescent="0.35">
      <c r="A3068" s="180">
        <v>5</v>
      </c>
      <c r="B3068" s="180" t="s">
        <v>181</v>
      </c>
      <c r="C3068" s="180">
        <v>2020</v>
      </c>
      <c r="D3068" s="180">
        <v>7</v>
      </c>
      <c r="E3068" s="180" t="s">
        <v>284</v>
      </c>
      <c r="F3068" s="181">
        <v>5</v>
      </c>
      <c r="G3068" s="180" t="s">
        <v>195</v>
      </c>
      <c r="H3068" s="180">
        <v>701</v>
      </c>
      <c r="I3068" s="180" t="s">
        <v>206</v>
      </c>
      <c r="J3068" s="180" t="s">
        <v>207</v>
      </c>
      <c r="K3068" s="180" t="s">
        <v>208</v>
      </c>
      <c r="L3068" s="180">
        <v>460</v>
      </c>
      <c r="M3068" s="180" t="s">
        <v>198</v>
      </c>
      <c r="N3068" s="180">
        <v>73</v>
      </c>
      <c r="O3068" s="180">
        <v>869925.23</v>
      </c>
      <c r="P3068" s="180">
        <v>5680019</v>
      </c>
      <c r="Q3068" t="str">
        <f t="shared" si="48"/>
        <v>5-Large C&amp;I</v>
      </c>
      <c r="R3068" s="182"/>
      <c r="S3068" t="s">
        <v>304</v>
      </c>
      <c r="U3068" s="182"/>
    </row>
    <row r="3069" spans="1:21" x14ac:dyDescent="0.35">
      <c r="A3069" s="180">
        <v>5</v>
      </c>
      <c r="B3069" s="180" t="s">
        <v>181</v>
      </c>
      <c r="C3069" s="180">
        <v>2020</v>
      </c>
      <c r="D3069" s="180">
        <v>7</v>
      </c>
      <c r="E3069" s="180" t="s">
        <v>284</v>
      </c>
      <c r="F3069" s="181">
        <v>75</v>
      </c>
      <c r="G3069" s="180" t="s">
        <v>212</v>
      </c>
      <c r="H3069" s="180">
        <v>701</v>
      </c>
      <c r="I3069" s="180" t="s">
        <v>206</v>
      </c>
      <c r="J3069" s="180" t="s">
        <v>207</v>
      </c>
      <c r="K3069" s="180" t="s">
        <v>208</v>
      </c>
      <c r="L3069" s="180">
        <v>1575</v>
      </c>
      <c r="M3069" s="180" t="s">
        <v>218</v>
      </c>
      <c r="N3069" s="180">
        <v>1</v>
      </c>
      <c r="O3069" s="180">
        <v>16965.490000000002</v>
      </c>
      <c r="P3069" s="180">
        <v>121100</v>
      </c>
      <c r="Q3069" t="str">
        <f t="shared" si="48"/>
        <v>5-Large C&amp;I</v>
      </c>
      <c r="R3069" s="182"/>
      <c r="S3069" t="s">
        <v>304</v>
      </c>
      <c r="U3069" s="182"/>
    </row>
    <row r="3070" spans="1:21" x14ac:dyDescent="0.35">
      <c r="A3070" s="180">
        <v>5</v>
      </c>
      <c r="B3070" s="180" t="s">
        <v>181</v>
      </c>
      <c r="C3070" s="180">
        <v>2020</v>
      </c>
      <c r="D3070" s="180">
        <v>7</v>
      </c>
      <c r="E3070" s="180" t="s">
        <v>284</v>
      </c>
      <c r="F3070" s="181">
        <v>6</v>
      </c>
      <c r="G3070" s="180" t="s">
        <v>192</v>
      </c>
      <c r="H3070" s="180">
        <v>607</v>
      </c>
      <c r="I3070" s="180" t="s">
        <v>293</v>
      </c>
      <c r="J3070" s="180" t="s">
        <v>130</v>
      </c>
      <c r="K3070" s="180" t="s">
        <v>280</v>
      </c>
      <c r="L3070" s="180">
        <v>700</v>
      </c>
      <c r="M3070" s="180" t="s">
        <v>193</v>
      </c>
      <c r="N3070" s="180">
        <v>2</v>
      </c>
      <c r="O3070" s="180">
        <v>15809.62</v>
      </c>
      <c r="P3070" s="180">
        <v>32273</v>
      </c>
      <c r="Q3070" t="str">
        <f t="shared" si="48"/>
        <v>Street</v>
      </c>
      <c r="R3070" s="182"/>
      <c r="S3070" t="s">
        <v>304</v>
      </c>
      <c r="U3070" s="182"/>
    </row>
    <row r="3071" spans="1:21" x14ac:dyDescent="0.35">
      <c r="A3071" s="180">
        <v>5</v>
      </c>
      <c r="B3071" s="180" t="s">
        <v>181</v>
      </c>
      <c r="C3071" s="180">
        <v>2020</v>
      </c>
      <c r="D3071" s="180">
        <v>7</v>
      </c>
      <c r="E3071" s="180" t="s">
        <v>284</v>
      </c>
      <c r="F3071" s="181">
        <v>6</v>
      </c>
      <c r="G3071" s="180" t="s">
        <v>192</v>
      </c>
      <c r="H3071" s="180">
        <v>624</v>
      </c>
      <c r="I3071" s="180" t="s">
        <v>226</v>
      </c>
      <c r="J3071" s="180" t="s">
        <v>124</v>
      </c>
      <c r="K3071" s="180" t="s">
        <v>227</v>
      </c>
      <c r="L3071" s="180">
        <v>4562</v>
      </c>
      <c r="M3071" s="180" t="s">
        <v>211</v>
      </c>
      <c r="N3071" s="180">
        <v>11</v>
      </c>
      <c r="O3071" s="180">
        <v>1701.04</v>
      </c>
      <c r="P3071" s="180">
        <v>7969</v>
      </c>
      <c r="Q3071" t="str">
        <f t="shared" si="48"/>
        <v>Street</v>
      </c>
      <c r="R3071" s="182"/>
      <c r="S3071" t="s">
        <v>304</v>
      </c>
      <c r="U3071" s="182"/>
    </row>
    <row r="3072" spans="1:21" x14ac:dyDescent="0.35">
      <c r="A3072" s="180">
        <v>4</v>
      </c>
      <c r="B3072" s="180" t="s">
        <v>187</v>
      </c>
      <c r="C3072" s="180">
        <v>2020</v>
      </c>
      <c r="D3072" s="180">
        <v>7</v>
      </c>
      <c r="E3072" s="180" t="s">
        <v>284</v>
      </c>
      <c r="F3072" s="181">
        <v>10</v>
      </c>
      <c r="G3072" s="180" t="s">
        <v>238</v>
      </c>
      <c r="H3072" s="180">
        <v>905</v>
      </c>
      <c r="I3072" s="180" t="s">
        <v>272</v>
      </c>
      <c r="J3072" s="180" t="s">
        <v>122</v>
      </c>
      <c r="K3072" s="180" t="s">
        <v>242</v>
      </c>
      <c r="L3072" s="180">
        <v>4513</v>
      </c>
      <c r="M3072" s="180" t="s">
        <v>240</v>
      </c>
      <c r="N3072" s="180">
        <v>4</v>
      </c>
      <c r="O3072" s="180">
        <v>140.44</v>
      </c>
      <c r="P3072" s="180">
        <v>2906</v>
      </c>
      <c r="Q3072" t="str">
        <f t="shared" si="48"/>
        <v>2-Low Income Residential</v>
      </c>
      <c r="R3072" s="182"/>
      <c r="S3072" t="s">
        <v>304</v>
      </c>
      <c r="U3072" s="182"/>
    </row>
    <row r="3073" spans="1:21" x14ac:dyDescent="0.35">
      <c r="A3073" s="180">
        <v>5</v>
      </c>
      <c r="B3073" s="180" t="s">
        <v>181</v>
      </c>
      <c r="C3073" s="180">
        <v>2020</v>
      </c>
      <c r="D3073" s="180">
        <v>7</v>
      </c>
      <c r="E3073" s="180" t="s">
        <v>284</v>
      </c>
      <c r="F3073" s="181">
        <v>10</v>
      </c>
      <c r="G3073" s="180" t="s">
        <v>238</v>
      </c>
      <c r="H3073" s="180">
        <v>7</v>
      </c>
      <c r="I3073" s="180" t="s">
        <v>241</v>
      </c>
      <c r="J3073" s="180" t="s">
        <v>122</v>
      </c>
      <c r="K3073" s="180" t="s">
        <v>242</v>
      </c>
      <c r="L3073" s="180">
        <v>207</v>
      </c>
      <c r="M3073" s="180" t="s">
        <v>243</v>
      </c>
      <c r="N3073" s="180">
        <v>7</v>
      </c>
      <c r="O3073" s="180">
        <v>839.07</v>
      </c>
      <c r="P3073" s="180">
        <v>5684</v>
      </c>
      <c r="Q3073" t="str">
        <f t="shared" si="48"/>
        <v>2-Low Income Residential</v>
      </c>
      <c r="R3073" s="182"/>
      <c r="S3073" t="s">
        <v>304</v>
      </c>
      <c r="U3073" s="182"/>
    </row>
    <row r="3074" spans="1:21" x14ac:dyDescent="0.35">
      <c r="A3074" s="180">
        <v>5</v>
      </c>
      <c r="B3074" s="180" t="s">
        <v>181</v>
      </c>
      <c r="C3074" s="180">
        <v>2020</v>
      </c>
      <c r="D3074" s="180">
        <v>7</v>
      </c>
      <c r="E3074" s="180" t="s">
        <v>284</v>
      </c>
      <c r="F3074" s="181">
        <v>5</v>
      </c>
      <c r="G3074" s="180" t="s">
        <v>195</v>
      </c>
      <c r="H3074" s="180">
        <v>616</v>
      </c>
      <c r="I3074" s="180" t="s">
        <v>199</v>
      </c>
      <c r="J3074" s="180" t="s">
        <v>125</v>
      </c>
      <c r="K3074" s="180" t="s">
        <v>197</v>
      </c>
      <c r="L3074" s="180">
        <v>4552</v>
      </c>
      <c r="M3074" s="180" t="s">
        <v>276</v>
      </c>
      <c r="N3074" s="180">
        <v>108</v>
      </c>
      <c r="O3074" s="180">
        <v>14493.74</v>
      </c>
      <c r="P3074" s="180">
        <v>45332</v>
      </c>
      <c r="Q3074" t="str">
        <f t="shared" si="48"/>
        <v>Street</v>
      </c>
      <c r="R3074" s="182"/>
      <c r="S3074" t="s">
        <v>304</v>
      </c>
      <c r="U3074" s="182"/>
    </row>
    <row r="3075" spans="1:21" x14ac:dyDescent="0.35">
      <c r="A3075" s="180">
        <v>5</v>
      </c>
      <c r="B3075" s="180" t="s">
        <v>181</v>
      </c>
      <c r="C3075" s="180">
        <v>2020</v>
      </c>
      <c r="D3075" s="180">
        <v>7</v>
      </c>
      <c r="E3075" s="180" t="s">
        <v>284</v>
      </c>
      <c r="F3075" s="181">
        <v>1</v>
      </c>
      <c r="G3075" s="180" t="s">
        <v>183</v>
      </c>
      <c r="H3075" s="180">
        <v>1</v>
      </c>
      <c r="I3075" s="180" t="s">
        <v>229</v>
      </c>
      <c r="J3075" s="180" t="s">
        <v>121</v>
      </c>
      <c r="K3075" s="180" t="s">
        <v>230</v>
      </c>
      <c r="L3075" s="180">
        <v>200</v>
      </c>
      <c r="M3075" s="180" t="s">
        <v>210</v>
      </c>
      <c r="N3075" s="180">
        <v>509395</v>
      </c>
      <c r="O3075" s="180">
        <v>88334136.439999998</v>
      </c>
      <c r="P3075" s="180">
        <v>374389199</v>
      </c>
      <c r="Q3075" t="str">
        <f t="shared" si="48"/>
        <v>1-Residential</v>
      </c>
      <c r="R3075" s="182"/>
      <c r="S3075" t="s">
        <v>304</v>
      </c>
      <c r="U3075" s="182"/>
    </row>
    <row r="3076" spans="1:21" x14ac:dyDescent="0.35">
      <c r="A3076" s="180">
        <v>4</v>
      </c>
      <c r="B3076" s="180" t="s">
        <v>187</v>
      </c>
      <c r="C3076" s="180">
        <v>2020</v>
      </c>
      <c r="D3076" s="180">
        <v>7</v>
      </c>
      <c r="E3076" s="180" t="s">
        <v>284</v>
      </c>
      <c r="F3076" s="181">
        <v>1</v>
      </c>
      <c r="G3076" s="180" t="s">
        <v>183</v>
      </c>
      <c r="H3076" s="180">
        <v>6</v>
      </c>
      <c r="I3076" s="180" t="s">
        <v>256</v>
      </c>
      <c r="J3076" s="180" t="s">
        <v>122</v>
      </c>
      <c r="K3076" s="180" t="s">
        <v>242</v>
      </c>
      <c r="L3076" s="180">
        <v>200</v>
      </c>
      <c r="M3076" s="180" t="s">
        <v>210</v>
      </c>
      <c r="N3076" s="180">
        <v>41</v>
      </c>
      <c r="O3076" s="180">
        <v>3505.24</v>
      </c>
      <c r="P3076" s="180">
        <v>22820</v>
      </c>
      <c r="Q3076" t="str">
        <f t="shared" si="48"/>
        <v>2-Low Income Residential</v>
      </c>
      <c r="R3076" s="182"/>
      <c r="S3076" t="s">
        <v>304</v>
      </c>
      <c r="U3076" s="182"/>
    </row>
    <row r="3077" spans="1:21" x14ac:dyDescent="0.35">
      <c r="A3077" s="180">
        <v>5</v>
      </c>
      <c r="B3077" s="180" t="s">
        <v>181</v>
      </c>
      <c r="C3077" s="180">
        <v>2020</v>
      </c>
      <c r="D3077" s="180">
        <v>7</v>
      </c>
      <c r="E3077" s="180" t="s">
        <v>284</v>
      </c>
      <c r="F3077" s="181">
        <v>75</v>
      </c>
      <c r="G3077" s="180" t="s">
        <v>212</v>
      </c>
      <c r="H3077" s="180">
        <v>13</v>
      </c>
      <c r="I3077" s="180" t="s">
        <v>296</v>
      </c>
      <c r="J3077" s="180" t="s">
        <v>119</v>
      </c>
      <c r="K3077" s="180" t="s">
        <v>216</v>
      </c>
      <c r="L3077" s="180">
        <v>1575</v>
      </c>
      <c r="M3077" s="180" t="s">
        <v>218</v>
      </c>
      <c r="N3077" s="180">
        <v>1</v>
      </c>
      <c r="O3077" s="180">
        <v>598.12</v>
      </c>
      <c r="P3077" s="180">
        <v>3150</v>
      </c>
      <c r="Q3077" t="str">
        <f t="shared" si="48"/>
        <v>4-Medium C&amp;I</v>
      </c>
      <c r="R3077" s="182"/>
      <c r="S3077" t="s">
        <v>304</v>
      </c>
      <c r="U3077" s="182"/>
    </row>
    <row r="3078" spans="1:21" x14ac:dyDescent="0.35">
      <c r="A3078" s="180">
        <v>5</v>
      </c>
      <c r="B3078" s="180" t="s">
        <v>181</v>
      </c>
      <c r="C3078" s="180">
        <v>2020</v>
      </c>
      <c r="D3078" s="180">
        <v>7</v>
      </c>
      <c r="E3078" s="180" t="s">
        <v>284</v>
      </c>
      <c r="F3078" s="181">
        <v>3</v>
      </c>
      <c r="G3078" s="180" t="s">
        <v>189</v>
      </c>
      <c r="H3078" s="180">
        <v>954</v>
      </c>
      <c r="I3078" s="180" t="s">
        <v>237</v>
      </c>
      <c r="J3078" s="180" t="s">
        <v>119</v>
      </c>
      <c r="K3078" s="180" t="s">
        <v>216</v>
      </c>
      <c r="L3078" s="180">
        <v>4532</v>
      </c>
      <c r="M3078" s="180" t="s">
        <v>200</v>
      </c>
      <c r="N3078" s="180">
        <v>7824</v>
      </c>
      <c r="O3078" s="180">
        <v>13698143.09</v>
      </c>
      <c r="P3078" s="180">
        <v>160324475</v>
      </c>
      <c r="Q3078" t="str">
        <f t="shared" si="48"/>
        <v>4-Medium C&amp;I</v>
      </c>
      <c r="R3078" s="182"/>
      <c r="S3078" t="s">
        <v>304</v>
      </c>
      <c r="U3078" s="182"/>
    </row>
    <row r="3079" spans="1:21" x14ac:dyDescent="0.35">
      <c r="A3079" s="180">
        <v>5</v>
      </c>
      <c r="B3079" s="180" t="s">
        <v>181</v>
      </c>
      <c r="C3079" s="180">
        <v>2020</v>
      </c>
      <c r="D3079" s="180">
        <v>7</v>
      </c>
      <c r="E3079" s="180" t="s">
        <v>284</v>
      </c>
      <c r="F3079" s="181">
        <v>3</v>
      </c>
      <c r="G3079" s="180" t="s">
        <v>189</v>
      </c>
      <c r="H3079" s="180">
        <v>10</v>
      </c>
      <c r="I3079" s="180" t="s">
        <v>251</v>
      </c>
      <c r="J3079" s="180" t="s">
        <v>117</v>
      </c>
      <c r="K3079" s="180" t="s">
        <v>236</v>
      </c>
      <c r="L3079" s="180">
        <v>300</v>
      </c>
      <c r="M3079" s="180" t="s">
        <v>191</v>
      </c>
      <c r="N3079" s="180">
        <v>20495</v>
      </c>
      <c r="O3079" s="180">
        <v>933323.6</v>
      </c>
      <c r="P3079" s="180">
        <v>6124311</v>
      </c>
      <c r="Q3079" t="str">
        <f t="shared" si="48"/>
        <v>3-Small C&amp;I</v>
      </c>
      <c r="R3079" s="182"/>
      <c r="S3079" t="s">
        <v>304</v>
      </c>
      <c r="U3079" s="182"/>
    </row>
    <row r="3080" spans="1:21" x14ac:dyDescent="0.35">
      <c r="A3080" s="180">
        <v>5</v>
      </c>
      <c r="B3080" s="180" t="s">
        <v>181</v>
      </c>
      <c r="C3080" s="180">
        <v>2020</v>
      </c>
      <c r="D3080" s="180">
        <v>7</v>
      </c>
      <c r="E3080" s="180" t="s">
        <v>284</v>
      </c>
      <c r="F3080" s="181">
        <v>3</v>
      </c>
      <c r="G3080" s="180" t="s">
        <v>189</v>
      </c>
      <c r="H3080" s="180">
        <v>952</v>
      </c>
      <c r="I3080" s="180" t="s">
        <v>235</v>
      </c>
      <c r="J3080" s="180" t="s">
        <v>117</v>
      </c>
      <c r="K3080" s="180" t="s">
        <v>236</v>
      </c>
      <c r="L3080" s="180">
        <v>4532</v>
      </c>
      <c r="M3080" s="180" t="s">
        <v>200</v>
      </c>
      <c r="N3080" s="180">
        <v>449</v>
      </c>
      <c r="O3080" s="180">
        <v>17759</v>
      </c>
      <c r="P3080" s="180">
        <v>1183368</v>
      </c>
      <c r="Q3080" t="str">
        <f t="shared" si="48"/>
        <v>3-Small C&amp;I</v>
      </c>
      <c r="R3080" s="182"/>
      <c r="S3080" t="s">
        <v>304</v>
      </c>
      <c r="U3080" s="182"/>
    </row>
    <row r="3081" spans="1:21" x14ac:dyDescent="0.35">
      <c r="A3081" s="180">
        <v>5</v>
      </c>
      <c r="B3081" s="180" t="s">
        <v>181</v>
      </c>
      <c r="C3081" s="180">
        <v>2020</v>
      </c>
      <c r="D3081" s="180">
        <v>7</v>
      </c>
      <c r="E3081" s="180" t="s">
        <v>284</v>
      </c>
      <c r="F3081" s="181">
        <v>1</v>
      </c>
      <c r="G3081" s="180" t="s">
        <v>183</v>
      </c>
      <c r="H3081" s="180">
        <v>953</v>
      </c>
      <c r="I3081" s="180" t="s">
        <v>213</v>
      </c>
      <c r="J3081" s="180" t="s">
        <v>118</v>
      </c>
      <c r="K3081" s="180" t="s">
        <v>214</v>
      </c>
      <c r="L3081" s="180">
        <v>4512</v>
      </c>
      <c r="M3081" s="180" t="s">
        <v>186</v>
      </c>
      <c r="N3081" s="180">
        <v>788</v>
      </c>
      <c r="O3081" s="180">
        <v>36619.800000000003</v>
      </c>
      <c r="P3081" s="180">
        <v>294756</v>
      </c>
      <c r="Q3081" t="str">
        <f t="shared" si="48"/>
        <v>3-Small C&amp;I</v>
      </c>
      <c r="R3081" s="182"/>
      <c r="S3081" t="s">
        <v>304</v>
      </c>
      <c r="U3081" s="182"/>
    </row>
    <row r="3082" spans="1:21" x14ac:dyDescent="0.35">
      <c r="A3082" s="180">
        <v>5</v>
      </c>
      <c r="B3082" s="180" t="s">
        <v>181</v>
      </c>
      <c r="C3082" s="180">
        <v>2020</v>
      </c>
      <c r="D3082" s="180">
        <v>7</v>
      </c>
      <c r="E3082" s="180" t="s">
        <v>284</v>
      </c>
      <c r="F3082" s="181">
        <v>75</v>
      </c>
      <c r="G3082" s="180" t="s">
        <v>212</v>
      </c>
      <c r="H3082" s="180">
        <v>5</v>
      </c>
      <c r="I3082" s="180" t="s">
        <v>190</v>
      </c>
      <c r="J3082" s="180" t="s">
        <v>115</v>
      </c>
      <c r="K3082" s="180" t="s">
        <v>185</v>
      </c>
      <c r="L3082" s="180">
        <v>1575</v>
      </c>
      <c r="M3082" s="180" t="s">
        <v>218</v>
      </c>
      <c r="N3082" s="180">
        <v>5</v>
      </c>
      <c r="O3082" s="180">
        <v>2425.0700000000002</v>
      </c>
      <c r="P3082" s="180">
        <v>12950</v>
      </c>
      <c r="Q3082" t="str">
        <f t="shared" si="48"/>
        <v>3-Small C&amp;I</v>
      </c>
      <c r="R3082" s="182"/>
      <c r="S3082" t="s">
        <v>304</v>
      </c>
      <c r="U3082" s="182"/>
    </row>
    <row r="3083" spans="1:21" x14ac:dyDescent="0.35">
      <c r="A3083" s="180">
        <v>5</v>
      </c>
      <c r="B3083" s="180" t="s">
        <v>181</v>
      </c>
      <c r="C3083" s="180">
        <v>2020</v>
      </c>
      <c r="D3083" s="180">
        <v>7</v>
      </c>
      <c r="E3083" s="180" t="s">
        <v>284</v>
      </c>
      <c r="F3083" s="181">
        <v>77</v>
      </c>
      <c r="G3083" s="180" t="s">
        <v>212</v>
      </c>
      <c r="H3083" s="180">
        <v>5</v>
      </c>
      <c r="I3083" s="180" t="s">
        <v>190</v>
      </c>
      <c r="J3083" s="180" t="s">
        <v>115</v>
      </c>
      <c r="K3083" s="180" t="s">
        <v>185</v>
      </c>
      <c r="L3083" s="180">
        <v>1577</v>
      </c>
      <c r="M3083" s="180" t="s">
        <v>233</v>
      </c>
      <c r="N3083" s="180">
        <v>2</v>
      </c>
      <c r="O3083" s="180">
        <v>1352.07</v>
      </c>
      <c r="P3083" s="180">
        <v>7266</v>
      </c>
      <c r="Q3083" t="str">
        <f t="shared" si="48"/>
        <v>3-Small C&amp;I</v>
      </c>
      <c r="R3083" s="182"/>
      <c r="S3083" t="s">
        <v>304</v>
      </c>
      <c r="U3083" s="182"/>
    </row>
    <row r="3084" spans="1:21" x14ac:dyDescent="0.35">
      <c r="A3084">
        <v>5</v>
      </c>
      <c r="B3084" t="s">
        <v>181</v>
      </c>
      <c r="C3084">
        <v>2020</v>
      </c>
      <c r="D3084">
        <v>8</v>
      </c>
      <c r="E3084" t="s">
        <v>194</v>
      </c>
      <c r="F3084">
        <v>6</v>
      </c>
      <c r="G3084" t="s">
        <v>192</v>
      </c>
      <c r="H3084">
        <v>609</v>
      </c>
      <c r="I3084" t="s">
        <v>298</v>
      </c>
      <c r="J3084" t="s">
        <v>278</v>
      </c>
      <c r="K3084" t="s">
        <v>212</v>
      </c>
      <c r="L3084">
        <v>700</v>
      </c>
      <c r="M3084" t="s">
        <v>193</v>
      </c>
      <c r="N3084">
        <v>13</v>
      </c>
      <c r="O3084">
        <v>3706.04</v>
      </c>
      <c r="P3084">
        <v>17343</v>
      </c>
      <c r="Q3084" t="str">
        <f t="shared" si="48"/>
        <v>Street</v>
      </c>
      <c r="R3084" s="182"/>
      <c r="S3084" t="s">
        <v>304</v>
      </c>
      <c r="U3084" s="182"/>
    </row>
    <row r="3085" spans="1:21" x14ac:dyDescent="0.35">
      <c r="A3085">
        <v>5</v>
      </c>
      <c r="B3085" t="s">
        <v>181</v>
      </c>
      <c r="C3085">
        <v>2020</v>
      </c>
      <c r="D3085">
        <v>8</v>
      </c>
      <c r="E3085" t="s">
        <v>194</v>
      </c>
      <c r="F3085">
        <v>6</v>
      </c>
      <c r="G3085" t="s">
        <v>192</v>
      </c>
      <c r="H3085">
        <v>602</v>
      </c>
      <c r="I3085" t="s">
        <v>246</v>
      </c>
      <c r="J3085" t="s">
        <v>125</v>
      </c>
      <c r="K3085" t="s">
        <v>197</v>
      </c>
      <c r="L3085">
        <v>700</v>
      </c>
      <c r="M3085" t="s">
        <v>193</v>
      </c>
      <c r="N3085">
        <v>322</v>
      </c>
      <c r="O3085">
        <v>24735.84</v>
      </c>
      <c r="P3085">
        <v>62915</v>
      </c>
      <c r="Q3085" t="str">
        <f t="shared" si="48"/>
        <v>Street</v>
      </c>
      <c r="R3085" s="182"/>
      <c r="S3085" t="s">
        <v>304</v>
      </c>
      <c r="U3085" s="182"/>
    </row>
    <row r="3086" spans="1:21" x14ac:dyDescent="0.35">
      <c r="A3086">
        <v>4</v>
      </c>
      <c r="B3086" t="s">
        <v>187</v>
      </c>
      <c r="C3086">
        <v>2020</v>
      </c>
      <c r="D3086">
        <v>8</v>
      </c>
      <c r="E3086" t="s">
        <v>194</v>
      </c>
      <c r="F3086">
        <v>3</v>
      </c>
      <c r="G3086" t="s">
        <v>189</v>
      </c>
      <c r="H3086">
        <v>616</v>
      </c>
      <c r="I3086" t="s">
        <v>199</v>
      </c>
      <c r="J3086" t="s">
        <v>125</v>
      </c>
      <c r="K3086" t="s">
        <v>197</v>
      </c>
      <c r="L3086">
        <v>4532</v>
      </c>
      <c r="M3086" t="s">
        <v>200</v>
      </c>
      <c r="N3086">
        <v>1</v>
      </c>
      <c r="O3086">
        <v>8.01</v>
      </c>
      <c r="P3086">
        <v>16</v>
      </c>
      <c r="Q3086" t="str">
        <f t="shared" si="48"/>
        <v>Street</v>
      </c>
      <c r="R3086" s="182"/>
      <c r="S3086" t="s">
        <v>304</v>
      </c>
      <c r="U3086" s="182"/>
    </row>
    <row r="3087" spans="1:21" x14ac:dyDescent="0.35">
      <c r="A3087">
        <v>5</v>
      </c>
      <c r="B3087" t="s">
        <v>181</v>
      </c>
      <c r="C3087">
        <v>2020</v>
      </c>
      <c r="D3087">
        <v>8</v>
      </c>
      <c r="E3087" t="s">
        <v>194</v>
      </c>
      <c r="F3087">
        <v>6</v>
      </c>
      <c r="G3087" t="s">
        <v>192</v>
      </c>
      <c r="H3087">
        <v>612</v>
      </c>
      <c r="I3087" t="s">
        <v>223</v>
      </c>
      <c r="J3087" t="s">
        <v>116</v>
      </c>
      <c r="K3087" t="s">
        <v>224</v>
      </c>
      <c r="L3087">
        <v>700</v>
      </c>
      <c r="M3087" t="s">
        <v>193</v>
      </c>
      <c r="N3087">
        <v>2</v>
      </c>
      <c r="O3087">
        <v>49.87</v>
      </c>
      <c r="P3087">
        <v>194</v>
      </c>
      <c r="Q3087" t="str">
        <f t="shared" si="48"/>
        <v>3-Small C&amp;I</v>
      </c>
      <c r="R3087" s="182"/>
      <c r="S3087" t="s">
        <v>304</v>
      </c>
      <c r="U3087" s="182"/>
    </row>
    <row r="3088" spans="1:21" x14ac:dyDescent="0.35">
      <c r="A3088">
        <v>4</v>
      </c>
      <c r="B3088" t="s">
        <v>187</v>
      </c>
      <c r="C3088">
        <v>2020</v>
      </c>
      <c r="D3088">
        <v>8</v>
      </c>
      <c r="E3088" t="s">
        <v>194</v>
      </c>
      <c r="F3088">
        <v>5</v>
      </c>
      <c r="G3088" t="s">
        <v>195</v>
      </c>
      <c r="H3088">
        <v>710</v>
      </c>
      <c r="I3088" t="s">
        <v>220</v>
      </c>
      <c r="J3088" t="s">
        <v>207</v>
      </c>
      <c r="K3088" t="s">
        <v>208</v>
      </c>
      <c r="L3088">
        <v>4552</v>
      </c>
      <c r="M3088" t="s">
        <v>276</v>
      </c>
      <c r="N3088">
        <v>1</v>
      </c>
      <c r="O3088">
        <v>5859.95</v>
      </c>
      <c r="P3088">
        <v>76039</v>
      </c>
      <c r="Q3088" t="str">
        <f t="shared" si="48"/>
        <v>5-Large C&amp;I</v>
      </c>
      <c r="R3088" s="182"/>
      <c r="S3088" t="s">
        <v>304</v>
      </c>
      <c r="U3088" s="182"/>
    </row>
    <row r="3089" spans="1:21" x14ac:dyDescent="0.35">
      <c r="A3089">
        <v>5</v>
      </c>
      <c r="B3089" t="s">
        <v>181</v>
      </c>
      <c r="C3089">
        <v>2020</v>
      </c>
      <c r="D3089">
        <v>8</v>
      </c>
      <c r="E3089" t="s">
        <v>194</v>
      </c>
      <c r="F3089">
        <v>75</v>
      </c>
      <c r="G3089" t="s">
        <v>212</v>
      </c>
      <c r="H3089">
        <v>13</v>
      </c>
      <c r="I3089" t="s">
        <v>296</v>
      </c>
      <c r="J3089" t="s">
        <v>119</v>
      </c>
      <c r="K3089" t="s">
        <v>216</v>
      </c>
      <c r="L3089">
        <v>1575</v>
      </c>
      <c r="M3089" t="s">
        <v>218</v>
      </c>
      <c r="N3089">
        <v>1</v>
      </c>
      <c r="O3089">
        <v>729.36</v>
      </c>
      <c r="P3089">
        <v>4060</v>
      </c>
      <c r="Q3089" t="str">
        <f t="shared" si="48"/>
        <v>4-Medium C&amp;I</v>
      </c>
      <c r="R3089" s="182"/>
      <c r="S3089" t="s">
        <v>304</v>
      </c>
      <c r="U3089" s="182"/>
    </row>
    <row r="3090" spans="1:21" x14ac:dyDescent="0.35">
      <c r="A3090">
        <v>5</v>
      </c>
      <c r="B3090" t="s">
        <v>181</v>
      </c>
      <c r="C3090">
        <v>2020</v>
      </c>
      <c r="D3090">
        <v>8</v>
      </c>
      <c r="E3090" t="s">
        <v>194</v>
      </c>
      <c r="F3090">
        <v>75</v>
      </c>
      <c r="G3090" t="s">
        <v>212</v>
      </c>
      <c r="H3090">
        <v>18</v>
      </c>
      <c r="I3090" t="s">
        <v>215</v>
      </c>
      <c r="J3090" t="s">
        <v>119</v>
      </c>
      <c r="K3090" t="s">
        <v>216</v>
      </c>
      <c r="L3090">
        <v>1575</v>
      </c>
      <c r="M3090" t="s">
        <v>218</v>
      </c>
      <c r="N3090">
        <v>2</v>
      </c>
      <c r="O3090">
        <v>9509.61</v>
      </c>
      <c r="P3090">
        <v>56320</v>
      </c>
      <c r="Q3090" t="str">
        <f t="shared" si="48"/>
        <v>4-Medium C&amp;I</v>
      </c>
      <c r="R3090" s="182"/>
      <c r="S3090" t="s">
        <v>304</v>
      </c>
      <c r="U3090" s="182"/>
    </row>
    <row r="3091" spans="1:21" x14ac:dyDescent="0.35">
      <c r="A3091">
        <v>5</v>
      </c>
      <c r="B3091" t="s">
        <v>181</v>
      </c>
      <c r="C3091">
        <v>2020</v>
      </c>
      <c r="D3091">
        <v>8</v>
      </c>
      <c r="E3091" t="s">
        <v>194</v>
      </c>
      <c r="F3091">
        <v>3</v>
      </c>
      <c r="G3091" t="s">
        <v>189</v>
      </c>
      <c r="H3091">
        <v>955</v>
      </c>
      <c r="I3091" t="s">
        <v>282</v>
      </c>
      <c r="J3091" t="s">
        <v>119</v>
      </c>
      <c r="K3091" t="s">
        <v>216</v>
      </c>
      <c r="L3091">
        <v>4532</v>
      </c>
      <c r="M3091" t="s">
        <v>200</v>
      </c>
      <c r="N3091">
        <v>361</v>
      </c>
      <c r="O3091">
        <v>648835.62</v>
      </c>
      <c r="P3091">
        <v>7863070</v>
      </c>
      <c r="Q3091" t="str">
        <f t="shared" si="48"/>
        <v>4-Medium C&amp;I</v>
      </c>
      <c r="R3091" s="182"/>
      <c r="S3091" t="s">
        <v>304</v>
      </c>
      <c r="U3091" s="182"/>
    </row>
    <row r="3092" spans="1:21" x14ac:dyDescent="0.35">
      <c r="A3092">
        <v>5</v>
      </c>
      <c r="B3092" t="s">
        <v>181</v>
      </c>
      <c r="C3092">
        <v>2020</v>
      </c>
      <c r="D3092">
        <v>8</v>
      </c>
      <c r="E3092" t="s">
        <v>194</v>
      </c>
      <c r="F3092">
        <v>3</v>
      </c>
      <c r="G3092" t="s">
        <v>189</v>
      </c>
      <c r="H3092">
        <v>956</v>
      </c>
      <c r="I3092" t="s">
        <v>285</v>
      </c>
      <c r="J3092" t="s">
        <v>119</v>
      </c>
      <c r="K3092" t="s">
        <v>216</v>
      </c>
      <c r="L3092">
        <v>4532</v>
      </c>
      <c r="M3092" t="s">
        <v>200</v>
      </c>
      <c r="N3092">
        <v>229</v>
      </c>
      <c r="O3092">
        <v>410112.13</v>
      </c>
      <c r="P3092">
        <v>4984295</v>
      </c>
      <c r="Q3092" t="str">
        <f t="shared" si="48"/>
        <v>4-Medium C&amp;I</v>
      </c>
      <c r="R3092" s="182"/>
      <c r="S3092" t="s">
        <v>304</v>
      </c>
      <c r="U3092" s="182"/>
    </row>
    <row r="3093" spans="1:21" x14ac:dyDescent="0.35">
      <c r="A3093">
        <v>5</v>
      </c>
      <c r="B3093" t="s">
        <v>181</v>
      </c>
      <c r="C3093">
        <v>2020</v>
      </c>
      <c r="D3093">
        <v>8</v>
      </c>
      <c r="E3093" t="s">
        <v>194</v>
      </c>
      <c r="F3093">
        <v>3</v>
      </c>
      <c r="G3093" t="s">
        <v>189</v>
      </c>
      <c r="H3093">
        <v>20</v>
      </c>
      <c r="I3093" t="s">
        <v>300</v>
      </c>
      <c r="J3093" t="s">
        <v>128</v>
      </c>
      <c r="K3093" t="s">
        <v>205</v>
      </c>
      <c r="L3093">
        <v>300</v>
      </c>
      <c r="M3093" t="s">
        <v>191</v>
      </c>
      <c r="N3093">
        <v>72</v>
      </c>
      <c r="O3093">
        <v>126231.8</v>
      </c>
      <c r="P3093">
        <v>734606</v>
      </c>
      <c r="Q3093" t="str">
        <f t="shared" si="48"/>
        <v>4-Medium C&amp;I</v>
      </c>
      <c r="R3093" s="182"/>
      <c r="S3093" t="s">
        <v>304</v>
      </c>
      <c r="U3093" s="182"/>
    </row>
    <row r="3094" spans="1:21" x14ac:dyDescent="0.35">
      <c r="A3094">
        <v>5</v>
      </c>
      <c r="B3094" t="s">
        <v>181</v>
      </c>
      <c r="C3094">
        <v>2020</v>
      </c>
      <c r="D3094">
        <v>8</v>
      </c>
      <c r="E3094" t="s">
        <v>194</v>
      </c>
      <c r="F3094">
        <v>3</v>
      </c>
      <c r="G3094" t="s">
        <v>189</v>
      </c>
      <c r="H3094">
        <v>700</v>
      </c>
      <c r="I3094" t="s">
        <v>273</v>
      </c>
      <c r="J3094" t="s">
        <v>207</v>
      </c>
      <c r="K3094" t="s">
        <v>208</v>
      </c>
      <c r="L3094">
        <v>300</v>
      </c>
      <c r="M3094" t="s">
        <v>191</v>
      </c>
      <c r="N3094">
        <v>4</v>
      </c>
      <c r="O3094">
        <v>33449.64</v>
      </c>
      <c r="P3094">
        <v>244520</v>
      </c>
      <c r="Q3094" t="str">
        <f t="shared" si="48"/>
        <v>5-Large C&amp;I</v>
      </c>
      <c r="R3094" s="182"/>
      <c r="S3094" t="s">
        <v>304</v>
      </c>
      <c r="U3094" s="182"/>
    </row>
    <row r="3095" spans="1:21" x14ac:dyDescent="0.35">
      <c r="A3095">
        <v>5</v>
      </c>
      <c r="B3095" t="s">
        <v>181</v>
      </c>
      <c r="C3095">
        <v>2020</v>
      </c>
      <c r="D3095">
        <v>8</v>
      </c>
      <c r="E3095" t="s">
        <v>194</v>
      </c>
      <c r="F3095">
        <v>5</v>
      </c>
      <c r="G3095" t="s">
        <v>195</v>
      </c>
      <c r="H3095">
        <v>701</v>
      </c>
      <c r="I3095" t="s">
        <v>206</v>
      </c>
      <c r="J3095" t="s">
        <v>207</v>
      </c>
      <c r="K3095" t="s">
        <v>208</v>
      </c>
      <c r="L3095">
        <v>460</v>
      </c>
      <c r="M3095" t="s">
        <v>198</v>
      </c>
      <c r="N3095">
        <v>76</v>
      </c>
      <c r="O3095">
        <v>1060139.4099999999</v>
      </c>
      <c r="P3095">
        <v>6873824</v>
      </c>
      <c r="Q3095" t="str">
        <f t="shared" si="48"/>
        <v>5-Large C&amp;I</v>
      </c>
      <c r="R3095" s="182"/>
      <c r="S3095" t="s">
        <v>304</v>
      </c>
      <c r="U3095" s="182"/>
    </row>
    <row r="3096" spans="1:21" x14ac:dyDescent="0.35">
      <c r="A3096">
        <v>5</v>
      </c>
      <c r="B3096" t="s">
        <v>181</v>
      </c>
      <c r="C3096">
        <v>2020</v>
      </c>
      <c r="D3096">
        <v>8</v>
      </c>
      <c r="E3096" t="s">
        <v>194</v>
      </c>
      <c r="F3096">
        <v>5</v>
      </c>
      <c r="G3096" t="s">
        <v>195</v>
      </c>
      <c r="H3096">
        <v>951</v>
      </c>
      <c r="I3096" t="s">
        <v>250</v>
      </c>
      <c r="J3096" t="s">
        <v>126</v>
      </c>
      <c r="K3096" t="s">
        <v>249</v>
      </c>
      <c r="L3096">
        <v>4552</v>
      </c>
      <c r="M3096" t="s">
        <v>276</v>
      </c>
      <c r="N3096">
        <v>1</v>
      </c>
      <c r="O3096">
        <v>36.049999999999997</v>
      </c>
      <c r="P3096">
        <v>300</v>
      </c>
      <c r="Q3096" t="str">
        <f t="shared" si="48"/>
        <v>3-Small C&amp;I</v>
      </c>
      <c r="R3096" s="182"/>
      <c r="S3096" t="s">
        <v>304</v>
      </c>
      <c r="U3096" s="182"/>
    </row>
    <row r="3097" spans="1:21" x14ac:dyDescent="0.35">
      <c r="A3097">
        <v>4</v>
      </c>
      <c r="B3097" t="s">
        <v>187</v>
      </c>
      <c r="C3097">
        <v>2020</v>
      </c>
      <c r="D3097">
        <v>8</v>
      </c>
      <c r="E3097" t="s">
        <v>194</v>
      </c>
      <c r="F3097">
        <v>5</v>
      </c>
      <c r="G3097" t="s">
        <v>195</v>
      </c>
      <c r="H3097">
        <v>950</v>
      </c>
      <c r="I3097" t="s">
        <v>184</v>
      </c>
      <c r="J3097" t="s">
        <v>115</v>
      </c>
      <c r="K3097" t="s">
        <v>185</v>
      </c>
      <c r="L3097">
        <v>4552</v>
      </c>
      <c r="M3097" t="s">
        <v>276</v>
      </c>
      <c r="N3097">
        <v>2</v>
      </c>
      <c r="O3097">
        <v>48.96</v>
      </c>
      <c r="P3097">
        <v>281</v>
      </c>
      <c r="Q3097" t="str">
        <f t="shared" si="48"/>
        <v>3-Small C&amp;I</v>
      </c>
      <c r="R3097" s="182"/>
      <c r="S3097" t="s">
        <v>304</v>
      </c>
      <c r="U3097" s="182"/>
    </row>
    <row r="3098" spans="1:21" x14ac:dyDescent="0.35">
      <c r="A3098">
        <v>5</v>
      </c>
      <c r="B3098" t="s">
        <v>181</v>
      </c>
      <c r="C3098">
        <v>2020</v>
      </c>
      <c r="D3098">
        <v>8</v>
      </c>
      <c r="E3098" t="s">
        <v>194</v>
      </c>
      <c r="F3098">
        <v>75</v>
      </c>
      <c r="G3098" t="s">
        <v>212</v>
      </c>
      <c r="H3098">
        <v>950</v>
      </c>
      <c r="I3098" t="s">
        <v>184</v>
      </c>
      <c r="J3098" t="s">
        <v>115</v>
      </c>
      <c r="K3098" t="s">
        <v>185</v>
      </c>
      <c r="L3098">
        <v>4575</v>
      </c>
      <c r="M3098" t="s">
        <v>212</v>
      </c>
      <c r="N3098">
        <v>2</v>
      </c>
      <c r="O3098">
        <v>2016.31</v>
      </c>
      <c r="P3098">
        <v>20780</v>
      </c>
      <c r="Q3098" t="str">
        <f t="shared" si="48"/>
        <v>3-Small C&amp;I</v>
      </c>
      <c r="R3098" s="182"/>
      <c r="S3098" t="s">
        <v>304</v>
      </c>
      <c r="U3098" s="182"/>
    </row>
    <row r="3099" spans="1:21" x14ac:dyDescent="0.35">
      <c r="A3099">
        <v>5</v>
      </c>
      <c r="B3099" t="s">
        <v>181</v>
      </c>
      <c r="C3099">
        <v>2020</v>
      </c>
      <c r="D3099">
        <v>8</v>
      </c>
      <c r="E3099" t="s">
        <v>194</v>
      </c>
      <c r="F3099">
        <v>3</v>
      </c>
      <c r="G3099" t="s">
        <v>189</v>
      </c>
      <c r="H3099">
        <v>953</v>
      </c>
      <c r="I3099" t="s">
        <v>213</v>
      </c>
      <c r="J3099" t="s">
        <v>118</v>
      </c>
      <c r="K3099" t="s">
        <v>214</v>
      </c>
      <c r="L3099">
        <v>4532</v>
      </c>
      <c r="M3099" t="s">
        <v>200</v>
      </c>
      <c r="N3099">
        <v>19534</v>
      </c>
      <c r="O3099">
        <v>841416.77</v>
      </c>
      <c r="P3099">
        <v>7447441</v>
      </c>
      <c r="Q3099" t="str">
        <f t="shared" si="48"/>
        <v>3-Small C&amp;I</v>
      </c>
      <c r="R3099" s="182"/>
      <c r="S3099" t="s">
        <v>304</v>
      </c>
      <c r="U3099" s="182"/>
    </row>
    <row r="3100" spans="1:21" x14ac:dyDescent="0.35">
      <c r="A3100">
        <v>5</v>
      </c>
      <c r="B3100" t="s">
        <v>181</v>
      </c>
      <c r="C3100">
        <v>2020</v>
      </c>
      <c r="D3100">
        <v>8</v>
      </c>
      <c r="E3100" t="s">
        <v>194</v>
      </c>
      <c r="F3100">
        <v>60</v>
      </c>
      <c r="G3100" t="s">
        <v>212</v>
      </c>
      <c r="H3100">
        <v>624</v>
      </c>
      <c r="I3100" t="s">
        <v>226</v>
      </c>
      <c r="J3100" t="s">
        <v>124</v>
      </c>
      <c r="K3100" t="s">
        <v>227</v>
      </c>
      <c r="L3100">
        <v>4563</v>
      </c>
      <c r="M3100" t="s">
        <v>228</v>
      </c>
      <c r="N3100">
        <v>2</v>
      </c>
      <c r="O3100">
        <v>37.57</v>
      </c>
      <c r="P3100">
        <v>194</v>
      </c>
      <c r="Q3100" t="str">
        <f t="shared" si="48"/>
        <v>Street</v>
      </c>
      <c r="R3100" s="182"/>
      <c r="S3100" t="s">
        <v>304</v>
      </c>
      <c r="U3100" s="182"/>
    </row>
    <row r="3101" spans="1:21" x14ac:dyDescent="0.35">
      <c r="A3101">
        <v>5</v>
      </c>
      <c r="B3101" t="s">
        <v>181</v>
      </c>
      <c r="C3101">
        <v>2020</v>
      </c>
      <c r="D3101">
        <v>8</v>
      </c>
      <c r="E3101" t="s">
        <v>194</v>
      </c>
      <c r="F3101">
        <v>10</v>
      </c>
      <c r="G3101" t="s">
        <v>238</v>
      </c>
      <c r="H3101">
        <v>1</v>
      </c>
      <c r="I3101" t="s">
        <v>229</v>
      </c>
      <c r="J3101" t="s">
        <v>121</v>
      </c>
      <c r="K3101" t="s">
        <v>230</v>
      </c>
      <c r="L3101">
        <v>207</v>
      </c>
      <c r="M3101" t="s">
        <v>243</v>
      </c>
      <c r="N3101">
        <v>37871</v>
      </c>
      <c r="O3101">
        <v>6338930.4699999997</v>
      </c>
      <c r="P3101">
        <v>27221976</v>
      </c>
      <c r="Q3101" t="str">
        <f t="shared" si="48"/>
        <v>1-Residential</v>
      </c>
      <c r="R3101" s="182"/>
      <c r="S3101" t="s">
        <v>304</v>
      </c>
      <c r="U3101" s="182"/>
    </row>
    <row r="3102" spans="1:21" x14ac:dyDescent="0.35">
      <c r="A3102">
        <v>5</v>
      </c>
      <c r="B3102" t="s">
        <v>181</v>
      </c>
      <c r="C3102">
        <v>2020</v>
      </c>
      <c r="D3102">
        <v>8</v>
      </c>
      <c r="E3102" t="s">
        <v>194</v>
      </c>
      <c r="F3102">
        <v>10</v>
      </c>
      <c r="G3102" t="s">
        <v>238</v>
      </c>
      <c r="H3102">
        <v>905</v>
      </c>
      <c r="I3102" t="s">
        <v>272</v>
      </c>
      <c r="J3102" t="s">
        <v>122</v>
      </c>
      <c r="K3102" t="s">
        <v>242</v>
      </c>
      <c r="L3102">
        <v>4513</v>
      </c>
      <c r="M3102" t="s">
        <v>240</v>
      </c>
      <c r="N3102">
        <v>4941</v>
      </c>
      <c r="O3102">
        <v>145057.31</v>
      </c>
      <c r="P3102">
        <v>3677506</v>
      </c>
      <c r="Q3102" t="str">
        <f t="shared" si="48"/>
        <v>2-Low Income Residential</v>
      </c>
      <c r="R3102" s="182"/>
      <c r="S3102" t="s">
        <v>304</v>
      </c>
      <c r="U3102" s="182"/>
    </row>
    <row r="3103" spans="1:21" x14ac:dyDescent="0.35">
      <c r="A3103">
        <v>5</v>
      </c>
      <c r="B3103" t="s">
        <v>181</v>
      </c>
      <c r="C3103">
        <v>2020</v>
      </c>
      <c r="D3103">
        <v>8</v>
      </c>
      <c r="E3103" t="s">
        <v>194</v>
      </c>
      <c r="F3103">
        <v>3</v>
      </c>
      <c r="G3103" t="s">
        <v>189</v>
      </c>
      <c r="H3103">
        <v>621</v>
      </c>
      <c r="I3103" t="s">
        <v>259</v>
      </c>
      <c r="J3103" t="s">
        <v>116</v>
      </c>
      <c r="K3103" t="s">
        <v>224</v>
      </c>
      <c r="L3103">
        <v>4532</v>
      </c>
      <c r="M3103" t="s">
        <v>200</v>
      </c>
      <c r="N3103">
        <v>6</v>
      </c>
      <c r="O3103">
        <v>475.02</v>
      </c>
      <c r="P3103">
        <v>4392</v>
      </c>
      <c r="Q3103" t="str">
        <f t="shared" si="48"/>
        <v>3-Small C&amp;I</v>
      </c>
      <c r="R3103" s="182"/>
      <c r="S3103" t="s">
        <v>304</v>
      </c>
      <c r="U3103" s="182"/>
    </row>
    <row r="3104" spans="1:21" x14ac:dyDescent="0.35">
      <c r="A3104">
        <v>5</v>
      </c>
      <c r="B3104" t="s">
        <v>181</v>
      </c>
      <c r="C3104">
        <v>2020</v>
      </c>
      <c r="D3104">
        <v>8</v>
      </c>
      <c r="E3104" t="s">
        <v>194</v>
      </c>
      <c r="F3104">
        <v>3</v>
      </c>
      <c r="G3104" t="s">
        <v>189</v>
      </c>
      <c r="H3104">
        <v>13</v>
      </c>
      <c r="I3104" t="s">
        <v>296</v>
      </c>
      <c r="J3104" t="s">
        <v>119</v>
      </c>
      <c r="K3104" t="s">
        <v>216</v>
      </c>
      <c r="L3104">
        <v>300</v>
      </c>
      <c r="M3104" t="s">
        <v>191</v>
      </c>
      <c r="N3104">
        <v>92</v>
      </c>
      <c r="O3104">
        <v>251647.82</v>
      </c>
      <c r="P3104">
        <v>1447212</v>
      </c>
      <c r="Q3104" t="str">
        <f t="shared" si="48"/>
        <v>4-Medium C&amp;I</v>
      </c>
      <c r="R3104" s="182"/>
      <c r="S3104" t="s">
        <v>304</v>
      </c>
      <c r="U3104" s="182"/>
    </row>
    <row r="3105" spans="1:21" x14ac:dyDescent="0.35">
      <c r="A3105">
        <v>5</v>
      </c>
      <c r="B3105" t="s">
        <v>181</v>
      </c>
      <c r="C3105">
        <v>2020</v>
      </c>
      <c r="D3105">
        <v>8</v>
      </c>
      <c r="E3105" t="s">
        <v>194</v>
      </c>
      <c r="F3105">
        <v>3</v>
      </c>
      <c r="G3105" t="s">
        <v>189</v>
      </c>
      <c r="H3105">
        <v>19</v>
      </c>
      <c r="I3105" t="s">
        <v>262</v>
      </c>
      <c r="J3105" t="s">
        <v>127</v>
      </c>
      <c r="K3105" t="s">
        <v>263</v>
      </c>
      <c r="L3105">
        <v>300</v>
      </c>
      <c r="M3105" t="s">
        <v>191</v>
      </c>
      <c r="N3105">
        <v>45</v>
      </c>
      <c r="O3105">
        <v>117868.25</v>
      </c>
      <c r="P3105">
        <v>695543</v>
      </c>
      <c r="Q3105" t="str">
        <f t="shared" si="48"/>
        <v>4-Medium C&amp;I</v>
      </c>
      <c r="R3105" s="182"/>
      <c r="S3105" t="s">
        <v>304</v>
      </c>
      <c r="U3105" s="182"/>
    </row>
    <row r="3106" spans="1:21" x14ac:dyDescent="0.35">
      <c r="A3106">
        <v>5</v>
      </c>
      <c r="B3106" t="s">
        <v>181</v>
      </c>
      <c r="C3106">
        <v>2020</v>
      </c>
      <c r="D3106">
        <v>8</v>
      </c>
      <c r="E3106" t="s">
        <v>194</v>
      </c>
      <c r="F3106">
        <v>79</v>
      </c>
      <c r="G3106" t="s">
        <v>212</v>
      </c>
      <c r="H3106">
        <v>950</v>
      </c>
      <c r="I3106" t="s">
        <v>184</v>
      </c>
      <c r="J3106" t="s">
        <v>115</v>
      </c>
      <c r="K3106" t="s">
        <v>185</v>
      </c>
      <c r="L3106">
        <v>4579</v>
      </c>
      <c r="M3106" t="s">
        <v>221</v>
      </c>
      <c r="N3106">
        <v>84</v>
      </c>
      <c r="O3106">
        <v>7272.04</v>
      </c>
      <c r="P3106">
        <v>66256</v>
      </c>
      <c r="Q3106" t="str">
        <f t="shared" si="48"/>
        <v>3-Small C&amp;I</v>
      </c>
      <c r="R3106" s="182"/>
      <c r="S3106" t="s">
        <v>304</v>
      </c>
      <c r="U3106" s="182"/>
    </row>
    <row r="3107" spans="1:21" x14ac:dyDescent="0.35">
      <c r="A3107">
        <v>4</v>
      </c>
      <c r="B3107" t="s">
        <v>187</v>
      </c>
      <c r="C3107">
        <v>2020</v>
      </c>
      <c r="D3107">
        <v>8</v>
      </c>
      <c r="E3107" t="s">
        <v>194</v>
      </c>
      <c r="F3107">
        <v>1</v>
      </c>
      <c r="G3107" t="s">
        <v>183</v>
      </c>
      <c r="H3107">
        <v>950</v>
      </c>
      <c r="I3107" t="s">
        <v>184</v>
      </c>
      <c r="J3107" t="s">
        <v>115</v>
      </c>
      <c r="K3107" t="s">
        <v>185</v>
      </c>
      <c r="L3107">
        <v>4512</v>
      </c>
      <c r="M3107" t="s">
        <v>186</v>
      </c>
      <c r="N3107">
        <v>29</v>
      </c>
      <c r="O3107">
        <v>3124.81</v>
      </c>
      <c r="P3107">
        <v>28449</v>
      </c>
      <c r="Q3107" t="str">
        <f t="shared" si="48"/>
        <v>3-Small C&amp;I</v>
      </c>
      <c r="R3107" s="182"/>
      <c r="S3107" t="s">
        <v>304</v>
      </c>
      <c r="U3107" s="182"/>
    </row>
    <row r="3108" spans="1:21" x14ac:dyDescent="0.35">
      <c r="A3108">
        <v>4</v>
      </c>
      <c r="B3108" t="s">
        <v>187</v>
      </c>
      <c r="C3108">
        <v>2020</v>
      </c>
      <c r="D3108">
        <v>8</v>
      </c>
      <c r="E3108" t="s">
        <v>194</v>
      </c>
      <c r="F3108">
        <v>1</v>
      </c>
      <c r="G3108" t="s">
        <v>183</v>
      </c>
      <c r="H3108">
        <v>5</v>
      </c>
      <c r="I3108" t="s">
        <v>190</v>
      </c>
      <c r="J3108" t="s">
        <v>115</v>
      </c>
      <c r="K3108" t="s">
        <v>185</v>
      </c>
      <c r="L3108">
        <v>200</v>
      </c>
      <c r="M3108" t="s">
        <v>210</v>
      </c>
      <c r="N3108">
        <v>13</v>
      </c>
      <c r="O3108">
        <v>2082.75</v>
      </c>
      <c r="P3108">
        <v>10408</v>
      </c>
      <c r="Q3108" t="str">
        <f t="shared" si="48"/>
        <v>3-Small C&amp;I</v>
      </c>
      <c r="R3108" s="182"/>
      <c r="S3108" t="s">
        <v>304</v>
      </c>
      <c r="U3108" s="182"/>
    </row>
    <row r="3109" spans="1:21" x14ac:dyDescent="0.35">
      <c r="A3109">
        <v>5</v>
      </c>
      <c r="B3109" t="s">
        <v>181</v>
      </c>
      <c r="C3109">
        <v>2020</v>
      </c>
      <c r="D3109">
        <v>8</v>
      </c>
      <c r="E3109" t="s">
        <v>194</v>
      </c>
      <c r="F3109">
        <v>5</v>
      </c>
      <c r="G3109" t="s">
        <v>195</v>
      </c>
      <c r="H3109">
        <v>11</v>
      </c>
      <c r="I3109" t="s">
        <v>283</v>
      </c>
      <c r="J3109" t="s">
        <v>115</v>
      </c>
      <c r="K3109" t="s">
        <v>185</v>
      </c>
      <c r="L3109">
        <v>460</v>
      </c>
      <c r="M3109" t="s">
        <v>198</v>
      </c>
      <c r="N3109">
        <v>2</v>
      </c>
      <c r="O3109">
        <v>-28.46</v>
      </c>
      <c r="P3109">
        <v>-259</v>
      </c>
      <c r="Q3109" t="str">
        <f t="shared" si="48"/>
        <v>3-Small C&amp;I</v>
      </c>
      <c r="R3109" s="182"/>
      <c r="S3109" t="s">
        <v>304</v>
      </c>
      <c r="U3109" s="182"/>
    </row>
    <row r="3110" spans="1:21" x14ac:dyDescent="0.35">
      <c r="A3110">
        <v>5</v>
      </c>
      <c r="B3110" t="s">
        <v>181</v>
      </c>
      <c r="C3110">
        <v>2020</v>
      </c>
      <c r="D3110">
        <v>8</v>
      </c>
      <c r="E3110" t="s">
        <v>194</v>
      </c>
      <c r="F3110">
        <v>6</v>
      </c>
      <c r="G3110" t="s">
        <v>192</v>
      </c>
      <c r="H3110">
        <v>5</v>
      </c>
      <c r="I3110" t="s">
        <v>190</v>
      </c>
      <c r="J3110" t="s">
        <v>115</v>
      </c>
      <c r="K3110" t="s">
        <v>185</v>
      </c>
      <c r="L3110">
        <v>700</v>
      </c>
      <c r="M3110" t="s">
        <v>193</v>
      </c>
      <c r="N3110">
        <v>6</v>
      </c>
      <c r="O3110">
        <v>174.21</v>
      </c>
      <c r="P3110">
        <v>630</v>
      </c>
      <c r="Q3110" t="str">
        <f t="shared" si="48"/>
        <v>3-Small C&amp;I</v>
      </c>
      <c r="R3110" s="182"/>
      <c r="S3110" t="s">
        <v>304</v>
      </c>
      <c r="U3110" s="182"/>
    </row>
    <row r="3111" spans="1:21" x14ac:dyDescent="0.35">
      <c r="A3111">
        <v>5</v>
      </c>
      <c r="B3111" t="s">
        <v>181</v>
      </c>
      <c r="C3111">
        <v>2020</v>
      </c>
      <c r="D3111">
        <v>8</v>
      </c>
      <c r="E3111" t="s">
        <v>194</v>
      </c>
      <c r="F3111">
        <v>72</v>
      </c>
      <c r="G3111" t="s">
        <v>212</v>
      </c>
      <c r="H3111">
        <v>5</v>
      </c>
      <c r="I3111" t="s">
        <v>190</v>
      </c>
      <c r="J3111" t="s">
        <v>115</v>
      </c>
      <c r="K3111" t="s">
        <v>185</v>
      </c>
      <c r="L3111">
        <v>1572</v>
      </c>
      <c r="M3111" t="s">
        <v>231</v>
      </c>
      <c r="N3111">
        <v>1</v>
      </c>
      <c r="O3111">
        <v>2901.21</v>
      </c>
      <c r="P3111">
        <v>15763</v>
      </c>
      <c r="Q3111" t="str">
        <f t="shared" si="48"/>
        <v>3-Small C&amp;I</v>
      </c>
      <c r="R3111" s="182"/>
      <c r="S3111" t="s">
        <v>304</v>
      </c>
      <c r="U3111" s="182"/>
    </row>
    <row r="3112" spans="1:21" x14ac:dyDescent="0.35">
      <c r="A3112">
        <v>4</v>
      </c>
      <c r="B3112" t="s">
        <v>187</v>
      </c>
      <c r="C3112">
        <v>2020</v>
      </c>
      <c r="D3112">
        <v>8</v>
      </c>
      <c r="E3112" t="s">
        <v>194</v>
      </c>
      <c r="F3112">
        <v>3</v>
      </c>
      <c r="G3112" t="s">
        <v>189</v>
      </c>
      <c r="H3112">
        <v>5</v>
      </c>
      <c r="I3112" t="s">
        <v>190</v>
      </c>
      <c r="J3112" t="s">
        <v>115</v>
      </c>
      <c r="K3112" t="s">
        <v>185</v>
      </c>
      <c r="L3112">
        <v>300</v>
      </c>
      <c r="M3112" t="s">
        <v>191</v>
      </c>
      <c r="N3112">
        <v>321</v>
      </c>
      <c r="O3112">
        <v>94708.58</v>
      </c>
      <c r="P3112">
        <v>493424</v>
      </c>
      <c r="Q3112" t="str">
        <f t="shared" si="48"/>
        <v>3-Small C&amp;I</v>
      </c>
      <c r="R3112" s="182"/>
      <c r="S3112" t="s">
        <v>304</v>
      </c>
      <c r="U3112" s="182"/>
    </row>
    <row r="3113" spans="1:21" x14ac:dyDescent="0.35">
      <c r="A3113">
        <v>5</v>
      </c>
      <c r="B3113" t="s">
        <v>181</v>
      </c>
      <c r="C3113">
        <v>2020</v>
      </c>
      <c r="D3113">
        <v>8</v>
      </c>
      <c r="E3113" t="s">
        <v>194</v>
      </c>
      <c r="F3113">
        <v>6</v>
      </c>
      <c r="G3113" t="s">
        <v>192</v>
      </c>
      <c r="H3113">
        <v>626</v>
      </c>
      <c r="I3113" t="s">
        <v>268</v>
      </c>
      <c r="J3113" t="s">
        <v>132</v>
      </c>
      <c r="K3113" t="s">
        <v>212</v>
      </c>
      <c r="L3113">
        <v>700</v>
      </c>
      <c r="M3113" t="s">
        <v>193</v>
      </c>
      <c r="N3113">
        <v>4</v>
      </c>
      <c r="O3113">
        <v>1993.68</v>
      </c>
      <c r="P3113">
        <v>478</v>
      </c>
      <c r="Q3113" t="str">
        <f t="shared" si="48"/>
        <v>Street</v>
      </c>
      <c r="R3113" s="182"/>
      <c r="S3113" t="s">
        <v>304</v>
      </c>
      <c r="U3113" s="182"/>
    </row>
    <row r="3114" spans="1:21" x14ac:dyDescent="0.35">
      <c r="A3114">
        <v>4</v>
      </c>
      <c r="B3114" t="s">
        <v>187</v>
      </c>
      <c r="C3114">
        <v>2020</v>
      </c>
      <c r="D3114">
        <v>8</v>
      </c>
      <c r="E3114" t="s">
        <v>194</v>
      </c>
      <c r="F3114">
        <v>6</v>
      </c>
      <c r="G3114" t="s">
        <v>192</v>
      </c>
      <c r="H3114">
        <v>615</v>
      </c>
      <c r="I3114" t="s">
        <v>292</v>
      </c>
      <c r="J3114" t="s">
        <v>123</v>
      </c>
      <c r="K3114" t="s">
        <v>261</v>
      </c>
      <c r="L3114">
        <v>4562</v>
      </c>
      <c r="M3114" t="s">
        <v>211</v>
      </c>
      <c r="N3114">
        <v>1</v>
      </c>
      <c r="O3114">
        <v>5383.29</v>
      </c>
      <c r="P3114">
        <v>11710</v>
      </c>
      <c r="Q3114" t="str">
        <f t="shared" si="48"/>
        <v>Street</v>
      </c>
      <c r="R3114" s="182"/>
      <c r="S3114" t="s">
        <v>304</v>
      </c>
      <c r="U3114" s="182"/>
    </row>
    <row r="3115" spans="1:21" x14ac:dyDescent="0.35">
      <c r="A3115">
        <v>5</v>
      </c>
      <c r="B3115" t="s">
        <v>181</v>
      </c>
      <c r="C3115">
        <v>2020</v>
      </c>
      <c r="D3115">
        <v>8</v>
      </c>
      <c r="E3115" t="s">
        <v>194</v>
      </c>
      <c r="F3115">
        <v>6</v>
      </c>
      <c r="G3115" t="s">
        <v>192</v>
      </c>
      <c r="H3115">
        <v>617</v>
      </c>
      <c r="I3115" t="s">
        <v>287</v>
      </c>
      <c r="J3115" t="s">
        <v>288</v>
      </c>
      <c r="K3115" t="s">
        <v>289</v>
      </c>
      <c r="L3115">
        <v>4562</v>
      </c>
      <c r="M3115" t="s">
        <v>211</v>
      </c>
      <c r="N3115">
        <v>7</v>
      </c>
      <c r="O3115">
        <v>8035.53</v>
      </c>
      <c r="P3115">
        <v>30493</v>
      </c>
      <c r="Q3115" t="str">
        <f t="shared" si="48"/>
        <v>Street</v>
      </c>
      <c r="R3115" s="182"/>
      <c r="S3115" t="s">
        <v>304</v>
      </c>
      <c r="U3115" s="182"/>
    </row>
    <row r="3116" spans="1:21" x14ac:dyDescent="0.35">
      <c r="A3116">
        <v>5</v>
      </c>
      <c r="B3116" t="s">
        <v>181</v>
      </c>
      <c r="C3116">
        <v>2020</v>
      </c>
      <c r="D3116">
        <v>8</v>
      </c>
      <c r="E3116" t="s">
        <v>194</v>
      </c>
      <c r="F3116">
        <v>6</v>
      </c>
      <c r="G3116" t="s">
        <v>192</v>
      </c>
      <c r="H3116">
        <v>600</v>
      </c>
      <c r="I3116" t="s">
        <v>266</v>
      </c>
      <c r="J3116" t="s">
        <v>123</v>
      </c>
      <c r="K3116" t="s">
        <v>261</v>
      </c>
      <c r="L3116">
        <v>700</v>
      </c>
      <c r="M3116" t="s">
        <v>193</v>
      </c>
      <c r="N3116">
        <v>75</v>
      </c>
      <c r="O3116">
        <v>56706.11</v>
      </c>
      <c r="P3116">
        <v>79572</v>
      </c>
      <c r="Q3116" t="str">
        <f t="shared" si="48"/>
        <v>Street</v>
      </c>
      <c r="R3116" s="182"/>
      <c r="S3116" t="s">
        <v>304</v>
      </c>
      <c r="U3116" s="182"/>
    </row>
    <row r="3117" spans="1:21" x14ac:dyDescent="0.35">
      <c r="A3117">
        <v>4</v>
      </c>
      <c r="B3117" t="s">
        <v>187</v>
      </c>
      <c r="C3117">
        <v>2020</v>
      </c>
      <c r="D3117">
        <v>8</v>
      </c>
      <c r="E3117" t="s">
        <v>194</v>
      </c>
      <c r="F3117">
        <v>60</v>
      </c>
      <c r="G3117" t="s">
        <v>212</v>
      </c>
      <c r="H3117">
        <v>624</v>
      </c>
      <c r="I3117" t="s">
        <v>226</v>
      </c>
      <c r="J3117" t="s">
        <v>124</v>
      </c>
      <c r="K3117" t="s">
        <v>227</v>
      </c>
      <c r="L3117">
        <v>4563</v>
      </c>
      <c r="M3117" t="s">
        <v>228</v>
      </c>
      <c r="N3117">
        <v>2</v>
      </c>
      <c r="O3117">
        <v>25.3</v>
      </c>
      <c r="P3117">
        <v>100</v>
      </c>
      <c r="Q3117" t="str">
        <f t="shared" si="48"/>
        <v>Street</v>
      </c>
      <c r="R3117" s="182"/>
      <c r="S3117" t="s">
        <v>304</v>
      </c>
      <c r="U3117" s="182"/>
    </row>
    <row r="3118" spans="1:21" x14ac:dyDescent="0.35">
      <c r="A3118">
        <v>5</v>
      </c>
      <c r="B3118" t="s">
        <v>181</v>
      </c>
      <c r="C3118">
        <v>2020</v>
      </c>
      <c r="D3118">
        <v>8</v>
      </c>
      <c r="E3118" t="s">
        <v>194</v>
      </c>
      <c r="F3118">
        <v>3</v>
      </c>
      <c r="G3118" t="s">
        <v>189</v>
      </c>
      <c r="H3118">
        <v>1</v>
      </c>
      <c r="I3118" t="s">
        <v>229</v>
      </c>
      <c r="J3118" t="s">
        <v>121</v>
      </c>
      <c r="K3118" t="s">
        <v>230</v>
      </c>
      <c r="L3118">
        <v>300</v>
      </c>
      <c r="M3118" t="s">
        <v>191</v>
      </c>
      <c r="N3118">
        <v>1208</v>
      </c>
      <c r="O3118">
        <v>268066.73</v>
      </c>
      <c r="P3118">
        <v>1167190</v>
      </c>
      <c r="Q3118" t="str">
        <f t="shared" si="48"/>
        <v>1-Residential</v>
      </c>
      <c r="R3118" s="182"/>
      <c r="S3118" t="s">
        <v>304</v>
      </c>
      <c r="U3118" s="182"/>
    </row>
    <row r="3119" spans="1:21" x14ac:dyDescent="0.35">
      <c r="A3119">
        <v>4</v>
      </c>
      <c r="B3119" t="s">
        <v>187</v>
      </c>
      <c r="C3119">
        <v>2020</v>
      </c>
      <c r="D3119">
        <v>8</v>
      </c>
      <c r="E3119" t="s">
        <v>194</v>
      </c>
      <c r="F3119">
        <v>10</v>
      </c>
      <c r="G3119" t="s">
        <v>238</v>
      </c>
      <c r="H3119">
        <v>905</v>
      </c>
      <c r="I3119" t="s">
        <v>272</v>
      </c>
      <c r="J3119" t="s">
        <v>122</v>
      </c>
      <c r="K3119" t="s">
        <v>242</v>
      </c>
      <c r="L3119">
        <v>4513</v>
      </c>
      <c r="M3119" t="s">
        <v>240</v>
      </c>
      <c r="N3119">
        <v>5</v>
      </c>
      <c r="O3119">
        <v>168.7</v>
      </c>
      <c r="P3119">
        <v>3717</v>
      </c>
      <c r="Q3119" t="str">
        <f t="shared" si="48"/>
        <v>2-Low Income Residential</v>
      </c>
      <c r="R3119" s="182"/>
      <c r="S3119" t="s">
        <v>304</v>
      </c>
      <c r="U3119" s="182"/>
    </row>
    <row r="3120" spans="1:21" x14ac:dyDescent="0.35">
      <c r="A3120">
        <v>5</v>
      </c>
      <c r="B3120" t="s">
        <v>181</v>
      </c>
      <c r="C3120">
        <v>2020</v>
      </c>
      <c r="D3120">
        <v>8</v>
      </c>
      <c r="E3120" t="s">
        <v>194</v>
      </c>
      <c r="F3120">
        <v>5</v>
      </c>
      <c r="G3120" t="s">
        <v>195</v>
      </c>
      <c r="H3120">
        <v>710</v>
      </c>
      <c r="I3120" t="s">
        <v>220</v>
      </c>
      <c r="J3120" t="s">
        <v>207</v>
      </c>
      <c r="K3120" t="s">
        <v>208</v>
      </c>
      <c r="L3120">
        <v>4552</v>
      </c>
      <c r="M3120" t="s">
        <v>276</v>
      </c>
      <c r="N3120">
        <v>657</v>
      </c>
      <c r="O3120">
        <v>11950823.59</v>
      </c>
      <c r="P3120">
        <v>192598990</v>
      </c>
      <c r="Q3120" t="str">
        <f t="shared" si="48"/>
        <v>5-Large C&amp;I</v>
      </c>
      <c r="R3120" s="182"/>
      <c r="S3120" t="s">
        <v>304</v>
      </c>
      <c r="U3120" s="182"/>
    </row>
    <row r="3121" spans="1:21" x14ac:dyDescent="0.35">
      <c r="A3121">
        <v>5</v>
      </c>
      <c r="B3121" t="s">
        <v>181</v>
      </c>
      <c r="C3121">
        <v>2020</v>
      </c>
      <c r="D3121">
        <v>8</v>
      </c>
      <c r="E3121" t="s">
        <v>194</v>
      </c>
      <c r="F3121">
        <v>1</v>
      </c>
      <c r="G3121" t="s">
        <v>183</v>
      </c>
      <c r="H3121">
        <v>2</v>
      </c>
      <c r="I3121" t="s">
        <v>264</v>
      </c>
      <c r="J3121" t="s">
        <v>121</v>
      </c>
      <c r="K3121" t="s">
        <v>230</v>
      </c>
      <c r="L3121">
        <v>200</v>
      </c>
      <c r="M3121" t="s">
        <v>210</v>
      </c>
      <c r="N3121">
        <v>338</v>
      </c>
      <c r="O3121">
        <v>57282.68</v>
      </c>
      <c r="P3121">
        <v>250197</v>
      </c>
      <c r="Q3121" t="str">
        <f t="shared" si="48"/>
        <v>1-Residential</v>
      </c>
      <c r="R3121" s="182"/>
      <c r="S3121" t="s">
        <v>304</v>
      </c>
      <c r="U3121" s="182"/>
    </row>
    <row r="3122" spans="1:21" x14ac:dyDescent="0.35">
      <c r="A3122">
        <v>4</v>
      </c>
      <c r="B3122" t="s">
        <v>187</v>
      </c>
      <c r="C3122">
        <v>2020</v>
      </c>
      <c r="D3122">
        <v>8</v>
      </c>
      <c r="E3122" t="s">
        <v>194</v>
      </c>
      <c r="F3122">
        <v>1</v>
      </c>
      <c r="G3122" t="s">
        <v>183</v>
      </c>
      <c r="H3122">
        <v>6</v>
      </c>
      <c r="I3122" t="s">
        <v>256</v>
      </c>
      <c r="J3122" t="s">
        <v>122</v>
      </c>
      <c r="K3122" t="s">
        <v>242</v>
      </c>
      <c r="L3122">
        <v>200</v>
      </c>
      <c r="M3122" t="s">
        <v>210</v>
      </c>
      <c r="N3122">
        <v>43</v>
      </c>
      <c r="O3122">
        <v>4660.3999999999996</v>
      </c>
      <c r="P3122">
        <v>31095</v>
      </c>
      <c r="Q3122" t="str">
        <f t="shared" ref="Q3122:Q3185" si="49">VLOOKUP(J3122,S:T,2,FALSE)</f>
        <v>2-Low Income Residential</v>
      </c>
      <c r="R3122" s="182"/>
      <c r="S3122" t="s">
        <v>304</v>
      </c>
      <c r="U3122" s="182"/>
    </row>
    <row r="3123" spans="1:21" x14ac:dyDescent="0.35">
      <c r="A3123">
        <v>5</v>
      </c>
      <c r="B3123" t="s">
        <v>181</v>
      </c>
      <c r="C3123">
        <v>2020</v>
      </c>
      <c r="D3123">
        <v>8</v>
      </c>
      <c r="E3123" t="s">
        <v>194</v>
      </c>
      <c r="F3123">
        <v>3</v>
      </c>
      <c r="G3123" t="s">
        <v>189</v>
      </c>
      <c r="H3123">
        <v>9</v>
      </c>
      <c r="I3123" t="s">
        <v>275</v>
      </c>
      <c r="J3123" t="s">
        <v>117</v>
      </c>
      <c r="K3123" t="s">
        <v>236</v>
      </c>
      <c r="L3123">
        <v>300</v>
      </c>
      <c r="M3123" t="s">
        <v>191</v>
      </c>
      <c r="N3123">
        <v>310</v>
      </c>
      <c r="O3123">
        <v>-369207.8</v>
      </c>
      <c r="P3123">
        <v>513702</v>
      </c>
      <c r="Q3123" t="str">
        <f t="shared" si="49"/>
        <v>3-Small C&amp;I</v>
      </c>
      <c r="R3123" s="182"/>
      <c r="S3123" t="s">
        <v>304</v>
      </c>
      <c r="U3123" s="182"/>
    </row>
    <row r="3124" spans="1:21" x14ac:dyDescent="0.35">
      <c r="A3124">
        <v>5</v>
      </c>
      <c r="B3124" t="s">
        <v>181</v>
      </c>
      <c r="C3124">
        <v>2020</v>
      </c>
      <c r="D3124">
        <v>8</v>
      </c>
      <c r="E3124" t="s">
        <v>194</v>
      </c>
      <c r="F3124">
        <v>1</v>
      </c>
      <c r="G3124" t="s">
        <v>183</v>
      </c>
      <c r="H3124">
        <v>18</v>
      </c>
      <c r="I3124" t="s">
        <v>215</v>
      </c>
      <c r="J3124" t="s">
        <v>119</v>
      </c>
      <c r="K3124" t="s">
        <v>216</v>
      </c>
      <c r="L3124">
        <v>200</v>
      </c>
      <c r="M3124" t="s">
        <v>210</v>
      </c>
      <c r="N3124">
        <v>1</v>
      </c>
      <c r="O3124">
        <v>171.25</v>
      </c>
      <c r="P3124">
        <v>640</v>
      </c>
      <c r="Q3124" t="str">
        <f t="shared" si="49"/>
        <v>4-Medium C&amp;I</v>
      </c>
      <c r="R3124" s="182"/>
      <c r="S3124" t="s">
        <v>304</v>
      </c>
      <c r="U3124" s="182"/>
    </row>
    <row r="3125" spans="1:21" x14ac:dyDescent="0.35">
      <c r="A3125">
        <v>4</v>
      </c>
      <c r="B3125" t="s">
        <v>187</v>
      </c>
      <c r="C3125">
        <v>2020</v>
      </c>
      <c r="D3125">
        <v>8</v>
      </c>
      <c r="E3125" t="s">
        <v>194</v>
      </c>
      <c r="F3125">
        <v>3</v>
      </c>
      <c r="G3125" t="s">
        <v>189</v>
      </c>
      <c r="H3125">
        <v>18</v>
      </c>
      <c r="I3125" t="s">
        <v>215</v>
      </c>
      <c r="J3125" t="s">
        <v>119</v>
      </c>
      <c r="K3125" t="s">
        <v>216</v>
      </c>
      <c r="L3125">
        <v>300</v>
      </c>
      <c r="M3125" t="s">
        <v>191</v>
      </c>
      <c r="N3125">
        <v>11</v>
      </c>
      <c r="O3125">
        <v>32772.959999999999</v>
      </c>
      <c r="P3125">
        <v>184565</v>
      </c>
      <c r="Q3125" t="str">
        <f t="shared" si="49"/>
        <v>4-Medium C&amp;I</v>
      </c>
      <c r="R3125" s="182"/>
      <c r="S3125" t="s">
        <v>304</v>
      </c>
      <c r="U3125" s="182"/>
    </row>
    <row r="3126" spans="1:21" x14ac:dyDescent="0.35">
      <c r="A3126">
        <v>4</v>
      </c>
      <c r="B3126" t="s">
        <v>187</v>
      </c>
      <c r="C3126">
        <v>2020</v>
      </c>
      <c r="D3126">
        <v>8</v>
      </c>
      <c r="E3126" t="s">
        <v>194</v>
      </c>
      <c r="F3126">
        <v>3</v>
      </c>
      <c r="G3126" t="s">
        <v>189</v>
      </c>
      <c r="H3126">
        <v>701</v>
      </c>
      <c r="I3126" t="s">
        <v>206</v>
      </c>
      <c r="J3126" t="s">
        <v>207</v>
      </c>
      <c r="K3126" t="s">
        <v>208</v>
      </c>
      <c r="L3126">
        <v>300</v>
      </c>
      <c r="M3126" t="s">
        <v>191</v>
      </c>
      <c r="N3126">
        <v>1</v>
      </c>
      <c r="O3126">
        <v>9409.69</v>
      </c>
      <c r="P3126">
        <v>61080</v>
      </c>
      <c r="Q3126" t="str">
        <f t="shared" si="49"/>
        <v>5-Large C&amp;I</v>
      </c>
      <c r="R3126" s="182"/>
      <c r="S3126" t="s">
        <v>304</v>
      </c>
      <c r="U3126" s="182"/>
    </row>
    <row r="3127" spans="1:21" x14ac:dyDescent="0.35">
      <c r="A3127">
        <v>4</v>
      </c>
      <c r="B3127" t="s">
        <v>187</v>
      </c>
      <c r="C3127">
        <v>2020</v>
      </c>
      <c r="D3127">
        <v>8</v>
      </c>
      <c r="E3127" t="s">
        <v>194</v>
      </c>
      <c r="F3127">
        <v>3</v>
      </c>
      <c r="G3127" t="s">
        <v>189</v>
      </c>
      <c r="H3127">
        <v>10</v>
      </c>
      <c r="I3127" t="s">
        <v>251</v>
      </c>
      <c r="J3127" t="s">
        <v>118</v>
      </c>
      <c r="K3127" t="s">
        <v>214</v>
      </c>
      <c r="L3127">
        <v>300</v>
      </c>
      <c r="M3127" t="s">
        <v>191</v>
      </c>
      <c r="N3127">
        <v>33</v>
      </c>
      <c r="O3127">
        <v>2300.69</v>
      </c>
      <c r="P3127">
        <v>10526</v>
      </c>
      <c r="Q3127" t="str">
        <f t="shared" si="49"/>
        <v>3-Small C&amp;I</v>
      </c>
      <c r="R3127" s="182"/>
      <c r="S3127" t="s">
        <v>304</v>
      </c>
      <c r="U3127" s="182"/>
    </row>
    <row r="3128" spans="1:21" x14ac:dyDescent="0.35">
      <c r="A3128">
        <v>5</v>
      </c>
      <c r="B3128" t="s">
        <v>181</v>
      </c>
      <c r="C3128">
        <v>2020</v>
      </c>
      <c r="D3128">
        <v>8</v>
      </c>
      <c r="E3128" t="s">
        <v>194</v>
      </c>
      <c r="F3128">
        <v>3</v>
      </c>
      <c r="G3128" t="s">
        <v>189</v>
      </c>
      <c r="H3128">
        <v>5</v>
      </c>
      <c r="I3128" t="s">
        <v>190</v>
      </c>
      <c r="J3128" t="s">
        <v>115</v>
      </c>
      <c r="K3128" t="s">
        <v>185</v>
      </c>
      <c r="L3128">
        <v>300</v>
      </c>
      <c r="M3128" t="s">
        <v>191</v>
      </c>
      <c r="N3128">
        <v>42880</v>
      </c>
      <c r="O3128">
        <v>1150190.8799999999</v>
      </c>
      <c r="P3128">
        <v>57819245</v>
      </c>
      <c r="Q3128" t="str">
        <f t="shared" si="49"/>
        <v>3-Small C&amp;I</v>
      </c>
      <c r="R3128" s="182"/>
      <c r="S3128" t="s">
        <v>304</v>
      </c>
      <c r="U3128" s="182"/>
    </row>
    <row r="3129" spans="1:21" x14ac:dyDescent="0.35">
      <c r="A3129">
        <v>5</v>
      </c>
      <c r="B3129" t="s">
        <v>181</v>
      </c>
      <c r="C3129">
        <v>2020</v>
      </c>
      <c r="D3129">
        <v>8</v>
      </c>
      <c r="E3129" t="s">
        <v>194</v>
      </c>
      <c r="F3129">
        <v>10</v>
      </c>
      <c r="G3129" t="s">
        <v>238</v>
      </c>
      <c r="H3129">
        <v>903</v>
      </c>
      <c r="I3129" t="s">
        <v>239</v>
      </c>
      <c r="J3129" t="s">
        <v>121</v>
      </c>
      <c r="K3129" t="s">
        <v>230</v>
      </c>
      <c r="L3129">
        <v>4513</v>
      </c>
      <c r="M3129" t="s">
        <v>240</v>
      </c>
      <c r="N3129">
        <v>32247</v>
      </c>
      <c r="O3129">
        <v>3452992.52</v>
      </c>
      <c r="P3129">
        <v>26098396</v>
      </c>
      <c r="Q3129" t="str">
        <f t="shared" si="49"/>
        <v>1-Residential</v>
      </c>
      <c r="R3129" s="182"/>
      <c r="S3129" t="s">
        <v>304</v>
      </c>
      <c r="U3129" s="182"/>
    </row>
    <row r="3130" spans="1:21" x14ac:dyDescent="0.35">
      <c r="A3130">
        <v>5</v>
      </c>
      <c r="B3130" t="s">
        <v>181</v>
      </c>
      <c r="C3130">
        <v>2020</v>
      </c>
      <c r="D3130">
        <v>8</v>
      </c>
      <c r="E3130" t="s">
        <v>194</v>
      </c>
      <c r="F3130">
        <v>1</v>
      </c>
      <c r="G3130" t="s">
        <v>183</v>
      </c>
      <c r="H3130">
        <v>602</v>
      </c>
      <c r="I3130" t="s">
        <v>246</v>
      </c>
      <c r="J3130" t="s">
        <v>125</v>
      </c>
      <c r="K3130" t="s">
        <v>197</v>
      </c>
      <c r="L3130">
        <v>200</v>
      </c>
      <c r="M3130" t="s">
        <v>210</v>
      </c>
      <c r="N3130">
        <v>196</v>
      </c>
      <c r="O3130">
        <v>6457.04</v>
      </c>
      <c r="P3130">
        <v>13596</v>
      </c>
      <c r="Q3130" t="str">
        <f t="shared" si="49"/>
        <v>Street</v>
      </c>
      <c r="R3130" s="182"/>
      <c r="S3130" t="s">
        <v>304</v>
      </c>
      <c r="U3130" s="182"/>
    </row>
    <row r="3131" spans="1:21" x14ac:dyDescent="0.35">
      <c r="A3131">
        <v>5</v>
      </c>
      <c r="B3131" t="s">
        <v>181</v>
      </c>
      <c r="C3131">
        <v>2020</v>
      </c>
      <c r="D3131">
        <v>8</v>
      </c>
      <c r="E3131" t="s">
        <v>194</v>
      </c>
      <c r="F3131">
        <v>3</v>
      </c>
      <c r="G3131" t="s">
        <v>189</v>
      </c>
      <c r="H3131">
        <v>603</v>
      </c>
      <c r="I3131" t="s">
        <v>196</v>
      </c>
      <c r="J3131" t="s">
        <v>125</v>
      </c>
      <c r="K3131" t="s">
        <v>197</v>
      </c>
      <c r="L3131">
        <v>300</v>
      </c>
      <c r="M3131" t="s">
        <v>191</v>
      </c>
      <c r="N3131">
        <v>1800</v>
      </c>
      <c r="O3131">
        <v>141029.68</v>
      </c>
      <c r="P3131">
        <v>365969</v>
      </c>
      <c r="Q3131" t="str">
        <f t="shared" si="49"/>
        <v>Street</v>
      </c>
      <c r="R3131" s="182"/>
      <c r="S3131" t="s">
        <v>304</v>
      </c>
      <c r="U3131" s="182"/>
    </row>
    <row r="3132" spans="1:21" x14ac:dyDescent="0.35">
      <c r="A3132">
        <v>5</v>
      </c>
      <c r="B3132" t="s">
        <v>181</v>
      </c>
      <c r="C3132">
        <v>2020</v>
      </c>
      <c r="D3132">
        <v>8</v>
      </c>
      <c r="E3132" t="s">
        <v>194</v>
      </c>
      <c r="F3132">
        <v>10</v>
      </c>
      <c r="G3132" t="s">
        <v>238</v>
      </c>
      <c r="H3132">
        <v>2</v>
      </c>
      <c r="I3132" t="s">
        <v>264</v>
      </c>
      <c r="J3132" t="s">
        <v>121</v>
      </c>
      <c r="K3132" t="s">
        <v>230</v>
      </c>
      <c r="L3132">
        <v>207</v>
      </c>
      <c r="M3132" t="s">
        <v>243</v>
      </c>
      <c r="N3132">
        <v>26</v>
      </c>
      <c r="O3132">
        <v>4978.92</v>
      </c>
      <c r="P3132">
        <v>21939</v>
      </c>
      <c r="Q3132" t="str">
        <f t="shared" si="49"/>
        <v>1-Residential</v>
      </c>
      <c r="R3132" s="182"/>
      <c r="S3132" t="s">
        <v>304</v>
      </c>
      <c r="U3132" s="182"/>
    </row>
    <row r="3133" spans="1:21" x14ac:dyDescent="0.35">
      <c r="A3133">
        <v>5</v>
      </c>
      <c r="B3133" t="s">
        <v>181</v>
      </c>
      <c r="C3133">
        <v>2020</v>
      </c>
      <c r="D3133">
        <v>8</v>
      </c>
      <c r="E3133" t="s">
        <v>194</v>
      </c>
      <c r="F3133">
        <v>10</v>
      </c>
      <c r="G3133" t="s">
        <v>238</v>
      </c>
      <c r="H3133">
        <v>6</v>
      </c>
      <c r="I3133" t="s">
        <v>256</v>
      </c>
      <c r="J3133" t="s">
        <v>122</v>
      </c>
      <c r="K3133" t="s">
        <v>242</v>
      </c>
      <c r="L3133">
        <v>207</v>
      </c>
      <c r="M3133" t="s">
        <v>243</v>
      </c>
      <c r="N3133">
        <v>5609</v>
      </c>
      <c r="O3133">
        <v>605247.48</v>
      </c>
      <c r="P3133">
        <v>4092182</v>
      </c>
      <c r="Q3133" t="str">
        <f t="shared" si="49"/>
        <v>2-Low Income Residential</v>
      </c>
      <c r="R3133" s="182"/>
      <c r="S3133" t="s">
        <v>304</v>
      </c>
      <c r="U3133" s="182"/>
    </row>
    <row r="3134" spans="1:21" x14ac:dyDescent="0.35">
      <c r="A3134">
        <v>5</v>
      </c>
      <c r="B3134" t="s">
        <v>181</v>
      </c>
      <c r="C3134">
        <v>2020</v>
      </c>
      <c r="D3134">
        <v>8</v>
      </c>
      <c r="E3134" t="s">
        <v>194</v>
      </c>
      <c r="F3134">
        <v>6</v>
      </c>
      <c r="G3134" t="s">
        <v>192</v>
      </c>
      <c r="H3134">
        <v>616</v>
      </c>
      <c r="I3134" t="s">
        <v>199</v>
      </c>
      <c r="J3134" t="s">
        <v>125</v>
      </c>
      <c r="K3134" t="s">
        <v>197</v>
      </c>
      <c r="L3134">
        <v>4562</v>
      </c>
      <c r="M3134" t="s">
        <v>211</v>
      </c>
      <c r="N3134">
        <v>909</v>
      </c>
      <c r="O3134">
        <v>58712.94</v>
      </c>
      <c r="P3134">
        <v>186440</v>
      </c>
      <c r="Q3134" t="str">
        <f t="shared" si="49"/>
        <v>Street</v>
      </c>
      <c r="R3134" s="182"/>
      <c r="S3134" t="s">
        <v>304</v>
      </c>
      <c r="U3134" s="182"/>
    </row>
    <row r="3135" spans="1:21" x14ac:dyDescent="0.35">
      <c r="A3135">
        <v>4</v>
      </c>
      <c r="B3135" t="s">
        <v>187</v>
      </c>
      <c r="C3135">
        <v>2020</v>
      </c>
      <c r="D3135">
        <v>8</v>
      </c>
      <c r="E3135" t="s">
        <v>194</v>
      </c>
      <c r="F3135">
        <v>1</v>
      </c>
      <c r="G3135" t="s">
        <v>183</v>
      </c>
      <c r="H3135">
        <v>2</v>
      </c>
      <c r="I3135" t="s">
        <v>264</v>
      </c>
      <c r="J3135" t="s">
        <v>121</v>
      </c>
      <c r="K3135" t="s">
        <v>230</v>
      </c>
      <c r="L3135">
        <v>200</v>
      </c>
      <c r="M3135" t="s">
        <v>210</v>
      </c>
      <c r="N3135">
        <v>1</v>
      </c>
      <c r="O3135">
        <v>533.54999999999995</v>
      </c>
      <c r="P3135">
        <v>2373</v>
      </c>
      <c r="Q3135" t="str">
        <f t="shared" si="49"/>
        <v>1-Residential</v>
      </c>
      <c r="R3135" s="182"/>
      <c r="S3135" t="s">
        <v>304</v>
      </c>
      <c r="U3135" s="182"/>
    </row>
    <row r="3136" spans="1:21" x14ac:dyDescent="0.35">
      <c r="A3136">
        <v>5</v>
      </c>
      <c r="B3136" t="s">
        <v>181</v>
      </c>
      <c r="C3136">
        <v>2020</v>
      </c>
      <c r="D3136">
        <v>8</v>
      </c>
      <c r="E3136" t="s">
        <v>194</v>
      </c>
      <c r="F3136">
        <v>1</v>
      </c>
      <c r="G3136" t="s">
        <v>183</v>
      </c>
      <c r="H3136">
        <v>301</v>
      </c>
      <c r="I3136" t="s">
        <v>247</v>
      </c>
      <c r="J3136" t="s">
        <v>121</v>
      </c>
      <c r="K3136" t="s">
        <v>230</v>
      </c>
      <c r="L3136">
        <v>200</v>
      </c>
      <c r="M3136" t="s">
        <v>210</v>
      </c>
      <c r="N3136">
        <v>1</v>
      </c>
      <c r="O3136">
        <v>-60.47</v>
      </c>
      <c r="P3136">
        <v>-247</v>
      </c>
      <c r="Q3136" t="str">
        <f t="shared" si="49"/>
        <v>1-Residential</v>
      </c>
      <c r="R3136" s="182"/>
      <c r="S3136" t="s">
        <v>304</v>
      </c>
      <c r="U3136" s="182"/>
    </row>
    <row r="3137" spans="1:21" x14ac:dyDescent="0.35">
      <c r="A3137">
        <v>5</v>
      </c>
      <c r="B3137" t="s">
        <v>181</v>
      </c>
      <c r="C3137">
        <v>2020</v>
      </c>
      <c r="D3137">
        <v>8</v>
      </c>
      <c r="E3137" t="s">
        <v>194</v>
      </c>
      <c r="F3137">
        <v>3</v>
      </c>
      <c r="G3137" t="s">
        <v>189</v>
      </c>
      <c r="H3137">
        <v>903</v>
      </c>
      <c r="I3137" t="s">
        <v>239</v>
      </c>
      <c r="J3137" t="s">
        <v>121</v>
      </c>
      <c r="K3137" t="s">
        <v>230</v>
      </c>
      <c r="L3137">
        <v>4532</v>
      </c>
      <c r="M3137" t="s">
        <v>200</v>
      </c>
      <c r="N3137">
        <v>1180</v>
      </c>
      <c r="O3137">
        <v>350325.75</v>
      </c>
      <c r="P3137">
        <v>2758552</v>
      </c>
      <c r="Q3137" t="str">
        <f t="shared" si="49"/>
        <v>1-Residential</v>
      </c>
      <c r="R3137" s="182"/>
      <c r="S3137" t="s">
        <v>304</v>
      </c>
      <c r="U3137" s="182"/>
    </row>
    <row r="3138" spans="1:21" x14ac:dyDescent="0.35">
      <c r="A3138">
        <v>5</v>
      </c>
      <c r="B3138" t="s">
        <v>181</v>
      </c>
      <c r="C3138">
        <v>2020</v>
      </c>
      <c r="D3138">
        <v>8</v>
      </c>
      <c r="E3138" t="s">
        <v>194</v>
      </c>
      <c r="F3138">
        <v>1</v>
      </c>
      <c r="G3138" t="s">
        <v>183</v>
      </c>
      <c r="H3138">
        <v>7</v>
      </c>
      <c r="I3138" t="s">
        <v>241</v>
      </c>
      <c r="J3138" t="s">
        <v>122</v>
      </c>
      <c r="K3138" t="s">
        <v>242</v>
      </c>
      <c r="L3138">
        <v>200</v>
      </c>
      <c r="M3138" t="s">
        <v>210</v>
      </c>
      <c r="N3138">
        <v>89</v>
      </c>
      <c r="O3138">
        <v>9821.51</v>
      </c>
      <c r="P3138">
        <v>67727</v>
      </c>
      <c r="Q3138" t="str">
        <f t="shared" si="49"/>
        <v>2-Low Income Residential</v>
      </c>
      <c r="R3138" s="182"/>
      <c r="S3138" t="s">
        <v>304</v>
      </c>
      <c r="U3138" s="182"/>
    </row>
    <row r="3139" spans="1:21" x14ac:dyDescent="0.35">
      <c r="A3139">
        <v>4</v>
      </c>
      <c r="B3139" t="s">
        <v>187</v>
      </c>
      <c r="C3139">
        <v>2020</v>
      </c>
      <c r="D3139">
        <v>8</v>
      </c>
      <c r="E3139" t="s">
        <v>194</v>
      </c>
      <c r="F3139">
        <v>5</v>
      </c>
      <c r="G3139" t="s">
        <v>195</v>
      </c>
      <c r="H3139">
        <v>18</v>
      </c>
      <c r="I3139" t="s">
        <v>215</v>
      </c>
      <c r="J3139" t="s">
        <v>119</v>
      </c>
      <c r="K3139" t="s">
        <v>216</v>
      </c>
      <c r="L3139">
        <v>460</v>
      </c>
      <c r="M3139" t="s">
        <v>198</v>
      </c>
      <c r="N3139">
        <v>1</v>
      </c>
      <c r="O3139">
        <v>612.70000000000005</v>
      </c>
      <c r="P3139">
        <v>3040</v>
      </c>
      <c r="Q3139" t="str">
        <f t="shared" si="49"/>
        <v>4-Medium C&amp;I</v>
      </c>
      <c r="R3139" s="182"/>
      <c r="S3139" t="s">
        <v>304</v>
      </c>
      <c r="U3139" s="182"/>
    </row>
    <row r="3140" spans="1:21" x14ac:dyDescent="0.35">
      <c r="A3140">
        <v>5</v>
      </c>
      <c r="B3140" t="s">
        <v>181</v>
      </c>
      <c r="C3140">
        <v>2020</v>
      </c>
      <c r="D3140">
        <v>8</v>
      </c>
      <c r="E3140" t="s">
        <v>194</v>
      </c>
      <c r="F3140">
        <v>77</v>
      </c>
      <c r="G3140" t="s">
        <v>212</v>
      </c>
      <c r="H3140">
        <v>18</v>
      </c>
      <c r="I3140" t="s">
        <v>215</v>
      </c>
      <c r="J3140" t="s">
        <v>119</v>
      </c>
      <c r="K3140" t="s">
        <v>216</v>
      </c>
      <c r="L3140">
        <v>1577</v>
      </c>
      <c r="M3140" t="s">
        <v>233</v>
      </c>
      <c r="N3140">
        <v>1</v>
      </c>
      <c r="O3140">
        <v>7459.66</v>
      </c>
      <c r="P3140">
        <v>43200</v>
      </c>
      <c r="Q3140" t="str">
        <f t="shared" si="49"/>
        <v>4-Medium C&amp;I</v>
      </c>
      <c r="R3140" s="182"/>
      <c r="S3140" t="s">
        <v>304</v>
      </c>
      <c r="U3140" s="182"/>
    </row>
    <row r="3141" spans="1:21" x14ac:dyDescent="0.35">
      <c r="A3141">
        <v>5</v>
      </c>
      <c r="B3141" t="s">
        <v>181</v>
      </c>
      <c r="C3141">
        <v>2020</v>
      </c>
      <c r="D3141">
        <v>8</v>
      </c>
      <c r="E3141" t="s">
        <v>194</v>
      </c>
      <c r="F3141">
        <v>5</v>
      </c>
      <c r="G3141" t="s">
        <v>195</v>
      </c>
      <c r="H3141">
        <v>954</v>
      </c>
      <c r="I3141" t="s">
        <v>237</v>
      </c>
      <c r="J3141" t="s">
        <v>119</v>
      </c>
      <c r="K3141" t="s">
        <v>216</v>
      </c>
      <c r="L3141">
        <v>4552</v>
      </c>
      <c r="M3141" t="s">
        <v>276</v>
      </c>
      <c r="N3141">
        <v>527</v>
      </c>
      <c r="O3141">
        <v>1337829.32</v>
      </c>
      <c r="P3141">
        <v>14360734</v>
      </c>
      <c r="Q3141" t="str">
        <f t="shared" si="49"/>
        <v>4-Medium C&amp;I</v>
      </c>
      <c r="R3141" s="182"/>
      <c r="S3141" t="s">
        <v>304</v>
      </c>
      <c r="U3141" s="182"/>
    </row>
    <row r="3142" spans="1:21" x14ac:dyDescent="0.35">
      <c r="A3142">
        <v>4</v>
      </c>
      <c r="B3142" t="s">
        <v>187</v>
      </c>
      <c r="C3142">
        <v>2020</v>
      </c>
      <c r="D3142">
        <v>8</v>
      </c>
      <c r="E3142" t="s">
        <v>194</v>
      </c>
      <c r="F3142">
        <v>3</v>
      </c>
      <c r="G3142" t="s">
        <v>189</v>
      </c>
      <c r="H3142">
        <v>9</v>
      </c>
      <c r="I3142" t="s">
        <v>275</v>
      </c>
      <c r="J3142" t="s">
        <v>117</v>
      </c>
      <c r="K3142" t="s">
        <v>236</v>
      </c>
      <c r="L3142">
        <v>300</v>
      </c>
      <c r="M3142" t="s">
        <v>191</v>
      </c>
      <c r="N3142">
        <v>2</v>
      </c>
      <c r="O3142">
        <v>180.74</v>
      </c>
      <c r="P3142">
        <v>865</v>
      </c>
      <c r="Q3142" t="str">
        <f t="shared" si="49"/>
        <v>3-Small C&amp;I</v>
      </c>
      <c r="R3142" s="182"/>
      <c r="S3142" t="s">
        <v>304</v>
      </c>
      <c r="U3142" s="182"/>
    </row>
    <row r="3143" spans="1:21" x14ac:dyDescent="0.35">
      <c r="A3143">
        <v>4</v>
      </c>
      <c r="B3143" t="s">
        <v>187</v>
      </c>
      <c r="C3143">
        <v>2020</v>
      </c>
      <c r="D3143">
        <v>8</v>
      </c>
      <c r="E3143" t="s">
        <v>194</v>
      </c>
      <c r="F3143">
        <v>3</v>
      </c>
      <c r="G3143" t="s">
        <v>189</v>
      </c>
      <c r="H3143">
        <v>955</v>
      </c>
      <c r="I3143" t="s">
        <v>282</v>
      </c>
      <c r="J3143" t="s">
        <v>127</v>
      </c>
      <c r="K3143" t="s">
        <v>263</v>
      </c>
      <c r="L3143">
        <v>4532</v>
      </c>
      <c r="M3143" t="s">
        <v>200</v>
      </c>
      <c r="N3143">
        <v>1</v>
      </c>
      <c r="O3143">
        <v>82.64</v>
      </c>
      <c r="P3143">
        <v>0</v>
      </c>
      <c r="Q3143" t="str">
        <f t="shared" si="49"/>
        <v>4-Medium C&amp;I</v>
      </c>
      <c r="R3143" s="182"/>
      <c r="S3143" t="s">
        <v>304</v>
      </c>
      <c r="U3143" s="182"/>
    </row>
    <row r="3144" spans="1:21" x14ac:dyDescent="0.35">
      <c r="A3144">
        <v>5</v>
      </c>
      <c r="B3144" t="s">
        <v>181</v>
      </c>
      <c r="C3144">
        <v>2020</v>
      </c>
      <c r="D3144">
        <v>8</v>
      </c>
      <c r="E3144" t="s">
        <v>194</v>
      </c>
      <c r="F3144">
        <v>3</v>
      </c>
      <c r="G3144" t="s">
        <v>189</v>
      </c>
      <c r="H3144">
        <v>17</v>
      </c>
      <c r="I3144" t="s">
        <v>204</v>
      </c>
      <c r="J3144" t="s">
        <v>128</v>
      </c>
      <c r="K3144" t="s">
        <v>205</v>
      </c>
      <c r="L3144">
        <v>300</v>
      </c>
      <c r="M3144" t="s">
        <v>191</v>
      </c>
      <c r="N3144">
        <v>2</v>
      </c>
      <c r="O3144">
        <v>1343.83</v>
      </c>
      <c r="P3144">
        <v>7640</v>
      </c>
      <c r="Q3144" t="str">
        <f t="shared" si="49"/>
        <v>4-Medium C&amp;I</v>
      </c>
      <c r="R3144" s="182"/>
      <c r="S3144" t="s">
        <v>304</v>
      </c>
      <c r="U3144" s="182"/>
    </row>
    <row r="3145" spans="1:21" x14ac:dyDescent="0.35">
      <c r="A3145">
        <v>5</v>
      </c>
      <c r="B3145" t="s">
        <v>181</v>
      </c>
      <c r="C3145">
        <v>2020</v>
      </c>
      <c r="D3145">
        <v>8</v>
      </c>
      <c r="E3145" t="s">
        <v>194</v>
      </c>
      <c r="F3145">
        <v>3</v>
      </c>
      <c r="G3145" t="s">
        <v>189</v>
      </c>
      <c r="H3145">
        <v>12</v>
      </c>
      <c r="I3145" t="s">
        <v>301</v>
      </c>
      <c r="J3145" t="s">
        <v>126</v>
      </c>
      <c r="K3145" t="s">
        <v>249</v>
      </c>
      <c r="L3145">
        <v>300</v>
      </c>
      <c r="M3145" t="s">
        <v>191</v>
      </c>
      <c r="N3145">
        <v>1</v>
      </c>
      <c r="O3145">
        <v>21.24</v>
      </c>
      <c r="P3145">
        <v>77</v>
      </c>
      <c r="Q3145" t="str">
        <f t="shared" si="49"/>
        <v>3-Small C&amp;I</v>
      </c>
      <c r="R3145" s="182"/>
      <c r="S3145" t="s">
        <v>304</v>
      </c>
      <c r="U3145" s="182"/>
    </row>
    <row r="3146" spans="1:21" x14ac:dyDescent="0.35">
      <c r="A3146">
        <v>5</v>
      </c>
      <c r="B3146" t="s">
        <v>181</v>
      </c>
      <c r="C3146">
        <v>2020</v>
      </c>
      <c r="D3146">
        <v>8</v>
      </c>
      <c r="E3146" t="s">
        <v>194</v>
      </c>
      <c r="F3146">
        <v>3</v>
      </c>
      <c r="G3146" t="s">
        <v>189</v>
      </c>
      <c r="H3146">
        <v>951</v>
      </c>
      <c r="I3146" t="s">
        <v>250</v>
      </c>
      <c r="J3146" t="s">
        <v>126</v>
      </c>
      <c r="K3146" t="s">
        <v>249</v>
      </c>
      <c r="L3146">
        <v>4532</v>
      </c>
      <c r="M3146" t="s">
        <v>200</v>
      </c>
      <c r="N3146">
        <v>1213</v>
      </c>
      <c r="O3146">
        <v>49447.93</v>
      </c>
      <c r="P3146">
        <v>418727</v>
      </c>
      <c r="Q3146" t="str">
        <f t="shared" si="49"/>
        <v>3-Small C&amp;I</v>
      </c>
      <c r="R3146" s="182"/>
      <c r="S3146" t="s">
        <v>304</v>
      </c>
      <c r="U3146" s="182"/>
    </row>
    <row r="3147" spans="1:21" x14ac:dyDescent="0.35">
      <c r="A3147">
        <v>4</v>
      </c>
      <c r="B3147" t="s">
        <v>187</v>
      </c>
      <c r="C3147">
        <v>2020</v>
      </c>
      <c r="D3147">
        <v>8</v>
      </c>
      <c r="E3147" t="s">
        <v>194</v>
      </c>
      <c r="F3147">
        <v>3</v>
      </c>
      <c r="G3147" t="s">
        <v>189</v>
      </c>
      <c r="H3147">
        <v>950</v>
      </c>
      <c r="I3147" t="s">
        <v>184</v>
      </c>
      <c r="J3147" t="s">
        <v>115</v>
      </c>
      <c r="K3147" t="s">
        <v>185</v>
      </c>
      <c r="L3147">
        <v>4532</v>
      </c>
      <c r="M3147" t="s">
        <v>200</v>
      </c>
      <c r="N3147">
        <v>1114</v>
      </c>
      <c r="O3147">
        <v>236996</v>
      </c>
      <c r="P3147">
        <v>2185879</v>
      </c>
      <c r="Q3147" t="str">
        <f t="shared" si="49"/>
        <v>3-Small C&amp;I</v>
      </c>
      <c r="R3147" s="182"/>
      <c r="S3147" t="s">
        <v>304</v>
      </c>
      <c r="U3147" s="182"/>
    </row>
    <row r="3148" spans="1:21" x14ac:dyDescent="0.35">
      <c r="A3148">
        <v>5</v>
      </c>
      <c r="B3148" t="s">
        <v>181</v>
      </c>
      <c r="C3148">
        <v>2020</v>
      </c>
      <c r="D3148">
        <v>8</v>
      </c>
      <c r="E3148" t="s">
        <v>194</v>
      </c>
      <c r="F3148">
        <v>77</v>
      </c>
      <c r="G3148" t="s">
        <v>212</v>
      </c>
      <c r="H3148">
        <v>950</v>
      </c>
      <c r="I3148" t="s">
        <v>184</v>
      </c>
      <c r="J3148" t="s">
        <v>115</v>
      </c>
      <c r="K3148" t="s">
        <v>185</v>
      </c>
      <c r="L3148">
        <v>4577</v>
      </c>
      <c r="M3148" t="s">
        <v>212</v>
      </c>
      <c r="N3148">
        <v>1</v>
      </c>
      <c r="O3148">
        <v>170.8</v>
      </c>
      <c r="P3148">
        <v>1622</v>
      </c>
      <c r="Q3148" t="str">
        <f t="shared" si="49"/>
        <v>3-Small C&amp;I</v>
      </c>
      <c r="R3148" s="182"/>
      <c r="S3148" t="s">
        <v>304</v>
      </c>
      <c r="U3148" s="182"/>
    </row>
    <row r="3149" spans="1:21" x14ac:dyDescent="0.35">
      <c r="A3149">
        <v>5</v>
      </c>
      <c r="B3149" t="s">
        <v>181</v>
      </c>
      <c r="C3149">
        <v>2020</v>
      </c>
      <c r="D3149">
        <v>8</v>
      </c>
      <c r="E3149" t="s">
        <v>194</v>
      </c>
      <c r="F3149">
        <v>1</v>
      </c>
      <c r="G3149" t="s">
        <v>183</v>
      </c>
      <c r="H3149">
        <v>950</v>
      </c>
      <c r="I3149" t="s">
        <v>184</v>
      </c>
      <c r="J3149" t="s">
        <v>115</v>
      </c>
      <c r="K3149" t="s">
        <v>185</v>
      </c>
      <c r="L3149">
        <v>4512</v>
      </c>
      <c r="M3149" t="s">
        <v>186</v>
      </c>
      <c r="N3149">
        <v>799</v>
      </c>
      <c r="O3149">
        <v>58623</v>
      </c>
      <c r="P3149">
        <v>529648</v>
      </c>
      <c r="Q3149" t="str">
        <f t="shared" si="49"/>
        <v>3-Small C&amp;I</v>
      </c>
      <c r="R3149" s="182"/>
      <c r="S3149" t="s">
        <v>304</v>
      </c>
      <c r="U3149" s="182"/>
    </row>
    <row r="3150" spans="1:21" x14ac:dyDescent="0.35">
      <c r="A3150">
        <v>4</v>
      </c>
      <c r="B3150" t="s">
        <v>187</v>
      </c>
      <c r="C3150">
        <v>2020</v>
      </c>
      <c r="D3150">
        <v>8</v>
      </c>
      <c r="E3150" t="s">
        <v>194</v>
      </c>
      <c r="F3150">
        <v>3</v>
      </c>
      <c r="G3150" t="s">
        <v>189</v>
      </c>
      <c r="H3150">
        <v>952</v>
      </c>
      <c r="I3150" t="s">
        <v>235</v>
      </c>
      <c r="J3150" t="s">
        <v>117</v>
      </c>
      <c r="K3150" t="s">
        <v>236</v>
      </c>
      <c r="L3150">
        <v>4532</v>
      </c>
      <c r="M3150" t="s">
        <v>200</v>
      </c>
      <c r="N3150">
        <v>10</v>
      </c>
      <c r="O3150">
        <v>744.18</v>
      </c>
      <c r="P3150">
        <v>6176</v>
      </c>
      <c r="Q3150" t="str">
        <f t="shared" si="49"/>
        <v>3-Small C&amp;I</v>
      </c>
      <c r="R3150" s="182"/>
      <c r="S3150" t="s">
        <v>304</v>
      </c>
      <c r="U3150" s="182"/>
    </row>
    <row r="3151" spans="1:21" x14ac:dyDescent="0.35">
      <c r="A3151">
        <v>4</v>
      </c>
      <c r="B3151" t="s">
        <v>187</v>
      </c>
      <c r="C3151">
        <v>2020</v>
      </c>
      <c r="D3151">
        <v>8</v>
      </c>
      <c r="E3151" t="s">
        <v>194</v>
      </c>
      <c r="F3151">
        <v>1</v>
      </c>
      <c r="G3151" t="s">
        <v>183</v>
      </c>
      <c r="H3151">
        <v>10</v>
      </c>
      <c r="I3151" t="s">
        <v>251</v>
      </c>
      <c r="J3151" t="s">
        <v>118</v>
      </c>
      <c r="K3151" t="s">
        <v>214</v>
      </c>
      <c r="L3151">
        <v>200</v>
      </c>
      <c r="M3151" t="s">
        <v>210</v>
      </c>
      <c r="N3151">
        <v>5</v>
      </c>
      <c r="O3151">
        <v>610.62</v>
      </c>
      <c r="P3151">
        <v>2979</v>
      </c>
      <c r="Q3151" t="str">
        <f t="shared" si="49"/>
        <v>3-Small C&amp;I</v>
      </c>
      <c r="R3151" s="182"/>
      <c r="S3151" t="s">
        <v>304</v>
      </c>
      <c r="U3151" s="182"/>
    </row>
    <row r="3152" spans="1:21" x14ac:dyDescent="0.35">
      <c r="A3152">
        <v>5</v>
      </c>
      <c r="B3152" t="s">
        <v>181</v>
      </c>
      <c r="C3152">
        <v>2020</v>
      </c>
      <c r="D3152">
        <v>8</v>
      </c>
      <c r="E3152" t="s">
        <v>194</v>
      </c>
      <c r="F3152">
        <v>79</v>
      </c>
      <c r="G3152" t="s">
        <v>212</v>
      </c>
      <c r="H3152">
        <v>153</v>
      </c>
      <c r="I3152" t="s">
        <v>269</v>
      </c>
      <c r="J3152" t="s">
        <v>270</v>
      </c>
      <c r="K3152" t="s">
        <v>270</v>
      </c>
      <c r="L3152">
        <v>1579</v>
      </c>
      <c r="M3152" t="s">
        <v>271</v>
      </c>
      <c r="N3152">
        <v>17</v>
      </c>
      <c r="O3152">
        <v>0</v>
      </c>
      <c r="P3152">
        <v>3802417</v>
      </c>
      <c r="Q3152" t="str">
        <f t="shared" si="49"/>
        <v>OTHER</v>
      </c>
      <c r="R3152" s="182"/>
      <c r="S3152" t="s">
        <v>304</v>
      </c>
      <c r="U3152" s="182"/>
    </row>
    <row r="3153" spans="1:21" x14ac:dyDescent="0.35">
      <c r="A3153">
        <v>5</v>
      </c>
      <c r="B3153" t="s">
        <v>181</v>
      </c>
      <c r="C3153">
        <v>2020</v>
      </c>
      <c r="D3153">
        <v>8</v>
      </c>
      <c r="E3153" t="s">
        <v>194</v>
      </c>
      <c r="F3153">
        <v>1</v>
      </c>
      <c r="G3153" t="s">
        <v>183</v>
      </c>
      <c r="H3153">
        <v>11</v>
      </c>
      <c r="I3153" t="s">
        <v>283</v>
      </c>
      <c r="J3153" t="s">
        <v>115</v>
      </c>
      <c r="K3153" t="s">
        <v>185</v>
      </c>
      <c r="L3153">
        <v>200</v>
      </c>
      <c r="M3153" t="s">
        <v>210</v>
      </c>
      <c r="N3153">
        <v>10</v>
      </c>
      <c r="O3153">
        <v>-17931.43</v>
      </c>
      <c r="P3153">
        <v>56914</v>
      </c>
      <c r="Q3153" t="str">
        <f t="shared" si="49"/>
        <v>3-Small C&amp;I</v>
      </c>
      <c r="R3153" s="182"/>
      <c r="S3153" t="s">
        <v>304</v>
      </c>
      <c r="U3153" s="182"/>
    </row>
    <row r="3154" spans="1:21" x14ac:dyDescent="0.35">
      <c r="A3154">
        <v>5</v>
      </c>
      <c r="B3154" t="s">
        <v>181</v>
      </c>
      <c r="C3154">
        <v>2020</v>
      </c>
      <c r="D3154">
        <v>8</v>
      </c>
      <c r="E3154" t="s">
        <v>194</v>
      </c>
      <c r="F3154">
        <v>77</v>
      </c>
      <c r="G3154" t="s">
        <v>212</v>
      </c>
      <c r="H3154">
        <v>5</v>
      </c>
      <c r="I3154" t="s">
        <v>190</v>
      </c>
      <c r="J3154" t="s">
        <v>115</v>
      </c>
      <c r="K3154" t="s">
        <v>185</v>
      </c>
      <c r="L3154">
        <v>1577</v>
      </c>
      <c r="M3154" t="s">
        <v>233</v>
      </c>
      <c r="N3154">
        <v>2</v>
      </c>
      <c r="O3154">
        <v>1819.48</v>
      </c>
      <c r="P3154">
        <v>9811</v>
      </c>
      <c r="Q3154" t="str">
        <f t="shared" si="49"/>
        <v>3-Small C&amp;I</v>
      </c>
      <c r="R3154" s="182"/>
      <c r="S3154" t="s">
        <v>304</v>
      </c>
      <c r="U3154" s="182"/>
    </row>
    <row r="3155" spans="1:21" x14ac:dyDescent="0.35">
      <c r="A3155">
        <v>5</v>
      </c>
      <c r="B3155" t="s">
        <v>181</v>
      </c>
      <c r="C3155">
        <v>2020</v>
      </c>
      <c r="D3155">
        <v>8</v>
      </c>
      <c r="E3155" t="s">
        <v>194</v>
      </c>
      <c r="F3155">
        <v>3</v>
      </c>
      <c r="G3155" t="s">
        <v>189</v>
      </c>
      <c r="H3155">
        <v>11</v>
      </c>
      <c r="I3155" t="s">
        <v>283</v>
      </c>
      <c r="J3155" t="s">
        <v>115</v>
      </c>
      <c r="K3155" t="s">
        <v>185</v>
      </c>
      <c r="L3155">
        <v>300</v>
      </c>
      <c r="M3155" t="s">
        <v>191</v>
      </c>
      <c r="N3155">
        <v>217</v>
      </c>
      <c r="O3155">
        <v>59884.1</v>
      </c>
      <c r="P3155">
        <v>335933</v>
      </c>
      <c r="Q3155" t="str">
        <f t="shared" si="49"/>
        <v>3-Small C&amp;I</v>
      </c>
      <c r="R3155" s="182"/>
      <c r="S3155" t="s">
        <v>304</v>
      </c>
      <c r="U3155" s="182"/>
    </row>
    <row r="3156" spans="1:21" x14ac:dyDescent="0.35">
      <c r="A3156">
        <v>5</v>
      </c>
      <c r="B3156" t="s">
        <v>181</v>
      </c>
      <c r="C3156">
        <v>2020</v>
      </c>
      <c r="D3156">
        <v>8</v>
      </c>
      <c r="E3156" t="s">
        <v>194</v>
      </c>
      <c r="F3156">
        <v>6</v>
      </c>
      <c r="G3156" t="s">
        <v>192</v>
      </c>
      <c r="H3156">
        <v>603</v>
      </c>
      <c r="I3156" t="s">
        <v>196</v>
      </c>
      <c r="J3156" t="s">
        <v>125</v>
      </c>
      <c r="K3156" t="s">
        <v>197</v>
      </c>
      <c r="L3156">
        <v>700</v>
      </c>
      <c r="M3156" t="s">
        <v>193</v>
      </c>
      <c r="N3156">
        <v>636</v>
      </c>
      <c r="O3156">
        <v>42363.42</v>
      </c>
      <c r="P3156">
        <v>105190</v>
      </c>
      <c r="Q3156" t="str">
        <f t="shared" si="49"/>
        <v>Street</v>
      </c>
      <c r="R3156" s="182"/>
      <c r="S3156" t="s">
        <v>304</v>
      </c>
      <c r="U3156" s="182"/>
    </row>
    <row r="3157" spans="1:21" x14ac:dyDescent="0.35">
      <c r="A3157">
        <v>5</v>
      </c>
      <c r="B3157" t="s">
        <v>181</v>
      </c>
      <c r="C3157">
        <v>2020</v>
      </c>
      <c r="D3157">
        <v>8</v>
      </c>
      <c r="E3157" t="s">
        <v>194</v>
      </c>
      <c r="F3157">
        <v>6</v>
      </c>
      <c r="G3157" t="s">
        <v>192</v>
      </c>
      <c r="H3157">
        <v>615</v>
      </c>
      <c r="I3157" t="s">
        <v>292</v>
      </c>
      <c r="J3157" t="s">
        <v>123</v>
      </c>
      <c r="K3157" t="s">
        <v>261</v>
      </c>
      <c r="L3157">
        <v>4562</v>
      </c>
      <c r="M3157" t="s">
        <v>211</v>
      </c>
      <c r="N3157">
        <v>516</v>
      </c>
      <c r="O3157">
        <v>478936.03</v>
      </c>
      <c r="P3157">
        <v>887527</v>
      </c>
      <c r="Q3157" t="str">
        <f t="shared" si="49"/>
        <v>Street</v>
      </c>
      <c r="R3157" s="182"/>
      <c r="S3157" t="s">
        <v>304</v>
      </c>
      <c r="U3157" s="182"/>
    </row>
    <row r="3158" spans="1:21" x14ac:dyDescent="0.35">
      <c r="A3158">
        <v>4</v>
      </c>
      <c r="B3158" t="s">
        <v>187</v>
      </c>
      <c r="C3158">
        <v>2020</v>
      </c>
      <c r="D3158">
        <v>8</v>
      </c>
      <c r="E3158" t="s">
        <v>194</v>
      </c>
      <c r="F3158">
        <v>60</v>
      </c>
      <c r="G3158" t="s">
        <v>212</v>
      </c>
      <c r="H3158">
        <v>615</v>
      </c>
      <c r="I3158" t="s">
        <v>292</v>
      </c>
      <c r="J3158" t="s">
        <v>123</v>
      </c>
      <c r="K3158" t="s">
        <v>261</v>
      </c>
      <c r="L3158">
        <v>4563</v>
      </c>
      <c r="M3158" t="s">
        <v>228</v>
      </c>
      <c r="N3158">
        <v>1</v>
      </c>
      <c r="O3158">
        <v>10.15</v>
      </c>
      <c r="P3158">
        <v>22</v>
      </c>
      <c r="Q3158" t="str">
        <f t="shared" si="49"/>
        <v>Street</v>
      </c>
      <c r="R3158" s="182"/>
      <c r="S3158" t="s">
        <v>304</v>
      </c>
      <c r="U3158" s="182"/>
    </row>
    <row r="3159" spans="1:21" x14ac:dyDescent="0.35">
      <c r="A3159">
        <v>5</v>
      </c>
      <c r="B3159" t="s">
        <v>181</v>
      </c>
      <c r="C3159">
        <v>2020</v>
      </c>
      <c r="D3159">
        <v>8</v>
      </c>
      <c r="E3159" t="s">
        <v>194</v>
      </c>
      <c r="F3159">
        <v>6</v>
      </c>
      <c r="G3159" t="s">
        <v>192</v>
      </c>
      <c r="H3159">
        <v>607</v>
      </c>
      <c r="I3159" t="s">
        <v>293</v>
      </c>
      <c r="J3159" t="s">
        <v>130</v>
      </c>
      <c r="K3159" t="s">
        <v>280</v>
      </c>
      <c r="L3159">
        <v>700</v>
      </c>
      <c r="M3159" t="s">
        <v>193</v>
      </c>
      <c r="N3159">
        <v>2</v>
      </c>
      <c r="O3159">
        <v>15180.02</v>
      </c>
      <c r="P3159">
        <v>33189</v>
      </c>
      <c r="Q3159" t="str">
        <f t="shared" si="49"/>
        <v>Street</v>
      </c>
      <c r="R3159" s="182"/>
      <c r="S3159" t="s">
        <v>304</v>
      </c>
      <c r="U3159" s="182"/>
    </row>
    <row r="3160" spans="1:21" x14ac:dyDescent="0.35">
      <c r="A3160">
        <v>5</v>
      </c>
      <c r="B3160" t="s">
        <v>181</v>
      </c>
      <c r="C3160">
        <v>2020</v>
      </c>
      <c r="D3160">
        <v>8</v>
      </c>
      <c r="E3160" t="s">
        <v>194</v>
      </c>
      <c r="F3160">
        <v>6</v>
      </c>
      <c r="G3160" t="s">
        <v>192</v>
      </c>
      <c r="H3160">
        <v>624</v>
      </c>
      <c r="I3160" t="s">
        <v>226</v>
      </c>
      <c r="J3160" t="s">
        <v>124</v>
      </c>
      <c r="K3160" t="s">
        <v>227</v>
      </c>
      <c r="L3160">
        <v>4562</v>
      </c>
      <c r="M3160" t="s">
        <v>211</v>
      </c>
      <c r="N3160">
        <v>12</v>
      </c>
      <c r="O3160">
        <v>1701.66</v>
      </c>
      <c r="P3160">
        <v>8670</v>
      </c>
      <c r="Q3160" t="str">
        <f t="shared" si="49"/>
        <v>Street</v>
      </c>
      <c r="R3160" s="182"/>
      <c r="S3160" t="s">
        <v>304</v>
      </c>
      <c r="U3160" s="182"/>
    </row>
    <row r="3161" spans="1:21" x14ac:dyDescent="0.35">
      <c r="A3161">
        <v>5</v>
      </c>
      <c r="B3161" t="s">
        <v>181</v>
      </c>
      <c r="C3161">
        <v>2020</v>
      </c>
      <c r="D3161">
        <v>8</v>
      </c>
      <c r="E3161" t="s">
        <v>194</v>
      </c>
      <c r="F3161">
        <v>6</v>
      </c>
      <c r="G3161" t="s">
        <v>192</v>
      </c>
      <c r="H3161">
        <v>601</v>
      </c>
      <c r="I3161" t="s">
        <v>260</v>
      </c>
      <c r="J3161" t="s">
        <v>123</v>
      </c>
      <c r="K3161" t="s">
        <v>261</v>
      </c>
      <c r="L3161">
        <v>700</v>
      </c>
      <c r="M3161" t="s">
        <v>193</v>
      </c>
      <c r="N3161">
        <v>118</v>
      </c>
      <c r="O3161">
        <v>48476.78</v>
      </c>
      <c r="P3161">
        <v>70982</v>
      </c>
      <c r="Q3161" t="str">
        <f t="shared" si="49"/>
        <v>Street</v>
      </c>
      <c r="R3161" s="182"/>
      <c r="S3161" t="s">
        <v>304</v>
      </c>
      <c r="U3161" s="182"/>
    </row>
    <row r="3162" spans="1:21" x14ac:dyDescent="0.35">
      <c r="A3162">
        <v>5</v>
      </c>
      <c r="B3162" t="s">
        <v>181</v>
      </c>
      <c r="C3162">
        <v>2020</v>
      </c>
      <c r="D3162">
        <v>8</v>
      </c>
      <c r="E3162" t="s">
        <v>194</v>
      </c>
      <c r="F3162">
        <v>1</v>
      </c>
      <c r="G3162" t="s">
        <v>183</v>
      </c>
      <c r="H3162">
        <v>603</v>
      </c>
      <c r="I3162" t="s">
        <v>196</v>
      </c>
      <c r="J3162" t="s">
        <v>125</v>
      </c>
      <c r="K3162" t="s">
        <v>197</v>
      </c>
      <c r="L3162">
        <v>200</v>
      </c>
      <c r="M3162" t="s">
        <v>210</v>
      </c>
      <c r="N3162">
        <v>721</v>
      </c>
      <c r="O3162">
        <v>18307.18</v>
      </c>
      <c r="P3162">
        <v>39008</v>
      </c>
      <c r="Q3162" t="str">
        <f t="shared" si="49"/>
        <v>Street</v>
      </c>
      <c r="R3162" s="182"/>
      <c r="S3162" t="s">
        <v>304</v>
      </c>
      <c r="U3162" s="182"/>
    </row>
    <row r="3163" spans="1:21" x14ac:dyDescent="0.35">
      <c r="A3163">
        <v>5</v>
      </c>
      <c r="B3163" t="s">
        <v>181</v>
      </c>
      <c r="C3163">
        <v>2020</v>
      </c>
      <c r="D3163">
        <v>8</v>
      </c>
      <c r="E3163" t="s">
        <v>194</v>
      </c>
      <c r="F3163">
        <v>5</v>
      </c>
      <c r="G3163" t="s">
        <v>195</v>
      </c>
      <c r="H3163">
        <v>603</v>
      </c>
      <c r="I3163" t="s">
        <v>196</v>
      </c>
      <c r="J3163" t="s">
        <v>125</v>
      </c>
      <c r="K3163" t="s">
        <v>197</v>
      </c>
      <c r="L3163">
        <v>460</v>
      </c>
      <c r="M3163" t="s">
        <v>198</v>
      </c>
      <c r="N3163">
        <v>49</v>
      </c>
      <c r="O3163">
        <v>6024.03</v>
      </c>
      <c r="P3163">
        <v>16022</v>
      </c>
      <c r="Q3163" t="str">
        <f t="shared" si="49"/>
        <v>Street</v>
      </c>
      <c r="R3163" s="182"/>
      <c r="S3163" t="s">
        <v>304</v>
      </c>
      <c r="U3163" s="182"/>
    </row>
    <row r="3164" spans="1:21" x14ac:dyDescent="0.35">
      <c r="A3164">
        <v>5</v>
      </c>
      <c r="B3164" t="s">
        <v>181</v>
      </c>
      <c r="C3164">
        <v>2020</v>
      </c>
      <c r="D3164">
        <v>8</v>
      </c>
      <c r="E3164" t="s">
        <v>194</v>
      </c>
      <c r="F3164">
        <v>10</v>
      </c>
      <c r="G3164" t="s">
        <v>238</v>
      </c>
      <c r="H3164">
        <v>603</v>
      </c>
      <c r="I3164" t="s">
        <v>196</v>
      </c>
      <c r="J3164" t="s">
        <v>125</v>
      </c>
      <c r="K3164" t="s">
        <v>197</v>
      </c>
      <c r="L3164">
        <v>207</v>
      </c>
      <c r="M3164" t="s">
        <v>243</v>
      </c>
      <c r="N3164">
        <v>27</v>
      </c>
      <c r="O3164">
        <v>447.25</v>
      </c>
      <c r="P3164">
        <v>1000</v>
      </c>
      <c r="Q3164" t="str">
        <f t="shared" si="49"/>
        <v>Street</v>
      </c>
      <c r="R3164" s="182"/>
      <c r="S3164" t="s">
        <v>304</v>
      </c>
      <c r="U3164" s="182"/>
    </row>
    <row r="3165" spans="1:21" x14ac:dyDescent="0.35">
      <c r="A3165">
        <v>5</v>
      </c>
      <c r="B3165" t="s">
        <v>181</v>
      </c>
      <c r="C3165">
        <v>2020</v>
      </c>
      <c r="D3165">
        <v>8</v>
      </c>
      <c r="E3165" t="s">
        <v>194</v>
      </c>
      <c r="F3165">
        <v>6</v>
      </c>
      <c r="G3165" t="s">
        <v>192</v>
      </c>
      <c r="H3165">
        <v>621</v>
      </c>
      <c r="I3165" t="s">
        <v>259</v>
      </c>
      <c r="J3165" t="s">
        <v>116</v>
      </c>
      <c r="K3165" t="s">
        <v>224</v>
      </c>
      <c r="L3165">
        <v>4562</v>
      </c>
      <c r="M3165" t="s">
        <v>211</v>
      </c>
      <c r="N3165">
        <v>10</v>
      </c>
      <c r="O3165">
        <v>157.9</v>
      </c>
      <c r="P3165">
        <v>860</v>
      </c>
      <c r="Q3165" t="str">
        <f t="shared" si="49"/>
        <v>3-Small C&amp;I</v>
      </c>
      <c r="R3165" s="182"/>
      <c r="S3165" t="s">
        <v>304</v>
      </c>
      <c r="U3165" s="182"/>
    </row>
    <row r="3166" spans="1:21" x14ac:dyDescent="0.35">
      <c r="A3166">
        <v>4</v>
      </c>
      <c r="B3166" t="s">
        <v>187</v>
      </c>
      <c r="C3166">
        <v>2020</v>
      </c>
      <c r="D3166">
        <v>8</v>
      </c>
      <c r="E3166" t="s">
        <v>194</v>
      </c>
      <c r="F3166">
        <v>3</v>
      </c>
      <c r="G3166" t="s">
        <v>189</v>
      </c>
      <c r="H3166">
        <v>710</v>
      </c>
      <c r="I3166" t="s">
        <v>220</v>
      </c>
      <c r="J3166" t="s">
        <v>207</v>
      </c>
      <c r="K3166" t="s">
        <v>208</v>
      </c>
      <c r="L3166">
        <v>4532</v>
      </c>
      <c r="M3166" t="s">
        <v>200</v>
      </c>
      <c r="N3166">
        <v>9</v>
      </c>
      <c r="O3166">
        <v>83306.42</v>
      </c>
      <c r="P3166">
        <v>1124044</v>
      </c>
      <c r="Q3166" t="str">
        <f t="shared" si="49"/>
        <v>5-Large C&amp;I</v>
      </c>
      <c r="R3166" s="182"/>
      <c r="S3166" t="s">
        <v>304</v>
      </c>
      <c r="U3166" s="182"/>
    </row>
    <row r="3167" spans="1:21" x14ac:dyDescent="0.35">
      <c r="A3167">
        <v>5</v>
      </c>
      <c r="B3167" t="s">
        <v>181</v>
      </c>
      <c r="C3167">
        <v>2020</v>
      </c>
      <c r="D3167">
        <v>8</v>
      </c>
      <c r="E3167" t="s">
        <v>194</v>
      </c>
      <c r="F3167">
        <v>79</v>
      </c>
      <c r="G3167" t="s">
        <v>212</v>
      </c>
      <c r="H3167">
        <v>710</v>
      </c>
      <c r="I3167" t="s">
        <v>220</v>
      </c>
      <c r="J3167" t="s">
        <v>207</v>
      </c>
      <c r="K3167" t="s">
        <v>208</v>
      </c>
      <c r="L3167">
        <v>4579</v>
      </c>
      <c r="M3167" t="s">
        <v>221</v>
      </c>
      <c r="N3167">
        <v>1</v>
      </c>
      <c r="O3167">
        <v>2700.73</v>
      </c>
      <c r="P3167">
        <v>41615</v>
      </c>
      <c r="Q3167" t="str">
        <f t="shared" si="49"/>
        <v>5-Large C&amp;I</v>
      </c>
      <c r="R3167" s="182"/>
      <c r="S3167" t="s">
        <v>304</v>
      </c>
      <c r="U3167" s="182"/>
    </row>
    <row r="3168" spans="1:21" x14ac:dyDescent="0.35">
      <c r="A3168">
        <v>4</v>
      </c>
      <c r="B3168" t="s">
        <v>187</v>
      </c>
      <c r="C3168">
        <v>2020</v>
      </c>
      <c r="D3168">
        <v>8</v>
      </c>
      <c r="E3168" t="s">
        <v>194</v>
      </c>
      <c r="F3168">
        <v>3</v>
      </c>
      <c r="G3168" t="s">
        <v>189</v>
      </c>
      <c r="H3168">
        <v>1</v>
      </c>
      <c r="I3168" t="s">
        <v>229</v>
      </c>
      <c r="J3168" t="s">
        <v>121</v>
      </c>
      <c r="K3168" t="s">
        <v>230</v>
      </c>
      <c r="L3168">
        <v>300</v>
      </c>
      <c r="M3168" t="s">
        <v>191</v>
      </c>
      <c r="N3168">
        <v>21</v>
      </c>
      <c r="O3168">
        <v>2981.29</v>
      </c>
      <c r="P3168">
        <v>12335</v>
      </c>
      <c r="Q3168" t="str">
        <f t="shared" si="49"/>
        <v>1-Residential</v>
      </c>
      <c r="R3168" s="182"/>
      <c r="S3168" t="s">
        <v>304</v>
      </c>
      <c r="U3168" s="182"/>
    </row>
    <row r="3169" spans="1:21" x14ac:dyDescent="0.35">
      <c r="A3169">
        <v>5</v>
      </c>
      <c r="B3169" t="s">
        <v>181</v>
      </c>
      <c r="C3169">
        <v>2020</v>
      </c>
      <c r="D3169">
        <v>8</v>
      </c>
      <c r="E3169" t="s">
        <v>194</v>
      </c>
      <c r="F3169">
        <v>3</v>
      </c>
      <c r="G3169" t="s">
        <v>189</v>
      </c>
      <c r="H3169">
        <v>2</v>
      </c>
      <c r="I3169" t="s">
        <v>264</v>
      </c>
      <c r="J3169" t="s">
        <v>121</v>
      </c>
      <c r="K3169" t="s">
        <v>230</v>
      </c>
      <c r="L3169">
        <v>300</v>
      </c>
      <c r="M3169" t="s">
        <v>191</v>
      </c>
      <c r="N3169">
        <v>2</v>
      </c>
      <c r="O3169">
        <v>41.25</v>
      </c>
      <c r="P3169">
        <v>123</v>
      </c>
      <c r="Q3169" t="str">
        <f t="shared" si="49"/>
        <v>1-Residential</v>
      </c>
      <c r="R3169" s="182"/>
      <c r="S3169" t="s">
        <v>304</v>
      </c>
      <c r="U3169" s="182"/>
    </row>
    <row r="3170" spans="1:21" x14ac:dyDescent="0.35">
      <c r="A3170">
        <v>5</v>
      </c>
      <c r="B3170" t="s">
        <v>181</v>
      </c>
      <c r="C3170">
        <v>2020</v>
      </c>
      <c r="D3170">
        <v>8</v>
      </c>
      <c r="E3170" t="s">
        <v>194</v>
      </c>
      <c r="F3170">
        <v>60</v>
      </c>
      <c r="G3170" t="s">
        <v>212</v>
      </c>
      <c r="H3170">
        <v>601</v>
      </c>
      <c r="I3170" t="s">
        <v>260</v>
      </c>
      <c r="J3170" t="s">
        <v>123</v>
      </c>
      <c r="K3170" t="s">
        <v>261</v>
      </c>
      <c r="L3170">
        <v>360</v>
      </c>
      <c r="M3170" t="s">
        <v>225</v>
      </c>
      <c r="N3170">
        <v>45</v>
      </c>
      <c r="O3170">
        <v>1086.26</v>
      </c>
      <c r="P3170">
        <v>1640</v>
      </c>
      <c r="Q3170" t="str">
        <f t="shared" si="49"/>
        <v>Street</v>
      </c>
      <c r="R3170" s="182"/>
      <c r="S3170" t="s">
        <v>304</v>
      </c>
      <c r="U3170" s="182"/>
    </row>
    <row r="3171" spans="1:21" x14ac:dyDescent="0.35">
      <c r="A3171">
        <v>4</v>
      </c>
      <c r="B3171" t="s">
        <v>187</v>
      </c>
      <c r="C3171">
        <v>2020</v>
      </c>
      <c r="D3171">
        <v>8</v>
      </c>
      <c r="E3171" t="s">
        <v>194</v>
      </c>
      <c r="F3171">
        <v>10</v>
      </c>
      <c r="G3171" t="s">
        <v>238</v>
      </c>
      <c r="H3171">
        <v>903</v>
      </c>
      <c r="I3171" t="s">
        <v>239</v>
      </c>
      <c r="J3171" t="s">
        <v>121</v>
      </c>
      <c r="K3171" t="s">
        <v>230</v>
      </c>
      <c r="L3171">
        <v>4513</v>
      </c>
      <c r="M3171" t="s">
        <v>240</v>
      </c>
      <c r="N3171">
        <v>135</v>
      </c>
      <c r="O3171">
        <v>21058.85</v>
      </c>
      <c r="P3171">
        <v>152826</v>
      </c>
      <c r="Q3171" t="str">
        <f t="shared" si="49"/>
        <v>1-Residential</v>
      </c>
      <c r="R3171" s="182"/>
      <c r="S3171" t="s">
        <v>304</v>
      </c>
      <c r="U3171" s="182"/>
    </row>
    <row r="3172" spans="1:21" x14ac:dyDescent="0.35">
      <c r="A3172">
        <v>5</v>
      </c>
      <c r="B3172" t="s">
        <v>181</v>
      </c>
      <c r="C3172">
        <v>2020</v>
      </c>
      <c r="D3172">
        <v>8</v>
      </c>
      <c r="E3172" t="s">
        <v>194</v>
      </c>
      <c r="F3172">
        <v>75</v>
      </c>
      <c r="G3172" t="s">
        <v>212</v>
      </c>
      <c r="H3172">
        <v>701</v>
      </c>
      <c r="I3172" t="s">
        <v>206</v>
      </c>
      <c r="J3172" t="s">
        <v>207</v>
      </c>
      <c r="K3172" t="s">
        <v>208</v>
      </c>
      <c r="L3172">
        <v>1575</v>
      </c>
      <c r="M3172" t="s">
        <v>218</v>
      </c>
      <c r="N3172">
        <v>1</v>
      </c>
      <c r="O3172">
        <v>14526.81</v>
      </c>
      <c r="P3172">
        <v>102200</v>
      </c>
      <c r="Q3172" t="str">
        <f t="shared" si="49"/>
        <v>5-Large C&amp;I</v>
      </c>
      <c r="R3172" s="182"/>
      <c r="S3172" t="s">
        <v>304</v>
      </c>
      <c r="U3172" s="182"/>
    </row>
    <row r="3173" spans="1:21" x14ac:dyDescent="0.35">
      <c r="A3173">
        <v>5</v>
      </c>
      <c r="B3173" t="s">
        <v>181</v>
      </c>
      <c r="C3173">
        <v>2020</v>
      </c>
      <c r="D3173">
        <v>8</v>
      </c>
      <c r="E3173" t="s">
        <v>194</v>
      </c>
      <c r="F3173">
        <v>3</v>
      </c>
      <c r="G3173" t="s">
        <v>189</v>
      </c>
      <c r="H3173">
        <v>8</v>
      </c>
      <c r="I3173" t="s">
        <v>248</v>
      </c>
      <c r="J3173" t="s">
        <v>126</v>
      </c>
      <c r="K3173" t="s">
        <v>249</v>
      </c>
      <c r="L3173">
        <v>300</v>
      </c>
      <c r="M3173" t="s">
        <v>191</v>
      </c>
      <c r="N3173">
        <v>376</v>
      </c>
      <c r="O3173">
        <v>19438.59</v>
      </c>
      <c r="P3173">
        <v>92654</v>
      </c>
      <c r="Q3173" t="str">
        <f t="shared" si="49"/>
        <v>3-Small C&amp;I</v>
      </c>
      <c r="R3173" s="182"/>
      <c r="S3173" t="s">
        <v>304</v>
      </c>
      <c r="U3173" s="182"/>
    </row>
    <row r="3174" spans="1:21" x14ac:dyDescent="0.35">
      <c r="A3174">
        <v>5</v>
      </c>
      <c r="B3174" t="s">
        <v>181</v>
      </c>
      <c r="C3174">
        <v>2020</v>
      </c>
      <c r="D3174">
        <v>8</v>
      </c>
      <c r="E3174" t="s">
        <v>194</v>
      </c>
      <c r="F3174">
        <v>5</v>
      </c>
      <c r="G3174" t="s">
        <v>195</v>
      </c>
      <c r="H3174">
        <v>8</v>
      </c>
      <c r="I3174" t="s">
        <v>248</v>
      </c>
      <c r="J3174" t="s">
        <v>126</v>
      </c>
      <c r="K3174" t="s">
        <v>249</v>
      </c>
      <c r="L3174">
        <v>460</v>
      </c>
      <c r="M3174" t="s">
        <v>198</v>
      </c>
      <c r="N3174">
        <v>1</v>
      </c>
      <c r="O3174">
        <v>60.7</v>
      </c>
      <c r="P3174">
        <v>292</v>
      </c>
      <c r="Q3174" t="str">
        <f t="shared" si="49"/>
        <v>3-Small C&amp;I</v>
      </c>
      <c r="R3174" s="182"/>
      <c r="S3174" t="s">
        <v>304</v>
      </c>
      <c r="U3174" s="182"/>
    </row>
    <row r="3175" spans="1:21" x14ac:dyDescent="0.35">
      <c r="A3175">
        <v>5</v>
      </c>
      <c r="B3175" t="s">
        <v>181</v>
      </c>
      <c r="C3175">
        <v>2020</v>
      </c>
      <c r="D3175">
        <v>8</v>
      </c>
      <c r="E3175" t="s">
        <v>194</v>
      </c>
      <c r="F3175">
        <v>79</v>
      </c>
      <c r="G3175" t="s">
        <v>212</v>
      </c>
      <c r="H3175">
        <v>951</v>
      </c>
      <c r="I3175" t="s">
        <v>250</v>
      </c>
      <c r="J3175" t="s">
        <v>126</v>
      </c>
      <c r="K3175" t="s">
        <v>249</v>
      </c>
      <c r="L3175">
        <v>4579</v>
      </c>
      <c r="M3175" t="s">
        <v>221</v>
      </c>
      <c r="N3175">
        <v>7</v>
      </c>
      <c r="O3175">
        <v>323.91000000000003</v>
      </c>
      <c r="P3175">
        <v>2844</v>
      </c>
      <c r="Q3175" t="str">
        <f t="shared" si="49"/>
        <v>3-Small C&amp;I</v>
      </c>
      <c r="R3175" s="182"/>
      <c r="S3175" t="s">
        <v>304</v>
      </c>
      <c r="U3175" s="182"/>
    </row>
    <row r="3176" spans="1:21" x14ac:dyDescent="0.35">
      <c r="A3176">
        <v>5</v>
      </c>
      <c r="B3176" t="s">
        <v>181</v>
      </c>
      <c r="C3176">
        <v>2020</v>
      </c>
      <c r="D3176">
        <v>8</v>
      </c>
      <c r="E3176" t="s">
        <v>194</v>
      </c>
      <c r="F3176">
        <v>6</v>
      </c>
      <c r="G3176" t="s">
        <v>192</v>
      </c>
      <c r="H3176">
        <v>608</v>
      </c>
      <c r="I3176" t="s">
        <v>290</v>
      </c>
      <c r="J3176" t="s">
        <v>278</v>
      </c>
      <c r="K3176" t="s">
        <v>212</v>
      </c>
      <c r="L3176">
        <v>700</v>
      </c>
      <c r="M3176" t="s">
        <v>193</v>
      </c>
      <c r="N3176">
        <v>58</v>
      </c>
      <c r="O3176">
        <v>29459.94</v>
      </c>
      <c r="P3176">
        <v>137431</v>
      </c>
      <c r="Q3176" t="str">
        <f t="shared" si="49"/>
        <v>Street</v>
      </c>
      <c r="R3176" s="182"/>
      <c r="S3176" t="s">
        <v>304</v>
      </c>
      <c r="U3176" s="182"/>
    </row>
    <row r="3177" spans="1:21" x14ac:dyDescent="0.35">
      <c r="A3177">
        <v>5</v>
      </c>
      <c r="B3177" t="s">
        <v>181</v>
      </c>
      <c r="C3177">
        <v>2020</v>
      </c>
      <c r="D3177">
        <v>8</v>
      </c>
      <c r="E3177" t="s">
        <v>194</v>
      </c>
      <c r="F3177">
        <v>6</v>
      </c>
      <c r="G3177" t="s">
        <v>192</v>
      </c>
      <c r="H3177">
        <v>625</v>
      </c>
      <c r="I3177" t="s">
        <v>286</v>
      </c>
      <c r="J3177" t="s">
        <v>132</v>
      </c>
      <c r="K3177" t="s">
        <v>212</v>
      </c>
      <c r="L3177">
        <v>700</v>
      </c>
      <c r="M3177" t="s">
        <v>193</v>
      </c>
      <c r="N3177">
        <v>1</v>
      </c>
      <c r="O3177">
        <v>17.04</v>
      </c>
      <c r="P3177">
        <v>16</v>
      </c>
      <c r="Q3177" t="str">
        <f t="shared" si="49"/>
        <v>Street</v>
      </c>
      <c r="R3177" s="182"/>
      <c r="S3177" t="s">
        <v>304</v>
      </c>
      <c r="U3177" s="182"/>
    </row>
    <row r="3178" spans="1:21" x14ac:dyDescent="0.35">
      <c r="A3178">
        <v>5</v>
      </c>
      <c r="B3178" t="s">
        <v>181</v>
      </c>
      <c r="C3178">
        <v>2020</v>
      </c>
      <c r="D3178">
        <v>8</v>
      </c>
      <c r="E3178" t="s">
        <v>194</v>
      </c>
      <c r="F3178">
        <v>60</v>
      </c>
      <c r="G3178" t="s">
        <v>212</v>
      </c>
      <c r="H3178">
        <v>615</v>
      </c>
      <c r="I3178" t="s">
        <v>292</v>
      </c>
      <c r="J3178" t="s">
        <v>123</v>
      </c>
      <c r="K3178" t="s">
        <v>261</v>
      </c>
      <c r="L3178">
        <v>4563</v>
      </c>
      <c r="M3178" t="s">
        <v>228</v>
      </c>
      <c r="N3178">
        <v>39</v>
      </c>
      <c r="O3178">
        <v>4385.3599999999997</v>
      </c>
      <c r="P3178">
        <v>7739</v>
      </c>
      <c r="Q3178" t="str">
        <f t="shared" si="49"/>
        <v>Street</v>
      </c>
      <c r="R3178" s="182"/>
      <c r="S3178" t="s">
        <v>304</v>
      </c>
      <c r="U3178" s="182"/>
    </row>
    <row r="3179" spans="1:21" x14ac:dyDescent="0.35">
      <c r="A3179">
        <v>5</v>
      </c>
      <c r="B3179" t="s">
        <v>181</v>
      </c>
      <c r="C3179">
        <v>2020</v>
      </c>
      <c r="D3179">
        <v>8</v>
      </c>
      <c r="E3179" t="s">
        <v>194</v>
      </c>
      <c r="F3179">
        <v>6</v>
      </c>
      <c r="G3179" t="s">
        <v>192</v>
      </c>
      <c r="H3179">
        <v>606</v>
      </c>
      <c r="I3179" t="s">
        <v>279</v>
      </c>
      <c r="J3179" t="s">
        <v>130</v>
      </c>
      <c r="K3179" t="s">
        <v>280</v>
      </c>
      <c r="L3179">
        <v>700</v>
      </c>
      <c r="M3179" t="s">
        <v>193</v>
      </c>
      <c r="N3179">
        <v>2</v>
      </c>
      <c r="O3179">
        <v>620.54999999999995</v>
      </c>
      <c r="P3179">
        <v>1025</v>
      </c>
      <c r="Q3179" t="str">
        <f t="shared" si="49"/>
        <v>Street</v>
      </c>
      <c r="R3179" s="182"/>
      <c r="S3179" t="s">
        <v>304</v>
      </c>
      <c r="U3179" s="182"/>
    </row>
    <row r="3180" spans="1:21" x14ac:dyDescent="0.35">
      <c r="A3180">
        <v>5</v>
      </c>
      <c r="B3180" t="s">
        <v>181</v>
      </c>
      <c r="C3180">
        <v>2020</v>
      </c>
      <c r="D3180">
        <v>8</v>
      </c>
      <c r="E3180" t="s">
        <v>194</v>
      </c>
      <c r="F3180">
        <v>6</v>
      </c>
      <c r="G3180" t="s">
        <v>192</v>
      </c>
      <c r="H3180">
        <v>623</v>
      </c>
      <c r="I3180" t="s">
        <v>295</v>
      </c>
      <c r="J3180" t="s">
        <v>124</v>
      </c>
      <c r="K3180" t="s">
        <v>227</v>
      </c>
      <c r="L3180">
        <v>700</v>
      </c>
      <c r="M3180" t="s">
        <v>193</v>
      </c>
      <c r="N3180">
        <v>1</v>
      </c>
      <c r="O3180">
        <v>1199.8699999999999</v>
      </c>
      <c r="P3180">
        <v>4388</v>
      </c>
      <c r="Q3180" t="str">
        <f t="shared" si="49"/>
        <v>Street</v>
      </c>
      <c r="R3180" s="182"/>
      <c r="S3180" t="s">
        <v>304</v>
      </c>
      <c r="U3180" s="182"/>
    </row>
    <row r="3181" spans="1:21" x14ac:dyDescent="0.35">
      <c r="A3181">
        <v>5</v>
      </c>
      <c r="B3181" t="s">
        <v>181</v>
      </c>
      <c r="C3181">
        <v>2020</v>
      </c>
      <c r="D3181">
        <v>8</v>
      </c>
      <c r="E3181" t="s">
        <v>194</v>
      </c>
      <c r="F3181">
        <v>10</v>
      </c>
      <c r="G3181" t="s">
        <v>238</v>
      </c>
      <c r="H3181">
        <v>602</v>
      </c>
      <c r="I3181" t="s">
        <v>246</v>
      </c>
      <c r="J3181" t="s">
        <v>125</v>
      </c>
      <c r="K3181" t="s">
        <v>197</v>
      </c>
      <c r="L3181">
        <v>207</v>
      </c>
      <c r="M3181" t="s">
        <v>243</v>
      </c>
      <c r="N3181">
        <v>2</v>
      </c>
      <c r="O3181">
        <v>59.29</v>
      </c>
      <c r="P3181">
        <v>109</v>
      </c>
      <c r="Q3181" t="str">
        <f t="shared" si="49"/>
        <v>Street</v>
      </c>
      <c r="R3181" s="182"/>
      <c r="S3181" t="s">
        <v>304</v>
      </c>
      <c r="U3181" s="182"/>
    </row>
    <row r="3182" spans="1:21" x14ac:dyDescent="0.35">
      <c r="A3182">
        <v>5</v>
      </c>
      <c r="B3182" t="s">
        <v>181</v>
      </c>
      <c r="C3182">
        <v>2020</v>
      </c>
      <c r="D3182">
        <v>8</v>
      </c>
      <c r="E3182" t="s">
        <v>194</v>
      </c>
      <c r="F3182">
        <v>60</v>
      </c>
      <c r="G3182" t="s">
        <v>212</v>
      </c>
      <c r="H3182">
        <v>621</v>
      </c>
      <c r="I3182" t="s">
        <v>259</v>
      </c>
      <c r="J3182" t="s">
        <v>116</v>
      </c>
      <c r="K3182" t="s">
        <v>224</v>
      </c>
      <c r="L3182">
        <v>4563</v>
      </c>
      <c r="M3182" t="s">
        <v>228</v>
      </c>
      <c r="N3182">
        <v>1</v>
      </c>
      <c r="O3182">
        <v>7.79</v>
      </c>
      <c r="P3182">
        <v>7</v>
      </c>
      <c r="Q3182" t="str">
        <f t="shared" si="49"/>
        <v>3-Small C&amp;I</v>
      </c>
      <c r="R3182" s="182"/>
      <c r="S3182" t="s">
        <v>304</v>
      </c>
      <c r="U3182" s="182"/>
    </row>
    <row r="3183" spans="1:21" x14ac:dyDescent="0.35">
      <c r="A3183">
        <v>5</v>
      </c>
      <c r="B3183" t="s">
        <v>181</v>
      </c>
      <c r="C3183">
        <v>2020</v>
      </c>
      <c r="D3183">
        <v>8</v>
      </c>
      <c r="E3183" t="s">
        <v>194</v>
      </c>
      <c r="F3183">
        <v>71</v>
      </c>
      <c r="G3183" t="s">
        <v>212</v>
      </c>
      <c r="H3183">
        <v>1</v>
      </c>
      <c r="I3183" t="s">
        <v>229</v>
      </c>
      <c r="J3183" t="s">
        <v>121</v>
      </c>
      <c r="K3183" t="s">
        <v>230</v>
      </c>
      <c r="L3183">
        <v>1571</v>
      </c>
      <c r="M3183" t="s">
        <v>265</v>
      </c>
      <c r="N3183">
        <v>1</v>
      </c>
      <c r="O3183">
        <v>7</v>
      </c>
      <c r="P3183">
        <v>0</v>
      </c>
      <c r="Q3183" t="str">
        <f t="shared" si="49"/>
        <v>1-Residential</v>
      </c>
      <c r="R3183" s="182"/>
      <c r="S3183" t="s">
        <v>304</v>
      </c>
      <c r="U3183" s="182"/>
    </row>
    <row r="3184" spans="1:21" x14ac:dyDescent="0.35">
      <c r="A3184">
        <v>5</v>
      </c>
      <c r="B3184" t="s">
        <v>181</v>
      </c>
      <c r="C3184">
        <v>2020</v>
      </c>
      <c r="D3184">
        <v>8</v>
      </c>
      <c r="E3184" t="s">
        <v>194</v>
      </c>
      <c r="F3184">
        <v>1</v>
      </c>
      <c r="G3184" t="s">
        <v>183</v>
      </c>
      <c r="H3184">
        <v>6</v>
      </c>
      <c r="I3184" t="s">
        <v>256</v>
      </c>
      <c r="J3184" t="s">
        <v>122</v>
      </c>
      <c r="K3184" t="s">
        <v>242</v>
      </c>
      <c r="L3184">
        <v>200</v>
      </c>
      <c r="M3184" t="s">
        <v>210</v>
      </c>
      <c r="N3184">
        <v>60573</v>
      </c>
      <c r="O3184">
        <v>6825305.4199999999</v>
      </c>
      <c r="P3184">
        <v>46130934</v>
      </c>
      <c r="Q3184" t="str">
        <f t="shared" si="49"/>
        <v>2-Low Income Residential</v>
      </c>
      <c r="R3184" s="182"/>
      <c r="S3184" t="s">
        <v>304</v>
      </c>
      <c r="U3184" s="182"/>
    </row>
    <row r="3185" spans="1:21" x14ac:dyDescent="0.35">
      <c r="A3185">
        <v>4</v>
      </c>
      <c r="B3185" t="s">
        <v>187</v>
      </c>
      <c r="C3185">
        <v>2020</v>
      </c>
      <c r="D3185">
        <v>8</v>
      </c>
      <c r="E3185" t="s">
        <v>194</v>
      </c>
      <c r="F3185">
        <v>1</v>
      </c>
      <c r="G3185" t="s">
        <v>183</v>
      </c>
      <c r="H3185">
        <v>903</v>
      </c>
      <c r="I3185" t="s">
        <v>239</v>
      </c>
      <c r="J3185" t="s">
        <v>121</v>
      </c>
      <c r="K3185" t="s">
        <v>230</v>
      </c>
      <c r="L3185">
        <v>4512</v>
      </c>
      <c r="M3185" t="s">
        <v>186</v>
      </c>
      <c r="N3185">
        <v>9022</v>
      </c>
      <c r="O3185">
        <v>1723212.65</v>
      </c>
      <c r="P3185">
        <v>12697657</v>
      </c>
      <c r="Q3185" t="str">
        <f t="shared" si="49"/>
        <v>1-Residential</v>
      </c>
      <c r="R3185" s="182"/>
      <c r="S3185" t="s">
        <v>304</v>
      </c>
      <c r="U3185" s="182"/>
    </row>
    <row r="3186" spans="1:21" x14ac:dyDescent="0.35">
      <c r="A3186">
        <v>5</v>
      </c>
      <c r="B3186" t="s">
        <v>181</v>
      </c>
      <c r="C3186">
        <v>2020</v>
      </c>
      <c r="D3186">
        <v>8</v>
      </c>
      <c r="E3186" t="s">
        <v>194</v>
      </c>
      <c r="F3186">
        <v>5</v>
      </c>
      <c r="G3186" t="s">
        <v>195</v>
      </c>
      <c r="H3186">
        <v>13</v>
      </c>
      <c r="I3186" t="s">
        <v>296</v>
      </c>
      <c r="J3186" t="s">
        <v>119</v>
      </c>
      <c r="K3186" t="s">
        <v>216</v>
      </c>
      <c r="L3186">
        <v>460</v>
      </c>
      <c r="M3186" t="s">
        <v>198</v>
      </c>
      <c r="N3186">
        <v>6</v>
      </c>
      <c r="O3186">
        <v>14816.7</v>
      </c>
      <c r="P3186">
        <v>90640</v>
      </c>
      <c r="Q3186" t="str">
        <f t="shared" ref="Q3186:Q3249" si="50">VLOOKUP(J3186,S:T,2,FALSE)</f>
        <v>4-Medium C&amp;I</v>
      </c>
      <c r="R3186" s="182"/>
      <c r="S3186" t="s">
        <v>304</v>
      </c>
      <c r="U3186" s="182"/>
    </row>
    <row r="3187" spans="1:21" x14ac:dyDescent="0.35">
      <c r="A3187">
        <v>5</v>
      </c>
      <c r="B3187" t="s">
        <v>181</v>
      </c>
      <c r="C3187">
        <v>2020</v>
      </c>
      <c r="D3187">
        <v>8</v>
      </c>
      <c r="E3187" t="s">
        <v>194</v>
      </c>
      <c r="F3187">
        <v>79</v>
      </c>
      <c r="G3187" t="s">
        <v>212</v>
      </c>
      <c r="H3187">
        <v>18</v>
      </c>
      <c r="I3187" t="s">
        <v>215</v>
      </c>
      <c r="J3187" t="s">
        <v>119</v>
      </c>
      <c r="K3187" t="s">
        <v>216</v>
      </c>
      <c r="L3187">
        <v>1579</v>
      </c>
      <c r="M3187" t="s">
        <v>271</v>
      </c>
      <c r="N3187">
        <v>1</v>
      </c>
      <c r="O3187">
        <v>7985.65</v>
      </c>
      <c r="P3187">
        <v>52800</v>
      </c>
      <c r="Q3187" t="str">
        <f t="shared" si="50"/>
        <v>4-Medium C&amp;I</v>
      </c>
      <c r="R3187" s="182"/>
      <c r="S3187" t="s">
        <v>304</v>
      </c>
      <c r="U3187" s="182"/>
    </row>
    <row r="3188" spans="1:21" x14ac:dyDescent="0.35">
      <c r="A3188">
        <v>4</v>
      </c>
      <c r="B3188" t="s">
        <v>187</v>
      </c>
      <c r="C3188">
        <v>2020</v>
      </c>
      <c r="D3188">
        <v>8</v>
      </c>
      <c r="E3188" t="s">
        <v>194</v>
      </c>
      <c r="F3188">
        <v>3</v>
      </c>
      <c r="G3188" t="s">
        <v>189</v>
      </c>
      <c r="H3188">
        <v>954</v>
      </c>
      <c r="I3188" t="s">
        <v>237</v>
      </c>
      <c r="J3188" t="s">
        <v>119</v>
      </c>
      <c r="K3188" t="s">
        <v>216</v>
      </c>
      <c r="L3188">
        <v>4532</v>
      </c>
      <c r="M3188" t="s">
        <v>200</v>
      </c>
      <c r="N3188">
        <v>65</v>
      </c>
      <c r="O3188">
        <v>156620.17000000001</v>
      </c>
      <c r="P3188">
        <v>1694588</v>
      </c>
      <c r="Q3188" t="str">
        <f t="shared" si="50"/>
        <v>4-Medium C&amp;I</v>
      </c>
      <c r="R3188" s="182"/>
      <c r="S3188" t="s">
        <v>304</v>
      </c>
      <c r="U3188" s="182"/>
    </row>
    <row r="3189" spans="1:21" x14ac:dyDescent="0.35">
      <c r="A3189">
        <v>5</v>
      </c>
      <c r="B3189" t="s">
        <v>181</v>
      </c>
      <c r="C3189">
        <v>2020</v>
      </c>
      <c r="D3189">
        <v>8</v>
      </c>
      <c r="E3189" t="s">
        <v>194</v>
      </c>
      <c r="F3189">
        <v>3</v>
      </c>
      <c r="G3189" t="s">
        <v>189</v>
      </c>
      <c r="H3189">
        <v>10</v>
      </c>
      <c r="I3189" t="s">
        <v>251</v>
      </c>
      <c r="J3189" t="s">
        <v>117</v>
      </c>
      <c r="K3189" t="s">
        <v>236</v>
      </c>
      <c r="L3189">
        <v>300</v>
      </c>
      <c r="M3189" t="s">
        <v>191</v>
      </c>
      <c r="N3189">
        <v>20527</v>
      </c>
      <c r="O3189">
        <v>947044.13</v>
      </c>
      <c r="P3189">
        <v>5946077</v>
      </c>
      <c r="Q3189" t="str">
        <f t="shared" si="50"/>
        <v>3-Small C&amp;I</v>
      </c>
      <c r="R3189" s="182"/>
      <c r="S3189" t="s">
        <v>304</v>
      </c>
      <c r="U3189" s="182"/>
    </row>
    <row r="3190" spans="1:21" x14ac:dyDescent="0.35">
      <c r="A3190">
        <v>5</v>
      </c>
      <c r="B3190" t="s">
        <v>181</v>
      </c>
      <c r="C3190">
        <v>2020</v>
      </c>
      <c r="D3190">
        <v>8</v>
      </c>
      <c r="E3190" t="s">
        <v>194</v>
      </c>
      <c r="F3190">
        <v>3</v>
      </c>
      <c r="G3190" t="s">
        <v>189</v>
      </c>
      <c r="H3190">
        <v>701</v>
      </c>
      <c r="I3190" t="s">
        <v>206</v>
      </c>
      <c r="J3190" t="s">
        <v>207</v>
      </c>
      <c r="K3190" t="s">
        <v>208</v>
      </c>
      <c r="L3190">
        <v>300</v>
      </c>
      <c r="M3190" t="s">
        <v>191</v>
      </c>
      <c r="N3190">
        <v>170</v>
      </c>
      <c r="O3190">
        <v>1751681.96</v>
      </c>
      <c r="P3190">
        <v>11041349</v>
      </c>
      <c r="Q3190" t="str">
        <f t="shared" si="50"/>
        <v>5-Large C&amp;I</v>
      </c>
      <c r="R3190" s="182"/>
      <c r="S3190" t="s">
        <v>304</v>
      </c>
      <c r="U3190" s="182"/>
    </row>
    <row r="3191" spans="1:21" x14ac:dyDescent="0.35">
      <c r="A3191">
        <v>5</v>
      </c>
      <c r="B3191" t="s">
        <v>181</v>
      </c>
      <c r="C3191">
        <v>2020</v>
      </c>
      <c r="D3191">
        <v>8</v>
      </c>
      <c r="E3191" t="s">
        <v>194</v>
      </c>
      <c r="F3191">
        <v>5</v>
      </c>
      <c r="G3191" t="s">
        <v>195</v>
      </c>
      <c r="H3191">
        <v>950</v>
      </c>
      <c r="I3191" t="s">
        <v>184</v>
      </c>
      <c r="J3191" t="s">
        <v>115</v>
      </c>
      <c r="K3191" t="s">
        <v>185</v>
      </c>
      <c r="L3191">
        <v>4552</v>
      </c>
      <c r="M3191" t="s">
        <v>276</v>
      </c>
      <c r="N3191">
        <v>1343</v>
      </c>
      <c r="O3191">
        <v>410745.76</v>
      </c>
      <c r="P3191">
        <v>4113322</v>
      </c>
      <c r="Q3191" t="str">
        <f t="shared" si="50"/>
        <v>3-Small C&amp;I</v>
      </c>
      <c r="R3191" s="182"/>
      <c r="S3191" t="s">
        <v>304</v>
      </c>
      <c r="U3191" s="182"/>
    </row>
    <row r="3192" spans="1:21" x14ac:dyDescent="0.35">
      <c r="A3192">
        <v>4</v>
      </c>
      <c r="B3192" t="s">
        <v>187</v>
      </c>
      <c r="C3192">
        <v>2020</v>
      </c>
      <c r="D3192">
        <v>8</v>
      </c>
      <c r="E3192" t="s">
        <v>194</v>
      </c>
      <c r="F3192">
        <v>3</v>
      </c>
      <c r="G3192" t="s">
        <v>189</v>
      </c>
      <c r="H3192">
        <v>953</v>
      </c>
      <c r="I3192" t="s">
        <v>213</v>
      </c>
      <c r="J3192" t="s">
        <v>118</v>
      </c>
      <c r="K3192" t="s">
        <v>214</v>
      </c>
      <c r="L3192">
        <v>4532</v>
      </c>
      <c r="M3192" t="s">
        <v>200</v>
      </c>
      <c r="N3192">
        <v>43</v>
      </c>
      <c r="O3192">
        <v>2853.02</v>
      </c>
      <c r="P3192">
        <v>23259</v>
      </c>
      <c r="Q3192" t="str">
        <f t="shared" si="50"/>
        <v>3-Small C&amp;I</v>
      </c>
      <c r="R3192" s="182"/>
      <c r="S3192" t="s">
        <v>304</v>
      </c>
      <c r="U3192" s="182"/>
    </row>
    <row r="3193" spans="1:21" x14ac:dyDescent="0.35">
      <c r="A3193">
        <v>5</v>
      </c>
      <c r="B3193" t="s">
        <v>181</v>
      </c>
      <c r="C3193">
        <v>2020</v>
      </c>
      <c r="D3193">
        <v>8</v>
      </c>
      <c r="E3193" t="s">
        <v>194</v>
      </c>
      <c r="F3193">
        <v>1</v>
      </c>
      <c r="G3193" t="s">
        <v>183</v>
      </c>
      <c r="H3193">
        <v>15</v>
      </c>
      <c r="I3193" t="s">
        <v>252</v>
      </c>
      <c r="J3193" t="s">
        <v>118</v>
      </c>
      <c r="K3193" t="s">
        <v>214</v>
      </c>
      <c r="L3193">
        <v>200</v>
      </c>
      <c r="M3193" t="s">
        <v>210</v>
      </c>
      <c r="N3193">
        <v>2</v>
      </c>
      <c r="O3193">
        <v>59.44</v>
      </c>
      <c r="P3193">
        <v>214</v>
      </c>
      <c r="Q3193" t="str">
        <f t="shared" si="50"/>
        <v>3-Small C&amp;I</v>
      </c>
      <c r="R3193" s="182"/>
      <c r="S3193" t="s">
        <v>304</v>
      </c>
      <c r="U3193" s="182"/>
    </row>
    <row r="3194" spans="1:21" x14ac:dyDescent="0.35">
      <c r="A3194">
        <v>5</v>
      </c>
      <c r="B3194" t="s">
        <v>181</v>
      </c>
      <c r="C3194">
        <v>2020</v>
      </c>
      <c r="D3194">
        <v>8</v>
      </c>
      <c r="E3194" t="s">
        <v>194</v>
      </c>
      <c r="F3194">
        <v>75</v>
      </c>
      <c r="G3194" t="s">
        <v>212</v>
      </c>
      <c r="H3194">
        <v>5</v>
      </c>
      <c r="I3194" t="s">
        <v>190</v>
      </c>
      <c r="J3194" t="s">
        <v>115</v>
      </c>
      <c r="K3194" t="s">
        <v>185</v>
      </c>
      <c r="L3194">
        <v>1575</v>
      </c>
      <c r="M3194" t="s">
        <v>218</v>
      </c>
      <c r="N3194">
        <v>5</v>
      </c>
      <c r="O3194">
        <v>2444.4299999999998</v>
      </c>
      <c r="P3194">
        <v>13370</v>
      </c>
      <c r="Q3194" t="str">
        <f t="shared" si="50"/>
        <v>3-Small C&amp;I</v>
      </c>
      <c r="R3194" s="182"/>
      <c r="S3194" t="s">
        <v>304</v>
      </c>
      <c r="U3194" s="182"/>
    </row>
    <row r="3195" spans="1:21" x14ac:dyDescent="0.35">
      <c r="A3195">
        <v>5</v>
      </c>
      <c r="B3195" t="s">
        <v>181</v>
      </c>
      <c r="C3195">
        <v>2020</v>
      </c>
      <c r="D3195">
        <v>8</v>
      </c>
      <c r="E3195" t="s">
        <v>194</v>
      </c>
      <c r="F3195">
        <v>1</v>
      </c>
      <c r="G3195" t="s">
        <v>183</v>
      </c>
      <c r="H3195">
        <v>616</v>
      </c>
      <c r="I3195" t="s">
        <v>199</v>
      </c>
      <c r="J3195" t="s">
        <v>125</v>
      </c>
      <c r="K3195" t="s">
        <v>197</v>
      </c>
      <c r="L3195">
        <v>4512</v>
      </c>
      <c r="M3195" t="s">
        <v>186</v>
      </c>
      <c r="N3195">
        <v>591</v>
      </c>
      <c r="O3195">
        <v>19498.12</v>
      </c>
      <c r="P3195">
        <v>50380</v>
      </c>
      <c r="Q3195" t="str">
        <f t="shared" si="50"/>
        <v>Street</v>
      </c>
      <c r="R3195" s="182"/>
      <c r="S3195" t="s">
        <v>304</v>
      </c>
      <c r="U3195" s="182"/>
    </row>
    <row r="3196" spans="1:21" x14ac:dyDescent="0.35">
      <c r="A3196">
        <v>5</v>
      </c>
      <c r="B3196" t="s">
        <v>181</v>
      </c>
      <c r="C3196">
        <v>2020</v>
      </c>
      <c r="D3196">
        <v>8</v>
      </c>
      <c r="E3196" t="s">
        <v>194</v>
      </c>
      <c r="F3196">
        <v>3</v>
      </c>
      <c r="G3196" t="s">
        <v>189</v>
      </c>
      <c r="H3196">
        <v>616</v>
      </c>
      <c r="I3196" t="s">
        <v>199</v>
      </c>
      <c r="J3196" t="s">
        <v>125</v>
      </c>
      <c r="K3196" t="s">
        <v>197</v>
      </c>
      <c r="L3196">
        <v>4532</v>
      </c>
      <c r="M3196" t="s">
        <v>200</v>
      </c>
      <c r="N3196">
        <v>3346</v>
      </c>
      <c r="O3196">
        <v>254265.51</v>
      </c>
      <c r="P3196">
        <v>841231</v>
      </c>
      <c r="Q3196" t="str">
        <f t="shared" si="50"/>
        <v>Street</v>
      </c>
      <c r="R3196" s="182"/>
      <c r="S3196" t="s">
        <v>304</v>
      </c>
      <c r="U3196" s="182"/>
    </row>
    <row r="3197" spans="1:21" x14ac:dyDescent="0.35">
      <c r="A3197">
        <v>5</v>
      </c>
      <c r="B3197" t="s">
        <v>181</v>
      </c>
      <c r="C3197">
        <v>2020</v>
      </c>
      <c r="D3197">
        <v>8</v>
      </c>
      <c r="E3197" t="s">
        <v>194</v>
      </c>
      <c r="F3197">
        <v>3</v>
      </c>
      <c r="G3197" t="s">
        <v>189</v>
      </c>
      <c r="H3197">
        <v>710</v>
      </c>
      <c r="I3197" t="s">
        <v>220</v>
      </c>
      <c r="J3197" t="s">
        <v>207</v>
      </c>
      <c r="K3197" t="s">
        <v>208</v>
      </c>
      <c r="L3197">
        <v>4532</v>
      </c>
      <c r="M3197" t="s">
        <v>200</v>
      </c>
      <c r="N3197">
        <v>2043</v>
      </c>
      <c r="O3197">
        <v>22055155.890000001</v>
      </c>
      <c r="P3197">
        <v>344171932</v>
      </c>
      <c r="Q3197" t="str">
        <f t="shared" si="50"/>
        <v>5-Large C&amp;I</v>
      </c>
      <c r="R3197" s="182"/>
      <c r="S3197" t="s">
        <v>304</v>
      </c>
      <c r="U3197" s="182"/>
    </row>
    <row r="3198" spans="1:21" x14ac:dyDescent="0.35">
      <c r="A3198">
        <v>5</v>
      </c>
      <c r="B3198" t="s">
        <v>181</v>
      </c>
      <c r="C3198">
        <v>2020</v>
      </c>
      <c r="D3198">
        <v>8</v>
      </c>
      <c r="E3198" t="s">
        <v>194</v>
      </c>
      <c r="F3198">
        <v>60</v>
      </c>
      <c r="G3198" t="s">
        <v>212</v>
      </c>
      <c r="H3198">
        <v>623</v>
      </c>
      <c r="I3198" t="s">
        <v>295</v>
      </c>
      <c r="J3198" t="s">
        <v>124</v>
      </c>
      <c r="K3198" t="s">
        <v>227</v>
      </c>
      <c r="L3198">
        <v>360</v>
      </c>
      <c r="M3198" t="s">
        <v>225</v>
      </c>
      <c r="N3198">
        <v>2</v>
      </c>
      <c r="O3198">
        <v>31.84</v>
      </c>
      <c r="P3198">
        <v>94</v>
      </c>
      <c r="Q3198" t="str">
        <f t="shared" si="50"/>
        <v>Street</v>
      </c>
      <c r="R3198" s="182"/>
      <c r="S3198" t="s">
        <v>304</v>
      </c>
      <c r="U3198" s="182"/>
    </row>
    <row r="3199" spans="1:21" x14ac:dyDescent="0.35">
      <c r="A3199">
        <v>5</v>
      </c>
      <c r="B3199" t="s">
        <v>181</v>
      </c>
      <c r="C3199">
        <v>2020</v>
      </c>
      <c r="D3199">
        <v>8</v>
      </c>
      <c r="E3199" t="s">
        <v>194</v>
      </c>
      <c r="F3199">
        <v>5</v>
      </c>
      <c r="G3199" t="s">
        <v>195</v>
      </c>
      <c r="H3199">
        <v>602</v>
      </c>
      <c r="I3199" t="s">
        <v>246</v>
      </c>
      <c r="J3199" t="s">
        <v>125</v>
      </c>
      <c r="K3199" t="s">
        <v>197</v>
      </c>
      <c r="L3199">
        <v>460</v>
      </c>
      <c r="M3199" t="s">
        <v>198</v>
      </c>
      <c r="N3199">
        <v>26</v>
      </c>
      <c r="O3199">
        <v>2607.34</v>
      </c>
      <c r="P3199">
        <v>7096</v>
      </c>
      <c r="Q3199" t="str">
        <f t="shared" si="50"/>
        <v>Street</v>
      </c>
      <c r="R3199" s="182"/>
      <c r="S3199" t="s">
        <v>304</v>
      </c>
      <c r="U3199" s="182"/>
    </row>
    <row r="3200" spans="1:21" x14ac:dyDescent="0.35">
      <c r="A3200">
        <v>4</v>
      </c>
      <c r="B3200" t="s">
        <v>187</v>
      </c>
      <c r="C3200">
        <v>2020</v>
      </c>
      <c r="D3200">
        <v>8</v>
      </c>
      <c r="E3200" t="s">
        <v>194</v>
      </c>
      <c r="F3200">
        <v>10</v>
      </c>
      <c r="G3200" t="s">
        <v>238</v>
      </c>
      <c r="H3200">
        <v>1</v>
      </c>
      <c r="I3200" t="s">
        <v>229</v>
      </c>
      <c r="J3200" t="s">
        <v>121</v>
      </c>
      <c r="K3200" t="s">
        <v>230</v>
      </c>
      <c r="L3200">
        <v>207</v>
      </c>
      <c r="M3200" t="s">
        <v>243</v>
      </c>
      <c r="N3200">
        <v>35</v>
      </c>
      <c r="O3200">
        <v>9005.18</v>
      </c>
      <c r="P3200">
        <v>37989</v>
      </c>
      <c r="Q3200" t="str">
        <f t="shared" si="50"/>
        <v>1-Residential</v>
      </c>
      <c r="R3200" s="182"/>
      <c r="S3200" t="s">
        <v>304</v>
      </c>
      <c r="U3200" s="182"/>
    </row>
    <row r="3201" spans="1:21" x14ac:dyDescent="0.35">
      <c r="A3201">
        <v>5</v>
      </c>
      <c r="B3201" t="s">
        <v>181</v>
      </c>
      <c r="C3201">
        <v>2020</v>
      </c>
      <c r="D3201">
        <v>8</v>
      </c>
      <c r="E3201" t="s">
        <v>194</v>
      </c>
      <c r="F3201">
        <v>10</v>
      </c>
      <c r="G3201" t="s">
        <v>238</v>
      </c>
      <c r="H3201">
        <v>7</v>
      </c>
      <c r="I3201" t="s">
        <v>241</v>
      </c>
      <c r="J3201" t="s">
        <v>122</v>
      </c>
      <c r="K3201" t="s">
        <v>242</v>
      </c>
      <c r="L3201">
        <v>207</v>
      </c>
      <c r="M3201" t="s">
        <v>243</v>
      </c>
      <c r="N3201">
        <v>6</v>
      </c>
      <c r="O3201">
        <v>946.84</v>
      </c>
      <c r="P3201">
        <v>6600</v>
      </c>
      <c r="Q3201" t="str">
        <f t="shared" si="50"/>
        <v>2-Low Income Residential</v>
      </c>
      <c r="R3201" s="182"/>
      <c r="S3201" t="s">
        <v>304</v>
      </c>
      <c r="U3201" s="182"/>
    </row>
    <row r="3202" spans="1:21" x14ac:dyDescent="0.35">
      <c r="A3202">
        <v>5</v>
      </c>
      <c r="B3202" t="s">
        <v>181</v>
      </c>
      <c r="C3202">
        <v>2020</v>
      </c>
      <c r="D3202">
        <v>8</v>
      </c>
      <c r="E3202" t="s">
        <v>194</v>
      </c>
      <c r="F3202">
        <v>1</v>
      </c>
      <c r="G3202" t="s">
        <v>183</v>
      </c>
      <c r="H3202">
        <v>905</v>
      </c>
      <c r="I3202" t="s">
        <v>272</v>
      </c>
      <c r="J3202" t="s">
        <v>122</v>
      </c>
      <c r="K3202" t="s">
        <v>242</v>
      </c>
      <c r="L3202">
        <v>4512</v>
      </c>
      <c r="M3202" t="s">
        <v>186</v>
      </c>
      <c r="N3202">
        <v>67227</v>
      </c>
      <c r="O3202">
        <v>1974323.1</v>
      </c>
      <c r="P3202">
        <v>49774045</v>
      </c>
      <c r="Q3202" t="str">
        <f t="shared" si="50"/>
        <v>2-Low Income Residential</v>
      </c>
      <c r="R3202" s="182"/>
      <c r="S3202" t="s">
        <v>304</v>
      </c>
      <c r="U3202" s="182"/>
    </row>
    <row r="3203" spans="1:21" x14ac:dyDescent="0.35">
      <c r="A3203">
        <v>4</v>
      </c>
      <c r="B3203" t="s">
        <v>187</v>
      </c>
      <c r="C3203">
        <v>2020</v>
      </c>
      <c r="D3203">
        <v>8</v>
      </c>
      <c r="E3203" t="s">
        <v>194</v>
      </c>
      <c r="F3203">
        <v>1</v>
      </c>
      <c r="G3203" t="s">
        <v>183</v>
      </c>
      <c r="H3203">
        <v>905</v>
      </c>
      <c r="I3203" t="s">
        <v>272</v>
      </c>
      <c r="J3203" t="s">
        <v>122</v>
      </c>
      <c r="K3203" t="s">
        <v>242</v>
      </c>
      <c r="L3203">
        <v>4512</v>
      </c>
      <c r="M3203" t="s">
        <v>186</v>
      </c>
      <c r="N3203">
        <v>102</v>
      </c>
      <c r="O3203">
        <v>3628.93</v>
      </c>
      <c r="P3203">
        <v>85728</v>
      </c>
      <c r="Q3203" t="str">
        <f t="shared" si="50"/>
        <v>2-Low Income Residential</v>
      </c>
      <c r="R3203" s="182"/>
      <c r="S3203" t="s">
        <v>304</v>
      </c>
      <c r="U3203" s="182"/>
    </row>
    <row r="3204" spans="1:21" x14ac:dyDescent="0.35">
      <c r="A3204">
        <v>5</v>
      </c>
      <c r="B3204" t="s">
        <v>181</v>
      </c>
      <c r="C3204">
        <v>2020</v>
      </c>
      <c r="D3204">
        <v>8</v>
      </c>
      <c r="E3204" t="s">
        <v>194</v>
      </c>
      <c r="F3204">
        <v>6</v>
      </c>
      <c r="G3204" t="s">
        <v>192</v>
      </c>
      <c r="H3204">
        <v>613</v>
      </c>
      <c r="I3204" t="s">
        <v>258</v>
      </c>
      <c r="J3204" t="s">
        <v>116</v>
      </c>
      <c r="K3204" t="s">
        <v>224</v>
      </c>
      <c r="L3204">
        <v>700</v>
      </c>
      <c r="M3204" t="s">
        <v>193</v>
      </c>
      <c r="N3204">
        <v>6</v>
      </c>
      <c r="O3204">
        <v>96.95</v>
      </c>
      <c r="P3204">
        <v>288</v>
      </c>
      <c r="Q3204" t="str">
        <f t="shared" si="50"/>
        <v>3-Small C&amp;I</v>
      </c>
      <c r="R3204" s="182"/>
      <c r="S3204" t="s">
        <v>304</v>
      </c>
      <c r="U3204" s="182"/>
    </row>
    <row r="3205" spans="1:21" x14ac:dyDescent="0.35">
      <c r="A3205">
        <v>4</v>
      </c>
      <c r="B3205" t="s">
        <v>187</v>
      </c>
      <c r="C3205">
        <v>2020</v>
      </c>
      <c r="D3205">
        <v>8</v>
      </c>
      <c r="E3205" t="s">
        <v>194</v>
      </c>
      <c r="F3205">
        <v>3</v>
      </c>
      <c r="G3205" t="s">
        <v>189</v>
      </c>
      <c r="H3205">
        <v>621</v>
      </c>
      <c r="I3205" t="s">
        <v>259</v>
      </c>
      <c r="J3205" t="s">
        <v>116</v>
      </c>
      <c r="K3205" t="s">
        <v>224</v>
      </c>
      <c r="L3205">
        <v>4532</v>
      </c>
      <c r="M3205" t="s">
        <v>200</v>
      </c>
      <c r="N3205">
        <v>8</v>
      </c>
      <c r="O3205">
        <v>158.96</v>
      </c>
      <c r="P3205">
        <v>953</v>
      </c>
      <c r="Q3205" t="str">
        <f t="shared" si="50"/>
        <v>3-Small C&amp;I</v>
      </c>
      <c r="R3205" s="182"/>
      <c r="S3205" t="s">
        <v>304</v>
      </c>
      <c r="U3205" s="182"/>
    </row>
    <row r="3206" spans="1:21" x14ac:dyDescent="0.35">
      <c r="A3206">
        <v>5</v>
      </c>
      <c r="B3206" t="s">
        <v>181</v>
      </c>
      <c r="C3206">
        <v>2020</v>
      </c>
      <c r="D3206">
        <v>8</v>
      </c>
      <c r="E3206" t="s">
        <v>194</v>
      </c>
      <c r="F3206">
        <v>60</v>
      </c>
      <c r="G3206" t="s">
        <v>212</v>
      </c>
      <c r="H3206">
        <v>600</v>
      </c>
      <c r="I3206" t="s">
        <v>266</v>
      </c>
      <c r="J3206" t="s">
        <v>123</v>
      </c>
      <c r="K3206" t="s">
        <v>261</v>
      </c>
      <c r="L3206">
        <v>360</v>
      </c>
      <c r="M3206" t="s">
        <v>225</v>
      </c>
      <c r="N3206">
        <v>9</v>
      </c>
      <c r="O3206">
        <v>3604.59</v>
      </c>
      <c r="P3206">
        <v>3799</v>
      </c>
      <c r="Q3206" t="str">
        <f t="shared" si="50"/>
        <v>Street</v>
      </c>
      <c r="R3206" s="182"/>
      <c r="S3206" t="s">
        <v>304</v>
      </c>
      <c r="U3206" s="182"/>
    </row>
    <row r="3207" spans="1:21" x14ac:dyDescent="0.35">
      <c r="A3207">
        <v>4</v>
      </c>
      <c r="B3207" t="s">
        <v>187</v>
      </c>
      <c r="C3207">
        <v>2020</v>
      </c>
      <c r="D3207">
        <v>8</v>
      </c>
      <c r="E3207" t="s">
        <v>194</v>
      </c>
      <c r="F3207">
        <v>3</v>
      </c>
      <c r="G3207" t="s">
        <v>189</v>
      </c>
      <c r="H3207">
        <v>903</v>
      </c>
      <c r="I3207" t="s">
        <v>239</v>
      </c>
      <c r="J3207" t="s">
        <v>121</v>
      </c>
      <c r="K3207" t="s">
        <v>230</v>
      </c>
      <c r="L3207">
        <v>4532</v>
      </c>
      <c r="M3207" t="s">
        <v>200</v>
      </c>
      <c r="N3207">
        <v>20</v>
      </c>
      <c r="O3207">
        <v>1629.56</v>
      </c>
      <c r="P3207">
        <v>11321</v>
      </c>
      <c r="Q3207" t="str">
        <f t="shared" si="50"/>
        <v>1-Residential</v>
      </c>
      <c r="R3207" s="182"/>
      <c r="S3207" t="s">
        <v>304</v>
      </c>
      <c r="U3207" s="182"/>
    </row>
    <row r="3208" spans="1:21" x14ac:dyDescent="0.35">
      <c r="A3208">
        <v>5</v>
      </c>
      <c r="B3208" t="s">
        <v>181</v>
      </c>
      <c r="C3208">
        <v>2020</v>
      </c>
      <c r="D3208">
        <v>8</v>
      </c>
      <c r="E3208" t="s">
        <v>194</v>
      </c>
      <c r="F3208">
        <v>3</v>
      </c>
      <c r="G3208" t="s">
        <v>189</v>
      </c>
      <c r="H3208">
        <v>954</v>
      </c>
      <c r="I3208" t="s">
        <v>237</v>
      </c>
      <c r="J3208" t="s">
        <v>119</v>
      </c>
      <c r="K3208" t="s">
        <v>216</v>
      </c>
      <c r="L3208">
        <v>4532</v>
      </c>
      <c r="M3208" t="s">
        <v>200</v>
      </c>
      <c r="N3208">
        <v>8071</v>
      </c>
      <c r="O3208">
        <v>14701587.1</v>
      </c>
      <c r="P3208">
        <v>173857717</v>
      </c>
      <c r="Q3208" t="str">
        <f t="shared" si="50"/>
        <v>4-Medium C&amp;I</v>
      </c>
      <c r="R3208" s="182"/>
      <c r="S3208" t="s">
        <v>304</v>
      </c>
      <c r="U3208" s="182"/>
    </row>
    <row r="3209" spans="1:21" x14ac:dyDescent="0.35">
      <c r="A3209">
        <v>5</v>
      </c>
      <c r="B3209" t="s">
        <v>181</v>
      </c>
      <c r="C3209">
        <v>2020</v>
      </c>
      <c r="D3209">
        <v>8</v>
      </c>
      <c r="E3209" t="s">
        <v>194</v>
      </c>
      <c r="F3209">
        <v>1</v>
      </c>
      <c r="G3209" t="s">
        <v>183</v>
      </c>
      <c r="H3209">
        <v>10</v>
      </c>
      <c r="I3209" t="s">
        <v>251</v>
      </c>
      <c r="J3209" t="s">
        <v>117</v>
      </c>
      <c r="K3209" t="s">
        <v>236</v>
      </c>
      <c r="L3209">
        <v>200</v>
      </c>
      <c r="M3209" t="s">
        <v>210</v>
      </c>
      <c r="N3209">
        <v>1075</v>
      </c>
      <c r="O3209">
        <v>99022.34</v>
      </c>
      <c r="P3209">
        <v>494314</v>
      </c>
      <c r="Q3209" t="str">
        <f t="shared" si="50"/>
        <v>3-Small C&amp;I</v>
      </c>
      <c r="R3209" s="182"/>
      <c r="S3209" t="s">
        <v>304</v>
      </c>
      <c r="U3209" s="182"/>
    </row>
    <row r="3210" spans="1:21" x14ac:dyDescent="0.35">
      <c r="A3210">
        <v>5</v>
      </c>
      <c r="B3210" t="s">
        <v>181</v>
      </c>
      <c r="C3210">
        <v>2020</v>
      </c>
      <c r="D3210">
        <v>8</v>
      </c>
      <c r="E3210" t="s">
        <v>194</v>
      </c>
      <c r="F3210">
        <v>3</v>
      </c>
      <c r="G3210" t="s">
        <v>189</v>
      </c>
      <c r="H3210">
        <v>16</v>
      </c>
      <c r="I3210" t="s">
        <v>281</v>
      </c>
      <c r="J3210" t="s">
        <v>127</v>
      </c>
      <c r="K3210" t="s">
        <v>263</v>
      </c>
      <c r="L3210">
        <v>300</v>
      </c>
      <c r="M3210" t="s">
        <v>191</v>
      </c>
      <c r="N3210">
        <v>1</v>
      </c>
      <c r="O3210">
        <v>1713.12</v>
      </c>
      <c r="P3210">
        <v>8440</v>
      </c>
      <c r="Q3210" t="str">
        <f t="shared" si="50"/>
        <v>4-Medium C&amp;I</v>
      </c>
      <c r="R3210" s="182"/>
      <c r="S3210" t="s">
        <v>304</v>
      </c>
      <c r="U3210" s="182"/>
    </row>
    <row r="3211" spans="1:21" x14ac:dyDescent="0.35">
      <c r="A3211">
        <v>5</v>
      </c>
      <c r="B3211" t="s">
        <v>181</v>
      </c>
      <c r="C3211">
        <v>2020</v>
      </c>
      <c r="D3211">
        <v>8</v>
      </c>
      <c r="E3211" t="s">
        <v>194</v>
      </c>
      <c r="F3211">
        <v>3</v>
      </c>
      <c r="G3211" t="s">
        <v>189</v>
      </c>
      <c r="H3211">
        <v>950</v>
      </c>
      <c r="I3211" t="s">
        <v>184</v>
      </c>
      <c r="J3211" t="s">
        <v>115</v>
      </c>
      <c r="K3211" t="s">
        <v>185</v>
      </c>
      <c r="L3211">
        <v>4532</v>
      </c>
      <c r="M3211" t="s">
        <v>200</v>
      </c>
      <c r="N3211">
        <v>60413</v>
      </c>
      <c r="O3211">
        <v>6377883.3200000003</v>
      </c>
      <c r="P3211">
        <v>106878429</v>
      </c>
      <c r="Q3211" t="str">
        <f t="shared" si="50"/>
        <v>3-Small C&amp;I</v>
      </c>
      <c r="R3211" s="182"/>
      <c r="S3211" t="s">
        <v>304</v>
      </c>
      <c r="U3211" s="182"/>
    </row>
    <row r="3212" spans="1:21" x14ac:dyDescent="0.35">
      <c r="A3212">
        <v>5</v>
      </c>
      <c r="B3212" t="s">
        <v>181</v>
      </c>
      <c r="C3212">
        <v>2020</v>
      </c>
      <c r="D3212">
        <v>8</v>
      </c>
      <c r="E3212" t="s">
        <v>194</v>
      </c>
      <c r="F3212">
        <v>3</v>
      </c>
      <c r="G3212" t="s">
        <v>189</v>
      </c>
      <c r="H3212">
        <v>15</v>
      </c>
      <c r="I3212" t="s">
        <v>252</v>
      </c>
      <c r="J3212" t="s">
        <v>118</v>
      </c>
      <c r="K3212" t="s">
        <v>214</v>
      </c>
      <c r="L3212">
        <v>300</v>
      </c>
      <c r="M3212" t="s">
        <v>191</v>
      </c>
      <c r="N3212">
        <v>102</v>
      </c>
      <c r="O3212">
        <v>3875.57</v>
      </c>
      <c r="P3212">
        <v>15725</v>
      </c>
      <c r="Q3212" t="str">
        <f t="shared" si="50"/>
        <v>3-Small C&amp;I</v>
      </c>
      <c r="R3212" s="182"/>
      <c r="S3212" t="s">
        <v>304</v>
      </c>
      <c r="U3212" s="182"/>
    </row>
    <row r="3213" spans="1:21" x14ac:dyDescent="0.35">
      <c r="A3213">
        <v>4</v>
      </c>
      <c r="B3213" t="s">
        <v>187</v>
      </c>
      <c r="C3213">
        <v>2020</v>
      </c>
      <c r="D3213">
        <v>8</v>
      </c>
      <c r="E3213" t="s">
        <v>194</v>
      </c>
      <c r="F3213">
        <v>3</v>
      </c>
      <c r="G3213" t="s">
        <v>189</v>
      </c>
      <c r="H3213">
        <v>15</v>
      </c>
      <c r="I3213" t="s">
        <v>252</v>
      </c>
      <c r="J3213" t="s">
        <v>118</v>
      </c>
      <c r="K3213" t="s">
        <v>214</v>
      </c>
      <c r="L3213">
        <v>300</v>
      </c>
      <c r="M3213" t="s">
        <v>191</v>
      </c>
      <c r="N3213">
        <v>1</v>
      </c>
      <c r="O3213">
        <v>16.27</v>
      </c>
      <c r="P3213">
        <v>21</v>
      </c>
      <c r="Q3213" t="str">
        <f t="shared" si="50"/>
        <v>3-Small C&amp;I</v>
      </c>
      <c r="R3213" s="182"/>
      <c r="S3213" t="s">
        <v>304</v>
      </c>
      <c r="U3213" s="182"/>
    </row>
    <row r="3214" spans="1:21" x14ac:dyDescent="0.35">
      <c r="A3214">
        <v>5</v>
      </c>
      <c r="B3214" t="s">
        <v>181</v>
      </c>
      <c r="C3214">
        <v>2020</v>
      </c>
      <c r="D3214">
        <v>8</v>
      </c>
      <c r="E3214" t="s">
        <v>194</v>
      </c>
      <c r="F3214">
        <v>1</v>
      </c>
      <c r="G3214" t="s">
        <v>183</v>
      </c>
      <c r="H3214">
        <v>953</v>
      </c>
      <c r="I3214" t="s">
        <v>213</v>
      </c>
      <c r="J3214" t="s">
        <v>118</v>
      </c>
      <c r="K3214" t="s">
        <v>214</v>
      </c>
      <c r="L3214">
        <v>4512</v>
      </c>
      <c r="M3214" t="s">
        <v>186</v>
      </c>
      <c r="N3214">
        <v>781</v>
      </c>
      <c r="O3214">
        <v>36212.31</v>
      </c>
      <c r="P3214">
        <v>299925</v>
      </c>
      <c r="Q3214" t="str">
        <f t="shared" si="50"/>
        <v>3-Small C&amp;I</v>
      </c>
      <c r="R3214" s="182"/>
      <c r="S3214" t="s">
        <v>304</v>
      </c>
      <c r="U3214" s="182"/>
    </row>
    <row r="3215" spans="1:21" x14ac:dyDescent="0.35">
      <c r="A3215">
        <v>5</v>
      </c>
      <c r="B3215" t="s">
        <v>181</v>
      </c>
      <c r="C3215">
        <v>2020</v>
      </c>
      <c r="D3215">
        <v>8</v>
      </c>
      <c r="E3215" t="s">
        <v>194</v>
      </c>
      <c r="F3215">
        <v>3</v>
      </c>
      <c r="G3215" t="s">
        <v>189</v>
      </c>
      <c r="H3215">
        <v>952</v>
      </c>
      <c r="I3215" t="s">
        <v>235</v>
      </c>
      <c r="J3215" t="s">
        <v>117</v>
      </c>
      <c r="K3215" t="s">
        <v>236</v>
      </c>
      <c r="L3215">
        <v>4532</v>
      </c>
      <c r="M3215" t="s">
        <v>200</v>
      </c>
      <c r="N3215">
        <v>449</v>
      </c>
      <c r="O3215">
        <v>23962.880000000001</v>
      </c>
      <c r="P3215">
        <v>1224721</v>
      </c>
      <c r="Q3215" t="str">
        <f t="shared" si="50"/>
        <v>3-Small C&amp;I</v>
      </c>
      <c r="R3215" s="182"/>
      <c r="S3215" t="s">
        <v>304</v>
      </c>
      <c r="U3215" s="182"/>
    </row>
    <row r="3216" spans="1:21" x14ac:dyDescent="0.35">
      <c r="A3216">
        <v>5</v>
      </c>
      <c r="B3216" t="s">
        <v>181</v>
      </c>
      <c r="C3216">
        <v>2020</v>
      </c>
      <c r="D3216">
        <v>8</v>
      </c>
      <c r="E3216" t="s">
        <v>194</v>
      </c>
      <c r="F3216">
        <v>6</v>
      </c>
      <c r="G3216" t="s">
        <v>192</v>
      </c>
      <c r="H3216">
        <v>627</v>
      </c>
      <c r="I3216" t="s">
        <v>257</v>
      </c>
      <c r="J3216" t="s">
        <v>132</v>
      </c>
      <c r="K3216" t="s">
        <v>212</v>
      </c>
      <c r="L3216">
        <v>4562</v>
      </c>
      <c r="M3216" t="s">
        <v>211</v>
      </c>
      <c r="N3216">
        <v>1</v>
      </c>
      <c r="O3216">
        <v>743.29</v>
      </c>
      <c r="P3216">
        <v>145</v>
      </c>
      <c r="Q3216" t="str">
        <f t="shared" si="50"/>
        <v>Street</v>
      </c>
      <c r="R3216" s="182"/>
      <c r="S3216" t="s">
        <v>304</v>
      </c>
      <c r="U3216" s="182"/>
    </row>
    <row r="3217" spans="1:21" x14ac:dyDescent="0.35">
      <c r="A3217">
        <v>5</v>
      </c>
      <c r="B3217" t="s">
        <v>181</v>
      </c>
      <c r="C3217">
        <v>2020</v>
      </c>
      <c r="D3217">
        <v>8</v>
      </c>
      <c r="E3217" t="s">
        <v>194</v>
      </c>
      <c r="F3217">
        <v>1</v>
      </c>
      <c r="G3217" t="s">
        <v>183</v>
      </c>
      <c r="H3217">
        <v>5</v>
      </c>
      <c r="I3217" t="s">
        <v>190</v>
      </c>
      <c r="J3217" t="s">
        <v>115</v>
      </c>
      <c r="K3217" t="s">
        <v>185</v>
      </c>
      <c r="L3217">
        <v>200</v>
      </c>
      <c r="M3217" t="s">
        <v>210</v>
      </c>
      <c r="N3217">
        <v>1297</v>
      </c>
      <c r="O3217">
        <v>-26196.13</v>
      </c>
      <c r="P3217">
        <v>771627</v>
      </c>
      <c r="Q3217" t="str">
        <f t="shared" si="50"/>
        <v>3-Small C&amp;I</v>
      </c>
      <c r="R3217" s="182"/>
      <c r="S3217" t="s">
        <v>304</v>
      </c>
      <c r="U3217" s="182"/>
    </row>
    <row r="3218" spans="1:21" x14ac:dyDescent="0.35">
      <c r="A3218">
        <v>5</v>
      </c>
      <c r="B3218" t="s">
        <v>181</v>
      </c>
      <c r="C3218">
        <v>2020</v>
      </c>
      <c r="D3218">
        <v>8</v>
      </c>
      <c r="E3218" t="s">
        <v>194</v>
      </c>
      <c r="F3218">
        <v>10</v>
      </c>
      <c r="G3218" t="s">
        <v>238</v>
      </c>
      <c r="H3218">
        <v>5</v>
      </c>
      <c r="I3218" t="s">
        <v>190</v>
      </c>
      <c r="J3218" t="s">
        <v>115</v>
      </c>
      <c r="K3218" t="s">
        <v>185</v>
      </c>
      <c r="L3218">
        <v>207</v>
      </c>
      <c r="M3218" t="s">
        <v>243</v>
      </c>
      <c r="N3218">
        <v>15</v>
      </c>
      <c r="O3218">
        <v>2129.81</v>
      </c>
      <c r="P3218">
        <v>10944</v>
      </c>
      <c r="Q3218" t="str">
        <f t="shared" si="50"/>
        <v>3-Small C&amp;I</v>
      </c>
      <c r="R3218" s="182"/>
      <c r="S3218" t="s">
        <v>304</v>
      </c>
      <c r="U3218" s="182"/>
    </row>
    <row r="3219" spans="1:21" x14ac:dyDescent="0.35">
      <c r="A3219">
        <v>5</v>
      </c>
      <c r="B3219" t="s">
        <v>181</v>
      </c>
      <c r="C3219">
        <v>2020</v>
      </c>
      <c r="D3219">
        <v>8</v>
      </c>
      <c r="E3219" t="s">
        <v>194</v>
      </c>
      <c r="F3219">
        <v>79</v>
      </c>
      <c r="G3219" t="s">
        <v>212</v>
      </c>
      <c r="H3219">
        <v>5</v>
      </c>
      <c r="I3219" t="s">
        <v>190</v>
      </c>
      <c r="J3219" t="s">
        <v>115</v>
      </c>
      <c r="K3219" t="s">
        <v>185</v>
      </c>
      <c r="L3219">
        <v>1579</v>
      </c>
      <c r="M3219" t="s">
        <v>271</v>
      </c>
      <c r="N3219">
        <v>1</v>
      </c>
      <c r="O3219">
        <v>9.64</v>
      </c>
      <c r="P3219">
        <v>0</v>
      </c>
      <c r="Q3219" t="str">
        <f t="shared" si="50"/>
        <v>3-Small C&amp;I</v>
      </c>
      <c r="R3219" s="182"/>
      <c r="S3219" t="s">
        <v>304</v>
      </c>
      <c r="U3219" s="182"/>
    </row>
    <row r="3220" spans="1:21" x14ac:dyDescent="0.35">
      <c r="A3220">
        <v>5</v>
      </c>
      <c r="B3220" t="s">
        <v>181</v>
      </c>
      <c r="C3220">
        <v>2020</v>
      </c>
      <c r="D3220">
        <v>8</v>
      </c>
      <c r="E3220" t="s">
        <v>194</v>
      </c>
      <c r="F3220">
        <v>10</v>
      </c>
      <c r="G3220" t="s">
        <v>238</v>
      </c>
      <c r="H3220">
        <v>616</v>
      </c>
      <c r="I3220" t="s">
        <v>199</v>
      </c>
      <c r="J3220" t="s">
        <v>125</v>
      </c>
      <c r="K3220" t="s">
        <v>197</v>
      </c>
      <c r="L3220">
        <v>4513</v>
      </c>
      <c r="M3220" t="s">
        <v>240</v>
      </c>
      <c r="N3220">
        <v>3</v>
      </c>
      <c r="O3220">
        <v>79.349999999999994</v>
      </c>
      <c r="P3220">
        <v>281</v>
      </c>
      <c r="Q3220" t="str">
        <f t="shared" si="50"/>
        <v>Street</v>
      </c>
      <c r="R3220" s="182"/>
      <c r="S3220" t="s">
        <v>304</v>
      </c>
      <c r="U3220" s="182"/>
    </row>
    <row r="3221" spans="1:21" x14ac:dyDescent="0.35">
      <c r="A3221">
        <v>5</v>
      </c>
      <c r="B3221" t="s">
        <v>181</v>
      </c>
      <c r="C3221">
        <v>2020</v>
      </c>
      <c r="D3221">
        <v>8</v>
      </c>
      <c r="E3221" t="s">
        <v>194</v>
      </c>
      <c r="F3221">
        <v>6</v>
      </c>
      <c r="G3221" t="s">
        <v>192</v>
      </c>
      <c r="H3221">
        <v>619</v>
      </c>
      <c r="I3221" t="s">
        <v>277</v>
      </c>
      <c r="J3221" t="s">
        <v>278</v>
      </c>
      <c r="K3221" t="s">
        <v>212</v>
      </c>
      <c r="L3221">
        <v>4562</v>
      </c>
      <c r="M3221" t="s">
        <v>211</v>
      </c>
      <c r="N3221">
        <v>441</v>
      </c>
      <c r="O3221">
        <v>410057.73</v>
      </c>
      <c r="P3221">
        <v>3306582</v>
      </c>
      <c r="Q3221" t="str">
        <f t="shared" si="50"/>
        <v>Street</v>
      </c>
      <c r="R3221" s="182"/>
      <c r="S3221" t="s">
        <v>304</v>
      </c>
      <c r="U3221" s="182"/>
    </row>
    <row r="3222" spans="1:21" x14ac:dyDescent="0.35">
      <c r="A3222">
        <v>5</v>
      </c>
      <c r="B3222" t="s">
        <v>181</v>
      </c>
      <c r="C3222">
        <v>2020</v>
      </c>
      <c r="D3222">
        <v>8</v>
      </c>
      <c r="E3222" t="s">
        <v>194</v>
      </c>
      <c r="F3222">
        <v>6</v>
      </c>
      <c r="G3222" t="s">
        <v>192</v>
      </c>
      <c r="H3222">
        <v>618</v>
      </c>
      <c r="I3222" t="s">
        <v>294</v>
      </c>
      <c r="J3222" t="s">
        <v>130</v>
      </c>
      <c r="K3222" t="s">
        <v>280</v>
      </c>
      <c r="L3222">
        <v>4562</v>
      </c>
      <c r="M3222" t="s">
        <v>211</v>
      </c>
      <c r="N3222">
        <v>6</v>
      </c>
      <c r="O3222">
        <v>1404.83</v>
      </c>
      <c r="P3222">
        <v>2871</v>
      </c>
      <c r="Q3222" t="str">
        <f t="shared" si="50"/>
        <v>Street</v>
      </c>
      <c r="R3222" s="182"/>
      <c r="S3222" t="s">
        <v>304</v>
      </c>
      <c r="U3222" s="182"/>
    </row>
    <row r="3223" spans="1:21" x14ac:dyDescent="0.35">
      <c r="A3223">
        <v>4</v>
      </c>
      <c r="B3223" t="s">
        <v>187</v>
      </c>
      <c r="C3223">
        <v>2020</v>
      </c>
      <c r="D3223">
        <v>8</v>
      </c>
      <c r="E3223" t="s">
        <v>194</v>
      </c>
      <c r="F3223">
        <v>6</v>
      </c>
      <c r="G3223" t="s">
        <v>192</v>
      </c>
      <c r="H3223">
        <v>624</v>
      </c>
      <c r="I3223" t="s">
        <v>226</v>
      </c>
      <c r="J3223" t="s">
        <v>124</v>
      </c>
      <c r="K3223" t="s">
        <v>227</v>
      </c>
      <c r="L3223">
        <v>4562</v>
      </c>
      <c r="M3223" t="s">
        <v>211</v>
      </c>
      <c r="N3223">
        <v>2</v>
      </c>
      <c r="O3223">
        <v>1150.19</v>
      </c>
      <c r="P3223">
        <v>4921</v>
      </c>
      <c r="Q3223" t="str">
        <f t="shared" si="50"/>
        <v>Street</v>
      </c>
      <c r="R3223" s="182"/>
      <c r="S3223" t="s">
        <v>304</v>
      </c>
      <c r="U3223" s="182"/>
    </row>
    <row r="3224" spans="1:21" x14ac:dyDescent="0.35">
      <c r="A3224">
        <v>5</v>
      </c>
      <c r="B3224" t="s">
        <v>181</v>
      </c>
      <c r="C3224">
        <v>2020</v>
      </c>
      <c r="D3224">
        <v>8</v>
      </c>
      <c r="E3224" t="s">
        <v>194</v>
      </c>
      <c r="F3224">
        <v>3</v>
      </c>
      <c r="G3224" t="s">
        <v>189</v>
      </c>
      <c r="H3224">
        <v>602</v>
      </c>
      <c r="I3224" t="s">
        <v>246</v>
      </c>
      <c r="J3224" t="s">
        <v>125</v>
      </c>
      <c r="K3224" t="s">
        <v>197</v>
      </c>
      <c r="L3224">
        <v>300</v>
      </c>
      <c r="M3224" t="s">
        <v>191</v>
      </c>
      <c r="N3224">
        <v>913</v>
      </c>
      <c r="O3224">
        <v>83200.17</v>
      </c>
      <c r="P3224">
        <v>213348</v>
      </c>
      <c r="Q3224" t="str">
        <f t="shared" si="50"/>
        <v>Street</v>
      </c>
      <c r="R3224" s="182"/>
      <c r="S3224" t="s">
        <v>304</v>
      </c>
      <c r="U3224" s="182"/>
    </row>
    <row r="3225" spans="1:21" x14ac:dyDescent="0.35">
      <c r="A3225">
        <v>5</v>
      </c>
      <c r="B3225" t="s">
        <v>181</v>
      </c>
      <c r="C3225">
        <v>2020</v>
      </c>
      <c r="D3225">
        <v>8</v>
      </c>
      <c r="E3225" t="s">
        <v>194</v>
      </c>
      <c r="F3225">
        <v>5</v>
      </c>
      <c r="G3225" t="s">
        <v>195</v>
      </c>
      <c r="H3225">
        <v>616</v>
      </c>
      <c r="I3225" t="s">
        <v>199</v>
      </c>
      <c r="J3225" t="s">
        <v>125</v>
      </c>
      <c r="K3225" t="s">
        <v>197</v>
      </c>
      <c r="L3225">
        <v>4552</v>
      </c>
      <c r="M3225" t="s">
        <v>276</v>
      </c>
      <c r="N3225">
        <v>108</v>
      </c>
      <c r="O3225">
        <v>13661.2</v>
      </c>
      <c r="P3225">
        <v>46303</v>
      </c>
      <c r="Q3225" t="str">
        <f t="shared" si="50"/>
        <v>Street</v>
      </c>
      <c r="R3225" s="182"/>
      <c r="S3225" t="s">
        <v>304</v>
      </c>
      <c r="U3225" s="182"/>
    </row>
    <row r="3226" spans="1:21" x14ac:dyDescent="0.35">
      <c r="A3226">
        <v>5</v>
      </c>
      <c r="B3226" t="s">
        <v>181</v>
      </c>
      <c r="C3226">
        <v>2020</v>
      </c>
      <c r="D3226">
        <v>8</v>
      </c>
      <c r="E3226" t="s">
        <v>194</v>
      </c>
      <c r="F3226">
        <v>1</v>
      </c>
      <c r="G3226" t="s">
        <v>183</v>
      </c>
      <c r="H3226">
        <v>1</v>
      </c>
      <c r="I3226" t="s">
        <v>229</v>
      </c>
      <c r="J3226" t="s">
        <v>121</v>
      </c>
      <c r="K3226" t="s">
        <v>230</v>
      </c>
      <c r="L3226">
        <v>200</v>
      </c>
      <c r="M3226" t="s">
        <v>210</v>
      </c>
      <c r="N3226">
        <v>511588</v>
      </c>
      <c r="O3226">
        <v>99248993.730000004</v>
      </c>
      <c r="P3226">
        <v>426361864</v>
      </c>
      <c r="Q3226" t="str">
        <f t="shared" si="50"/>
        <v>1-Residential</v>
      </c>
      <c r="R3226" s="182"/>
      <c r="S3226" t="s">
        <v>304</v>
      </c>
      <c r="U3226" s="182"/>
    </row>
    <row r="3227" spans="1:21" x14ac:dyDescent="0.35">
      <c r="A3227">
        <v>4</v>
      </c>
      <c r="B3227" t="s">
        <v>187</v>
      </c>
      <c r="C3227">
        <v>2020</v>
      </c>
      <c r="D3227">
        <v>8</v>
      </c>
      <c r="E3227" t="s">
        <v>194</v>
      </c>
      <c r="F3227">
        <v>1</v>
      </c>
      <c r="G3227" t="s">
        <v>183</v>
      </c>
      <c r="H3227">
        <v>1</v>
      </c>
      <c r="I3227" t="s">
        <v>229</v>
      </c>
      <c r="J3227" t="s">
        <v>121</v>
      </c>
      <c r="K3227" t="s">
        <v>230</v>
      </c>
      <c r="L3227">
        <v>200</v>
      </c>
      <c r="M3227" t="s">
        <v>210</v>
      </c>
      <c r="N3227">
        <v>2831</v>
      </c>
      <c r="O3227">
        <v>890238.86</v>
      </c>
      <c r="P3227">
        <v>3790149</v>
      </c>
      <c r="Q3227" t="str">
        <f t="shared" si="50"/>
        <v>1-Residential</v>
      </c>
      <c r="R3227" s="182"/>
      <c r="S3227" t="s">
        <v>304</v>
      </c>
      <c r="U3227" s="182"/>
    </row>
    <row r="3228" spans="1:21" x14ac:dyDescent="0.35">
      <c r="A3228">
        <v>5</v>
      </c>
      <c r="B3228" t="s">
        <v>181</v>
      </c>
      <c r="C3228">
        <v>2020</v>
      </c>
      <c r="D3228">
        <v>8</v>
      </c>
      <c r="E3228" t="s">
        <v>194</v>
      </c>
      <c r="F3228">
        <v>72</v>
      </c>
      <c r="G3228" t="s">
        <v>212</v>
      </c>
      <c r="H3228">
        <v>1</v>
      </c>
      <c r="I3228" t="s">
        <v>229</v>
      </c>
      <c r="J3228" t="s">
        <v>121</v>
      </c>
      <c r="K3228" t="s">
        <v>230</v>
      </c>
      <c r="L3228">
        <v>1572</v>
      </c>
      <c r="M3228" t="s">
        <v>231</v>
      </c>
      <c r="N3228">
        <v>1</v>
      </c>
      <c r="O3228">
        <v>88.72</v>
      </c>
      <c r="P3228">
        <v>358</v>
      </c>
      <c r="Q3228" t="str">
        <f t="shared" si="50"/>
        <v>1-Residential</v>
      </c>
      <c r="R3228" s="182"/>
      <c r="S3228" t="s">
        <v>304</v>
      </c>
      <c r="U3228" s="182"/>
    </row>
    <row r="3229" spans="1:21" x14ac:dyDescent="0.35">
      <c r="A3229">
        <v>5</v>
      </c>
      <c r="B3229" t="s">
        <v>181</v>
      </c>
      <c r="C3229">
        <v>2020</v>
      </c>
      <c r="D3229">
        <v>8</v>
      </c>
      <c r="E3229" t="s">
        <v>194</v>
      </c>
      <c r="F3229">
        <v>1</v>
      </c>
      <c r="G3229" t="s">
        <v>183</v>
      </c>
      <c r="H3229">
        <v>903</v>
      </c>
      <c r="I3229" t="s">
        <v>239</v>
      </c>
      <c r="J3229" t="s">
        <v>121</v>
      </c>
      <c r="K3229" t="s">
        <v>230</v>
      </c>
      <c r="L3229">
        <v>4512</v>
      </c>
      <c r="M3229" t="s">
        <v>186</v>
      </c>
      <c r="N3229">
        <v>451691</v>
      </c>
      <c r="O3229">
        <v>52837356.18</v>
      </c>
      <c r="P3229">
        <v>396568756</v>
      </c>
      <c r="Q3229" t="str">
        <f t="shared" si="50"/>
        <v>1-Residential</v>
      </c>
      <c r="R3229" s="182"/>
      <c r="S3229" t="s">
        <v>304</v>
      </c>
      <c r="U3229" s="182"/>
    </row>
    <row r="3230" spans="1:21" x14ac:dyDescent="0.35">
      <c r="A3230">
        <v>5</v>
      </c>
      <c r="B3230" t="s">
        <v>181</v>
      </c>
      <c r="C3230">
        <v>2020</v>
      </c>
      <c r="D3230">
        <v>8</v>
      </c>
      <c r="E3230" t="s">
        <v>194</v>
      </c>
      <c r="F3230">
        <v>5</v>
      </c>
      <c r="G3230" t="s">
        <v>195</v>
      </c>
      <c r="H3230">
        <v>18</v>
      </c>
      <c r="I3230" t="s">
        <v>215</v>
      </c>
      <c r="J3230" t="s">
        <v>119</v>
      </c>
      <c r="K3230" t="s">
        <v>216</v>
      </c>
      <c r="L3230">
        <v>460</v>
      </c>
      <c r="M3230" t="s">
        <v>198</v>
      </c>
      <c r="N3230">
        <v>184</v>
      </c>
      <c r="O3230">
        <v>687257.44</v>
      </c>
      <c r="P3230">
        <v>3860405</v>
      </c>
      <c r="Q3230" t="str">
        <f t="shared" si="50"/>
        <v>4-Medium C&amp;I</v>
      </c>
      <c r="R3230" s="182"/>
      <c r="S3230" t="s">
        <v>304</v>
      </c>
      <c r="U3230" s="182"/>
    </row>
    <row r="3231" spans="1:21" x14ac:dyDescent="0.35">
      <c r="A3231">
        <v>5</v>
      </c>
      <c r="B3231" t="s">
        <v>181</v>
      </c>
      <c r="C3231">
        <v>2020</v>
      </c>
      <c r="D3231">
        <v>8</v>
      </c>
      <c r="E3231" t="s">
        <v>194</v>
      </c>
      <c r="F3231">
        <v>3</v>
      </c>
      <c r="G3231" t="s">
        <v>189</v>
      </c>
      <c r="H3231">
        <v>18</v>
      </c>
      <c r="I3231" t="s">
        <v>215</v>
      </c>
      <c r="J3231" t="s">
        <v>119</v>
      </c>
      <c r="K3231" t="s">
        <v>216</v>
      </c>
      <c r="L3231">
        <v>300</v>
      </c>
      <c r="M3231" t="s">
        <v>191</v>
      </c>
      <c r="N3231">
        <v>2084</v>
      </c>
      <c r="O3231">
        <v>19187422.010000002</v>
      </c>
      <c r="P3231">
        <v>134445425</v>
      </c>
      <c r="Q3231" t="str">
        <f t="shared" si="50"/>
        <v>4-Medium C&amp;I</v>
      </c>
      <c r="R3231" s="182"/>
      <c r="S3231" t="s">
        <v>304</v>
      </c>
      <c r="U3231" s="182"/>
    </row>
    <row r="3232" spans="1:21" x14ac:dyDescent="0.35">
      <c r="A3232">
        <v>5</v>
      </c>
      <c r="B3232" t="s">
        <v>181</v>
      </c>
      <c r="C3232">
        <v>2020</v>
      </c>
      <c r="D3232">
        <v>8</v>
      </c>
      <c r="E3232" t="s">
        <v>194</v>
      </c>
      <c r="F3232">
        <v>79</v>
      </c>
      <c r="G3232" t="s">
        <v>212</v>
      </c>
      <c r="H3232">
        <v>954</v>
      </c>
      <c r="I3232" t="s">
        <v>237</v>
      </c>
      <c r="J3232" t="s">
        <v>119</v>
      </c>
      <c r="K3232" t="s">
        <v>216</v>
      </c>
      <c r="L3232">
        <v>4579</v>
      </c>
      <c r="M3232" t="s">
        <v>221</v>
      </c>
      <c r="N3232">
        <v>5</v>
      </c>
      <c r="O3232">
        <v>3687.2</v>
      </c>
      <c r="P3232">
        <v>43880</v>
      </c>
      <c r="Q3232" t="str">
        <f t="shared" si="50"/>
        <v>4-Medium C&amp;I</v>
      </c>
      <c r="R3232" s="182"/>
      <c r="S3232" t="s">
        <v>304</v>
      </c>
      <c r="U3232" s="182"/>
    </row>
    <row r="3233" spans="1:21" x14ac:dyDescent="0.35">
      <c r="A3233">
        <v>5</v>
      </c>
      <c r="B3233" t="s">
        <v>181</v>
      </c>
      <c r="C3233">
        <v>2020</v>
      </c>
      <c r="D3233">
        <v>8</v>
      </c>
      <c r="E3233" t="s">
        <v>194</v>
      </c>
      <c r="F3233">
        <v>5</v>
      </c>
      <c r="G3233" t="s">
        <v>195</v>
      </c>
      <c r="H3233">
        <v>700</v>
      </c>
      <c r="I3233" t="s">
        <v>273</v>
      </c>
      <c r="J3233" t="s">
        <v>207</v>
      </c>
      <c r="K3233" t="s">
        <v>208</v>
      </c>
      <c r="L3233">
        <v>460</v>
      </c>
      <c r="M3233" t="s">
        <v>198</v>
      </c>
      <c r="N3233">
        <v>3</v>
      </c>
      <c r="O3233">
        <v>38553.230000000003</v>
      </c>
      <c r="P3233">
        <v>256650</v>
      </c>
      <c r="Q3233" t="str">
        <f t="shared" si="50"/>
        <v>5-Large C&amp;I</v>
      </c>
      <c r="R3233" s="182"/>
      <c r="S3233" t="s">
        <v>304</v>
      </c>
      <c r="U3233" s="182"/>
    </row>
    <row r="3234" spans="1:21" x14ac:dyDescent="0.35">
      <c r="A3234">
        <v>4</v>
      </c>
      <c r="B3234" t="s">
        <v>187</v>
      </c>
      <c r="C3234">
        <v>2020</v>
      </c>
      <c r="D3234">
        <v>8</v>
      </c>
      <c r="E3234" t="s">
        <v>194</v>
      </c>
      <c r="F3234">
        <v>3</v>
      </c>
      <c r="G3234" t="s">
        <v>189</v>
      </c>
      <c r="H3234">
        <v>951</v>
      </c>
      <c r="I3234" t="s">
        <v>250</v>
      </c>
      <c r="J3234" t="s">
        <v>126</v>
      </c>
      <c r="K3234" t="s">
        <v>249</v>
      </c>
      <c r="L3234">
        <v>4532</v>
      </c>
      <c r="M3234" t="s">
        <v>200</v>
      </c>
      <c r="N3234">
        <v>6</v>
      </c>
      <c r="O3234">
        <v>182.98</v>
      </c>
      <c r="P3234">
        <v>1366</v>
      </c>
      <c r="Q3234" t="str">
        <f t="shared" si="50"/>
        <v>3-Small C&amp;I</v>
      </c>
      <c r="R3234" s="182"/>
      <c r="S3234" t="s">
        <v>304</v>
      </c>
      <c r="U3234" s="182"/>
    </row>
    <row r="3235" spans="1:21" x14ac:dyDescent="0.35">
      <c r="A3235">
        <v>5</v>
      </c>
      <c r="B3235" t="s">
        <v>181</v>
      </c>
      <c r="C3235">
        <v>2020</v>
      </c>
      <c r="D3235">
        <v>8</v>
      </c>
      <c r="E3235" t="s">
        <v>194</v>
      </c>
      <c r="F3235">
        <v>6</v>
      </c>
      <c r="G3235" t="s">
        <v>192</v>
      </c>
      <c r="H3235">
        <v>950</v>
      </c>
      <c r="I3235" t="s">
        <v>184</v>
      </c>
      <c r="J3235" t="s">
        <v>115</v>
      </c>
      <c r="K3235" t="s">
        <v>185</v>
      </c>
      <c r="L3235">
        <v>4562</v>
      </c>
      <c r="M3235" t="s">
        <v>211</v>
      </c>
      <c r="N3235">
        <v>30</v>
      </c>
      <c r="O3235">
        <v>780.22</v>
      </c>
      <c r="P3235">
        <v>5009</v>
      </c>
      <c r="Q3235" t="str">
        <f t="shared" si="50"/>
        <v>3-Small C&amp;I</v>
      </c>
      <c r="R3235" s="182"/>
      <c r="S3235" t="s">
        <v>304</v>
      </c>
      <c r="U3235" s="182"/>
    </row>
    <row r="3236" spans="1:21" x14ac:dyDescent="0.35">
      <c r="A3236">
        <v>5</v>
      </c>
      <c r="B3236" t="s">
        <v>181</v>
      </c>
      <c r="C3236">
        <v>2020</v>
      </c>
      <c r="D3236">
        <v>8</v>
      </c>
      <c r="E3236" t="s">
        <v>194</v>
      </c>
      <c r="F3236">
        <v>10</v>
      </c>
      <c r="G3236" t="s">
        <v>238</v>
      </c>
      <c r="H3236">
        <v>950</v>
      </c>
      <c r="I3236" t="s">
        <v>184</v>
      </c>
      <c r="J3236" t="s">
        <v>115</v>
      </c>
      <c r="K3236" t="s">
        <v>185</v>
      </c>
      <c r="L3236">
        <v>4513</v>
      </c>
      <c r="M3236" t="s">
        <v>240</v>
      </c>
      <c r="N3236">
        <v>13</v>
      </c>
      <c r="O3236">
        <v>1365.24</v>
      </c>
      <c r="P3236">
        <v>12622</v>
      </c>
      <c r="Q3236" t="str">
        <f t="shared" si="50"/>
        <v>3-Small C&amp;I</v>
      </c>
      <c r="R3236" s="182"/>
      <c r="S3236" t="s">
        <v>304</v>
      </c>
      <c r="U3236" s="182"/>
    </row>
    <row r="3237" spans="1:21" x14ac:dyDescent="0.35">
      <c r="A3237">
        <v>4</v>
      </c>
      <c r="B3237" t="s">
        <v>187</v>
      </c>
      <c r="C3237">
        <v>2020</v>
      </c>
      <c r="D3237">
        <v>8</v>
      </c>
      <c r="E3237" t="s">
        <v>194</v>
      </c>
      <c r="F3237">
        <v>1</v>
      </c>
      <c r="G3237" t="s">
        <v>183</v>
      </c>
      <c r="H3237">
        <v>953</v>
      </c>
      <c r="I3237" t="s">
        <v>213</v>
      </c>
      <c r="J3237" t="s">
        <v>118</v>
      </c>
      <c r="K3237" t="s">
        <v>214</v>
      </c>
      <c r="L3237">
        <v>4512</v>
      </c>
      <c r="M3237" t="s">
        <v>186</v>
      </c>
      <c r="N3237">
        <v>1</v>
      </c>
      <c r="O3237">
        <v>27.38</v>
      </c>
      <c r="P3237">
        <v>171</v>
      </c>
      <c r="Q3237" t="str">
        <f t="shared" si="50"/>
        <v>3-Small C&amp;I</v>
      </c>
      <c r="R3237" s="182"/>
      <c r="S3237" t="s">
        <v>304</v>
      </c>
      <c r="U3237" s="182"/>
    </row>
    <row r="3238" spans="1:21" x14ac:dyDescent="0.35">
      <c r="A3238">
        <v>5</v>
      </c>
      <c r="B3238" t="s">
        <v>181</v>
      </c>
      <c r="C3238">
        <v>2020</v>
      </c>
      <c r="D3238">
        <v>8</v>
      </c>
      <c r="E3238" t="s">
        <v>194</v>
      </c>
      <c r="F3238">
        <v>5</v>
      </c>
      <c r="G3238" t="s">
        <v>195</v>
      </c>
      <c r="H3238">
        <v>5</v>
      </c>
      <c r="I3238" t="s">
        <v>190</v>
      </c>
      <c r="J3238" t="s">
        <v>115</v>
      </c>
      <c r="K3238" t="s">
        <v>185</v>
      </c>
      <c r="L3238">
        <v>460</v>
      </c>
      <c r="M3238" t="s">
        <v>198</v>
      </c>
      <c r="N3238">
        <v>1005</v>
      </c>
      <c r="O3238">
        <v>193168.23</v>
      </c>
      <c r="P3238">
        <v>1820151</v>
      </c>
      <c r="Q3238" t="str">
        <f t="shared" si="50"/>
        <v>3-Small C&amp;I</v>
      </c>
      <c r="R3238" s="182"/>
      <c r="S3238" t="s">
        <v>304</v>
      </c>
      <c r="U3238" s="182"/>
    </row>
    <row r="3239" spans="1:21" x14ac:dyDescent="0.35">
      <c r="A3239">
        <v>5</v>
      </c>
      <c r="B3239" t="s">
        <v>181</v>
      </c>
      <c r="C3239">
        <v>2020</v>
      </c>
      <c r="D3239">
        <v>9</v>
      </c>
      <c r="E3239" t="s">
        <v>188</v>
      </c>
      <c r="F3239">
        <v>1</v>
      </c>
      <c r="G3239" t="s">
        <v>183</v>
      </c>
      <c r="H3239">
        <v>953</v>
      </c>
      <c r="I3239" t="s">
        <v>213</v>
      </c>
      <c r="J3239" t="s">
        <v>118</v>
      </c>
      <c r="K3239" t="s">
        <v>214</v>
      </c>
      <c r="L3239">
        <v>4512</v>
      </c>
      <c r="M3239" t="s">
        <v>186</v>
      </c>
      <c r="N3239">
        <v>772</v>
      </c>
      <c r="O3239">
        <v>29152.51</v>
      </c>
      <c r="P3239">
        <v>236539</v>
      </c>
      <c r="Q3239" t="str">
        <f t="shared" si="50"/>
        <v>3-Small C&amp;I</v>
      </c>
      <c r="R3239" s="182"/>
      <c r="S3239" t="s">
        <v>304</v>
      </c>
      <c r="U3239" s="182"/>
    </row>
    <row r="3240" spans="1:21" x14ac:dyDescent="0.35">
      <c r="A3240">
        <v>4</v>
      </c>
      <c r="B3240" t="s">
        <v>187</v>
      </c>
      <c r="C3240">
        <v>2020</v>
      </c>
      <c r="D3240">
        <v>9</v>
      </c>
      <c r="E3240" t="s">
        <v>188</v>
      </c>
      <c r="F3240">
        <v>3</v>
      </c>
      <c r="G3240" t="s">
        <v>189</v>
      </c>
      <c r="H3240">
        <v>952</v>
      </c>
      <c r="I3240" t="s">
        <v>235</v>
      </c>
      <c r="J3240" t="s">
        <v>117</v>
      </c>
      <c r="K3240" t="s">
        <v>236</v>
      </c>
      <c r="L3240">
        <v>4532</v>
      </c>
      <c r="M3240" t="s">
        <v>200</v>
      </c>
      <c r="N3240">
        <v>10</v>
      </c>
      <c r="O3240">
        <v>611.51</v>
      </c>
      <c r="P3240">
        <v>5133</v>
      </c>
      <c r="Q3240" t="str">
        <f t="shared" si="50"/>
        <v>3-Small C&amp;I</v>
      </c>
      <c r="R3240" s="182"/>
      <c r="S3240" t="s">
        <v>304</v>
      </c>
      <c r="U3240" s="182"/>
    </row>
    <row r="3241" spans="1:21" x14ac:dyDescent="0.35">
      <c r="A3241">
        <v>4</v>
      </c>
      <c r="B3241" t="s">
        <v>187</v>
      </c>
      <c r="C3241">
        <v>2020</v>
      </c>
      <c r="D3241">
        <v>9</v>
      </c>
      <c r="E3241" t="s">
        <v>188</v>
      </c>
      <c r="F3241">
        <v>1</v>
      </c>
      <c r="G3241" t="s">
        <v>183</v>
      </c>
      <c r="H3241">
        <v>10</v>
      </c>
      <c r="I3241" t="s">
        <v>251</v>
      </c>
      <c r="J3241" t="s">
        <v>118</v>
      </c>
      <c r="K3241" t="s">
        <v>214</v>
      </c>
      <c r="L3241">
        <v>200</v>
      </c>
      <c r="M3241" t="s">
        <v>210</v>
      </c>
      <c r="N3241">
        <v>5</v>
      </c>
      <c r="O3241">
        <v>685.58</v>
      </c>
      <c r="P3241">
        <v>3458</v>
      </c>
      <c r="Q3241" t="str">
        <f t="shared" si="50"/>
        <v>3-Small C&amp;I</v>
      </c>
      <c r="R3241" s="182"/>
      <c r="S3241" t="s">
        <v>304</v>
      </c>
      <c r="U3241" s="182"/>
    </row>
    <row r="3242" spans="1:21" x14ac:dyDescent="0.35">
      <c r="A3242">
        <v>5</v>
      </c>
      <c r="B3242" t="s">
        <v>181</v>
      </c>
      <c r="C3242">
        <v>2020</v>
      </c>
      <c r="D3242">
        <v>9</v>
      </c>
      <c r="E3242" t="s">
        <v>188</v>
      </c>
      <c r="F3242">
        <v>3</v>
      </c>
      <c r="G3242" t="s">
        <v>189</v>
      </c>
      <c r="H3242">
        <v>951</v>
      </c>
      <c r="I3242" t="s">
        <v>250</v>
      </c>
      <c r="J3242" t="s">
        <v>126</v>
      </c>
      <c r="K3242" t="s">
        <v>249</v>
      </c>
      <c r="L3242">
        <v>4532</v>
      </c>
      <c r="M3242" t="s">
        <v>200</v>
      </c>
      <c r="N3242">
        <v>1213</v>
      </c>
      <c r="O3242">
        <v>47827.26</v>
      </c>
      <c r="P3242">
        <v>416367</v>
      </c>
      <c r="Q3242" t="str">
        <f t="shared" si="50"/>
        <v>3-Small C&amp;I</v>
      </c>
      <c r="R3242" s="182"/>
      <c r="S3242" t="s">
        <v>304</v>
      </c>
      <c r="U3242" s="182"/>
    </row>
    <row r="3243" spans="1:21" x14ac:dyDescent="0.35">
      <c r="A3243">
        <v>5</v>
      </c>
      <c r="B3243" t="s">
        <v>181</v>
      </c>
      <c r="C3243">
        <v>2020</v>
      </c>
      <c r="D3243">
        <v>9</v>
      </c>
      <c r="E3243" t="s">
        <v>188</v>
      </c>
      <c r="F3243">
        <v>75</v>
      </c>
      <c r="G3243" t="s">
        <v>212</v>
      </c>
      <c r="H3243">
        <v>950</v>
      </c>
      <c r="I3243" t="s">
        <v>184</v>
      </c>
      <c r="J3243" t="s">
        <v>115</v>
      </c>
      <c r="K3243" t="s">
        <v>185</v>
      </c>
      <c r="L3243">
        <v>4575</v>
      </c>
      <c r="M3243" t="s">
        <v>212</v>
      </c>
      <c r="N3243">
        <v>2</v>
      </c>
      <c r="O3243">
        <v>972.28</v>
      </c>
      <c r="P3243">
        <v>10200</v>
      </c>
      <c r="Q3243" t="str">
        <f t="shared" si="50"/>
        <v>3-Small C&amp;I</v>
      </c>
      <c r="R3243" s="182"/>
      <c r="S3243" t="s">
        <v>304</v>
      </c>
      <c r="U3243" s="182"/>
    </row>
    <row r="3244" spans="1:21" x14ac:dyDescent="0.35">
      <c r="A3244">
        <v>5</v>
      </c>
      <c r="B3244" t="s">
        <v>181</v>
      </c>
      <c r="C3244">
        <v>2020</v>
      </c>
      <c r="D3244">
        <v>9</v>
      </c>
      <c r="E3244" t="s">
        <v>188</v>
      </c>
      <c r="F3244">
        <v>3</v>
      </c>
      <c r="G3244" t="s">
        <v>189</v>
      </c>
      <c r="H3244">
        <v>19</v>
      </c>
      <c r="I3244" t="s">
        <v>262</v>
      </c>
      <c r="J3244" t="s">
        <v>127</v>
      </c>
      <c r="K3244" t="s">
        <v>263</v>
      </c>
      <c r="L3244">
        <v>300</v>
      </c>
      <c r="M3244" t="s">
        <v>191</v>
      </c>
      <c r="N3244">
        <v>45</v>
      </c>
      <c r="O3244">
        <v>111746.57</v>
      </c>
      <c r="P3244">
        <v>662918</v>
      </c>
      <c r="Q3244" t="str">
        <f t="shared" si="50"/>
        <v>4-Medium C&amp;I</v>
      </c>
      <c r="R3244" s="182"/>
      <c r="S3244" t="s">
        <v>304</v>
      </c>
      <c r="U3244" s="182"/>
    </row>
    <row r="3245" spans="1:21" x14ac:dyDescent="0.35">
      <c r="A3245">
        <v>4</v>
      </c>
      <c r="B3245" t="s">
        <v>187</v>
      </c>
      <c r="C3245">
        <v>2020</v>
      </c>
      <c r="D3245">
        <v>9</v>
      </c>
      <c r="E3245" t="s">
        <v>188</v>
      </c>
      <c r="F3245">
        <v>1</v>
      </c>
      <c r="G3245" t="s">
        <v>183</v>
      </c>
      <c r="H3245">
        <v>6</v>
      </c>
      <c r="I3245" t="s">
        <v>256</v>
      </c>
      <c r="J3245" t="s">
        <v>122</v>
      </c>
      <c r="K3245" t="s">
        <v>242</v>
      </c>
      <c r="L3245">
        <v>200</v>
      </c>
      <c r="M3245" t="s">
        <v>210</v>
      </c>
      <c r="N3245">
        <v>29</v>
      </c>
      <c r="O3245">
        <v>2416.19</v>
      </c>
      <c r="P3245">
        <v>16224</v>
      </c>
      <c r="Q3245" t="str">
        <f t="shared" si="50"/>
        <v>2-Low Income Residential</v>
      </c>
      <c r="R3245" s="182"/>
      <c r="S3245" t="s">
        <v>304</v>
      </c>
      <c r="U3245" s="182"/>
    </row>
    <row r="3246" spans="1:21" x14ac:dyDescent="0.35">
      <c r="A3246">
        <v>4</v>
      </c>
      <c r="B3246" t="s">
        <v>187</v>
      </c>
      <c r="C3246">
        <v>2020</v>
      </c>
      <c r="D3246">
        <v>9</v>
      </c>
      <c r="E3246" t="s">
        <v>188</v>
      </c>
      <c r="F3246">
        <v>1</v>
      </c>
      <c r="G3246" t="s">
        <v>183</v>
      </c>
      <c r="H3246">
        <v>903</v>
      </c>
      <c r="I3246" t="s">
        <v>239</v>
      </c>
      <c r="J3246" t="s">
        <v>121</v>
      </c>
      <c r="K3246" t="s">
        <v>230</v>
      </c>
      <c r="L3246">
        <v>4512</v>
      </c>
      <c r="M3246" t="s">
        <v>186</v>
      </c>
      <c r="N3246">
        <v>9771</v>
      </c>
      <c r="O3246">
        <v>1508734.56</v>
      </c>
      <c r="P3246">
        <v>11401753</v>
      </c>
      <c r="Q3246" t="str">
        <f t="shared" si="50"/>
        <v>1-Residential</v>
      </c>
      <c r="R3246" s="182"/>
      <c r="S3246" t="s">
        <v>304</v>
      </c>
      <c r="U3246" s="182"/>
    </row>
    <row r="3247" spans="1:21" x14ac:dyDescent="0.35">
      <c r="A3247">
        <v>5</v>
      </c>
      <c r="B3247" t="s">
        <v>181</v>
      </c>
      <c r="C3247">
        <v>2020</v>
      </c>
      <c r="D3247">
        <v>9</v>
      </c>
      <c r="E3247" t="s">
        <v>188</v>
      </c>
      <c r="F3247">
        <v>1</v>
      </c>
      <c r="G3247" t="s">
        <v>183</v>
      </c>
      <c r="H3247">
        <v>602</v>
      </c>
      <c r="I3247" t="s">
        <v>246</v>
      </c>
      <c r="J3247" t="s">
        <v>125</v>
      </c>
      <c r="K3247" t="s">
        <v>197</v>
      </c>
      <c r="L3247">
        <v>200</v>
      </c>
      <c r="M3247" t="s">
        <v>210</v>
      </c>
      <c r="N3247">
        <v>195</v>
      </c>
      <c r="O3247">
        <v>7774.71</v>
      </c>
      <c r="P3247">
        <v>17879</v>
      </c>
      <c r="Q3247" t="str">
        <f t="shared" si="50"/>
        <v>Street</v>
      </c>
      <c r="R3247" s="182"/>
      <c r="S3247" t="s">
        <v>304</v>
      </c>
      <c r="U3247" s="182"/>
    </row>
    <row r="3248" spans="1:21" x14ac:dyDescent="0.35">
      <c r="A3248">
        <v>5</v>
      </c>
      <c r="B3248" t="s">
        <v>181</v>
      </c>
      <c r="C3248">
        <v>2020</v>
      </c>
      <c r="D3248">
        <v>9</v>
      </c>
      <c r="E3248" t="s">
        <v>188</v>
      </c>
      <c r="F3248">
        <v>60</v>
      </c>
      <c r="G3248" t="s">
        <v>212</v>
      </c>
      <c r="H3248">
        <v>615</v>
      </c>
      <c r="I3248" t="s">
        <v>292</v>
      </c>
      <c r="J3248" t="s">
        <v>123</v>
      </c>
      <c r="K3248" t="s">
        <v>261</v>
      </c>
      <c r="L3248">
        <v>4563</v>
      </c>
      <c r="M3248" t="s">
        <v>228</v>
      </c>
      <c r="N3248">
        <v>43</v>
      </c>
      <c r="O3248">
        <v>5151.42</v>
      </c>
      <c r="P3248">
        <v>10228</v>
      </c>
      <c r="Q3248" t="str">
        <f t="shared" si="50"/>
        <v>Street</v>
      </c>
      <c r="R3248" s="182"/>
      <c r="S3248" t="s">
        <v>304</v>
      </c>
      <c r="U3248" s="182"/>
    </row>
    <row r="3249" spans="1:21" x14ac:dyDescent="0.35">
      <c r="A3249">
        <v>5</v>
      </c>
      <c r="B3249" t="s">
        <v>181</v>
      </c>
      <c r="C3249">
        <v>2020</v>
      </c>
      <c r="D3249">
        <v>9</v>
      </c>
      <c r="E3249" t="s">
        <v>188</v>
      </c>
      <c r="F3249">
        <v>6</v>
      </c>
      <c r="G3249" t="s">
        <v>192</v>
      </c>
      <c r="H3249">
        <v>623</v>
      </c>
      <c r="I3249" t="s">
        <v>295</v>
      </c>
      <c r="J3249" t="s">
        <v>124</v>
      </c>
      <c r="K3249" t="s">
        <v>227</v>
      </c>
      <c r="L3249">
        <v>700</v>
      </c>
      <c r="M3249" t="s">
        <v>193</v>
      </c>
      <c r="N3249">
        <v>1</v>
      </c>
      <c r="O3249">
        <v>1479.4</v>
      </c>
      <c r="P3249">
        <v>5729</v>
      </c>
      <c r="Q3249" t="str">
        <f t="shared" si="50"/>
        <v>Street</v>
      </c>
      <c r="R3249" s="182"/>
      <c r="S3249" t="s">
        <v>304</v>
      </c>
      <c r="U3249" s="182"/>
    </row>
    <row r="3250" spans="1:21" x14ac:dyDescent="0.35">
      <c r="A3250">
        <v>5</v>
      </c>
      <c r="B3250" t="s">
        <v>181</v>
      </c>
      <c r="C3250">
        <v>2020</v>
      </c>
      <c r="D3250">
        <v>9</v>
      </c>
      <c r="E3250" t="s">
        <v>188</v>
      </c>
      <c r="F3250">
        <v>6</v>
      </c>
      <c r="G3250" t="s">
        <v>192</v>
      </c>
      <c r="H3250">
        <v>612</v>
      </c>
      <c r="I3250" t="s">
        <v>223</v>
      </c>
      <c r="J3250" t="s">
        <v>116</v>
      </c>
      <c r="K3250" t="s">
        <v>224</v>
      </c>
      <c r="L3250">
        <v>700</v>
      </c>
      <c r="M3250" t="s">
        <v>193</v>
      </c>
      <c r="N3250">
        <v>2</v>
      </c>
      <c r="O3250">
        <v>57.98</v>
      </c>
      <c r="P3250">
        <v>242</v>
      </c>
      <c r="Q3250" t="str">
        <f t="shared" ref="Q3250:Q3313" si="51">VLOOKUP(J3250,S:T,2,FALSE)</f>
        <v>3-Small C&amp;I</v>
      </c>
      <c r="R3250" s="182"/>
      <c r="S3250" t="s">
        <v>304</v>
      </c>
      <c r="U3250" s="182"/>
    </row>
    <row r="3251" spans="1:21" x14ac:dyDescent="0.35">
      <c r="A3251">
        <v>5</v>
      </c>
      <c r="B3251" t="s">
        <v>181</v>
      </c>
      <c r="C3251">
        <v>2020</v>
      </c>
      <c r="D3251">
        <v>9</v>
      </c>
      <c r="E3251" t="s">
        <v>188</v>
      </c>
      <c r="F3251">
        <v>79</v>
      </c>
      <c r="G3251" t="s">
        <v>212</v>
      </c>
      <c r="H3251">
        <v>153</v>
      </c>
      <c r="I3251" t="s">
        <v>269</v>
      </c>
      <c r="J3251" t="s">
        <v>270</v>
      </c>
      <c r="K3251" t="s">
        <v>270</v>
      </c>
      <c r="L3251">
        <v>1579</v>
      </c>
      <c r="M3251" t="s">
        <v>271</v>
      </c>
      <c r="N3251">
        <v>17</v>
      </c>
      <c r="O3251">
        <v>0</v>
      </c>
      <c r="P3251">
        <v>3189417</v>
      </c>
      <c r="Q3251" t="str">
        <f t="shared" si="51"/>
        <v>OTHER</v>
      </c>
      <c r="R3251" s="182"/>
      <c r="S3251" t="s">
        <v>304</v>
      </c>
      <c r="U3251" s="182"/>
    </row>
    <row r="3252" spans="1:21" x14ac:dyDescent="0.35">
      <c r="A3252">
        <v>4</v>
      </c>
      <c r="B3252" t="s">
        <v>187</v>
      </c>
      <c r="C3252">
        <v>2020</v>
      </c>
      <c r="D3252">
        <v>9</v>
      </c>
      <c r="E3252" t="s">
        <v>188</v>
      </c>
      <c r="F3252">
        <v>1</v>
      </c>
      <c r="G3252" t="s">
        <v>183</v>
      </c>
      <c r="H3252">
        <v>950</v>
      </c>
      <c r="I3252" t="s">
        <v>184</v>
      </c>
      <c r="J3252" t="s">
        <v>115</v>
      </c>
      <c r="K3252" t="s">
        <v>185</v>
      </c>
      <c r="L3252">
        <v>4512</v>
      </c>
      <c r="M3252" t="s">
        <v>186</v>
      </c>
      <c r="N3252">
        <v>29</v>
      </c>
      <c r="O3252">
        <v>2106.4899999999998</v>
      </c>
      <c r="P3252">
        <v>20407</v>
      </c>
      <c r="Q3252" t="str">
        <f t="shared" si="51"/>
        <v>3-Small C&amp;I</v>
      </c>
      <c r="R3252" s="182"/>
      <c r="S3252" t="s">
        <v>304</v>
      </c>
      <c r="U3252" s="182"/>
    </row>
    <row r="3253" spans="1:21" x14ac:dyDescent="0.35">
      <c r="A3253">
        <v>5</v>
      </c>
      <c r="B3253" t="s">
        <v>181</v>
      </c>
      <c r="C3253">
        <v>2020</v>
      </c>
      <c r="D3253">
        <v>9</v>
      </c>
      <c r="E3253" t="s">
        <v>188</v>
      </c>
      <c r="F3253">
        <v>10</v>
      </c>
      <c r="G3253" t="s">
        <v>238</v>
      </c>
      <c r="H3253">
        <v>950</v>
      </c>
      <c r="I3253" t="s">
        <v>184</v>
      </c>
      <c r="J3253" t="s">
        <v>115</v>
      </c>
      <c r="K3253" t="s">
        <v>185</v>
      </c>
      <c r="L3253">
        <v>4513</v>
      </c>
      <c r="M3253" t="s">
        <v>240</v>
      </c>
      <c r="N3253">
        <v>13</v>
      </c>
      <c r="O3253">
        <v>1103.45</v>
      </c>
      <c r="P3253">
        <v>10442</v>
      </c>
      <c r="Q3253" t="str">
        <f t="shared" si="51"/>
        <v>3-Small C&amp;I</v>
      </c>
      <c r="R3253" s="182"/>
      <c r="S3253" t="s">
        <v>304</v>
      </c>
      <c r="U3253" s="182"/>
    </row>
    <row r="3254" spans="1:21" x14ac:dyDescent="0.35">
      <c r="A3254">
        <v>4</v>
      </c>
      <c r="B3254" t="s">
        <v>187</v>
      </c>
      <c r="C3254">
        <v>2020</v>
      </c>
      <c r="D3254">
        <v>9</v>
      </c>
      <c r="E3254" t="s">
        <v>188</v>
      </c>
      <c r="F3254">
        <v>3</v>
      </c>
      <c r="G3254" t="s">
        <v>189</v>
      </c>
      <c r="H3254">
        <v>10</v>
      </c>
      <c r="I3254" t="s">
        <v>251</v>
      </c>
      <c r="J3254" t="s">
        <v>118</v>
      </c>
      <c r="K3254" t="s">
        <v>214</v>
      </c>
      <c r="L3254">
        <v>300</v>
      </c>
      <c r="M3254" t="s">
        <v>191</v>
      </c>
      <c r="N3254">
        <v>29</v>
      </c>
      <c r="O3254">
        <v>2198.9499999999998</v>
      </c>
      <c r="P3254">
        <v>10082</v>
      </c>
      <c r="Q3254" t="str">
        <f t="shared" si="51"/>
        <v>3-Small C&amp;I</v>
      </c>
      <c r="R3254" s="182"/>
      <c r="S3254" t="s">
        <v>304</v>
      </c>
      <c r="U3254" s="182"/>
    </row>
    <row r="3255" spans="1:21" x14ac:dyDescent="0.35">
      <c r="A3255">
        <v>5</v>
      </c>
      <c r="B3255" t="s">
        <v>181</v>
      </c>
      <c r="C3255">
        <v>2020</v>
      </c>
      <c r="D3255">
        <v>9</v>
      </c>
      <c r="E3255" t="s">
        <v>188</v>
      </c>
      <c r="F3255">
        <v>5</v>
      </c>
      <c r="G3255" t="s">
        <v>195</v>
      </c>
      <c r="H3255">
        <v>13</v>
      </c>
      <c r="I3255" t="s">
        <v>296</v>
      </c>
      <c r="J3255" t="s">
        <v>119</v>
      </c>
      <c r="K3255" t="s">
        <v>216</v>
      </c>
      <c r="L3255">
        <v>460</v>
      </c>
      <c r="M3255" t="s">
        <v>198</v>
      </c>
      <c r="N3255">
        <v>7</v>
      </c>
      <c r="O3255">
        <v>22562.29</v>
      </c>
      <c r="P3255">
        <v>131460</v>
      </c>
      <c r="Q3255" t="str">
        <f t="shared" si="51"/>
        <v>4-Medium C&amp;I</v>
      </c>
      <c r="R3255" s="182"/>
      <c r="S3255" t="s">
        <v>304</v>
      </c>
      <c r="U3255" s="182"/>
    </row>
    <row r="3256" spans="1:21" x14ac:dyDescent="0.35">
      <c r="A3256">
        <v>5</v>
      </c>
      <c r="B3256" t="s">
        <v>181</v>
      </c>
      <c r="C3256">
        <v>2020</v>
      </c>
      <c r="D3256">
        <v>9</v>
      </c>
      <c r="E3256" t="s">
        <v>188</v>
      </c>
      <c r="F3256">
        <v>5</v>
      </c>
      <c r="G3256" t="s">
        <v>195</v>
      </c>
      <c r="H3256">
        <v>18</v>
      </c>
      <c r="I3256" t="s">
        <v>215</v>
      </c>
      <c r="J3256" t="s">
        <v>119</v>
      </c>
      <c r="K3256" t="s">
        <v>216</v>
      </c>
      <c r="L3256">
        <v>460</v>
      </c>
      <c r="M3256" t="s">
        <v>198</v>
      </c>
      <c r="N3256">
        <v>181</v>
      </c>
      <c r="O3256">
        <v>610221.54</v>
      </c>
      <c r="P3256">
        <v>3502309</v>
      </c>
      <c r="Q3256" t="str">
        <f t="shared" si="51"/>
        <v>4-Medium C&amp;I</v>
      </c>
      <c r="R3256" s="182"/>
      <c r="S3256" t="s">
        <v>304</v>
      </c>
      <c r="U3256" s="182"/>
    </row>
    <row r="3257" spans="1:21" x14ac:dyDescent="0.35">
      <c r="A3257">
        <v>5</v>
      </c>
      <c r="B3257" t="s">
        <v>181</v>
      </c>
      <c r="C3257">
        <v>2020</v>
      </c>
      <c r="D3257">
        <v>9</v>
      </c>
      <c r="E3257" t="s">
        <v>188</v>
      </c>
      <c r="F3257">
        <v>5</v>
      </c>
      <c r="G3257" t="s">
        <v>195</v>
      </c>
      <c r="H3257">
        <v>701</v>
      </c>
      <c r="I3257" t="s">
        <v>206</v>
      </c>
      <c r="J3257" t="s">
        <v>207</v>
      </c>
      <c r="K3257" t="s">
        <v>208</v>
      </c>
      <c r="L3257">
        <v>460</v>
      </c>
      <c r="M3257" t="s">
        <v>198</v>
      </c>
      <c r="N3257">
        <v>72</v>
      </c>
      <c r="O3257">
        <v>718047.92</v>
      </c>
      <c r="P3257">
        <v>4469521</v>
      </c>
      <c r="Q3257" t="str">
        <f t="shared" si="51"/>
        <v>5-Large C&amp;I</v>
      </c>
      <c r="R3257" s="182"/>
      <c r="S3257" t="s">
        <v>304</v>
      </c>
      <c r="U3257" s="182"/>
    </row>
    <row r="3258" spans="1:21" x14ac:dyDescent="0.35">
      <c r="A3258">
        <v>5</v>
      </c>
      <c r="B3258" t="s">
        <v>181</v>
      </c>
      <c r="C3258">
        <v>2020</v>
      </c>
      <c r="D3258">
        <v>9</v>
      </c>
      <c r="E3258" t="s">
        <v>188</v>
      </c>
      <c r="F3258">
        <v>3</v>
      </c>
      <c r="G3258" t="s">
        <v>189</v>
      </c>
      <c r="H3258">
        <v>700</v>
      </c>
      <c r="I3258" t="s">
        <v>273</v>
      </c>
      <c r="J3258" t="s">
        <v>207</v>
      </c>
      <c r="K3258" t="s">
        <v>208</v>
      </c>
      <c r="L3258">
        <v>300</v>
      </c>
      <c r="M3258" t="s">
        <v>191</v>
      </c>
      <c r="N3258">
        <v>4</v>
      </c>
      <c r="O3258">
        <v>65373.11</v>
      </c>
      <c r="P3258">
        <v>416600</v>
      </c>
      <c r="Q3258" t="str">
        <f t="shared" si="51"/>
        <v>5-Large C&amp;I</v>
      </c>
      <c r="R3258" s="182"/>
      <c r="S3258" t="s">
        <v>304</v>
      </c>
      <c r="U3258" s="182"/>
    </row>
    <row r="3259" spans="1:21" x14ac:dyDescent="0.35">
      <c r="A3259">
        <v>4</v>
      </c>
      <c r="B3259" t="s">
        <v>187</v>
      </c>
      <c r="C3259">
        <v>2020</v>
      </c>
      <c r="D3259">
        <v>9</v>
      </c>
      <c r="E3259" t="s">
        <v>188</v>
      </c>
      <c r="F3259">
        <v>5</v>
      </c>
      <c r="G3259" t="s">
        <v>195</v>
      </c>
      <c r="H3259">
        <v>18</v>
      </c>
      <c r="I3259" t="s">
        <v>215</v>
      </c>
      <c r="J3259" t="s">
        <v>119</v>
      </c>
      <c r="K3259" t="s">
        <v>216</v>
      </c>
      <c r="L3259">
        <v>460</v>
      </c>
      <c r="M3259" t="s">
        <v>198</v>
      </c>
      <c r="N3259">
        <v>1</v>
      </c>
      <c r="O3259">
        <v>558.13</v>
      </c>
      <c r="P3259">
        <v>2720</v>
      </c>
      <c r="Q3259" t="str">
        <f t="shared" si="51"/>
        <v>4-Medium C&amp;I</v>
      </c>
      <c r="R3259" s="182"/>
      <c r="S3259" t="s">
        <v>304</v>
      </c>
      <c r="U3259" s="182"/>
    </row>
    <row r="3260" spans="1:21" x14ac:dyDescent="0.35">
      <c r="A3260">
        <v>4</v>
      </c>
      <c r="B3260" t="s">
        <v>187</v>
      </c>
      <c r="C3260">
        <v>2020</v>
      </c>
      <c r="D3260">
        <v>9</v>
      </c>
      <c r="E3260" t="s">
        <v>188</v>
      </c>
      <c r="F3260">
        <v>3</v>
      </c>
      <c r="G3260" t="s">
        <v>189</v>
      </c>
      <c r="H3260">
        <v>710</v>
      </c>
      <c r="I3260" t="s">
        <v>220</v>
      </c>
      <c r="J3260" t="s">
        <v>207</v>
      </c>
      <c r="K3260" t="s">
        <v>208</v>
      </c>
      <c r="L3260">
        <v>4532</v>
      </c>
      <c r="M3260" t="s">
        <v>200</v>
      </c>
      <c r="N3260">
        <v>9</v>
      </c>
      <c r="O3260">
        <v>85530.73</v>
      </c>
      <c r="P3260">
        <v>1224317</v>
      </c>
      <c r="Q3260" t="str">
        <f t="shared" si="51"/>
        <v>5-Large C&amp;I</v>
      </c>
      <c r="R3260" s="182"/>
      <c r="S3260" t="s">
        <v>304</v>
      </c>
      <c r="U3260" s="182"/>
    </row>
    <row r="3261" spans="1:21" x14ac:dyDescent="0.35">
      <c r="A3261">
        <v>5</v>
      </c>
      <c r="B3261" t="s">
        <v>181</v>
      </c>
      <c r="C3261">
        <v>2020</v>
      </c>
      <c r="D3261">
        <v>9</v>
      </c>
      <c r="E3261" t="s">
        <v>188</v>
      </c>
      <c r="F3261">
        <v>1</v>
      </c>
      <c r="G3261" t="s">
        <v>183</v>
      </c>
      <c r="H3261">
        <v>7</v>
      </c>
      <c r="I3261" t="s">
        <v>241</v>
      </c>
      <c r="J3261" t="s">
        <v>122</v>
      </c>
      <c r="K3261" t="s">
        <v>242</v>
      </c>
      <c r="L3261">
        <v>200</v>
      </c>
      <c r="M3261" t="s">
        <v>210</v>
      </c>
      <c r="N3261">
        <v>95</v>
      </c>
      <c r="O3261">
        <v>8405.08</v>
      </c>
      <c r="P3261">
        <v>57830</v>
      </c>
      <c r="Q3261" t="str">
        <f t="shared" si="51"/>
        <v>2-Low Income Residential</v>
      </c>
      <c r="R3261" s="182"/>
      <c r="S3261" t="s">
        <v>304</v>
      </c>
      <c r="U3261" s="182"/>
    </row>
    <row r="3262" spans="1:21" x14ac:dyDescent="0.35">
      <c r="A3262">
        <v>4</v>
      </c>
      <c r="B3262" t="s">
        <v>187</v>
      </c>
      <c r="C3262">
        <v>2020</v>
      </c>
      <c r="D3262">
        <v>9</v>
      </c>
      <c r="E3262" t="s">
        <v>188</v>
      </c>
      <c r="F3262">
        <v>10</v>
      </c>
      <c r="G3262" t="s">
        <v>238</v>
      </c>
      <c r="H3262">
        <v>903</v>
      </c>
      <c r="I3262" t="s">
        <v>239</v>
      </c>
      <c r="J3262" t="s">
        <v>121</v>
      </c>
      <c r="K3262" t="s">
        <v>230</v>
      </c>
      <c r="L3262">
        <v>4513</v>
      </c>
      <c r="M3262" t="s">
        <v>240</v>
      </c>
      <c r="N3262">
        <v>147</v>
      </c>
      <c r="O3262">
        <v>18375.669999999998</v>
      </c>
      <c r="P3262">
        <v>136548</v>
      </c>
      <c r="Q3262" t="str">
        <f t="shared" si="51"/>
        <v>1-Residential</v>
      </c>
      <c r="R3262" s="182"/>
      <c r="S3262" t="s">
        <v>304</v>
      </c>
      <c r="U3262" s="182"/>
    </row>
    <row r="3263" spans="1:21" x14ac:dyDescent="0.35">
      <c r="A3263">
        <v>5</v>
      </c>
      <c r="B3263" t="s">
        <v>181</v>
      </c>
      <c r="C3263">
        <v>2020</v>
      </c>
      <c r="D3263">
        <v>9</v>
      </c>
      <c r="E3263" t="s">
        <v>188</v>
      </c>
      <c r="F3263">
        <v>10</v>
      </c>
      <c r="G3263" t="s">
        <v>238</v>
      </c>
      <c r="H3263">
        <v>7</v>
      </c>
      <c r="I3263" t="s">
        <v>241</v>
      </c>
      <c r="J3263" t="s">
        <v>122</v>
      </c>
      <c r="K3263" t="s">
        <v>242</v>
      </c>
      <c r="L3263">
        <v>207</v>
      </c>
      <c r="M3263" t="s">
        <v>243</v>
      </c>
      <c r="N3263">
        <v>6</v>
      </c>
      <c r="O3263">
        <v>681.47</v>
      </c>
      <c r="P3263">
        <v>4749</v>
      </c>
      <c r="Q3263" t="str">
        <f t="shared" si="51"/>
        <v>2-Low Income Residential</v>
      </c>
      <c r="R3263" s="182"/>
      <c r="S3263" t="s">
        <v>304</v>
      </c>
      <c r="U3263" s="182"/>
    </row>
    <row r="3264" spans="1:21" x14ac:dyDescent="0.35">
      <c r="A3264">
        <v>5</v>
      </c>
      <c r="B3264" t="s">
        <v>181</v>
      </c>
      <c r="C3264">
        <v>2020</v>
      </c>
      <c r="D3264">
        <v>9</v>
      </c>
      <c r="E3264" t="s">
        <v>188</v>
      </c>
      <c r="F3264">
        <v>3</v>
      </c>
      <c r="G3264" t="s">
        <v>189</v>
      </c>
      <c r="H3264">
        <v>602</v>
      </c>
      <c r="I3264" t="s">
        <v>246</v>
      </c>
      <c r="J3264" t="s">
        <v>125</v>
      </c>
      <c r="K3264" t="s">
        <v>197</v>
      </c>
      <c r="L3264">
        <v>300</v>
      </c>
      <c r="M3264" t="s">
        <v>191</v>
      </c>
      <c r="N3264">
        <v>914</v>
      </c>
      <c r="O3264">
        <v>101562.82</v>
      </c>
      <c r="P3264">
        <v>280823</v>
      </c>
      <c r="Q3264" t="str">
        <f t="shared" si="51"/>
        <v>Street</v>
      </c>
      <c r="R3264" s="182"/>
      <c r="S3264" t="s">
        <v>304</v>
      </c>
      <c r="U3264" s="182"/>
    </row>
    <row r="3265" spans="1:21" x14ac:dyDescent="0.35">
      <c r="A3265">
        <v>5</v>
      </c>
      <c r="B3265" t="s">
        <v>181</v>
      </c>
      <c r="C3265">
        <v>2020</v>
      </c>
      <c r="D3265">
        <v>9</v>
      </c>
      <c r="E3265" t="s">
        <v>188</v>
      </c>
      <c r="F3265">
        <v>6</v>
      </c>
      <c r="G3265" t="s">
        <v>192</v>
      </c>
      <c r="H3265">
        <v>615</v>
      </c>
      <c r="I3265" t="s">
        <v>292</v>
      </c>
      <c r="J3265" t="s">
        <v>123</v>
      </c>
      <c r="K3265" t="s">
        <v>261</v>
      </c>
      <c r="L3265">
        <v>4562</v>
      </c>
      <c r="M3265" t="s">
        <v>211</v>
      </c>
      <c r="N3265">
        <v>509</v>
      </c>
      <c r="O3265">
        <v>553378.85</v>
      </c>
      <c r="P3265">
        <v>1062300</v>
      </c>
      <c r="Q3265" t="str">
        <f t="shared" si="51"/>
        <v>Street</v>
      </c>
      <c r="R3265" s="182"/>
      <c r="S3265" t="s">
        <v>304</v>
      </c>
      <c r="U3265" s="182"/>
    </row>
    <row r="3266" spans="1:21" x14ac:dyDescent="0.35">
      <c r="A3266">
        <v>5</v>
      </c>
      <c r="B3266" t="s">
        <v>181</v>
      </c>
      <c r="C3266">
        <v>2020</v>
      </c>
      <c r="D3266">
        <v>9</v>
      </c>
      <c r="E3266" t="s">
        <v>188</v>
      </c>
      <c r="F3266">
        <v>60</v>
      </c>
      <c r="G3266" t="s">
        <v>212</v>
      </c>
      <c r="H3266">
        <v>623</v>
      </c>
      <c r="I3266" t="s">
        <v>295</v>
      </c>
      <c r="J3266" t="s">
        <v>124</v>
      </c>
      <c r="K3266" t="s">
        <v>227</v>
      </c>
      <c r="L3266">
        <v>360</v>
      </c>
      <c r="M3266" t="s">
        <v>225</v>
      </c>
      <c r="N3266">
        <v>2</v>
      </c>
      <c r="O3266">
        <v>38.54</v>
      </c>
      <c r="P3266">
        <v>122</v>
      </c>
      <c r="Q3266" t="str">
        <f t="shared" si="51"/>
        <v>Street</v>
      </c>
      <c r="R3266" s="182"/>
      <c r="S3266" t="s">
        <v>304</v>
      </c>
      <c r="U3266" s="182"/>
    </row>
    <row r="3267" spans="1:21" x14ac:dyDescent="0.35">
      <c r="A3267">
        <v>5</v>
      </c>
      <c r="B3267" t="s">
        <v>181</v>
      </c>
      <c r="C3267">
        <v>2020</v>
      </c>
      <c r="D3267">
        <v>9</v>
      </c>
      <c r="E3267" t="s">
        <v>188</v>
      </c>
      <c r="F3267">
        <v>6</v>
      </c>
      <c r="G3267" t="s">
        <v>192</v>
      </c>
      <c r="H3267">
        <v>625</v>
      </c>
      <c r="I3267" t="s">
        <v>286</v>
      </c>
      <c r="J3267" t="s">
        <v>132</v>
      </c>
      <c r="K3267" t="s">
        <v>212</v>
      </c>
      <c r="L3267">
        <v>700</v>
      </c>
      <c r="M3267" t="s">
        <v>193</v>
      </c>
      <c r="N3267">
        <v>1</v>
      </c>
      <c r="O3267">
        <v>19.91</v>
      </c>
      <c r="P3267">
        <v>21</v>
      </c>
      <c r="Q3267" t="str">
        <f t="shared" si="51"/>
        <v>Street</v>
      </c>
      <c r="R3267" s="182"/>
      <c r="S3267" t="s">
        <v>304</v>
      </c>
      <c r="U3267" s="182"/>
    </row>
    <row r="3268" spans="1:21" x14ac:dyDescent="0.35">
      <c r="A3268">
        <v>5</v>
      </c>
      <c r="B3268" t="s">
        <v>181</v>
      </c>
      <c r="C3268">
        <v>2020</v>
      </c>
      <c r="D3268">
        <v>9</v>
      </c>
      <c r="E3268" t="s">
        <v>188</v>
      </c>
      <c r="F3268">
        <v>6</v>
      </c>
      <c r="G3268" t="s">
        <v>192</v>
      </c>
      <c r="H3268">
        <v>613</v>
      </c>
      <c r="I3268" t="s">
        <v>258</v>
      </c>
      <c r="J3268" t="s">
        <v>116</v>
      </c>
      <c r="K3268" t="s">
        <v>224</v>
      </c>
      <c r="L3268">
        <v>700</v>
      </c>
      <c r="M3268" t="s">
        <v>193</v>
      </c>
      <c r="N3268">
        <v>6</v>
      </c>
      <c r="O3268">
        <v>106.61</v>
      </c>
      <c r="P3268">
        <v>348</v>
      </c>
      <c r="Q3268" t="str">
        <f t="shared" si="51"/>
        <v>3-Small C&amp;I</v>
      </c>
      <c r="R3268" s="182"/>
      <c r="S3268" t="s">
        <v>304</v>
      </c>
      <c r="U3268" s="182"/>
    </row>
    <row r="3269" spans="1:21" x14ac:dyDescent="0.35">
      <c r="A3269">
        <v>5</v>
      </c>
      <c r="B3269" t="s">
        <v>181</v>
      </c>
      <c r="C3269">
        <v>2020</v>
      </c>
      <c r="D3269">
        <v>9</v>
      </c>
      <c r="E3269" t="s">
        <v>188</v>
      </c>
      <c r="F3269">
        <v>5</v>
      </c>
      <c r="G3269" t="s">
        <v>195</v>
      </c>
      <c r="H3269">
        <v>5</v>
      </c>
      <c r="I3269" t="s">
        <v>190</v>
      </c>
      <c r="J3269" t="s">
        <v>115</v>
      </c>
      <c r="K3269" t="s">
        <v>185</v>
      </c>
      <c r="L3269">
        <v>460</v>
      </c>
      <c r="M3269" t="s">
        <v>198</v>
      </c>
      <c r="N3269">
        <v>994</v>
      </c>
      <c r="O3269">
        <v>159280.21</v>
      </c>
      <c r="P3269">
        <v>1665646</v>
      </c>
      <c r="Q3269" t="str">
        <f t="shared" si="51"/>
        <v>3-Small C&amp;I</v>
      </c>
      <c r="R3269" s="182"/>
      <c r="S3269" t="s">
        <v>304</v>
      </c>
      <c r="U3269" s="182"/>
    </row>
    <row r="3270" spans="1:21" x14ac:dyDescent="0.35">
      <c r="A3270">
        <v>5</v>
      </c>
      <c r="B3270" t="s">
        <v>181</v>
      </c>
      <c r="C3270">
        <v>2020</v>
      </c>
      <c r="D3270">
        <v>9</v>
      </c>
      <c r="E3270" t="s">
        <v>188</v>
      </c>
      <c r="F3270">
        <v>3</v>
      </c>
      <c r="G3270" t="s">
        <v>189</v>
      </c>
      <c r="H3270">
        <v>9</v>
      </c>
      <c r="I3270" t="s">
        <v>275</v>
      </c>
      <c r="J3270" t="s">
        <v>117</v>
      </c>
      <c r="K3270" t="s">
        <v>236</v>
      </c>
      <c r="L3270">
        <v>300</v>
      </c>
      <c r="M3270" t="s">
        <v>191</v>
      </c>
      <c r="N3270">
        <v>306</v>
      </c>
      <c r="O3270">
        <v>-173479.12</v>
      </c>
      <c r="P3270">
        <v>447220</v>
      </c>
      <c r="Q3270" t="str">
        <f t="shared" si="51"/>
        <v>3-Small C&amp;I</v>
      </c>
      <c r="R3270" s="182"/>
      <c r="S3270" t="s">
        <v>304</v>
      </c>
      <c r="U3270" s="182"/>
    </row>
    <row r="3271" spans="1:21" x14ac:dyDescent="0.35">
      <c r="A3271">
        <v>5</v>
      </c>
      <c r="B3271" t="s">
        <v>181</v>
      </c>
      <c r="C3271">
        <v>2020</v>
      </c>
      <c r="D3271">
        <v>9</v>
      </c>
      <c r="E3271" t="s">
        <v>188</v>
      </c>
      <c r="F3271">
        <v>77</v>
      </c>
      <c r="G3271" t="s">
        <v>212</v>
      </c>
      <c r="H3271">
        <v>950</v>
      </c>
      <c r="I3271" t="s">
        <v>184</v>
      </c>
      <c r="J3271" t="s">
        <v>115</v>
      </c>
      <c r="K3271" t="s">
        <v>185</v>
      </c>
      <c r="L3271">
        <v>4577</v>
      </c>
      <c r="M3271" t="s">
        <v>212</v>
      </c>
      <c r="N3271">
        <v>1</v>
      </c>
      <c r="O3271">
        <v>149.18</v>
      </c>
      <c r="P3271">
        <v>1485</v>
      </c>
      <c r="Q3271" t="str">
        <f t="shared" si="51"/>
        <v>3-Small C&amp;I</v>
      </c>
      <c r="R3271" s="182"/>
      <c r="S3271" t="s">
        <v>304</v>
      </c>
      <c r="U3271" s="182"/>
    </row>
    <row r="3272" spans="1:21" x14ac:dyDescent="0.35">
      <c r="A3272">
        <v>4</v>
      </c>
      <c r="B3272" t="s">
        <v>187</v>
      </c>
      <c r="C3272">
        <v>2020</v>
      </c>
      <c r="D3272">
        <v>9</v>
      </c>
      <c r="E3272" t="s">
        <v>188</v>
      </c>
      <c r="F3272">
        <v>3</v>
      </c>
      <c r="G3272" t="s">
        <v>189</v>
      </c>
      <c r="H3272">
        <v>955</v>
      </c>
      <c r="I3272" t="s">
        <v>282</v>
      </c>
      <c r="J3272" t="s">
        <v>127</v>
      </c>
      <c r="K3272" t="s">
        <v>263</v>
      </c>
      <c r="L3272">
        <v>4532</v>
      </c>
      <c r="M3272" t="s">
        <v>200</v>
      </c>
      <c r="N3272">
        <v>1</v>
      </c>
      <c r="O3272">
        <v>82.64</v>
      </c>
      <c r="P3272">
        <v>0</v>
      </c>
      <c r="Q3272" t="str">
        <f t="shared" si="51"/>
        <v>4-Medium C&amp;I</v>
      </c>
      <c r="R3272" s="182"/>
      <c r="S3272" t="s">
        <v>304</v>
      </c>
      <c r="U3272" s="182"/>
    </row>
    <row r="3273" spans="1:21" x14ac:dyDescent="0.35">
      <c r="A3273">
        <v>5</v>
      </c>
      <c r="B3273" t="s">
        <v>181</v>
      </c>
      <c r="C3273">
        <v>2020</v>
      </c>
      <c r="D3273">
        <v>9</v>
      </c>
      <c r="E3273" t="s">
        <v>188</v>
      </c>
      <c r="F3273">
        <v>3</v>
      </c>
      <c r="G3273" t="s">
        <v>189</v>
      </c>
      <c r="H3273">
        <v>20</v>
      </c>
      <c r="I3273" t="s">
        <v>300</v>
      </c>
      <c r="J3273" t="s">
        <v>128</v>
      </c>
      <c r="K3273" t="s">
        <v>205</v>
      </c>
      <c r="L3273">
        <v>300</v>
      </c>
      <c r="M3273" t="s">
        <v>191</v>
      </c>
      <c r="N3273">
        <v>68</v>
      </c>
      <c r="O3273">
        <v>102232.64</v>
      </c>
      <c r="P3273">
        <v>588102</v>
      </c>
      <c r="Q3273" t="str">
        <f t="shared" si="51"/>
        <v>4-Medium C&amp;I</v>
      </c>
      <c r="R3273" s="182"/>
      <c r="S3273" t="s">
        <v>304</v>
      </c>
      <c r="U3273" s="182"/>
    </row>
    <row r="3274" spans="1:21" x14ac:dyDescent="0.35">
      <c r="A3274">
        <v>5</v>
      </c>
      <c r="B3274" t="s">
        <v>181</v>
      </c>
      <c r="C3274">
        <v>2020</v>
      </c>
      <c r="D3274">
        <v>9</v>
      </c>
      <c r="E3274" t="s">
        <v>188</v>
      </c>
      <c r="F3274">
        <v>3</v>
      </c>
      <c r="G3274" t="s">
        <v>189</v>
      </c>
      <c r="H3274">
        <v>954</v>
      </c>
      <c r="I3274" t="s">
        <v>237</v>
      </c>
      <c r="J3274" t="s">
        <v>119</v>
      </c>
      <c r="K3274" t="s">
        <v>216</v>
      </c>
      <c r="L3274">
        <v>4532</v>
      </c>
      <c r="M3274" t="s">
        <v>200</v>
      </c>
      <c r="N3274">
        <v>7896</v>
      </c>
      <c r="O3274">
        <v>12961147.640000001</v>
      </c>
      <c r="P3274">
        <v>155760958</v>
      </c>
      <c r="Q3274" t="str">
        <f t="shared" si="51"/>
        <v>4-Medium C&amp;I</v>
      </c>
      <c r="R3274" s="182"/>
      <c r="S3274" t="s">
        <v>304</v>
      </c>
      <c r="U3274" s="182"/>
    </row>
    <row r="3275" spans="1:21" x14ac:dyDescent="0.35">
      <c r="A3275">
        <v>4</v>
      </c>
      <c r="B3275" t="s">
        <v>187</v>
      </c>
      <c r="C3275">
        <v>2020</v>
      </c>
      <c r="D3275">
        <v>9</v>
      </c>
      <c r="E3275" t="s">
        <v>188</v>
      </c>
      <c r="F3275">
        <v>5</v>
      </c>
      <c r="G3275" t="s">
        <v>195</v>
      </c>
      <c r="H3275">
        <v>710</v>
      </c>
      <c r="I3275" t="s">
        <v>220</v>
      </c>
      <c r="J3275" t="s">
        <v>207</v>
      </c>
      <c r="K3275" t="s">
        <v>208</v>
      </c>
      <c r="L3275">
        <v>4552</v>
      </c>
      <c r="M3275" t="s">
        <v>276</v>
      </c>
      <c r="N3275">
        <v>1</v>
      </c>
      <c r="O3275">
        <v>5510.75</v>
      </c>
      <c r="P3275">
        <v>71618</v>
      </c>
      <c r="Q3275" t="str">
        <f t="shared" si="51"/>
        <v>5-Large C&amp;I</v>
      </c>
      <c r="R3275" s="182"/>
      <c r="S3275" t="s">
        <v>304</v>
      </c>
      <c r="U3275" s="182"/>
    </row>
    <row r="3276" spans="1:21" x14ac:dyDescent="0.35">
      <c r="A3276">
        <v>4</v>
      </c>
      <c r="B3276" t="s">
        <v>187</v>
      </c>
      <c r="C3276">
        <v>2020</v>
      </c>
      <c r="D3276">
        <v>9</v>
      </c>
      <c r="E3276" t="s">
        <v>188</v>
      </c>
      <c r="F3276">
        <v>10</v>
      </c>
      <c r="G3276" t="s">
        <v>238</v>
      </c>
      <c r="H3276">
        <v>1</v>
      </c>
      <c r="I3276" t="s">
        <v>229</v>
      </c>
      <c r="J3276" t="s">
        <v>121</v>
      </c>
      <c r="K3276" t="s">
        <v>230</v>
      </c>
      <c r="L3276">
        <v>207</v>
      </c>
      <c r="M3276" t="s">
        <v>243</v>
      </c>
      <c r="N3276">
        <v>24</v>
      </c>
      <c r="O3276">
        <v>5853.54</v>
      </c>
      <c r="P3276">
        <v>25191</v>
      </c>
      <c r="Q3276" t="str">
        <f t="shared" si="51"/>
        <v>1-Residential</v>
      </c>
      <c r="R3276" s="182"/>
      <c r="S3276" t="s">
        <v>304</v>
      </c>
      <c r="U3276" s="182"/>
    </row>
    <row r="3277" spans="1:21" x14ac:dyDescent="0.35">
      <c r="A3277">
        <v>4</v>
      </c>
      <c r="B3277" t="s">
        <v>187</v>
      </c>
      <c r="C3277">
        <v>2020</v>
      </c>
      <c r="D3277">
        <v>9</v>
      </c>
      <c r="E3277" t="s">
        <v>188</v>
      </c>
      <c r="F3277">
        <v>1</v>
      </c>
      <c r="G3277" t="s">
        <v>183</v>
      </c>
      <c r="H3277">
        <v>1</v>
      </c>
      <c r="I3277" t="s">
        <v>229</v>
      </c>
      <c r="J3277" t="s">
        <v>121</v>
      </c>
      <c r="K3277" t="s">
        <v>230</v>
      </c>
      <c r="L3277">
        <v>200</v>
      </c>
      <c r="M3277" t="s">
        <v>210</v>
      </c>
      <c r="N3277">
        <v>2114</v>
      </c>
      <c r="O3277">
        <v>545797.94999999995</v>
      </c>
      <c r="P3277">
        <v>2351458</v>
      </c>
      <c r="Q3277" t="str">
        <f t="shared" si="51"/>
        <v>1-Residential</v>
      </c>
      <c r="R3277" s="182"/>
      <c r="S3277" t="s">
        <v>304</v>
      </c>
      <c r="U3277" s="182"/>
    </row>
    <row r="3278" spans="1:21" x14ac:dyDescent="0.35">
      <c r="A3278">
        <v>5</v>
      </c>
      <c r="B3278" t="s">
        <v>181</v>
      </c>
      <c r="C3278">
        <v>2020</v>
      </c>
      <c r="D3278">
        <v>9</v>
      </c>
      <c r="E3278" t="s">
        <v>188</v>
      </c>
      <c r="F3278">
        <v>1</v>
      </c>
      <c r="G3278" t="s">
        <v>183</v>
      </c>
      <c r="H3278">
        <v>6</v>
      </c>
      <c r="I3278" t="s">
        <v>256</v>
      </c>
      <c r="J3278" t="s">
        <v>122</v>
      </c>
      <c r="K3278" t="s">
        <v>242</v>
      </c>
      <c r="L3278">
        <v>200</v>
      </c>
      <c r="M3278" t="s">
        <v>210</v>
      </c>
      <c r="N3278">
        <v>60080</v>
      </c>
      <c r="O3278">
        <v>5218955.43</v>
      </c>
      <c r="P3278">
        <v>35539539</v>
      </c>
      <c r="Q3278" t="str">
        <f t="shared" si="51"/>
        <v>2-Low Income Residential</v>
      </c>
      <c r="R3278" s="182"/>
      <c r="S3278" t="s">
        <v>304</v>
      </c>
      <c r="U3278" s="182"/>
    </row>
    <row r="3279" spans="1:21" x14ac:dyDescent="0.35">
      <c r="A3279">
        <v>5</v>
      </c>
      <c r="B3279" t="s">
        <v>181</v>
      </c>
      <c r="C3279">
        <v>2020</v>
      </c>
      <c r="D3279">
        <v>9</v>
      </c>
      <c r="E3279" t="s">
        <v>188</v>
      </c>
      <c r="F3279">
        <v>6</v>
      </c>
      <c r="G3279" t="s">
        <v>192</v>
      </c>
      <c r="H3279">
        <v>600</v>
      </c>
      <c r="I3279" t="s">
        <v>266</v>
      </c>
      <c r="J3279" t="s">
        <v>123</v>
      </c>
      <c r="K3279" t="s">
        <v>261</v>
      </c>
      <c r="L3279">
        <v>700</v>
      </c>
      <c r="M3279" t="s">
        <v>193</v>
      </c>
      <c r="N3279">
        <v>71</v>
      </c>
      <c r="O3279">
        <v>65530.47</v>
      </c>
      <c r="P3279">
        <v>101470</v>
      </c>
      <c r="Q3279" t="str">
        <f t="shared" si="51"/>
        <v>Street</v>
      </c>
      <c r="R3279" s="182"/>
      <c r="S3279" t="s">
        <v>304</v>
      </c>
      <c r="U3279" s="182"/>
    </row>
    <row r="3280" spans="1:21" x14ac:dyDescent="0.35">
      <c r="A3280">
        <v>5</v>
      </c>
      <c r="B3280" t="s">
        <v>181</v>
      </c>
      <c r="C3280">
        <v>2020</v>
      </c>
      <c r="D3280">
        <v>9</v>
      </c>
      <c r="E3280" t="s">
        <v>188</v>
      </c>
      <c r="F3280">
        <v>6</v>
      </c>
      <c r="G3280" t="s">
        <v>192</v>
      </c>
      <c r="H3280">
        <v>603</v>
      </c>
      <c r="I3280" t="s">
        <v>196</v>
      </c>
      <c r="J3280" t="s">
        <v>125</v>
      </c>
      <c r="K3280" t="s">
        <v>197</v>
      </c>
      <c r="L3280">
        <v>700</v>
      </c>
      <c r="M3280" t="s">
        <v>193</v>
      </c>
      <c r="N3280">
        <v>635</v>
      </c>
      <c r="O3280">
        <v>51070.14</v>
      </c>
      <c r="P3280">
        <v>136932</v>
      </c>
      <c r="Q3280" t="str">
        <f t="shared" si="51"/>
        <v>Street</v>
      </c>
      <c r="R3280" s="182"/>
      <c r="S3280" t="s">
        <v>304</v>
      </c>
      <c r="U3280" s="182"/>
    </row>
    <row r="3281" spans="1:21" x14ac:dyDescent="0.35">
      <c r="A3281">
        <v>4</v>
      </c>
      <c r="B3281" t="s">
        <v>187</v>
      </c>
      <c r="C3281">
        <v>2020</v>
      </c>
      <c r="D3281">
        <v>9</v>
      </c>
      <c r="E3281" t="s">
        <v>188</v>
      </c>
      <c r="F3281">
        <v>6</v>
      </c>
      <c r="G3281" t="s">
        <v>192</v>
      </c>
      <c r="H3281">
        <v>615</v>
      </c>
      <c r="I3281" t="s">
        <v>292</v>
      </c>
      <c r="J3281" t="s">
        <v>123</v>
      </c>
      <c r="K3281" t="s">
        <v>261</v>
      </c>
      <c r="L3281">
        <v>4562</v>
      </c>
      <c r="M3281" t="s">
        <v>211</v>
      </c>
      <c r="N3281">
        <v>1</v>
      </c>
      <c r="O3281">
        <v>6300.25</v>
      </c>
      <c r="P3281">
        <v>15290</v>
      </c>
      <c r="Q3281" t="str">
        <f t="shared" si="51"/>
        <v>Street</v>
      </c>
      <c r="R3281" s="182"/>
      <c r="S3281" t="s">
        <v>304</v>
      </c>
      <c r="U3281" s="182"/>
    </row>
    <row r="3282" spans="1:21" x14ac:dyDescent="0.35">
      <c r="A3282">
        <v>4</v>
      </c>
      <c r="B3282" t="s">
        <v>187</v>
      </c>
      <c r="C3282">
        <v>2020</v>
      </c>
      <c r="D3282">
        <v>9</v>
      </c>
      <c r="E3282" t="s">
        <v>188</v>
      </c>
      <c r="F3282">
        <v>60</v>
      </c>
      <c r="G3282" t="s">
        <v>212</v>
      </c>
      <c r="H3282">
        <v>615</v>
      </c>
      <c r="I3282" t="s">
        <v>292</v>
      </c>
      <c r="J3282" t="s">
        <v>123</v>
      </c>
      <c r="K3282" t="s">
        <v>261</v>
      </c>
      <c r="L3282">
        <v>4563</v>
      </c>
      <c r="M3282" t="s">
        <v>228</v>
      </c>
      <c r="N3282">
        <v>1</v>
      </c>
      <c r="O3282">
        <v>11.9</v>
      </c>
      <c r="P3282">
        <v>29</v>
      </c>
      <c r="Q3282" t="str">
        <f t="shared" si="51"/>
        <v>Street</v>
      </c>
      <c r="R3282" s="182"/>
      <c r="S3282" t="s">
        <v>304</v>
      </c>
      <c r="U3282" s="182"/>
    </row>
    <row r="3283" spans="1:21" x14ac:dyDescent="0.35">
      <c r="A3283">
        <v>4</v>
      </c>
      <c r="B3283" t="s">
        <v>187</v>
      </c>
      <c r="C3283">
        <v>2020</v>
      </c>
      <c r="D3283">
        <v>9</v>
      </c>
      <c r="E3283" t="s">
        <v>188</v>
      </c>
      <c r="F3283">
        <v>60</v>
      </c>
      <c r="G3283" t="s">
        <v>212</v>
      </c>
      <c r="H3283">
        <v>624</v>
      </c>
      <c r="I3283" t="s">
        <v>226</v>
      </c>
      <c r="J3283" t="s">
        <v>124</v>
      </c>
      <c r="K3283" t="s">
        <v>227</v>
      </c>
      <c r="L3283">
        <v>4563</v>
      </c>
      <c r="M3283" t="s">
        <v>228</v>
      </c>
      <c r="N3283">
        <v>2</v>
      </c>
      <c r="O3283">
        <v>30.21</v>
      </c>
      <c r="P3283">
        <v>131</v>
      </c>
      <c r="Q3283" t="str">
        <f t="shared" si="51"/>
        <v>Street</v>
      </c>
      <c r="R3283" s="182"/>
      <c r="S3283" t="s">
        <v>304</v>
      </c>
      <c r="U3283" s="182"/>
    </row>
    <row r="3284" spans="1:21" x14ac:dyDescent="0.35">
      <c r="A3284">
        <v>5</v>
      </c>
      <c r="B3284" t="s">
        <v>181</v>
      </c>
      <c r="C3284">
        <v>2020</v>
      </c>
      <c r="D3284">
        <v>9</v>
      </c>
      <c r="E3284" t="s">
        <v>188</v>
      </c>
      <c r="F3284">
        <v>6</v>
      </c>
      <c r="G3284" t="s">
        <v>192</v>
      </c>
      <c r="H3284">
        <v>619</v>
      </c>
      <c r="I3284" t="s">
        <v>277</v>
      </c>
      <c r="J3284" t="s">
        <v>278</v>
      </c>
      <c r="K3284" t="s">
        <v>212</v>
      </c>
      <c r="L3284">
        <v>4562</v>
      </c>
      <c r="M3284" t="s">
        <v>211</v>
      </c>
      <c r="N3284">
        <v>443</v>
      </c>
      <c r="O3284">
        <v>399260.97</v>
      </c>
      <c r="P3284">
        <v>3127405</v>
      </c>
      <c r="Q3284" t="str">
        <f t="shared" si="51"/>
        <v>Street</v>
      </c>
      <c r="R3284" s="182"/>
      <c r="S3284" t="s">
        <v>304</v>
      </c>
      <c r="U3284" s="182"/>
    </row>
    <row r="3285" spans="1:21" x14ac:dyDescent="0.35">
      <c r="A3285">
        <v>5</v>
      </c>
      <c r="B3285" t="s">
        <v>181</v>
      </c>
      <c r="C3285">
        <v>2020</v>
      </c>
      <c r="D3285">
        <v>9</v>
      </c>
      <c r="E3285" t="s">
        <v>188</v>
      </c>
      <c r="F3285">
        <v>6</v>
      </c>
      <c r="G3285" t="s">
        <v>192</v>
      </c>
      <c r="H3285">
        <v>626</v>
      </c>
      <c r="I3285" t="s">
        <v>268</v>
      </c>
      <c r="J3285" t="s">
        <v>132</v>
      </c>
      <c r="K3285" t="s">
        <v>212</v>
      </c>
      <c r="L3285">
        <v>700</v>
      </c>
      <c r="M3285" t="s">
        <v>193</v>
      </c>
      <c r="N3285">
        <v>4</v>
      </c>
      <c r="O3285">
        <v>2290.44</v>
      </c>
      <c r="P3285">
        <v>625</v>
      </c>
      <c r="Q3285" t="str">
        <f t="shared" si="51"/>
        <v>Street</v>
      </c>
      <c r="R3285" s="182"/>
      <c r="S3285" t="s">
        <v>304</v>
      </c>
      <c r="U3285" s="182"/>
    </row>
    <row r="3286" spans="1:21" x14ac:dyDescent="0.35">
      <c r="A3286">
        <v>5</v>
      </c>
      <c r="B3286" t="s">
        <v>181</v>
      </c>
      <c r="C3286">
        <v>2020</v>
      </c>
      <c r="D3286">
        <v>9</v>
      </c>
      <c r="E3286" t="s">
        <v>188</v>
      </c>
      <c r="F3286">
        <v>6</v>
      </c>
      <c r="G3286" t="s">
        <v>192</v>
      </c>
      <c r="H3286">
        <v>608</v>
      </c>
      <c r="I3286" t="s">
        <v>290</v>
      </c>
      <c r="J3286" t="s">
        <v>278</v>
      </c>
      <c r="K3286" t="s">
        <v>212</v>
      </c>
      <c r="L3286">
        <v>700</v>
      </c>
      <c r="M3286" t="s">
        <v>193</v>
      </c>
      <c r="N3286">
        <v>58</v>
      </c>
      <c r="O3286">
        <v>33576.82</v>
      </c>
      <c r="P3286">
        <v>158447</v>
      </c>
      <c r="Q3286" t="str">
        <f t="shared" si="51"/>
        <v>Street</v>
      </c>
      <c r="R3286" s="182"/>
      <c r="S3286" t="s">
        <v>304</v>
      </c>
      <c r="U3286" s="182"/>
    </row>
    <row r="3287" spans="1:21" x14ac:dyDescent="0.35">
      <c r="A3287">
        <v>5</v>
      </c>
      <c r="B3287" t="s">
        <v>181</v>
      </c>
      <c r="C3287">
        <v>2020</v>
      </c>
      <c r="D3287">
        <v>9</v>
      </c>
      <c r="E3287" t="s">
        <v>188</v>
      </c>
      <c r="F3287">
        <v>3</v>
      </c>
      <c r="G3287" t="s">
        <v>189</v>
      </c>
      <c r="H3287">
        <v>5</v>
      </c>
      <c r="I3287" t="s">
        <v>190</v>
      </c>
      <c r="J3287" t="s">
        <v>115</v>
      </c>
      <c r="K3287" t="s">
        <v>185</v>
      </c>
      <c r="L3287">
        <v>300</v>
      </c>
      <c r="M3287" t="s">
        <v>191</v>
      </c>
      <c r="N3287">
        <v>42510</v>
      </c>
      <c r="O3287">
        <v>302229.76000000001</v>
      </c>
      <c r="P3287">
        <v>51083853</v>
      </c>
      <c r="Q3287" t="str">
        <f t="shared" si="51"/>
        <v>3-Small C&amp;I</v>
      </c>
      <c r="R3287" s="182"/>
      <c r="S3287" t="s">
        <v>304</v>
      </c>
      <c r="U3287" s="182"/>
    </row>
    <row r="3288" spans="1:21" x14ac:dyDescent="0.35">
      <c r="A3288">
        <v>5</v>
      </c>
      <c r="B3288" t="s">
        <v>181</v>
      </c>
      <c r="C3288">
        <v>2020</v>
      </c>
      <c r="D3288">
        <v>9</v>
      </c>
      <c r="E3288" t="s">
        <v>188</v>
      </c>
      <c r="F3288">
        <v>1</v>
      </c>
      <c r="G3288" t="s">
        <v>183</v>
      </c>
      <c r="H3288">
        <v>11</v>
      </c>
      <c r="I3288" t="s">
        <v>283</v>
      </c>
      <c r="J3288" t="s">
        <v>115</v>
      </c>
      <c r="K3288" t="s">
        <v>185</v>
      </c>
      <c r="L3288">
        <v>200</v>
      </c>
      <c r="M3288" t="s">
        <v>210</v>
      </c>
      <c r="N3288">
        <v>9</v>
      </c>
      <c r="O3288">
        <v>-22151.72</v>
      </c>
      <c r="P3288">
        <v>46846</v>
      </c>
      <c r="Q3288" t="str">
        <f t="shared" si="51"/>
        <v>3-Small C&amp;I</v>
      </c>
      <c r="R3288" s="182"/>
      <c r="S3288" t="s">
        <v>304</v>
      </c>
      <c r="U3288" s="182"/>
    </row>
    <row r="3289" spans="1:21" x14ac:dyDescent="0.35">
      <c r="A3289">
        <v>4</v>
      </c>
      <c r="B3289" t="s">
        <v>187</v>
      </c>
      <c r="C3289">
        <v>2020</v>
      </c>
      <c r="D3289">
        <v>9</v>
      </c>
      <c r="E3289" t="s">
        <v>188</v>
      </c>
      <c r="F3289">
        <v>3</v>
      </c>
      <c r="G3289" t="s">
        <v>189</v>
      </c>
      <c r="H3289">
        <v>9</v>
      </c>
      <c r="I3289" t="s">
        <v>275</v>
      </c>
      <c r="J3289" t="s">
        <v>117</v>
      </c>
      <c r="K3289" t="s">
        <v>236</v>
      </c>
      <c r="L3289">
        <v>300</v>
      </c>
      <c r="M3289" t="s">
        <v>191</v>
      </c>
      <c r="N3289">
        <v>2</v>
      </c>
      <c r="O3289">
        <v>65.14</v>
      </c>
      <c r="P3289">
        <v>249</v>
      </c>
      <c r="Q3289" t="str">
        <f t="shared" si="51"/>
        <v>3-Small C&amp;I</v>
      </c>
      <c r="R3289" s="182"/>
      <c r="S3289" t="s">
        <v>304</v>
      </c>
      <c r="U3289" s="182"/>
    </row>
    <row r="3290" spans="1:21" x14ac:dyDescent="0.35">
      <c r="A3290">
        <v>5</v>
      </c>
      <c r="B3290" t="s">
        <v>181</v>
      </c>
      <c r="C3290">
        <v>2020</v>
      </c>
      <c r="D3290">
        <v>9</v>
      </c>
      <c r="E3290" t="s">
        <v>188</v>
      </c>
      <c r="F3290">
        <v>79</v>
      </c>
      <c r="G3290" t="s">
        <v>212</v>
      </c>
      <c r="H3290">
        <v>951</v>
      </c>
      <c r="I3290" t="s">
        <v>250</v>
      </c>
      <c r="J3290" t="s">
        <v>126</v>
      </c>
      <c r="K3290" t="s">
        <v>249</v>
      </c>
      <c r="L3290">
        <v>4579</v>
      </c>
      <c r="M3290" t="s">
        <v>221</v>
      </c>
      <c r="N3290">
        <v>7</v>
      </c>
      <c r="O3290">
        <v>315.98</v>
      </c>
      <c r="P3290">
        <v>2844</v>
      </c>
      <c r="Q3290" t="str">
        <f t="shared" si="51"/>
        <v>3-Small C&amp;I</v>
      </c>
      <c r="R3290" s="182"/>
      <c r="U3290" s="182"/>
    </row>
    <row r="3291" spans="1:21" x14ac:dyDescent="0.35">
      <c r="A3291">
        <v>5</v>
      </c>
      <c r="B3291" t="s">
        <v>181</v>
      </c>
      <c r="C3291">
        <v>2020</v>
      </c>
      <c r="D3291">
        <v>9</v>
      </c>
      <c r="E3291" t="s">
        <v>188</v>
      </c>
      <c r="F3291">
        <v>5</v>
      </c>
      <c r="G3291" t="s">
        <v>195</v>
      </c>
      <c r="H3291">
        <v>950</v>
      </c>
      <c r="I3291" t="s">
        <v>184</v>
      </c>
      <c r="J3291" t="s">
        <v>115</v>
      </c>
      <c r="K3291" t="s">
        <v>185</v>
      </c>
      <c r="L3291">
        <v>4552</v>
      </c>
      <c r="M3291" t="s">
        <v>276</v>
      </c>
      <c r="N3291">
        <v>1319</v>
      </c>
      <c r="O3291">
        <v>359182.65</v>
      </c>
      <c r="P3291">
        <v>3710997</v>
      </c>
      <c r="Q3291" t="str">
        <f t="shared" si="51"/>
        <v>3-Small C&amp;I</v>
      </c>
      <c r="R3291" s="182"/>
      <c r="U3291" s="182"/>
    </row>
    <row r="3292" spans="1:21" x14ac:dyDescent="0.35">
      <c r="A3292">
        <v>5</v>
      </c>
      <c r="B3292" t="s">
        <v>181</v>
      </c>
      <c r="C3292">
        <v>2020</v>
      </c>
      <c r="D3292">
        <v>9</v>
      </c>
      <c r="E3292" t="s">
        <v>188</v>
      </c>
      <c r="F3292">
        <v>79</v>
      </c>
      <c r="G3292" t="s">
        <v>212</v>
      </c>
      <c r="H3292">
        <v>950</v>
      </c>
      <c r="I3292" t="s">
        <v>184</v>
      </c>
      <c r="J3292" t="s">
        <v>115</v>
      </c>
      <c r="K3292" t="s">
        <v>185</v>
      </c>
      <c r="L3292">
        <v>4579</v>
      </c>
      <c r="M3292" t="s">
        <v>221</v>
      </c>
      <c r="N3292">
        <v>83</v>
      </c>
      <c r="O3292">
        <v>6476.82</v>
      </c>
      <c r="P3292">
        <v>60887</v>
      </c>
      <c r="Q3292" t="str">
        <f t="shared" si="51"/>
        <v>3-Small C&amp;I</v>
      </c>
    </row>
    <row r="3293" spans="1:21" x14ac:dyDescent="0.35">
      <c r="A3293">
        <v>5</v>
      </c>
      <c r="B3293" t="s">
        <v>181</v>
      </c>
      <c r="C3293">
        <v>2020</v>
      </c>
      <c r="D3293">
        <v>9</v>
      </c>
      <c r="E3293" t="s">
        <v>188</v>
      </c>
      <c r="F3293">
        <v>3</v>
      </c>
      <c r="G3293" t="s">
        <v>189</v>
      </c>
      <c r="H3293">
        <v>13</v>
      </c>
      <c r="I3293" t="s">
        <v>296</v>
      </c>
      <c r="J3293" t="s">
        <v>119</v>
      </c>
      <c r="K3293" t="s">
        <v>216</v>
      </c>
      <c r="L3293">
        <v>300</v>
      </c>
      <c r="M3293" t="s">
        <v>191</v>
      </c>
      <c r="N3293">
        <v>90</v>
      </c>
      <c r="O3293">
        <v>210619.22</v>
      </c>
      <c r="P3293">
        <v>1214907</v>
      </c>
      <c r="Q3293" t="str">
        <f t="shared" si="51"/>
        <v>4-Medium C&amp;I</v>
      </c>
    </row>
    <row r="3294" spans="1:21" x14ac:dyDescent="0.35">
      <c r="A3294">
        <v>5</v>
      </c>
      <c r="B3294" t="s">
        <v>181</v>
      </c>
      <c r="C3294">
        <v>2020</v>
      </c>
      <c r="D3294">
        <v>9</v>
      </c>
      <c r="E3294" t="s">
        <v>188</v>
      </c>
      <c r="F3294">
        <v>1</v>
      </c>
      <c r="G3294" t="s">
        <v>183</v>
      </c>
      <c r="H3294">
        <v>18</v>
      </c>
      <c r="I3294" t="s">
        <v>215</v>
      </c>
      <c r="J3294" t="s">
        <v>119</v>
      </c>
      <c r="K3294" t="s">
        <v>216</v>
      </c>
      <c r="L3294">
        <v>200</v>
      </c>
      <c r="M3294" t="s">
        <v>210</v>
      </c>
      <c r="N3294">
        <v>1</v>
      </c>
      <c r="O3294">
        <v>158.38999999999999</v>
      </c>
      <c r="P3294">
        <v>560</v>
      </c>
      <c r="Q3294" t="str">
        <f t="shared" si="51"/>
        <v>4-Medium C&amp;I</v>
      </c>
    </row>
    <row r="3295" spans="1:21" x14ac:dyDescent="0.35">
      <c r="A3295">
        <v>5</v>
      </c>
      <c r="B3295" t="s">
        <v>181</v>
      </c>
      <c r="C3295">
        <v>2020</v>
      </c>
      <c r="D3295">
        <v>9</v>
      </c>
      <c r="E3295" t="s">
        <v>188</v>
      </c>
      <c r="F3295">
        <v>3</v>
      </c>
      <c r="G3295" t="s">
        <v>189</v>
      </c>
      <c r="H3295">
        <v>701</v>
      </c>
      <c r="I3295" t="s">
        <v>206</v>
      </c>
      <c r="J3295" t="s">
        <v>207</v>
      </c>
      <c r="K3295" t="s">
        <v>208</v>
      </c>
      <c r="L3295">
        <v>300</v>
      </c>
      <c r="M3295" t="s">
        <v>191</v>
      </c>
      <c r="N3295">
        <v>172</v>
      </c>
      <c r="O3295">
        <v>2319749.9300000002</v>
      </c>
      <c r="P3295">
        <v>15066433</v>
      </c>
      <c r="Q3295" t="str">
        <f t="shared" si="51"/>
        <v>5-Large C&amp;I</v>
      </c>
    </row>
    <row r="3296" spans="1:21" x14ac:dyDescent="0.35">
      <c r="A3296">
        <v>5</v>
      </c>
      <c r="B3296" t="s">
        <v>181</v>
      </c>
      <c r="C3296">
        <v>2020</v>
      </c>
      <c r="D3296">
        <v>9</v>
      </c>
      <c r="E3296" t="s">
        <v>188</v>
      </c>
      <c r="F3296">
        <v>79</v>
      </c>
      <c r="G3296" t="s">
        <v>212</v>
      </c>
      <c r="H3296">
        <v>954</v>
      </c>
      <c r="I3296" t="s">
        <v>237</v>
      </c>
      <c r="J3296" t="s">
        <v>119</v>
      </c>
      <c r="K3296" t="s">
        <v>216</v>
      </c>
      <c r="L3296">
        <v>4579</v>
      </c>
      <c r="M3296" t="s">
        <v>221</v>
      </c>
      <c r="N3296">
        <v>5</v>
      </c>
      <c r="O3296">
        <v>3283.99</v>
      </c>
      <c r="P3296">
        <v>46020</v>
      </c>
      <c r="Q3296" t="str">
        <f t="shared" si="51"/>
        <v>4-Medium C&amp;I</v>
      </c>
    </row>
    <row r="3297" spans="1:17" x14ac:dyDescent="0.35">
      <c r="A3297">
        <v>5</v>
      </c>
      <c r="B3297" t="s">
        <v>181</v>
      </c>
      <c r="C3297">
        <v>2020</v>
      </c>
      <c r="D3297">
        <v>9</v>
      </c>
      <c r="E3297" t="s">
        <v>188</v>
      </c>
      <c r="F3297">
        <v>3</v>
      </c>
      <c r="G3297" t="s">
        <v>189</v>
      </c>
      <c r="H3297">
        <v>17</v>
      </c>
      <c r="I3297" t="s">
        <v>204</v>
      </c>
      <c r="J3297" t="s">
        <v>128</v>
      </c>
      <c r="K3297" t="s">
        <v>205</v>
      </c>
      <c r="L3297">
        <v>300</v>
      </c>
      <c r="M3297" t="s">
        <v>191</v>
      </c>
      <c r="N3297">
        <v>2</v>
      </c>
      <c r="O3297">
        <v>1202.6600000000001</v>
      </c>
      <c r="P3297">
        <v>6720</v>
      </c>
      <c r="Q3297" t="str">
        <f t="shared" si="51"/>
        <v>4-Medium C&amp;I</v>
      </c>
    </row>
    <row r="3298" spans="1:17" x14ac:dyDescent="0.35">
      <c r="A3298">
        <v>5</v>
      </c>
      <c r="B3298" t="s">
        <v>181</v>
      </c>
      <c r="C3298">
        <v>2020</v>
      </c>
      <c r="D3298">
        <v>9</v>
      </c>
      <c r="E3298" t="s">
        <v>188</v>
      </c>
      <c r="F3298">
        <v>75</v>
      </c>
      <c r="G3298" t="s">
        <v>212</v>
      </c>
      <c r="H3298">
        <v>18</v>
      </c>
      <c r="I3298" t="s">
        <v>215</v>
      </c>
      <c r="J3298" t="s">
        <v>119</v>
      </c>
      <c r="K3298" t="s">
        <v>216</v>
      </c>
      <c r="L3298">
        <v>1575</v>
      </c>
      <c r="M3298" t="s">
        <v>218</v>
      </c>
      <c r="N3298">
        <v>2</v>
      </c>
      <c r="O3298">
        <v>10615.74</v>
      </c>
      <c r="P3298">
        <v>66350</v>
      </c>
      <c r="Q3298" t="str">
        <f t="shared" si="51"/>
        <v>4-Medium C&amp;I</v>
      </c>
    </row>
    <row r="3299" spans="1:17" x14ac:dyDescent="0.35">
      <c r="A3299">
        <v>5</v>
      </c>
      <c r="B3299" t="s">
        <v>181</v>
      </c>
      <c r="C3299">
        <v>2020</v>
      </c>
      <c r="D3299">
        <v>9</v>
      </c>
      <c r="E3299" t="s">
        <v>188</v>
      </c>
      <c r="F3299">
        <v>5</v>
      </c>
      <c r="G3299" t="s">
        <v>195</v>
      </c>
      <c r="H3299">
        <v>710</v>
      </c>
      <c r="I3299" t="s">
        <v>220</v>
      </c>
      <c r="J3299" t="s">
        <v>207</v>
      </c>
      <c r="K3299" t="s">
        <v>208</v>
      </c>
      <c r="L3299">
        <v>4552</v>
      </c>
      <c r="M3299" t="s">
        <v>276</v>
      </c>
      <c r="N3299">
        <v>643</v>
      </c>
      <c r="O3299">
        <v>11139439.15</v>
      </c>
      <c r="P3299">
        <v>184171665</v>
      </c>
      <c r="Q3299" t="str">
        <f t="shared" si="51"/>
        <v>5-Large C&amp;I</v>
      </c>
    </row>
    <row r="3300" spans="1:17" x14ac:dyDescent="0.35">
      <c r="A3300">
        <v>5</v>
      </c>
      <c r="B3300" t="s">
        <v>181</v>
      </c>
      <c r="C3300">
        <v>2020</v>
      </c>
      <c r="D3300">
        <v>9</v>
      </c>
      <c r="E3300" t="s">
        <v>188</v>
      </c>
      <c r="F3300">
        <v>10</v>
      </c>
      <c r="G3300" t="s">
        <v>238</v>
      </c>
      <c r="H3300">
        <v>1</v>
      </c>
      <c r="I3300" t="s">
        <v>229</v>
      </c>
      <c r="J3300" t="s">
        <v>121</v>
      </c>
      <c r="K3300" t="s">
        <v>230</v>
      </c>
      <c r="L3300">
        <v>207</v>
      </c>
      <c r="M3300" t="s">
        <v>243</v>
      </c>
      <c r="N3300">
        <v>37685</v>
      </c>
      <c r="O3300">
        <v>5079250.8600000003</v>
      </c>
      <c r="P3300">
        <v>22026465</v>
      </c>
      <c r="Q3300" t="str">
        <f t="shared" si="51"/>
        <v>1-Residential</v>
      </c>
    </row>
    <row r="3301" spans="1:17" x14ac:dyDescent="0.35">
      <c r="A3301">
        <v>4</v>
      </c>
      <c r="B3301" t="s">
        <v>187</v>
      </c>
      <c r="C3301">
        <v>2020</v>
      </c>
      <c r="D3301">
        <v>9</v>
      </c>
      <c r="E3301" t="s">
        <v>188</v>
      </c>
      <c r="F3301">
        <v>3</v>
      </c>
      <c r="G3301" t="s">
        <v>189</v>
      </c>
      <c r="H3301">
        <v>903</v>
      </c>
      <c r="I3301" t="s">
        <v>239</v>
      </c>
      <c r="J3301" t="s">
        <v>121</v>
      </c>
      <c r="K3301" t="s">
        <v>230</v>
      </c>
      <c r="L3301">
        <v>4532</v>
      </c>
      <c r="M3301" t="s">
        <v>200</v>
      </c>
      <c r="N3301">
        <v>19</v>
      </c>
      <c r="O3301">
        <v>1398.73</v>
      </c>
      <c r="P3301">
        <v>9948</v>
      </c>
      <c r="Q3301" t="str">
        <f t="shared" si="51"/>
        <v>1-Residential</v>
      </c>
    </row>
    <row r="3302" spans="1:17" x14ac:dyDescent="0.35">
      <c r="A3302">
        <v>5</v>
      </c>
      <c r="B3302" t="s">
        <v>181</v>
      </c>
      <c r="C3302">
        <v>2020</v>
      </c>
      <c r="D3302">
        <v>9</v>
      </c>
      <c r="E3302" t="s">
        <v>188</v>
      </c>
      <c r="F3302">
        <v>10</v>
      </c>
      <c r="G3302" t="s">
        <v>238</v>
      </c>
      <c r="H3302">
        <v>616</v>
      </c>
      <c r="I3302" t="s">
        <v>199</v>
      </c>
      <c r="J3302" t="s">
        <v>125</v>
      </c>
      <c r="K3302" t="s">
        <v>197</v>
      </c>
      <c r="L3302">
        <v>4513</v>
      </c>
      <c r="M3302" t="s">
        <v>240</v>
      </c>
      <c r="N3302">
        <v>3</v>
      </c>
      <c r="O3302">
        <v>93.96</v>
      </c>
      <c r="P3302">
        <v>365</v>
      </c>
      <c r="Q3302" t="str">
        <f t="shared" si="51"/>
        <v>Street</v>
      </c>
    </row>
    <row r="3303" spans="1:17" x14ac:dyDescent="0.35">
      <c r="A3303">
        <v>5</v>
      </c>
      <c r="B3303" t="s">
        <v>181</v>
      </c>
      <c r="C3303">
        <v>2020</v>
      </c>
      <c r="D3303">
        <v>9</v>
      </c>
      <c r="E3303" t="s">
        <v>188</v>
      </c>
      <c r="F3303">
        <v>3</v>
      </c>
      <c r="G3303" t="s">
        <v>189</v>
      </c>
      <c r="H3303">
        <v>616</v>
      </c>
      <c r="I3303" t="s">
        <v>199</v>
      </c>
      <c r="J3303" t="s">
        <v>125</v>
      </c>
      <c r="K3303" t="s">
        <v>197</v>
      </c>
      <c r="L3303">
        <v>4532</v>
      </c>
      <c r="M3303" t="s">
        <v>200</v>
      </c>
      <c r="N3303">
        <v>3346</v>
      </c>
      <c r="O3303">
        <v>299482.51</v>
      </c>
      <c r="P3303">
        <v>1093322</v>
      </c>
      <c r="Q3303" t="str">
        <f t="shared" si="51"/>
        <v>Street</v>
      </c>
    </row>
    <row r="3304" spans="1:17" x14ac:dyDescent="0.35">
      <c r="A3304">
        <v>4</v>
      </c>
      <c r="B3304" t="s">
        <v>187</v>
      </c>
      <c r="C3304">
        <v>2020</v>
      </c>
      <c r="D3304">
        <v>9</v>
      </c>
      <c r="E3304" t="s">
        <v>188</v>
      </c>
      <c r="F3304">
        <v>3</v>
      </c>
      <c r="G3304" t="s">
        <v>189</v>
      </c>
      <c r="H3304">
        <v>616</v>
      </c>
      <c r="I3304" t="s">
        <v>199</v>
      </c>
      <c r="J3304" t="s">
        <v>125</v>
      </c>
      <c r="K3304" t="s">
        <v>197</v>
      </c>
      <c r="L3304">
        <v>4532</v>
      </c>
      <c r="M3304" t="s">
        <v>200</v>
      </c>
      <c r="N3304">
        <v>1</v>
      </c>
      <c r="O3304">
        <v>9.27</v>
      </c>
      <c r="P3304">
        <v>20</v>
      </c>
      <c r="Q3304" t="str">
        <f t="shared" si="51"/>
        <v>Street</v>
      </c>
    </row>
    <row r="3305" spans="1:17" x14ac:dyDescent="0.35">
      <c r="A3305">
        <v>5</v>
      </c>
      <c r="B3305" t="s">
        <v>181</v>
      </c>
      <c r="C3305">
        <v>2020</v>
      </c>
      <c r="D3305">
        <v>9</v>
      </c>
      <c r="E3305" t="s">
        <v>188</v>
      </c>
      <c r="F3305">
        <v>5</v>
      </c>
      <c r="G3305" t="s">
        <v>195</v>
      </c>
      <c r="H3305">
        <v>616</v>
      </c>
      <c r="I3305" t="s">
        <v>199</v>
      </c>
      <c r="J3305" t="s">
        <v>125</v>
      </c>
      <c r="K3305" t="s">
        <v>197</v>
      </c>
      <c r="L3305">
        <v>4552</v>
      </c>
      <c r="M3305" t="s">
        <v>276</v>
      </c>
      <c r="N3305">
        <v>106</v>
      </c>
      <c r="O3305">
        <v>16019.27</v>
      </c>
      <c r="P3305">
        <v>59881</v>
      </c>
      <c r="Q3305" t="str">
        <f t="shared" si="51"/>
        <v>Street</v>
      </c>
    </row>
    <row r="3306" spans="1:17" x14ac:dyDescent="0.35">
      <c r="A3306">
        <v>5</v>
      </c>
      <c r="B3306" t="s">
        <v>181</v>
      </c>
      <c r="C3306">
        <v>2020</v>
      </c>
      <c r="D3306">
        <v>9</v>
      </c>
      <c r="E3306" t="s">
        <v>188</v>
      </c>
      <c r="F3306">
        <v>6</v>
      </c>
      <c r="G3306" t="s">
        <v>192</v>
      </c>
      <c r="H3306">
        <v>607</v>
      </c>
      <c r="I3306" t="s">
        <v>293</v>
      </c>
      <c r="J3306" t="s">
        <v>130</v>
      </c>
      <c r="K3306" t="s">
        <v>280</v>
      </c>
      <c r="L3306">
        <v>700</v>
      </c>
      <c r="M3306" t="s">
        <v>193</v>
      </c>
      <c r="N3306">
        <v>2</v>
      </c>
      <c r="O3306">
        <v>18166.490000000002</v>
      </c>
      <c r="P3306">
        <v>43334</v>
      </c>
      <c r="Q3306" t="str">
        <f t="shared" si="51"/>
        <v>Street</v>
      </c>
    </row>
    <row r="3307" spans="1:17" x14ac:dyDescent="0.35">
      <c r="A3307">
        <v>5</v>
      </c>
      <c r="B3307" t="s">
        <v>181</v>
      </c>
      <c r="C3307">
        <v>2020</v>
      </c>
      <c r="D3307">
        <v>9</v>
      </c>
      <c r="E3307" t="s">
        <v>188</v>
      </c>
      <c r="F3307">
        <v>6</v>
      </c>
      <c r="G3307" t="s">
        <v>192</v>
      </c>
      <c r="H3307">
        <v>618</v>
      </c>
      <c r="I3307" t="s">
        <v>294</v>
      </c>
      <c r="J3307" t="s">
        <v>130</v>
      </c>
      <c r="K3307" t="s">
        <v>280</v>
      </c>
      <c r="L3307">
        <v>4562</v>
      </c>
      <c r="M3307" t="s">
        <v>211</v>
      </c>
      <c r="N3307">
        <v>6</v>
      </c>
      <c r="O3307">
        <v>1641.17</v>
      </c>
      <c r="P3307">
        <v>3749</v>
      </c>
      <c r="Q3307" t="str">
        <f t="shared" si="51"/>
        <v>Street</v>
      </c>
    </row>
    <row r="3308" spans="1:17" x14ac:dyDescent="0.35">
      <c r="A3308">
        <v>5</v>
      </c>
      <c r="B3308" t="s">
        <v>181</v>
      </c>
      <c r="C3308">
        <v>2020</v>
      </c>
      <c r="D3308">
        <v>9</v>
      </c>
      <c r="E3308" t="s">
        <v>188</v>
      </c>
      <c r="F3308">
        <v>60</v>
      </c>
      <c r="G3308" t="s">
        <v>212</v>
      </c>
      <c r="H3308">
        <v>621</v>
      </c>
      <c r="I3308" t="s">
        <v>259</v>
      </c>
      <c r="J3308" t="s">
        <v>116</v>
      </c>
      <c r="K3308" t="s">
        <v>224</v>
      </c>
      <c r="L3308">
        <v>4563</v>
      </c>
      <c r="M3308" t="s">
        <v>228</v>
      </c>
      <c r="N3308">
        <v>1</v>
      </c>
      <c r="O3308">
        <v>7.88</v>
      </c>
      <c r="P3308">
        <v>8</v>
      </c>
      <c r="Q3308" t="str">
        <f t="shared" si="51"/>
        <v>3-Small C&amp;I</v>
      </c>
    </row>
    <row r="3309" spans="1:17" x14ac:dyDescent="0.35">
      <c r="A3309">
        <v>5</v>
      </c>
      <c r="B3309" t="s">
        <v>181</v>
      </c>
      <c r="C3309">
        <v>2020</v>
      </c>
      <c r="D3309">
        <v>9</v>
      </c>
      <c r="E3309" t="s">
        <v>188</v>
      </c>
      <c r="F3309">
        <v>5</v>
      </c>
      <c r="G3309" t="s">
        <v>195</v>
      </c>
      <c r="H3309">
        <v>11</v>
      </c>
      <c r="I3309" t="s">
        <v>283</v>
      </c>
      <c r="J3309" t="s">
        <v>115</v>
      </c>
      <c r="K3309" t="s">
        <v>185</v>
      </c>
      <c r="L3309">
        <v>460</v>
      </c>
      <c r="M3309" t="s">
        <v>198</v>
      </c>
      <c r="N3309">
        <v>2</v>
      </c>
      <c r="O3309">
        <v>96.69</v>
      </c>
      <c r="P3309">
        <v>436</v>
      </c>
      <c r="Q3309" t="str">
        <f t="shared" si="51"/>
        <v>3-Small C&amp;I</v>
      </c>
    </row>
    <row r="3310" spans="1:17" x14ac:dyDescent="0.35">
      <c r="A3310">
        <v>5</v>
      </c>
      <c r="B3310" t="s">
        <v>181</v>
      </c>
      <c r="C3310">
        <v>2020</v>
      </c>
      <c r="D3310">
        <v>9</v>
      </c>
      <c r="E3310" t="s">
        <v>188</v>
      </c>
      <c r="F3310">
        <v>6</v>
      </c>
      <c r="G3310" t="s">
        <v>192</v>
      </c>
      <c r="H3310">
        <v>5</v>
      </c>
      <c r="I3310" t="s">
        <v>190</v>
      </c>
      <c r="J3310" t="s">
        <v>115</v>
      </c>
      <c r="K3310" t="s">
        <v>185</v>
      </c>
      <c r="L3310">
        <v>700</v>
      </c>
      <c r="M3310" t="s">
        <v>193</v>
      </c>
      <c r="N3310">
        <v>6</v>
      </c>
      <c r="O3310">
        <v>161.25</v>
      </c>
      <c r="P3310">
        <v>572</v>
      </c>
      <c r="Q3310" t="str">
        <f t="shared" si="51"/>
        <v>3-Small C&amp;I</v>
      </c>
    </row>
    <row r="3311" spans="1:17" x14ac:dyDescent="0.35">
      <c r="A3311">
        <v>5</v>
      </c>
      <c r="B3311" t="s">
        <v>181</v>
      </c>
      <c r="C3311">
        <v>2020</v>
      </c>
      <c r="D3311">
        <v>9</v>
      </c>
      <c r="E3311" t="s">
        <v>188</v>
      </c>
      <c r="F3311">
        <v>79</v>
      </c>
      <c r="G3311" t="s">
        <v>212</v>
      </c>
      <c r="H3311">
        <v>5</v>
      </c>
      <c r="I3311" t="s">
        <v>190</v>
      </c>
      <c r="J3311" t="s">
        <v>115</v>
      </c>
      <c r="K3311" t="s">
        <v>185</v>
      </c>
      <c r="L3311">
        <v>1579</v>
      </c>
      <c r="M3311" t="s">
        <v>271</v>
      </c>
      <c r="N3311">
        <v>1</v>
      </c>
      <c r="O3311">
        <v>9.64</v>
      </c>
      <c r="P3311">
        <v>0</v>
      </c>
      <c r="Q3311" t="str">
        <f t="shared" si="51"/>
        <v>3-Small C&amp;I</v>
      </c>
    </row>
    <row r="3312" spans="1:17" x14ac:dyDescent="0.35">
      <c r="A3312">
        <v>4</v>
      </c>
      <c r="B3312" t="s">
        <v>187</v>
      </c>
      <c r="C3312">
        <v>2020</v>
      </c>
      <c r="D3312">
        <v>9</v>
      </c>
      <c r="E3312" t="s">
        <v>188</v>
      </c>
      <c r="F3312">
        <v>3</v>
      </c>
      <c r="G3312" t="s">
        <v>189</v>
      </c>
      <c r="H3312">
        <v>11</v>
      </c>
      <c r="I3312" t="s">
        <v>283</v>
      </c>
      <c r="J3312" t="s">
        <v>115</v>
      </c>
      <c r="K3312" t="s">
        <v>185</v>
      </c>
      <c r="L3312">
        <v>300</v>
      </c>
      <c r="M3312" t="s">
        <v>191</v>
      </c>
      <c r="N3312">
        <v>1</v>
      </c>
      <c r="O3312">
        <v>7.67</v>
      </c>
      <c r="P3312">
        <v>0</v>
      </c>
      <c r="Q3312" t="str">
        <f t="shared" si="51"/>
        <v>3-Small C&amp;I</v>
      </c>
    </row>
    <row r="3313" spans="1:17" x14ac:dyDescent="0.35">
      <c r="A3313">
        <v>5</v>
      </c>
      <c r="B3313" t="s">
        <v>181</v>
      </c>
      <c r="C3313">
        <v>2020</v>
      </c>
      <c r="D3313">
        <v>9</v>
      </c>
      <c r="E3313" t="s">
        <v>188</v>
      </c>
      <c r="F3313">
        <v>3</v>
      </c>
      <c r="G3313" t="s">
        <v>189</v>
      </c>
      <c r="H3313">
        <v>952</v>
      </c>
      <c r="I3313" t="s">
        <v>235</v>
      </c>
      <c r="J3313" t="s">
        <v>117</v>
      </c>
      <c r="K3313" t="s">
        <v>236</v>
      </c>
      <c r="L3313">
        <v>4532</v>
      </c>
      <c r="M3313" t="s">
        <v>200</v>
      </c>
      <c r="N3313">
        <v>449</v>
      </c>
      <c r="O3313">
        <v>-599.04</v>
      </c>
      <c r="P3313">
        <v>1055022</v>
      </c>
      <c r="Q3313" t="str">
        <f t="shared" si="51"/>
        <v>3-Small C&amp;I</v>
      </c>
    </row>
    <row r="3314" spans="1:17" x14ac:dyDescent="0.35">
      <c r="A3314">
        <v>4</v>
      </c>
      <c r="B3314" t="s">
        <v>187</v>
      </c>
      <c r="C3314">
        <v>2020</v>
      </c>
      <c r="D3314">
        <v>9</v>
      </c>
      <c r="E3314" t="s">
        <v>188</v>
      </c>
      <c r="F3314">
        <v>3</v>
      </c>
      <c r="G3314" t="s">
        <v>189</v>
      </c>
      <c r="H3314">
        <v>953</v>
      </c>
      <c r="I3314" t="s">
        <v>213</v>
      </c>
      <c r="J3314" t="s">
        <v>118</v>
      </c>
      <c r="K3314" t="s">
        <v>214</v>
      </c>
      <c r="L3314">
        <v>4532</v>
      </c>
      <c r="M3314" t="s">
        <v>200</v>
      </c>
      <c r="N3314">
        <v>48</v>
      </c>
      <c r="O3314">
        <v>2843.26</v>
      </c>
      <c r="P3314">
        <v>23689</v>
      </c>
      <c r="Q3314" t="str">
        <f t="shared" ref="Q3314:Q3377" si="52">VLOOKUP(J3314,S:T,2,FALSE)</f>
        <v>3-Small C&amp;I</v>
      </c>
    </row>
    <row r="3315" spans="1:17" x14ac:dyDescent="0.35">
      <c r="A3315">
        <v>5</v>
      </c>
      <c r="B3315" t="s">
        <v>181</v>
      </c>
      <c r="C3315">
        <v>2020</v>
      </c>
      <c r="D3315">
        <v>9</v>
      </c>
      <c r="E3315" t="s">
        <v>188</v>
      </c>
      <c r="F3315">
        <v>75</v>
      </c>
      <c r="G3315" t="s">
        <v>212</v>
      </c>
      <c r="H3315">
        <v>701</v>
      </c>
      <c r="I3315" t="s">
        <v>206</v>
      </c>
      <c r="J3315" t="s">
        <v>207</v>
      </c>
      <c r="K3315" t="s">
        <v>208</v>
      </c>
      <c r="L3315">
        <v>1575</v>
      </c>
      <c r="M3315" t="s">
        <v>218</v>
      </c>
      <c r="N3315">
        <v>1</v>
      </c>
      <c r="O3315">
        <v>15554.99</v>
      </c>
      <c r="P3315">
        <v>111300</v>
      </c>
      <c r="Q3315" t="str">
        <f t="shared" si="52"/>
        <v>5-Large C&amp;I</v>
      </c>
    </row>
    <row r="3316" spans="1:17" x14ac:dyDescent="0.35">
      <c r="A3316">
        <v>5</v>
      </c>
      <c r="B3316" t="s">
        <v>181</v>
      </c>
      <c r="C3316">
        <v>2020</v>
      </c>
      <c r="D3316">
        <v>9</v>
      </c>
      <c r="E3316" t="s">
        <v>188</v>
      </c>
      <c r="F3316">
        <v>79</v>
      </c>
      <c r="G3316" t="s">
        <v>212</v>
      </c>
      <c r="H3316">
        <v>18</v>
      </c>
      <c r="I3316" t="s">
        <v>215</v>
      </c>
      <c r="J3316" t="s">
        <v>119</v>
      </c>
      <c r="K3316" t="s">
        <v>216</v>
      </c>
      <c r="L3316">
        <v>1579</v>
      </c>
      <c r="M3316" t="s">
        <v>271</v>
      </c>
      <c r="N3316">
        <v>1</v>
      </c>
      <c r="O3316">
        <v>6963.78</v>
      </c>
      <c r="P3316">
        <v>46000</v>
      </c>
      <c r="Q3316" t="str">
        <f t="shared" si="52"/>
        <v>4-Medium C&amp;I</v>
      </c>
    </row>
    <row r="3317" spans="1:17" x14ac:dyDescent="0.35">
      <c r="A3317">
        <v>5</v>
      </c>
      <c r="B3317" t="s">
        <v>181</v>
      </c>
      <c r="C3317">
        <v>2020</v>
      </c>
      <c r="D3317">
        <v>9</v>
      </c>
      <c r="E3317" t="s">
        <v>188</v>
      </c>
      <c r="F3317">
        <v>1</v>
      </c>
      <c r="G3317" t="s">
        <v>183</v>
      </c>
      <c r="H3317">
        <v>903</v>
      </c>
      <c r="I3317" t="s">
        <v>239</v>
      </c>
      <c r="J3317" t="s">
        <v>121</v>
      </c>
      <c r="K3317" t="s">
        <v>230</v>
      </c>
      <c r="L3317">
        <v>4512</v>
      </c>
      <c r="M3317" t="s">
        <v>186</v>
      </c>
      <c r="N3317">
        <v>442290</v>
      </c>
      <c r="O3317">
        <v>37092242.210000001</v>
      </c>
      <c r="P3317">
        <v>282062424</v>
      </c>
      <c r="Q3317" t="str">
        <f t="shared" si="52"/>
        <v>1-Residential</v>
      </c>
    </row>
    <row r="3318" spans="1:17" x14ac:dyDescent="0.35">
      <c r="A3318">
        <v>5</v>
      </c>
      <c r="B3318" t="s">
        <v>181</v>
      </c>
      <c r="C3318">
        <v>2020</v>
      </c>
      <c r="D3318">
        <v>9</v>
      </c>
      <c r="E3318" t="s">
        <v>188</v>
      </c>
      <c r="F3318">
        <v>3</v>
      </c>
      <c r="G3318" t="s">
        <v>189</v>
      </c>
      <c r="H3318">
        <v>1</v>
      </c>
      <c r="I3318" t="s">
        <v>229</v>
      </c>
      <c r="J3318" t="s">
        <v>121</v>
      </c>
      <c r="K3318" t="s">
        <v>230</v>
      </c>
      <c r="L3318">
        <v>300</v>
      </c>
      <c r="M3318" t="s">
        <v>191</v>
      </c>
      <c r="N3318">
        <v>1213</v>
      </c>
      <c r="O3318">
        <v>247084.73</v>
      </c>
      <c r="P3318">
        <v>1089480</v>
      </c>
      <c r="Q3318" t="str">
        <f t="shared" si="52"/>
        <v>1-Residential</v>
      </c>
    </row>
    <row r="3319" spans="1:17" x14ac:dyDescent="0.35">
      <c r="A3319">
        <v>5</v>
      </c>
      <c r="B3319" t="s">
        <v>181</v>
      </c>
      <c r="C3319">
        <v>2020</v>
      </c>
      <c r="D3319">
        <v>9</v>
      </c>
      <c r="E3319" t="s">
        <v>188</v>
      </c>
      <c r="F3319">
        <v>71</v>
      </c>
      <c r="G3319" t="s">
        <v>212</v>
      </c>
      <c r="H3319">
        <v>1</v>
      </c>
      <c r="I3319" t="s">
        <v>229</v>
      </c>
      <c r="J3319" t="s">
        <v>121</v>
      </c>
      <c r="K3319" t="s">
        <v>230</v>
      </c>
      <c r="L3319">
        <v>1571</v>
      </c>
      <c r="M3319" t="s">
        <v>265</v>
      </c>
      <c r="N3319">
        <v>1</v>
      </c>
      <c r="O3319">
        <v>7</v>
      </c>
      <c r="P3319">
        <v>0</v>
      </c>
      <c r="Q3319" t="str">
        <f t="shared" si="52"/>
        <v>1-Residential</v>
      </c>
    </row>
    <row r="3320" spans="1:17" x14ac:dyDescent="0.35">
      <c r="A3320">
        <v>5</v>
      </c>
      <c r="B3320" t="s">
        <v>181</v>
      </c>
      <c r="C3320">
        <v>2020</v>
      </c>
      <c r="D3320">
        <v>9</v>
      </c>
      <c r="E3320" t="s">
        <v>188</v>
      </c>
      <c r="F3320">
        <v>10</v>
      </c>
      <c r="G3320" t="s">
        <v>238</v>
      </c>
      <c r="H3320">
        <v>2</v>
      </c>
      <c r="I3320" t="s">
        <v>264</v>
      </c>
      <c r="J3320" t="s">
        <v>121</v>
      </c>
      <c r="K3320" t="s">
        <v>230</v>
      </c>
      <c r="L3320">
        <v>207</v>
      </c>
      <c r="M3320" t="s">
        <v>243</v>
      </c>
      <c r="N3320">
        <v>26</v>
      </c>
      <c r="O3320">
        <v>3863.29</v>
      </c>
      <c r="P3320">
        <v>17081</v>
      </c>
      <c r="Q3320" t="str">
        <f t="shared" si="52"/>
        <v>1-Residential</v>
      </c>
    </row>
    <row r="3321" spans="1:17" x14ac:dyDescent="0.35">
      <c r="A3321">
        <v>5</v>
      </c>
      <c r="B3321" t="s">
        <v>181</v>
      </c>
      <c r="C3321">
        <v>2020</v>
      </c>
      <c r="D3321">
        <v>9</v>
      </c>
      <c r="E3321" t="s">
        <v>188</v>
      </c>
      <c r="F3321">
        <v>60</v>
      </c>
      <c r="G3321" t="s">
        <v>212</v>
      </c>
      <c r="H3321">
        <v>601</v>
      </c>
      <c r="I3321" t="s">
        <v>260</v>
      </c>
      <c r="J3321" t="s">
        <v>123</v>
      </c>
      <c r="K3321" t="s">
        <v>261</v>
      </c>
      <c r="L3321">
        <v>360</v>
      </c>
      <c r="M3321" t="s">
        <v>225</v>
      </c>
      <c r="N3321">
        <v>40</v>
      </c>
      <c r="O3321">
        <v>1217.3699999999999</v>
      </c>
      <c r="P3321">
        <v>1970</v>
      </c>
      <c r="Q3321" t="str">
        <f t="shared" si="52"/>
        <v>Street</v>
      </c>
    </row>
    <row r="3322" spans="1:17" x14ac:dyDescent="0.35">
      <c r="A3322">
        <v>5</v>
      </c>
      <c r="B3322" t="s">
        <v>181</v>
      </c>
      <c r="C3322">
        <v>2020</v>
      </c>
      <c r="D3322">
        <v>9</v>
      </c>
      <c r="E3322" t="s">
        <v>188</v>
      </c>
      <c r="F3322">
        <v>10</v>
      </c>
      <c r="G3322" t="s">
        <v>238</v>
      </c>
      <c r="H3322">
        <v>603</v>
      </c>
      <c r="I3322" t="s">
        <v>196</v>
      </c>
      <c r="J3322" t="s">
        <v>125</v>
      </c>
      <c r="K3322" t="s">
        <v>197</v>
      </c>
      <c r="L3322">
        <v>207</v>
      </c>
      <c r="M3322" t="s">
        <v>243</v>
      </c>
      <c r="N3322">
        <v>27</v>
      </c>
      <c r="O3322">
        <v>533.08000000000004</v>
      </c>
      <c r="P3322">
        <v>1289</v>
      </c>
      <c r="Q3322" t="str">
        <f t="shared" si="52"/>
        <v>Street</v>
      </c>
    </row>
    <row r="3323" spans="1:17" x14ac:dyDescent="0.35">
      <c r="A3323">
        <v>5</v>
      </c>
      <c r="B3323" t="s">
        <v>181</v>
      </c>
      <c r="C3323">
        <v>2020</v>
      </c>
      <c r="D3323">
        <v>9</v>
      </c>
      <c r="E3323" t="s">
        <v>188</v>
      </c>
      <c r="F3323">
        <v>3</v>
      </c>
      <c r="G3323" t="s">
        <v>189</v>
      </c>
      <c r="H3323">
        <v>603</v>
      </c>
      <c r="I3323" t="s">
        <v>196</v>
      </c>
      <c r="J3323" t="s">
        <v>125</v>
      </c>
      <c r="K3323" t="s">
        <v>197</v>
      </c>
      <c r="L3323">
        <v>300</v>
      </c>
      <c r="M3323" t="s">
        <v>191</v>
      </c>
      <c r="N3323">
        <v>1794</v>
      </c>
      <c r="O3323">
        <v>169595.56</v>
      </c>
      <c r="P3323">
        <v>476402</v>
      </c>
      <c r="Q3323" t="str">
        <f t="shared" si="52"/>
        <v>Street</v>
      </c>
    </row>
    <row r="3324" spans="1:17" x14ac:dyDescent="0.35">
      <c r="A3324">
        <v>5</v>
      </c>
      <c r="B3324" t="s">
        <v>181</v>
      </c>
      <c r="C3324">
        <v>2020</v>
      </c>
      <c r="D3324">
        <v>9</v>
      </c>
      <c r="E3324" t="s">
        <v>188</v>
      </c>
      <c r="F3324">
        <v>5</v>
      </c>
      <c r="G3324" t="s">
        <v>195</v>
      </c>
      <c r="H3324">
        <v>603</v>
      </c>
      <c r="I3324" t="s">
        <v>196</v>
      </c>
      <c r="J3324" t="s">
        <v>125</v>
      </c>
      <c r="K3324" t="s">
        <v>197</v>
      </c>
      <c r="L3324">
        <v>460</v>
      </c>
      <c r="M3324" t="s">
        <v>198</v>
      </c>
      <c r="N3324">
        <v>49</v>
      </c>
      <c r="O3324">
        <v>7278.87</v>
      </c>
      <c r="P3324">
        <v>20918</v>
      </c>
      <c r="Q3324" t="str">
        <f t="shared" si="52"/>
        <v>Street</v>
      </c>
    </row>
    <row r="3325" spans="1:17" x14ac:dyDescent="0.35">
      <c r="A3325">
        <v>5</v>
      </c>
      <c r="B3325" t="s">
        <v>181</v>
      </c>
      <c r="C3325">
        <v>2020</v>
      </c>
      <c r="D3325">
        <v>9</v>
      </c>
      <c r="E3325" t="s">
        <v>188</v>
      </c>
      <c r="F3325">
        <v>6</v>
      </c>
      <c r="G3325" t="s">
        <v>192</v>
      </c>
      <c r="H3325">
        <v>616</v>
      </c>
      <c r="I3325" t="s">
        <v>199</v>
      </c>
      <c r="J3325" t="s">
        <v>125</v>
      </c>
      <c r="K3325" t="s">
        <v>197</v>
      </c>
      <c r="L3325">
        <v>4562</v>
      </c>
      <c r="M3325" t="s">
        <v>211</v>
      </c>
      <c r="N3325">
        <v>911</v>
      </c>
      <c r="O3325">
        <v>69470.98</v>
      </c>
      <c r="P3325">
        <v>243313</v>
      </c>
      <c r="Q3325" t="str">
        <f t="shared" si="52"/>
        <v>Street</v>
      </c>
    </row>
    <row r="3326" spans="1:17" x14ac:dyDescent="0.35">
      <c r="A3326">
        <v>5</v>
      </c>
      <c r="B3326" t="s">
        <v>181</v>
      </c>
      <c r="C3326">
        <v>2020</v>
      </c>
      <c r="D3326">
        <v>9</v>
      </c>
      <c r="E3326" t="s">
        <v>188</v>
      </c>
      <c r="F3326">
        <v>6</v>
      </c>
      <c r="G3326" t="s">
        <v>192</v>
      </c>
      <c r="H3326">
        <v>627</v>
      </c>
      <c r="I3326" t="s">
        <v>257</v>
      </c>
      <c r="J3326" t="s">
        <v>132</v>
      </c>
      <c r="K3326" t="s">
        <v>212</v>
      </c>
      <c r="L3326">
        <v>4562</v>
      </c>
      <c r="M3326" t="s">
        <v>211</v>
      </c>
      <c r="N3326">
        <v>1</v>
      </c>
      <c r="O3326">
        <v>851.36</v>
      </c>
      <c r="P3326">
        <v>190</v>
      </c>
      <c r="Q3326" t="str">
        <f t="shared" si="52"/>
        <v>Street</v>
      </c>
    </row>
    <row r="3327" spans="1:17" x14ac:dyDescent="0.35">
      <c r="A3327">
        <v>4</v>
      </c>
      <c r="B3327" t="s">
        <v>187</v>
      </c>
      <c r="C3327">
        <v>2020</v>
      </c>
      <c r="D3327">
        <v>9</v>
      </c>
      <c r="E3327" t="s">
        <v>188</v>
      </c>
      <c r="F3327">
        <v>3</v>
      </c>
      <c r="G3327" t="s">
        <v>189</v>
      </c>
      <c r="H3327">
        <v>701</v>
      </c>
      <c r="I3327" t="s">
        <v>206</v>
      </c>
      <c r="J3327" t="s">
        <v>207</v>
      </c>
      <c r="K3327" t="s">
        <v>208</v>
      </c>
      <c r="L3327">
        <v>300</v>
      </c>
      <c r="M3327" t="s">
        <v>191</v>
      </c>
      <c r="N3327">
        <v>1</v>
      </c>
      <c r="O3327">
        <v>14408.53</v>
      </c>
      <c r="P3327">
        <v>94080</v>
      </c>
      <c r="Q3327" t="str">
        <f t="shared" si="52"/>
        <v>5-Large C&amp;I</v>
      </c>
    </row>
    <row r="3328" spans="1:17" x14ac:dyDescent="0.35">
      <c r="A3328">
        <v>5</v>
      </c>
      <c r="B3328" t="s">
        <v>181</v>
      </c>
      <c r="C3328">
        <v>2020</v>
      </c>
      <c r="D3328">
        <v>9</v>
      </c>
      <c r="E3328" t="s">
        <v>188</v>
      </c>
      <c r="F3328">
        <v>3</v>
      </c>
      <c r="G3328" t="s">
        <v>189</v>
      </c>
      <c r="H3328">
        <v>16</v>
      </c>
      <c r="I3328" t="s">
        <v>281</v>
      </c>
      <c r="J3328" t="s">
        <v>127</v>
      </c>
      <c r="K3328" t="s">
        <v>263</v>
      </c>
      <c r="L3328">
        <v>300</v>
      </c>
      <c r="M3328" t="s">
        <v>191</v>
      </c>
      <c r="N3328">
        <v>1</v>
      </c>
      <c r="O3328">
        <v>2829.94</v>
      </c>
      <c r="P3328">
        <v>17000</v>
      </c>
      <c r="Q3328" t="str">
        <f t="shared" si="52"/>
        <v>4-Medium C&amp;I</v>
      </c>
    </row>
    <row r="3329" spans="1:17" x14ac:dyDescent="0.35">
      <c r="A3329">
        <v>5</v>
      </c>
      <c r="B3329" t="s">
        <v>181</v>
      </c>
      <c r="C3329">
        <v>2020</v>
      </c>
      <c r="D3329">
        <v>9</v>
      </c>
      <c r="E3329" t="s">
        <v>188</v>
      </c>
      <c r="F3329">
        <v>5</v>
      </c>
      <c r="G3329" t="s">
        <v>195</v>
      </c>
      <c r="H3329">
        <v>954</v>
      </c>
      <c r="I3329" t="s">
        <v>237</v>
      </c>
      <c r="J3329" t="s">
        <v>119</v>
      </c>
      <c r="K3329" t="s">
        <v>216</v>
      </c>
      <c r="L3329">
        <v>4552</v>
      </c>
      <c r="M3329" t="s">
        <v>276</v>
      </c>
      <c r="N3329">
        <v>511</v>
      </c>
      <c r="O3329">
        <v>1150953.05</v>
      </c>
      <c r="P3329">
        <v>12426792</v>
      </c>
      <c r="Q3329" t="str">
        <f t="shared" si="52"/>
        <v>4-Medium C&amp;I</v>
      </c>
    </row>
    <row r="3330" spans="1:17" x14ac:dyDescent="0.35">
      <c r="A3330">
        <v>5</v>
      </c>
      <c r="B3330" t="s">
        <v>181</v>
      </c>
      <c r="C3330">
        <v>2020</v>
      </c>
      <c r="D3330">
        <v>9</v>
      </c>
      <c r="E3330" t="s">
        <v>188</v>
      </c>
      <c r="F3330">
        <v>75</v>
      </c>
      <c r="G3330" t="s">
        <v>212</v>
      </c>
      <c r="H3330">
        <v>13</v>
      </c>
      <c r="I3330" t="s">
        <v>296</v>
      </c>
      <c r="J3330" t="s">
        <v>119</v>
      </c>
      <c r="K3330" t="s">
        <v>216</v>
      </c>
      <c r="L3330">
        <v>1575</v>
      </c>
      <c r="M3330" t="s">
        <v>218</v>
      </c>
      <c r="N3330">
        <v>1</v>
      </c>
      <c r="O3330">
        <v>673.01</v>
      </c>
      <c r="P3330">
        <v>3640</v>
      </c>
      <c r="Q3330" t="str">
        <f t="shared" si="52"/>
        <v>4-Medium C&amp;I</v>
      </c>
    </row>
    <row r="3331" spans="1:17" x14ac:dyDescent="0.35">
      <c r="A3331">
        <v>5</v>
      </c>
      <c r="B3331" t="s">
        <v>181</v>
      </c>
      <c r="C3331">
        <v>2020</v>
      </c>
      <c r="D3331">
        <v>9</v>
      </c>
      <c r="E3331" t="s">
        <v>188</v>
      </c>
      <c r="F3331">
        <v>1</v>
      </c>
      <c r="G3331" t="s">
        <v>183</v>
      </c>
      <c r="H3331">
        <v>1</v>
      </c>
      <c r="I3331" t="s">
        <v>229</v>
      </c>
      <c r="J3331" t="s">
        <v>121</v>
      </c>
      <c r="K3331" t="s">
        <v>230</v>
      </c>
      <c r="L3331">
        <v>200</v>
      </c>
      <c r="M3331" t="s">
        <v>210</v>
      </c>
      <c r="N3331">
        <v>511763</v>
      </c>
      <c r="O3331">
        <v>74097549.519999996</v>
      </c>
      <c r="P3331">
        <v>321249544</v>
      </c>
      <c r="Q3331" t="str">
        <f t="shared" si="52"/>
        <v>1-Residential</v>
      </c>
    </row>
    <row r="3332" spans="1:17" x14ac:dyDescent="0.35">
      <c r="A3332">
        <v>4</v>
      </c>
      <c r="B3332" t="s">
        <v>187</v>
      </c>
      <c r="C3332">
        <v>2020</v>
      </c>
      <c r="D3332">
        <v>9</v>
      </c>
      <c r="E3332" t="s">
        <v>188</v>
      </c>
      <c r="F3332">
        <v>1</v>
      </c>
      <c r="G3332" t="s">
        <v>183</v>
      </c>
      <c r="H3332">
        <v>905</v>
      </c>
      <c r="I3332" t="s">
        <v>272</v>
      </c>
      <c r="J3332" t="s">
        <v>122</v>
      </c>
      <c r="K3332" t="s">
        <v>242</v>
      </c>
      <c r="L3332">
        <v>4512</v>
      </c>
      <c r="M3332" t="s">
        <v>186</v>
      </c>
      <c r="N3332">
        <v>114</v>
      </c>
      <c r="O3332">
        <v>3362.84</v>
      </c>
      <c r="P3332">
        <v>81322</v>
      </c>
      <c r="Q3332" t="str">
        <f t="shared" si="52"/>
        <v>2-Low Income Residential</v>
      </c>
    </row>
    <row r="3333" spans="1:17" x14ac:dyDescent="0.35">
      <c r="A3333">
        <v>5</v>
      </c>
      <c r="B3333" t="s">
        <v>181</v>
      </c>
      <c r="C3333">
        <v>2020</v>
      </c>
      <c r="D3333">
        <v>9</v>
      </c>
      <c r="E3333" t="s">
        <v>188</v>
      </c>
      <c r="F3333">
        <v>10</v>
      </c>
      <c r="G3333" t="s">
        <v>238</v>
      </c>
      <c r="H3333">
        <v>602</v>
      </c>
      <c r="I3333" t="s">
        <v>246</v>
      </c>
      <c r="J3333" t="s">
        <v>125</v>
      </c>
      <c r="K3333" t="s">
        <v>197</v>
      </c>
      <c r="L3333">
        <v>207</v>
      </c>
      <c r="M3333" t="s">
        <v>243</v>
      </c>
      <c r="N3333">
        <v>2</v>
      </c>
      <c r="O3333">
        <v>70.38</v>
      </c>
      <c r="P3333">
        <v>141</v>
      </c>
      <c r="Q3333" t="str">
        <f t="shared" si="52"/>
        <v>Street</v>
      </c>
    </row>
    <row r="3334" spans="1:17" x14ac:dyDescent="0.35">
      <c r="A3334">
        <v>5</v>
      </c>
      <c r="B3334" t="s">
        <v>181</v>
      </c>
      <c r="C3334">
        <v>2020</v>
      </c>
      <c r="D3334">
        <v>9</v>
      </c>
      <c r="E3334" t="s">
        <v>188</v>
      </c>
      <c r="F3334">
        <v>6</v>
      </c>
      <c r="G3334" t="s">
        <v>192</v>
      </c>
      <c r="H3334">
        <v>602</v>
      </c>
      <c r="I3334" t="s">
        <v>246</v>
      </c>
      <c r="J3334" t="s">
        <v>125</v>
      </c>
      <c r="K3334" t="s">
        <v>197</v>
      </c>
      <c r="L3334">
        <v>700</v>
      </c>
      <c r="M3334" t="s">
        <v>193</v>
      </c>
      <c r="N3334">
        <v>322</v>
      </c>
      <c r="O3334">
        <v>29907.13</v>
      </c>
      <c r="P3334">
        <v>82102</v>
      </c>
      <c r="Q3334" t="str">
        <f t="shared" si="52"/>
        <v>Street</v>
      </c>
    </row>
    <row r="3335" spans="1:17" x14ac:dyDescent="0.35">
      <c r="A3335">
        <v>5</v>
      </c>
      <c r="B3335" t="s">
        <v>181</v>
      </c>
      <c r="C3335">
        <v>2020</v>
      </c>
      <c r="D3335">
        <v>9</v>
      </c>
      <c r="E3335" t="s">
        <v>188</v>
      </c>
      <c r="F3335">
        <v>6</v>
      </c>
      <c r="G3335" t="s">
        <v>192</v>
      </c>
      <c r="H3335">
        <v>624</v>
      </c>
      <c r="I3335" t="s">
        <v>226</v>
      </c>
      <c r="J3335" t="s">
        <v>124</v>
      </c>
      <c r="K3335" t="s">
        <v>227</v>
      </c>
      <c r="L3335">
        <v>4562</v>
      </c>
      <c r="M3335" t="s">
        <v>211</v>
      </c>
      <c r="N3335">
        <v>11</v>
      </c>
      <c r="O3335">
        <v>1958.45</v>
      </c>
      <c r="P3335">
        <v>10699</v>
      </c>
      <c r="Q3335" t="str">
        <f t="shared" si="52"/>
        <v>Street</v>
      </c>
    </row>
    <row r="3336" spans="1:17" x14ac:dyDescent="0.35">
      <c r="A3336">
        <v>4</v>
      </c>
      <c r="B3336" t="s">
        <v>187</v>
      </c>
      <c r="C3336">
        <v>2020</v>
      </c>
      <c r="D3336">
        <v>9</v>
      </c>
      <c r="E3336" t="s">
        <v>188</v>
      </c>
      <c r="F3336">
        <v>6</v>
      </c>
      <c r="G3336" t="s">
        <v>192</v>
      </c>
      <c r="H3336">
        <v>624</v>
      </c>
      <c r="I3336" t="s">
        <v>226</v>
      </c>
      <c r="J3336" t="s">
        <v>124</v>
      </c>
      <c r="K3336" t="s">
        <v>227</v>
      </c>
      <c r="L3336">
        <v>4562</v>
      </c>
      <c r="M3336" t="s">
        <v>211</v>
      </c>
      <c r="N3336">
        <v>2</v>
      </c>
      <c r="O3336">
        <v>1376.81</v>
      </c>
      <c r="P3336">
        <v>6427</v>
      </c>
      <c r="Q3336" t="str">
        <f t="shared" si="52"/>
        <v>Street</v>
      </c>
    </row>
    <row r="3337" spans="1:17" x14ac:dyDescent="0.35">
      <c r="A3337">
        <v>5</v>
      </c>
      <c r="B3337" t="s">
        <v>181</v>
      </c>
      <c r="C3337">
        <v>2020</v>
      </c>
      <c r="D3337">
        <v>9</v>
      </c>
      <c r="E3337" t="s">
        <v>188</v>
      </c>
      <c r="F3337">
        <v>60</v>
      </c>
      <c r="G3337" t="s">
        <v>212</v>
      </c>
      <c r="H3337">
        <v>624</v>
      </c>
      <c r="I3337" t="s">
        <v>226</v>
      </c>
      <c r="J3337" t="s">
        <v>124</v>
      </c>
      <c r="K3337" t="s">
        <v>227</v>
      </c>
      <c r="L3337">
        <v>4563</v>
      </c>
      <c r="M3337" t="s">
        <v>228</v>
      </c>
      <c r="N3337">
        <v>2</v>
      </c>
      <c r="O3337">
        <v>45.2</v>
      </c>
      <c r="P3337">
        <v>252</v>
      </c>
      <c r="Q3337" t="str">
        <f t="shared" si="52"/>
        <v>Street</v>
      </c>
    </row>
    <row r="3338" spans="1:17" x14ac:dyDescent="0.35">
      <c r="A3338">
        <v>5</v>
      </c>
      <c r="B3338" t="s">
        <v>181</v>
      </c>
      <c r="C3338">
        <v>2020</v>
      </c>
      <c r="D3338">
        <v>9</v>
      </c>
      <c r="E3338" t="s">
        <v>188</v>
      </c>
      <c r="F3338">
        <v>3</v>
      </c>
      <c r="G3338" t="s">
        <v>189</v>
      </c>
      <c r="H3338">
        <v>621</v>
      </c>
      <c r="I3338" t="s">
        <v>259</v>
      </c>
      <c r="J3338" t="s">
        <v>116</v>
      </c>
      <c r="K3338" t="s">
        <v>224</v>
      </c>
      <c r="L3338">
        <v>4532</v>
      </c>
      <c r="M3338" t="s">
        <v>200</v>
      </c>
      <c r="N3338">
        <v>6</v>
      </c>
      <c r="O3338">
        <v>504.4</v>
      </c>
      <c r="P3338">
        <v>4936</v>
      </c>
      <c r="Q3338" t="str">
        <f t="shared" si="52"/>
        <v>3-Small C&amp;I</v>
      </c>
    </row>
    <row r="3339" spans="1:17" x14ac:dyDescent="0.35">
      <c r="A3339">
        <v>4</v>
      </c>
      <c r="B3339" t="s">
        <v>187</v>
      </c>
      <c r="C3339">
        <v>2020</v>
      </c>
      <c r="D3339">
        <v>9</v>
      </c>
      <c r="E3339" t="s">
        <v>188</v>
      </c>
      <c r="F3339">
        <v>3</v>
      </c>
      <c r="G3339" t="s">
        <v>189</v>
      </c>
      <c r="H3339">
        <v>621</v>
      </c>
      <c r="I3339" t="s">
        <v>259</v>
      </c>
      <c r="J3339" t="s">
        <v>116</v>
      </c>
      <c r="K3339" t="s">
        <v>224</v>
      </c>
      <c r="L3339">
        <v>4532</v>
      </c>
      <c r="M3339" t="s">
        <v>200</v>
      </c>
      <c r="N3339">
        <v>8</v>
      </c>
      <c r="O3339">
        <v>155.51</v>
      </c>
      <c r="P3339">
        <v>969</v>
      </c>
      <c r="Q3339" t="str">
        <f t="shared" si="52"/>
        <v>3-Small C&amp;I</v>
      </c>
    </row>
    <row r="3340" spans="1:17" x14ac:dyDescent="0.35">
      <c r="A3340">
        <v>5</v>
      </c>
      <c r="B3340" t="s">
        <v>181</v>
      </c>
      <c r="C3340">
        <v>2020</v>
      </c>
      <c r="D3340">
        <v>9</v>
      </c>
      <c r="E3340" t="s">
        <v>188</v>
      </c>
      <c r="F3340">
        <v>6</v>
      </c>
      <c r="G3340" t="s">
        <v>192</v>
      </c>
      <c r="H3340">
        <v>621</v>
      </c>
      <c r="I3340" t="s">
        <v>259</v>
      </c>
      <c r="J3340" t="s">
        <v>116</v>
      </c>
      <c r="K3340" t="s">
        <v>224</v>
      </c>
      <c r="L3340">
        <v>4562</v>
      </c>
      <c r="M3340" t="s">
        <v>211</v>
      </c>
      <c r="N3340">
        <v>10</v>
      </c>
      <c r="O3340">
        <v>175.31</v>
      </c>
      <c r="P3340">
        <v>1074</v>
      </c>
      <c r="Q3340" t="str">
        <f t="shared" si="52"/>
        <v>3-Small C&amp;I</v>
      </c>
    </row>
    <row r="3341" spans="1:17" x14ac:dyDescent="0.35">
      <c r="A3341">
        <v>4</v>
      </c>
      <c r="B3341" t="s">
        <v>187</v>
      </c>
      <c r="C3341">
        <v>2020</v>
      </c>
      <c r="D3341">
        <v>9</v>
      </c>
      <c r="E3341" t="s">
        <v>188</v>
      </c>
      <c r="F3341">
        <v>1</v>
      </c>
      <c r="G3341" t="s">
        <v>183</v>
      </c>
      <c r="H3341">
        <v>5</v>
      </c>
      <c r="I3341" t="s">
        <v>190</v>
      </c>
      <c r="J3341" t="s">
        <v>115</v>
      </c>
      <c r="K3341" t="s">
        <v>185</v>
      </c>
      <c r="L3341">
        <v>200</v>
      </c>
      <c r="M3341" t="s">
        <v>210</v>
      </c>
      <c r="N3341">
        <v>13</v>
      </c>
      <c r="O3341">
        <v>2240.7399999999998</v>
      </c>
      <c r="P3341">
        <v>11487</v>
      </c>
      <c r="Q3341" t="str">
        <f t="shared" si="52"/>
        <v>3-Small C&amp;I</v>
      </c>
    </row>
    <row r="3342" spans="1:17" x14ac:dyDescent="0.35">
      <c r="A3342">
        <v>5</v>
      </c>
      <c r="B3342" t="s">
        <v>181</v>
      </c>
      <c r="C3342">
        <v>2020</v>
      </c>
      <c r="D3342">
        <v>9</v>
      </c>
      <c r="E3342" t="s">
        <v>188</v>
      </c>
      <c r="F3342">
        <v>1</v>
      </c>
      <c r="G3342" t="s">
        <v>183</v>
      </c>
      <c r="H3342">
        <v>950</v>
      </c>
      <c r="I3342" t="s">
        <v>184</v>
      </c>
      <c r="J3342" t="s">
        <v>115</v>
      </c>
      <c r="K3342" t="s">
        <v>185</v>
      </c>
      <c r="L3342">
        <v>4512</v>
      </c>
      <c r="M3342" t="s">
        <v>186</v>
      </c>
      <c r="N3342">
        <v>789</v>
      </c>
      <c r="O3342">
        <v>46500.21</v>
      </c>
      <c r="P3342">
        <v>419268</v>
      </c>
      <c r="Q3342" t="str">
        <f t="shared" si="52"/>
        <v>3-Small C&amp;I</v>
      </c>
    </row>
    <row r="3343" spans="1:17" x14ac:dyDescent="0.35">
      <c r="A3343">
        <v>5</v>
      </c>
      <c r="B3343" t="s">
        <v>181</v>
      </c>
      <c r="C3343">
        <v>2020</v>
      </c>
      <c r="D3343">
        <v>9</v>
      </c>
      <c r="E3343" t="s">
        <v>188</v>
      </c>
      <c r="F3343">
        <v>3</v>
      </c>
      <c r="G3343" t="s">
        <v>189</v>
      </c>
      <c r="H3343">
        <v>11</v>
      </c>
      <c r="I3343" t="s">
        <v>283</v>
      </c>
      <c r="J3343" t="s">
        <v>115</v>
      </c>
      <c r="K3343" t="s">
        <v>185</v>
      </c>
      <c r="L3343">
        <v>300</v>
      </c>
      <c r="M3343" t="s">
        <v>191</v>
      </c>
      <c r="N3343">
        <v>211</v>
      </c>
      <c r="O3343">
        <v>46728.31</v>
      </c>
      <c r="P3343">
        <v>271473</v>
      </c>
      <c r="Q3343" t="str">
        <f t="shared" si="52"/>
        <v>3-Small C&amp;I</v>
      </c>
    </row>
    <row r="3344" spans="1:17" x14ac:dyDescent="0.35">
      <c r="A3344">
        <v>4</v>
      </c>
      <c r="B3344" t="s">
        <v>187</v>
      </c>
      <c r="C3344">
        <v>2020</v>
      </c>
      <c r="D3344">
        <v>9</v>
      </c>
      <c r="E3344" t="s">
        <v>188</v>
      </c>
      <c r="F3344">
        <v>1</v>
      </c>
      <c r="G3344" t="s">
        <v>183</v>
      </c>
      <c r="H3344">
        <v>953</v>
      </c>
      <c r="I3344" t="s">
        <v>213</v>
      </c>
      <c r="J3344" t="s">
        <v>118</v>
      </c>
      <c r="K3344" t="s">
        <v>214</v>
      </c>
      <c r="L3344">
        <v>4512</v>
      </c>
      <c r="M3344" t="s">
        <v>186</v>
      </c>
      <c r="N3344">
        <v>1</v>
      </c>
      <c r="O3344">
        <v>23.48</v>
      </c>
      <c r="P3344">
        <v>135</v>
      </c>
      <c r="Q3344" t="str">
        <f t="shared" si="52"/>
        <v>3-Small C&amp;I</v>
      </c>
    </row>
    <row r="3345" spans="1:17" x14ac:dyDescent="0.35">
      <c r="A3345">
        <v>5</v>
      </c>
      <c r="B3345" t="s">
        <v>181</v>
      </c>
      <c r="C3345">
        <v>2020</v>
      </c>
      <c r="D3345">
        <v>9</v>
      </c>
      <c r="E3345" t="s">
        <v>188</v>
      </c>
      <c r="F3345">
        <v>3</v>
      </c>
      <c r="G3345" t="s">
        <v>189</v>
      </c>
      <c r="H3345">
        <v>953</v>
      </c>
      <c r="I3345" t="s">
        <v>213</v>
      </c>
      <c r="J3345" t="s">
        <v>118</v>
      </c>
      <c r="K3345" t="s">
        <v>214</v>
      </c>
      <c r="L3345">
        <v>4532</v>
      </c>
      <c r="M3345" t="s">
        <v>200</v>
      </c>
      <c r="N3345">
        <v>19334</v>
      </c>
      <c r="O3345">
        <v>786170.89</v>
      </c>
      <c r="P3345">
        <v>7112692</v>
      </c>
      <c r="Q3345" t="str">
        <f t="shared" si="52"/>
        <v>3-Small C&amp;I</v>
      </c>
    </row>
    <row r="3346" spans="1:17" x14ac:dyDescent="0.35">
      <c r="A3346">
        <v>5</v>
      </c>
      <c r="B3346" t="s">
        <v>181</v>
      </c>
      <c r="C3346">
        <v>2020</v>
      </c>
      <c r="D3346">
        <v>9</v>
      </c>
      <c r="E3346" t="s">
        <v>188</v>
      </c>
      <c r="F3346">
        <v>1</v>
      </c>
      <c r="G3346" t="s">
        <v>183</v>
      </c>
      <c r="H3346">
        <v>15</v>
      </c>
      <c r="I3346" t="s">
        <v>252</v>
      </c>
      <c r="J3346" t="s">
        <v>118</v>
      </c>
      <c r="K3346" t="s">
        <v>214</v>
      </c>
      <c r="L3346">
        <v>200</v>
      </c>
      <c r="M3346" t="s">
        <v>210</v>
      </c>
      <c r="N3346">
        <v>2</v>
      </c>
      <c r="O3346">
        <v>56.85</v>
      </c>
      <c r="P3346">
        <v>207</v>
      </c>
      <c r="Q3346" t="str">
        <f t="shared" si="52"/>
        <v>3-Small C&amp;I</v>
      </c>
    </row>
    <row r="3347" spans="1:17" x14ac:dyDescent="0.35">
      <c r="A3347">
        <v>5</v>
      </c>
      <c r="B3347" t="s">
        <v>181</v>
      </c>
      <c r="C3347">
        <v>2020</v>
      </c>
      <c r="D3347">
        <v>9</v>
      </c>
      <c r="E3347" t="s">
        <v>188</v>
      </c>
      <c r="F3347">
        <v>3</v>
      </c>
      <c r="G3347" t="s">
        <v>189</v>
      </c>
      <c r="H3347">
        <v>15</v>
      </c>
      <c r="I3347" t="s">
        <v>252</v>
      </c>
      <c r="J3347" t="s">
        <v>118</v>
      </c>
      <c r="K3347" t="s">
        <v>214</v>
      </c>
      <c r="L3347">
        <v>300</v>
      </c>
      <c r="M3347" t="s">
        <v>191</v>
      </c>
      <c r="N3347">
        <v>101</v>
      </c>
      <c r="O3347">
        <v>-1930.15</v>
      </c>
      <c r="P3347">
        <v>15266</v>
      </c>
      <c r="Q3347" t="str">
        <f t="shared" si="52"/>
        <v>3-Small C&amp;I</v>
      </c>
    </row>
    <row r="3348" spans="1:17" x14ac:dyDescent="0.35">
      <c r="A3348">
        <v>5</v>
      </c>
      <c r="B3348" t="s">
        <v>181</v>
      </c>
      <c r="C3348">
        <v>2020</v>
      </c>
      <c r="D3348">
        <v>9</v>
      </c>
      <c r="E3348" t="s">
        <v>188</v>
      </c>
      <c r="F3348">
        <v>3</v>
      </c>
      <c r="G3348" t="s">
        <v>189</v>
      </c>
      <c r="H3348">
        <v>10</v>
      </c>
      <c r="I3348" t="s">
        <v>251</v>
      </c>
      <c r="J3348" t="s">
        <v>117</v>
      </c>
      <c r="K3348" t="s">
        <v>236</v>
      </c>
      <c r="L3348">
        <v>300</v>
      </c>
      <c r="M3348" t="s">
        <v>191</v>
      </c>
      <c r="N3348">
        <v>20531</v>
      </c>
      <c r="O3348">
        <v>901298.91</v>
      </c>
      <c r="P3348">
        <v>5684780</v>
      </c>
      <c r="Q3348" t="str">
        <f t="shared" si="52"/>
        <v>3-Small C&amp;I</v>
      </c>
    </row>
    <row r="3349" spans="1:17" x14ac:dyDescent="0.35">
      <c r="A3349">
        <v>5</v>
      </c>
      <c r="B3349" t="s">
        <v>181</v>
      </c>
      <c r="C3349">
        <v>2020</v>
      </c>
      <c r="D3349">
        <v>9</v>
      </c>
      <c r="E3349" t="s">
        <v>188</v>
      </c>
      <c r="F3349">
        <v>1</v>
      </c>
      <c r="G3349" t="s">
        <v>183</v>
      </c>
      <c r="H3349">
        <v>10</v>
      </c>
      <c r="I3349" t="s">
        <v>251</v>
      </c>
      <c r="J3349" t="s">
        <v>117</v>
      </c>
      <c r="K3349" t="s">
        <v>236</v>
      </c>
      <c r="L3349">
        <v>200</v>
      </c>
      <c r="M3349" t="s">
        <v>210</v>
      </c>
      <c r="N3349">
        <v>1077</v>
      </c>
      <c r="O3349">
        <v>77428.91</v>
      </c>
      <c r="P3349">
        <v>381610</v>
      </c>
      <c r="Q3349" t="str">
        <f t="shared" si="52"/>
        <v>3-Small C&amp;I</v>
      </c>
    </row>
    <row r="3350" spans="1:17" x14ac:dyDescent="0.35">
      <c r="A3350">
        <v>4</v>
      </c>
      <c r="B3350" t="s">
        <v>187</v>
      </c>
      <c r="C3350">
        <v>2020</v>
      </c>
      <c r="D3350">
        <v>9</v>
      </c>
      <c r="E3350" t="s">
        <v>188</v>
      </c>
      <c r="F3350">
        <v>5</v>
      </c>
      <c r="G3350" t="s">
        <v>195</v>
      </c>
      <c r="H3350">
        <v>950</v>
      </c>
      <c r="I3350" t="s">
        <v>184</v>
      </c>
      <c r="J3350" t="s">
        <v>115</v>
      </c>
      <c r="K3350" t="s">
        <v>185</v>
      </c>
      <c r="L3350">
        <v>4552</v>
      </c>
      <c r="M3350" t="s">
        <v>276</v>
      </c>
      <c r="N3350">
        <v>2</v>
      </c>
      <c r="O3350">
        <v>42.38</v>
      </c>
      <c r="P3350">
        <v>228</v>
      </c>
      <c r="Q3350" t="str">
        <f t="shared" si="52"/>
        <v>3-Small C&amp;I</v>
      </c>
    </row>
    <row r="3351" spans="1:17" x14ac:dyDescent="0.35">
      <c r="A3351">
        <v>5</v>
      </c>
      <c r="B3351" t="s">
        <v>181</v>
      </c>
      <c r="C3351">
        <v>2020</v>
      </c>
      <c r="D3351">
        <v>9</v>
      </c>
      <c r="E3351" t="s">
        <v>188</v>
      </c>
      <c r="F3351">
        <v>3</v>
      </c>
      <c r="G3351" t="s">
        <v>189</v>
      </c>
      <c r="H3351">
        <v>950</v>
      </c>
      <c r="I3351" t="s">
        <v>184</v>
      </c>
      <c r="J3351" t="s">
        <v>115</v>
      </c>
      <c r="K3351" t="s">
        <v>185</v>
      </c>
      <c r="L3351">
        <v>4532</v>
      </c>
      <c r="M3351" t="s">
        <v>200</v>
      </c>
      <c r="N3351">
        <v>59749</v>
      </c>
      <c r="O3351">
        <v>4610600.0599999996</v>
      </c>
      <c r="P3351">
        <v>93717526</v>
      </c>
      <c r="Q3351" t="str">
        <f t="shared" si="52"/>
        <v>3-Small C&amp;I</v>
      </c>
    </row>
    <row r="3352" spans="1:17" x14ac:dyDescent="0.35">
      <c r="A3352">
        <v>5</v>
      </c>
      <c r="B3352" t="s">
        <v>181</v>
      </c>
      <c r="C3352">
        <v>2020</v>
      </c>
      <c r="D3352">
        <v>9</v>
      </c>
      <c r="E3352" t="s">
        <v>188</v>
      </c>
      <c r="F3352">
        <v>3</v>
      </c>
      <c r="G3352" t="s">
        <v>189</v>
      </c>
      <c r="H3352">
        <v>18</v>
      </c>
      <c r="I3352" t="s">
        <v>215</v>
      </c>
      <c r="J3352" t="s">
        <v>119</v>
      </c>
      <c r="K3352" t="s">
        <v>216</v>
      </c>
      <c r="L3352">
        <v>300</v>
      </c>
      <c r="M3352" t="s">
        <v>191</v>
      </c>
      <c r="N3352">
        <v>2030</v>
      </c>
      <c r="O3352">
        <v>-7507981.1799999997</v>
      </c>
      <c r="P3352">
        <v>-64569311</v>
      </c>
      <c r="Q3352" t="str">
        <f t="shared" si="52"/>
        <v>4-Medium C&amp;I</v>
      </c>
    </row>
    <row r="3353" spans="1:17" x14ac:dyDescent="0.35">
      <c r="A3353">
        <v>4</v>
      </c>
      <c r="B3353" t="s">
        <v>187</v>
      </c>
      <c r="C3353">
        <v>2020</v>
      </c>
      <c r="D3353">
        <v>9</v>
      </c>
      <c r="E3353" t="s">
        <v>188</v>
      </c>
      <c r="F3353">
        <v>3</v>
      </c>
      <c r="G3353" t="s">
        <v>189</v>
      </c>
      <c r="H3353">
        <v>18</v>
      </c>
      <c r="I3353" t="s">
        <v>215</v>
      </c>
      <c r="J3353" t="s">
        <v>119</v>
      </c>
      <c r="K3353" t="s">
        <v>216</v>
      </c>
      <c r="L3353">
        <v>300</v>
      </c>
      <c r="M3353" t="s">
        <v>191</v>
      </c>
      <c r="N3353">
        <v>5</v>
      </c>
      <c r="O3353">
        <v>14230.65</v>
      </c>
      <c r="P3353">
        <v>80023</v>
      </c>
      <c r="Q3353" t="str">
        <f t="shared" si="52"/>
        <v>4-Medium C&amp;I</v>
      </c>
    </row>
    <row r="3354" spans="1:17" x14ac:dyDescent="0.35">
      <c r="A3354">
        <v>5</v>
      </c>
      <c r="B3354" t="s">
        <v>181</v>
      </c>
      <c r="C3354">
        <v>2020</v>
      </c>
      <c r="D3354">
        <v>9</v>
      </c>
      <c r="E3354" t="s">
        <v>188</v>
      </c>
      <c r="F3354">
        <v>5</v>
      </c>
      <c r="G3354" t="s">
        <v>195</v>
      </c>
      <c r="H3354">
        <v>700</v>
      </c>
      <c r="I3354" t="s">
        <v>273</v>
      </c>
      <c r="J3354" t="s">
        <v>207</v>
      </c>
      <c r="K3354" t="s">
        <v>208</v>
      </c>
      <c r="L3354">
        <v>460</v>
      </c>
      <c r="M3354" t="s">
        <v>198</v>
      </c>
      <c r="N3354">
        <v>3</v>
      </c>
      <c r="O3354">
        <v>122269.57</v>
      </c>
      <c r="P3354">
        <v>898950</v>
      </c>
      <c r="Q3354" t="str">
        <f t="shared" si="52"/>
        <v>5-Large C&amp;I</v>
      </c>
    </row>
    <row r="3355" spans="1:17" x14ac:dyDescent="0.35">
      <c r="A3355">
        <v>5</v>
      </c>
      <c r="B3355" t="s">
        <v>181</v>
      </c>
      <c r="C3355">
        <v>2020</v>
      </c>
      <c r="D3355">
        <v>9</v>
      </c>
      <c r="E3355" t="s">
        <v>188</v>
      </c>
      <c r="F3355">
        <v>3</v>
      </c>
      <c r="G3355" t="s">
        <v>189</v>
      </c>
      <c r="H3355">
        <v>710</v>
      </c>
      <c r="I3355" t="s">
        <v>220</v>
      </c>
      <c r="J3355" t="s">
        <v>207</v>
      </c>
      <c r="K3355" t="s">
        <v>208</v>
      </c>
      <c r="L3355">
        <v>4532</v>
      </c>
      <c r="M3355" t="s">
        <v>200</v>
      </c>
      <c r="N3355">
        <v>1990</v>
      </c>
      <c r="O3355">
        <v>20720273.219999999</v>
      </c>
      <c r="P3355">
        <v>328038755</v>
      </c>
      <c r="Q3355" t="str">
        <f t="shared" si="52"/>
        <v>5-Large C&amp;I</v>
      </c>
    </row>
    <row r="3356" spans="1:17" x14ac:dyDescent="0.35">
      <c r="A3356">
        <v>4</v>
      </c>
      <c r="B3356" t="s">
        <v>187</v>
      </c>
      <c r="C3356">
        <v>2020</v>
      </c>
      <c r="D3356">
        <v>9</v>
      </c>
      <c r="E3356" t="s">
        <v>188</v>
      </c>
      <c r="F3356">
        <v>3</v>
      </c>
      <c r="G3356" t="s">
        <v>189</v>
      </c>
      <c r="H3356">
        <v>954</v>
      </c>
      <c r="I3356" t="s">
        <v>237</v>
      </c>
      <c r="J3356" t="s">
        <v>119</v>
      </c>
      <c r="K3356" t="s">
        <v>216</v>
      </c>
      <c r="L3356">
        <v>4532</v>
      </c>
      <c r="M3356" t="s">
        <v>200</v>
      </c>
      <c r="N3356">
        <v>71</v>
      </c>
      <c r="O3356">
        <v>151436.91</v>
      </c>
      <c r="P3356">
        <v>1697345</v>
      </c>
      <c r="Q3356" t="str">
        <f t="shared" si="52"/>
        <v>4-Medium C&amp;I</v>
      </c>
    </row>
    <row r="3357" spans="1:17" x14ac:dyDescent="0.35">
      <c r="A3357">
        <v>5</v>
      </c>
      <c r="B3357" t="s">
        <v>181</v>
      </c>
      <c r="C3357">
        <v>2020</v>
      </c>
      <c r="D3357">
        <v>9</v>
      </c>
      <c r="E3357" t="s">
        <v>188</v>
      </c>
      <c r="F3357">
        <v>79</v>
      </c>
      <c r="G3357" t="s">
        <v>212</v>
      </c>
      <c r="H3357">
        <v>710</v>
      </c>
      <c r="I3357" t="s">
        <v>220</v>
      </c>
      <c r="J3357" t="s">
        <v>207</v>
      </c>
      <c r="K3357" t="s">
        <v>208</v>
      </c>
      <c r="L3357">
        <v>4579</v>
      </c>
      <c r="M3357" t="s">
        <v>221</v>
      </c>
      <c r="N3357">
        <v>1</v>
      </c>
      <c r="O3357">
        <v>4465.3999999999996</v>
      </c>
      <c r="P3357">
        <v>68690</v>
      </c>
      <c r="Q3357" t="str">
        <f t="shared" si="52"/>
        <v>5-Large C&amp;I</v>
      </c>
    </row>
    <row r="3358" spans="1:17" x14ac:dyDescent="0.35">
      <c r="A3358">
        <v>4</v>
      </c>
      <c r="B3358" t="s">
        <v>187</v>
      </c>
      <c r="C3358">
        <v>2020</v>
      </c>
      <c r="D3358">
        <v>9</v>
      </c>
      <c r="E3358" t="s">
        <v>188</v>
      </c>
      <c r="F3358">
        <v>3</v>
      </c>
      <c r="G3358" t="s">
        <v>189</v>
      </c>
      <c r="H3358">
        <v>1</v>
      </c>
      <c r="I3358" t="s">
        <v>229</v>
      </c>
      <c r="J3358" t="s">
        <v>121</v>
      </c>
      <c r="K3358" t="s">
        <v>230</v>
      </c>
      <c r="L3358">
        <v>300</v>
      </c>
      <c r="M3358" t="s">
        <v>191</v>
      </c>
      <c r="N3358">
        <v>23</v>
      </c>
      <c r="O3358">
        <v>1860.64</v>
      </c>
      <c r="P3358">
        <v>7605</v>
      </c>
      <c r="Q3358" t="str">
        <f t="shared" si="52"/>
        <v>1-Residential</v>
      </c>
    </row>
    <row r="3359" spans="1:17" x14ac:dyDescent="0.35">
      <c r="A3359">
        <v>5</v>
      </c>
      <c r="B3359" t="s">
        <v>181</v>
      </c>
      <c r="C3359">
        <v>2020</v>
      </c>
      <c r="D3359">
        <v>9</v>
      </c>
      <c r="E3359" t="s">
        <v>188</v>
      </c>
      <c r="F3359">
        <v>3</v>
      </c>
      <c r="G3359" t="s">
        <v>189</v>
      </c>
      <c r="H3359">
        <v>2</v>
      </c>
      <c r="I3359" t="s">
        <v>264</v>
      </c>
      <c r="J3359" t="s">
        <v>121</v>
      </c>
      <c r="K3359" t="s">
        <v>230</v>
      </c>
      <c r="L3359">
        <v>300</v>
      </c>
      <c r="M3359" t="s">
        <v>191</v>
      </c>
      <c r="N3359">
        <v>2</v>
      </c>
      <c r="O3359">
        <v>18.11</v>
      </c>
      <c r="P3359">
        <v>19</v>
      </c>
      <c r="Q3359" t="str">
        <f t="shared" si="52"/>
        <v>1-Residential</v>
      </c>
    </row>
    <row r="3360" spans="1:17" x14ac:dyDescent="0.35">
      <c r="A3360">
        <v>4</v>
      </c>
      <c r="B3360" t="s">
        <v>187</v>
      </c>
      <c r="C3360">
        <v>2020</v>
      </c>
      <c r="D3360">
        <v>9</v>
      </c>
      <c r="E3360" t="s">
        <v>188</v>
      </c>
      <c r="F3360">
        <v>1</v>
      </c>
      <c r="G3360" t="s">
        <v>183</v>
      </c>
      <c r="H3360">
        <v>2</v>
      </c>
      <c r="I3360" t="s">
        <v>264</v>
      </c>
      <c r="J3360" t="s">
        <v>121</v>
      </c>
      <c r="K3360" t="s">
        <v>230</v>
      </c>
      <c r="L3360">
        <v>200</v>
      </c>
      <c r="M3360" t="s">
        <v>210</v>
      </c>
      <c r="N3360">
        <v>1</v>
      </c>
      <c r="O3360">
        <v>445.97</v>
      </c>
      <c r="P3360">
        <v>1945</v>
      </c>
      <c r="Q3360" t="str">
        <f t="shared" si="52"/>
        <v>1-Residential</v>
      </c>
    </row>
    <row r="3361" spans="1:17" x14ac:dyDescent="0.35">
      <c r="A3361">
        <v>5</v>
      </c>
      <c r="B3361" t="s">
        <v>181</v>
      </c>
      <c r="C3361">
        <v>2020</v>
      </c>
      <c r="D3361">
        <v>9</v>
      </c>
      <c r="E3361" t="s">
        <v>188</v>
      </c>
      <c r="F3361">
        <v>3</v>
      </c>
      <c r="G3361" t="s">
        <v>189</v>
      </c>
      <c r="H3361">
        <v>903</v>
      </c>
      <c r="I3361" t="s">
        <v>239</v>
      </c>
      <c r="J3361" t="s">
        <v>121</v>
      </c>
      <c r="K3361" t="s">
        <v>230</v>
      </c>
      <c r="L3361">
        <v>4532</v>
      </c>
      <c r="M3361" t="s">
        <v>200</v>
      </c>
      <c r="N3361">
        <v>1173</v>
      </c>
      <c r="O3361">
        <v>258800.11</v>
      </c>
      <c r="P3361">
        <v>2110051</v>
      </c>
      <c r="Q3361" t="str">
        <f t="shared" si="52"/>
        <v>1-Residential</v>
      </c>
    </row>
    <row r="3362" spans="1:17" x14ac:dyDescent="0.35">
      <c r="A3362">
        <v>5</v>
      </c>
      <c r="B3362" t="s">
        <v>181</v>
      </c>
      <c r="C3362">
        <v>2020</v>
      </c>
      <c r="D3362">
        <v>9</v>
      </c>
      <c r="E3362" t="s">
        <v>188</v>
      </c>
      <c r="F3362">
        <v>10</v>
      </c>
      <c r="G3362" t="s">
        <v>238</v>
      </c>
      <c r="H3362">
        <v>903</v>
      </c>
      <c r="I3362" t="s">
        <v>239</v>
      </c>
      <c r="J3362" t="s">
        <v>121</v>
      </c>
      <c r="K3362" t="s">
        <v>230</v>
      </c>
      <c r="L3362">
        <v>4513</v>
      </c>
      <c r="M3362" t="s">
        <v>240</v>
      </c>
      <c r="N3362">
        <v>31660</v>
      </c>
      <c r="O3362">
        <v>2611383.75</v>
      </c>
      <c r="P3362">
        <v>20099160</v>
      </c>
      <c r="Q3362" t="str">
        <f t="shared" si="52"/>
        <v>1-Residential</v>
      </c>
    </row>
    <row r="3363" spans="1:17" x14ac:dyDescent="0.35">
      <c r="A3363">
        <v>5</v>
      </c>
      <c r="B3363" t="s">
        <v>181</v>
      </c>
      <c r="C3363">
        <v>2020</v>
      </c>
      <c r="D3363">
        <v>9</v>
      </c>
      <c r="E3363" t="s">
        <v>188</v>
      </c>
      <c r="F3363">
        <v>1</v>
      </c>
      <c r="G3363" t="s">
        <v>183</v>
      </c>
      <c r="H3363">
        <v>905</v>
      </c>
      <c r="I3363" t="s">
        <v>272</v>
      </c>
      <c r="J3363" t="s">
        <v>122</v>
      </c>
      <c r="K3363" t="s">
        <v>242</v>
      </c>
      <c r="L3363">
        <v>4512</v>
      </c>
      <c r="M3363" t="s">
        <v>186</v>
      </c>
      <c r="N3363">
        <v>66027</v>
      </c>
      <c r="O3363">
        <v>1450914.8</v>
      </c>
      <c r="P3363">
        <v>37594418</v>
      </c>
      <c r="Q3363" t="str">
        <f t="shared" si="52"/>
        <v>2-Low Income Residential</v>
      </c>
    </row>
    <row r="3364" spans="1:17" x14ac:dyDescent="0.35">
      <c r="A3364">
        <v>5</v>
      </c>
      <c r="B3364" t="s">
        <v>181</v>
      </c>
      <c r="C3364">
        <v>2020</v>
      </c>
      <c r="D3364">
        <v>9</v>
      </c>
      <c r="E3364" t="s">
        <v>188</v>
      </c>
      <c r="F3364">
        <v>6</v>
      </c>
      <c r="G3364" t="s">
        <v>192</v>
      </c>
      <c r="H3364">
        <v>601</v>
      </c>
      <c r="I3364" t="s">
        <v>260</v>
      </c>
      <c r="J3364" t="s">
        <v>123</v>
      </c>
      <c r="K3364" t="s">
        <v>261</v>
      </c>
      <c r="L3364">
        <v>700</v>
      </c>
      <c r="M3364" t="s">
        <v>193</v>
      </c>
      <c r="N3364">
        <v>117</v>
      </c>
      <c r="O3364">
        <v>57078.13</v>
      </c>
      <c r="P3364">
        <v>92343</v>
      </c>
      <c r="Q3364" t="str">
        <f t="shared" si="52"/>
        <v>Street</v>
      </c>
    </row>
    <row r="3365" spans="1:17" x14ac:dyDescent="0.35">
      <c r="A3365">
        <v>5</v>
      </c>
      <c r="B3365" t="s">
        <v>181</v>
      </c>
      <c r="C3365">
        <v>2020</v>
      </c>
      <c r="D3365">
        <v>9</v>
      </c>
      <c r="E3365" t="s">
        <v>188</v>
      </c>
      <c r="F3365">
        <v>1</v>
      </c>
      <c r="G3365" t="s">
        <v>183</v>
      </c>
      <c r="H3365">
        <v>603</v>
      </c>
      <c r="I3365" t="s">
        <v>196</v>
      </c>
      <c r="J3365" t="s">
        <v>125</v>
      </c>
      <c r="K3365" t="s">
        <v>197</v>
      </c>
      <c r="L3365">
        <v>200</v>
      </c>
      <c r="M3365" t="s">
        <v>210</v>
      </c>
      <c r="N3365">
        <v>709</v>
      </c>
      <c r="O3365">
        <v>21563.919999999998</v>
      </c>
      <c r="P3365">
        <v>49971</v>
      </c>
      <c r="Q3365" t="str">
        <f t="shared" si="52"/>
        <v>Street</v>
      </c>
    </row>
    <row r="3366" spans="1:17" x14ac:dyDescent="0.35">
      <c r="A3366">
        <v>5</v>
      </c>
      <c r="B3366" t="s">
        <v>181</v>
      </c>
      <c r="C3366">
        <v>2020</v>
      </c>
      <c r="D3366">
        <v>9</v>
      </c>
      <c r="E3366" t="s">
        <v>188</v>
      </c>
      <c r="F3366">
        <v>5</v>
      </c>
      <c r="G3366" t="s">
        <v>195</v>
      </c>
      <c r="H3366">
        <v>602</v>
      </c>
      <c r="I3366" t="s">
        <v>246</v>
      </c>
      <c r="J3366" t="s">
        <v>125</v>
      </c>
      <c r="K3366" t="s">
        <v>197</v>
      </c>
      <c r="L3366">
        <v>460</v>
      </c>
      <c r="M3366" t="s">
        <v>198</v>
      </c>
      <c r="N3366">
        <v>27</v>
      </c>
      <c r="O3366">
        <v>3119.22</v>
      </c>
      <c r="P3366">
        <v>9135</v>
      </c>
      <c r="Q3366" t="str">
        <f t="shared" si="52"/>
        <v>Street</v>
      </c>
    </row>
    <row r="3367" spans="1:17" x14ac:dyDescent="0.35">
      <c r="A3367">
        <v>5</v>
      </c>
      <c r="B3367" t="s">
        <v>181</v>
      </c>
      <c r="C3367">
        <v>2020</v>
      </c>
      <c r="D3367">
        <v>9</v>
      </c>
      <c r="E3367" t="s">
        <v>188</v>
      </c>
      <c r="F3367">
        <v>6</v>
      </c>
      <c r="G3367" t="s">
        <v>192</v>
      </c>
      <c r="H3367">
        <v>617</v>
      </c>
      <c r="I3367" t="s">
        <v>287</v>
      </c>
      <c r="J3367" t="s">
        <v>288</v>
      </c>
      <c r="K3367" t="s">
        <v>289</v>
      </c>
      <c r="L3367">
        <v>4562</v>
      </c>
      <c r="M3367" t="s">
        <v>211</v>
      </c>
      <c r="N3367">
        <v>6</v>
      </c>
      <c r="O3367">
        <v>8980.17</v>
      </c>
      <c r="P3367">
        <v>36436</v>
      </c>
      <c r="Q3367" t="str">
        <f t="shared" si="52"/>
        <v>Street</v>
      </c>
    </row>
    <row r="3368" spans="1:17" x14ac:dyDescent="0.35">
      <c r="A3368">
        <v>5</v>
      </c>
      <c r="B3368" t="s">
        <v>181</v>
      </c>
      <c r="C3368">
        <v>2020</v>
      </c>
      <c r="D3368">
        <v>9</v>
      </c>
      <c r="E3368" t="s">
        <v>188</v>
      </c>
      <c r="F3368">
        <v>1</v>
      </c>
      <c r="G3368" t="s">
        <v>183</v>
      </c>
      <c r="H3368">
        <v>5</v>
      </c>
      <c r="I3368" t="s">
        <v>190</v>
      </c>
      <c r="J3368" t="s">
        <v>115</v>
      </c>
      <c r="K3368" t="s">
        <v>185</v>
      </c>
      <c r="L3368">
        <v>200</v>
      </c>
      <c r="M3368" t="s">
        <v>210</v>
      </c>
      <c r="N3368">
        <v>1286</v>
      </c>
      <c r="O3368">
        <v>-49470.06</v>
      </c>
      <c r="P3368">
        <v>735564</v>
      </c>
      <c r="Q3368" t="str">
        <f t="shared" si="52"/>
        <v>3-Small C&amp;I</v>
      </c>
    </row>
    <row r="3369" spans="1:17" x14ac:dyDescent="0.35">
      <c r="A3369">
        <v>5</v>
      </c>
      <c r="B3369" t="s">
        <v>181</v>
      </c>
      <c r="C3369">
        <v>2020</v>
      </c>
      <c r="D3369">
        <v>9</v>
      </c>
      <c r="E3369" t="s">
        <v>188</v>
      </c>
      <c r="F3369">
        <v>10</v>
      </c>
      <c r="G3369" t="s">
        <v>238</v>
      </c>
      <c r="H3369">
        <v>5</v>
      </c>
      <c r="I3369" t="s">
        <v>190</v>
      </c>
      <c r="J3369" t="s">
        <v>115</v>
      </c>
      <c r="K3369" t="s">
        <v>185</v>
      </c>
      <c r="L3369">
        <v>207</v>
      </c>
      <c r="M3369" t="s">
        <v>243</v>
      </c>
      <c r="N3369">
        <v>15</v>
      </c>
      <c r="O3369">
        <v>1087.1600000000001</v>
      </c>
      <c r="P3369">
        <v>5383</v>
      </c>
      <c r="Q3369" t="str">
        <f t="shared" si="52"/>
        <v>3-Small C&amp;I</v>
      </c>
    </row>
    <row r="3370" spans="1:17" x14ac:dyDescent="0.35">
      <c r="A3370">
        <v>5</v>
      </c>
      <c r="B3370" t="s">
        <v>181</v>
      </c>
      <c r="C3370">
        <v>2020</v>
      </c>
      <c r="D3370">
        <v>9</v>
      </c>
      <c r="E3370" t="s">
        <v>188</v>
      </c>
      <c r="F3370">
        <v>72</v>
      </c>
      <c r="G3370" t="s">
        <v>212</v>
      </c>
      <c r="H3370">
        <v>5</v>
      </c>
      <c r="I3370" t="s">
        <v>190</v>
      </c>
      <c r="J3370" t="s">
        <v>115</v>
      </c>
      <c r="K3370" t="s">
        <v>185</v>
      </c>
      <c r="L3370">
        <v>1572</v>
      </c>
      <c r="M3370" t="s">
        <v>231</v>
      </c>
      <c r="N3370">
        <v>1</v>
      </c>
      <c r="O3370">
        <v>3491.37</v>
      </c>
      <c r="P3370">
        <v>19557</v>
      </c>
      <c r="Q3370" t="str">
        <f t="shared" si="52"/>
        <v>3-Small C&amp;I</v>
      </c>
    </row>
    <row r="3371" spans="1:17" x14ac:dyDescent="0.35">
      <c r="A3371">
        <v>5</v>
      </c>
      <c r="B3371" t="s">
        <v>181</v>
      </c>
      <c r="C3371">
        <v>2020</v>
      </c>
      <c r="D3371">
        <v>9</v>
      </c>
      <c r="E3371" t="s">
        <v>188</v>
      </c>
      <c r="F3371">
        <v>77</v>
      </c>
      <c r="G3371" t="s">
        <v>212</v>
      </c>
      <c r="H3371">
        <v>5</v>
      </c>
      <c r="I3371" t="s">
        <v>190</v>
      </c>
      <c r="J3371" t="s">
        <v>115</v>
      </c>
      <c r="K3371" t="s">
        <v>185</v>
      </c>
      <c r="L3371">
        <v>1577</v>
      </c>
      <c r="M3371" t="s">
        <v>233</v>
      </c>
      <c r="N3371">
        <v>2</v>
      </c>
      <c r="O3371">
        <v>1472.07</v>
      </c>
      <c r="P3371">
        <v>8157</v>
      </c>
      <c r="Q3371" t="str">
        <f t="shared" si="52"/>
        <v>3-Small C&amp;I</v>
      </c>
    </row>
    <row r="3372" spans="1:17" x14ac:dyDescent="0.35">
      <c r="A3372">
        <v>4</v>
      </c>
      <c r="B3372" t="s">
        <v>187</v>
      </c>
      <c r="C3372">
        <v>2020</v>
      </c>
      <c r="D3372">
        <v>9</v>
      </c>
      <c r="E3372" t="s">
        <v>188</v>
      </c>
      <c r="F3372">
        <v>3</v>
      </c>
      <c r="G3372" t="s">
        <v>189</v>
      </c>
      <c r="H3372">
        <v>5</v>
      </c>
      <c r="I3372" t="s">
        <v>190</v>
      </c>
      <c r="J3372" t="s">
        <v>115</v>
      </c>
      <c r="K3372" t="s">
        <v>185</v>
      </c>
      <c r="L3372">
        <v>300</v>
      </c>
      <c r="M3372" t="s">
        <v>191</v>
      </c>
      <c r="N3372">
        <v>262</v>
      </c>
      <c r="O3372">
        <v>64943.5</v>
      </c>
      <c r="P3372">
        <v>340611</v>
      </c>
      <c r="Q3372" t="str">
        <f t="shared" si="52"/>
        <v>3-Small C&amp;I</v>
      </c>
    </row>
    <row r="3373" spans="1:17" x14ac:dyDescent="0.35">
      <c r="A3373">
        <v>4</v>
      </c>
      <c r="B3373" t="s">
        <v>187</v>
      </c>
      <c r="C3373">
        <v>2020</v>
      </c>
      <c r="D3373">
        <v>9</v>
      </c>
      <c r="E3373" t="s">
        <v>188</v>
      </c>
      <c r="F3373">
        <v>3</v>
      </c>
      <c r="G3373" t="s">
        <v>189</v>
      </c>
      <c r="H3373">
        <v>951</v>
      </c>
      <c r="I3373" t="s">
        <v>250</v>
      </c>
      <c r="J3373" t="s">
        <v>126</v>
      </c>
      <c r="K3373" t="s">
        <v>249</v>
      </c>
      <c r="L3373">
        <v>4532</v>
      </c>
      <c r="M3373" t="s">
        <v>200</v>
      </c>
      <c r="N3373">
        <v>6</v>
      </c>
      <c r="O3373">
        <v>179.04</v>
      </c>
      <c r="P3373">
        <v>1366</v>
      </c>
      <c r="Q3373" t="str">
        <f t="shared" si="52"/>
        <v>3-Small C&amp;I</v>
      </c>
    </row>
    <row r="3374" spans="1:17" x14ac:dyDescent="0.35">
      <c r="A3374">
        <v>5</v>
      </c>
      <c r="B3374" t="s">
        <v>181</v>
      </c>
      <c r="C3374">
        <v>2020</v>
      </c>
      <c r="D3374">
        <v>9</v>
      </c>
      <c r="E3374" t="s">
        <v>188</v>
      </c>
      <c r="F3374">
        <v>5</v>
      </c>
      <c r="G3374" t="s">
        <v>195</v>
      </c>
      <c r="H3374">
        <v>951</v>
      </c>
      <c r="I3374" t="s">
        <v>250</v>
      </c>
      <c r="J3374" t="s">
        <v>126</v>
      </c>
      <c r="K3374" t="s">
        <v>249</v>
      </c>
      <c r="L3374">
        <v>4552</v>
      </c>
      <c r="M3374" t="s">
        <v>276</v>
      </c>
      <c r="N3374">
        <v>1</v>
      </c>
      <c r="O3374">
        <v>35.49</v>
      </c>
      <c r="P3374">
        <v>300</v>
      </c>
      <c r="Q3374" t="str">
        <f t="shared" si="52"/>
        <v>3-Small C&amp;I</v>
      </c>
    </row>
    <row r="3375" spans="1:17" x14ac:dyDescent="0.35">
      <c r="A3375">
        <v>5</v>
      </c>
      <c r="B3375" t="s">
        <v>181</v>
      </c>
      <c r="C3375">
        <v>2020</v>
      </c>
      <c r="D3375">
        <v>9</v>
      </c>
      <c r="E3375" t="s">
        <v>188</v>
      </c>
      <c r="F3375">
        <v>6</v>
      </c>
      <c r="G3375" t="s">
        <v>192</v>
      </c>
      <c r="H3375">
        <v>950</v>
      </c>
      <c r="I3375" t="s">
        <v>184</v>
      </c>
      <c r="J3375" t="s">
        <v>115</v>
      </c>
      <c r="K3375" t="s">
        <v>185</v>
      </c>
      <c r="L3375">
        <v>4562</v>
      </c>
      <c r="M3375" t="s">
        <v>211</v>
      </c>
      <c r="N3375">
        <v>30</v>
      </c>
      <c r="O3375">
        <v>741.72</v>
      </c>
      <c r="P3375">
        <v>4816</v>
      </c>
      <c r="Q3375" t="str">
        <f t="shared" si="52"/>
        <v>3-Small C&amp;I</v>
      </c>
    </row>
    <row r="3376" spans="1:17" x14ac:dyDescent="0.35">
      <c r="A3376">
        <v>5</v>
      </c>
      <c r="B3376" t="s">
        <v>181</v>
      </c>
      <c r="C3376">
        <v>2020</v>
      </c>
      <c r="D3376">
        <v>9</v>
      </c>
      <c r="E3376" t="s">
        <v>188</v>
      </c>
      <c r="F3376">
        <v>3</v>
      </c>
      <c r="G3376" t="s">
        <v>189</v>
      </c>
      <c r="H3376">
        <v>8</v>
      </c>
      <c r="I3376" t="s">
        <v>248</v>
      </c>
      <c r="J3376" t="s">
        <v>126</v>
      </c>
      <c r="K3376" t="s">
        <v>249</v>
      </c>
      <c r="L3376">
        <v>300</v>
      </c>
      <c r="M3376" t="s">
        <v>191</v>
      </c>
      <c r="N3376">
        <v>376</v>
      </c>
      <c r="O3376">
        <v>19388.25</v>
      </c>
      <c r="P3376">
        <v>93744</v>
      </c>
      <c r="Q3376" t="str">
        <f t="shared" si="52"/>
        <v>3-Small C&amp;I</v>
      </c>
    </row>
    <row r="3377" spans="1:17" x14ac:dyDescent="0.35">
      <c r="A3377">
        <v>5</v>
      </c>
      <c r="B3377" t="s">
        <v>181</v>
      </c>
      <c r="C3377">
        <v>2020</v>
      </c>
      <c r="D3377">
        <v>9</v>
      </c>
      <c r="E3377" t="s">
        <v>188</v>
      </c>
      <c r="F3377">
        <v>5</v>
      </c>
      <c r="G3377" t="s">
        <v>195</v>
      </c>
      <c r="H3377">
        <v>8</v>
      </c>
      <c r="I3377" t="s">
        <v>248</v>
      </c>
      <c r="J3377" t="s">
        <v>126</v>
      </c>
      <c r="K3377" t="s">
        <v>249</v>
      </c>
      <c r="L3377">
        <v>460</v>
      </c>
      <c r="M3377" t="s">
        <v>198</v>
      </c>
      <c r="N3377">
        <v>1</v>
      </c>
      <c r="O3377">
        <v>59.36</v>
      </c>
      <c r="P3377">
        <v>292</v>
      </c>
      <c r="Q3377" t="str">
        <f t="shared" si="52"/>
        <v>3-Small C&amp;I</v>
      </c>
    </row>
    <row r="3378" spans="1:17" x14ac:dyDescent="0.35">
      <c r="A3378">
        <v>4</v>
      </c>
      <c r="B3378" t="s">
        <v>187</v>
      </c>
      <c r="C3378">
        <v>2020</v>
      </c>
      <c r="D3378">
        <v>9</v>
      </c>
      <c r="E3378" t="s">
        <v>188</v>
      </c>
      <c r="F3378">
        <v>3</v>
      </c>
      <c r="G3378" t="s">
        <v>189</v>
      </c>
      <c r="H3378">
        <v>950</v>
      </c>
      <c r="I3378" t="s">
        <v>184</v>
      </c>
      <c r="J3378" t="s">
        <v>115</v>
      </c>
      <c r="K3378" t="s">
        <v>185</v>
      </c>
      <c r="L3378">
        <v>4532</v>
      </c>
      <c r="M3378" t="s">
        <v>200</v>
      </c>
      <c r="N3378">
        <v>1177</v>
      </c>
      <c r="O3378">
        <v>222728.32000000001</v>
      </c>
      <c r="P3378">
        <v>2146538</v>
      </c>
      <c r="Q3378" t="str">
        <f t="shared" ref="Q3378:Q3441" si="53">VLOOKUP(J3378,S:T,2,FALSE)</f>
        <v>3-Small C&amp;I</v>
      </c>
    </row>
    <row r="3379" spans="1:17" x14ac:dyDescent="0.35">
      <c r="A3379">
        <v>5</v>
      </c>
      <c r="B3379" t="s">
        <v>181</v>
      </c>
      <c r="C3379">
        <v>2020</v>
      </c>
      <c r="D3379">
        <v>9</v>
      </c>
      <c r="E3379" t="s">
        <v>188</v>
      </c>
      <c r="F3379">
        <v>3</v>
      </c>
      <c r="G3379" t="s">
        <v>189</v>
      </c>
      <c r="H3379">
        <v>956</v>
      </c>
      <c r="I3379" t="s">
        <v>285</v>
      </c>
      <c r="J3379" t="s">
        <v>119</v>
      </c>
      <c r="K3379" t="s">
        <v>216</v>
      </c>
      <c r="L3379">
        <v>4532</v>
      </c>
      <c r="M3379" t="s">
        <v>200</v>
      </c>
      <c r="N3379">
        <v>221</v>
      </c>
      <c r="O3379">
        <v>313565.17</v>
      </c>
      <c r="P3379">
        <v>3665533</v>
      </c>
      <c r="Q3379" t="str">
        <f t="shared" si="53"/>
        <v>4-Medium C&amp;I</v>
      </c>
    </row>
    <row r="3380" spans="1:17" x14ac:dyDescent="0.35">
      <c r="A3380">
        <v>5</v>
      </c>
      <c r="B3380" t="s">
        <v>181</v>
      </c>
      <c r="C3380">
        <v>2020</v>
      </c>
      <c r="D3380">
        <v>9</v>
      </c>
      <c r="E3380" t="s">
        <v>188</v>
      </c>
      <c r="F3380">
        <v>3</v>
      </c>
      <c r="G3380" t="s">
        <v>189</v>
      </c>
      <c r="H3380">
        <v>955</v>
      </c>
      <c r="I3380" t="s">
        <v>282</v>
      </c>
      <c r="J3380" t="s">
        <v>119</v>
      </c>
      <c r="K3380" t="s">
        <v>216</v>
      </c>
      <c r="L3380">
        <v>4532</v>
      </c>
      <c r="M3380" t="s">
        <v>200</v>
      </c>
      <c r="N3380">
        <v>350</v>
      </c>
      <c r="O3380">
        <v>547292.44999999995</v>
      </c>
      <c r="P3380">
        <v>6658008</v>
      </c>
      <c r="Q3380" t="str">
        <f t="shared" si="53"/>
        <v>4-Medium C&amp;I</v>
      </c>
    </row>
    <row r="3381" spans="1:17" x14ac:dyDescent="0.35">
      <c r="A3381">
        <v>5</v>
      </c>
      <c r="B3381" t="s">
        <v>181</v>
      </c>
      <c r="C3381">
        <v>2020</v>
      </c>
      <c r="D3381">
        <v>9</v>
      </c>
      <c r="E3381" t="s">
        <v>188</v>
      </c>
      <c r="F3381">
        <v>72</v>
      </c>
      <c r="G3381" t="s">
        <v>212</v>
      </c>
      <c r="H3381">
        <v>1</v>
      </c>
      <c r="I3381" t="s">
        <v>229</v>
      </c>
      <c r="J3381" t="s">
        <v>121</v>
      </c>
      <c r="K3381" t="s">
        <v>230</v>
      </c>
      <c r="L3381">
        <v>1572</v>
      </c>
      <c r="M3381" t="s">
        <v>231</v>
      </c>
      <c r="N3381">
        <v>1</v>
      </c>
      <c r="O3381">
        <v>88.59</v>
      </c>
      <c r="P3381">
        <v>369</v>
      </c>
      <c r="Q3381" t="str">
        <f t="shared" si="53"/>
        <v>1-Residential</v>
      </c>
    </row>
    <row r="3382" spans="1:17" x14ac:dyDescent="0.35">
      <c r="A3382">
        <v>5</v>
      </c>
      <c r="B3382" t="s">
        <v>181</v>
      </c>
      <c r="C3382">
        <v>2020</v>
      </c>
      <c r="D3382">
        <v>9</v>
      </c>
      <c r="E3382" t="s">
        <v>188</v>
      </c>
      <c r="F3382">
        <v>1</v>
      </c>
      <c r="G3382" t="s">
        <v>183</v>
      </c>
      <c r="H3382">
        <v>2</v>
      </c>
      <c r="I3382" t="s">
        <v>264</v>
      </c>
      <c r="J3382" t="s">
        <v>121</v>
      </c>
      <c r="K3382" t="s">
        <v>230</v>
      </c>
      <c r="L3382">
        <v>200</v>
      </c>
      <c r="M3382" t="s">
        <v>210</v>
      </c>
      <c r="N3382">
        <v>334</v>
      </c>
      <c r="O3382">
        <v>44181.79</v>
      </c>
      <c r="P3382">
        <v>193309</v>
      </c>
      <c r="Q3382" t="str">
        <f t="shared" si="53"/>
        <v>1-Residential</v>
      </c>
    </row>
    <row r="3383" spans="1:17" x14ac:dyDescent="0.35">
      <c r="A3383">
        <v>5</v>
      </c>
      <c r="B3383" t="s">
        <v>181</v>
      </c>
      <c r="C3383">
        <v>2020</v>
      </c>
      <c r="D3383">
        <v>9</v>
      </c>
      <c r="E3383" t="s">
        <v>188</v>
      </c>
      <c r="F3383">
        <v>10</v>
      </c>
      <c r="G3383" t="s">
        <v>238</v>
      </c>
      <c r="H3383">
        <v>6</v>
      </c>
      <c r="I3383" t="s">
        <v>256</v>
      </c>
      <c r="J3383" t="s">
        <v>122</v>
      </c>
      <c r="K3383" t="s">
        <v>242</v>
      </c>
      <c r="L3383">
        <v>207</v>
      </c>
      <c r="M3383" t="s">
        <v>243</v>
      </c>
      <c r="N3383">
        <v>5537</v>
      </c>
      <c r="O3383">
        <v>488959.65</v>
      </c>
      <c r="P3383">
        <v>3335968</v>
      </c>
      <c r="Q3383" t="str">
        <f t="shared" si="53"/>
        <v>2-Low Income Residential</v>
      </c>
    </row>
    <row r="3384" spans="1:17" x14ac:dyDescent="0.35">
      <c r="A3384">
        <v>5</v>
      </c>
      <c r="B3384" t="s">
        <v>181</v>
      </c>
      <c r="C3384">
        <v>2020</v>
      </c>
      <c r="D3384">
        <v>9</v>
      </c>
      <c r="E3384" t="s">
        <v>188</v>
      </c>
      <c r="F3384">
        <v>10</v>
      </c>
      <c r="G3384" t="s">
        <v>238</v>
      </c>
      <c r="H3384">
        <v>905</v>
      </c>
      <c r="I3384" t="s">
        <v>272</v>
      </c>
      <c r="J3384" t="s">
        <v>122</v>
      </c>
      <c r="K3384" t="s">
        <v>242</v>
      </c>
      <c r="L3384">
        <v>4513</v>
      </c>
      <c r="M3384" t="s">
        <v>240</v>
      </c>
      <c r="N3384">
        <v>4816</v>
      </c>
      <c r="O3384">
        <v>110401.36</v>
      </c>
      <c r="P3384">
        <v>2906248</v>
      </c>
      <c r="Q3384" t="str">
        <f t="shared" si="53"/>
        <v>2-Low Income Residential</v>
      </c>
    </row>
    <row r="3385" spans="1:17" x14ac:dyDescent="0.35">
      <c r="A3385">
        <v>4</v>
      </c>
      <c r="B3385" t="s">
        <v>187</v>
      </c>
      <c r="C3385">
        <v>2020</v>
      </c>
      <c r="D3385">
        <v>9</v>
      </c>
      <c r="E3385" t="s">
        <v>188</v>
      </c>
      <c r="F3385">
        <v>10</v>
      </c>
      <c r="G3385" t="s">
        <v>238</v>
      </c>
      <c r="H3385">
        <v>905</v>
      </c>
      <c r="I3385" t="s">
        <v>272</v>
      </c>
      <c r="J3385" t="s">
        <v>122</v>
      </c>
      <c r="K3385" t="s">
        <v>242</v>
      </c>
      <c r="L3385">
        <v>4513</v>
      </c>
      <c r="M3385" t="s">
        <v>240</v>
      </c>
      <c r="N3385">
        <v>5</v>
      </c>
      <c r="O3385">
        <v>122.83</v>
      </c>
      <c r="P3385">
        <v>2683</v>
      </c>
      <c r="Q3385" t="str">
        <f t="shared" si="53"/>
        <v>2-Low Income Residential</v>
      </c>
    </row>
    <row r="3386" spans="1:17" x14ac:dyDescent="0.35">
      <c r="A3386">
        <v>5</v>
      </c>
      <c r="B3386" t="s">
        <v>181</v>
      </c>
      <c r="C3386">
        <v>2020</v>
      </c>
      <c r="D3386">
        <v>9</v>
      </c>
      <c r="E3386" t="s">
        <v>188</v>
      </c>
      <c r="F3386">
        <v>60</v>
      </c>
      <c r="G3386" t="s">
        <v>212</v>
      </c>
      <c r="H3386">
        <v>600</v>
      </c>
      <c r="I3386" t="s">
        <v>266</v>
      </c>
      <c r="J3386" t="s">
        <v>123</v>
      </c>
      <c r="K3386" t="s">
        <v>261</v>
      </c>
      <c r="L3386">
        <v>360</v>
      </c>
      <c r="M3386" t="s">
        <v>225</v>
      </c>
      <c r="N3386">
        <v>9</v>
      </c>
      <c r="O3386">
        <v>4218.7700000000004</v>
      </c>
      <c r="P3386">
        <v>4961</v>
      </c>
      <c r="Q3386" t="str">
        <f t="shared" si="53"/>
        <v>Street</v>
      </c>
    </row>
    <row r="3387" spans="1:17" x14ac:dyDescent="0.35">
      <c r="A3387">
        <v>5</v>
      </c>
      <c r="B3387" t="s">
        <v>181</v>
      </c>
      <c r="C3387">
        <v>2020</v>
      </c>
      <c r="D3387">
        <v>9</v>
      </c>
      <c r="E3387" t="s">
        <v>188</v>
      </c>
      <c r="F3387">
        <v>1</v>
      </c>
      <c r="G3387" t="s">
        <v>183</v>
      </c>
      <c r="H3387">
        <v>616</v>
      </c>
      <c r="I3387" t="s">
        <v>199</v>
      </c>
      <c r="J3387" t="s">
        <v>125</v>
      </c>
      <c r="K3387" t="s">
        <v>197</v>
      </c>
      <c r="L3387">
        <v>4512</v>
      </c>
      <c r="M3387" t="s">
        <v>186</v>
      </c>
      <c r="N3387">
        <v>603</v>
      </c>
      <c r="O3387">
        <v>22768.74</v>
      </c>
      <c r="P3387">
        <v>66127</v>
      </c>
      <c r="Q3387" t="str">
        <f t="shared" si="53"/>
        <v>Street</v>
      </c>
    </row>
    <row r="3388" spans="1:17" x14ac:dyDescent="0.35">
      <c r="A3388">
        <v>5</v>
      </c>
      <c r="B3388" t="s">
        <v>181</v>
      </c>
      <c r="C3388">
        <v>2020</v>
      </c>
      <c r="D3388">
        <v>9</v>
      </c>
      <c r="E3388" t="s">
        <v>188</v>
      </c>
      <c r="F3388">
        <v>6</v>
      </c>
      <c r="G3388" t="s">
        <v>192</v>
      </c>
      <c r="H3388">
        <v>606</v>
      </c>
      <c r="I3388" t="s">
        <v>279</v>
      </c>
      <c r="J3388" t="s">
        <v>130</v>
      </c>
      <c r="K3388" t="s">
        <v>280</v>
      </c>
      <c r="L3388">
        <v>700</v>
      </c>
      <c r="M3388" t="s">
        <v>193</v>
      </c>
      <c r="N3388">
        <v>2</v>
      </c>
      <c r="O3388">
        <v>735.89</v>
      </c>
      <c r="P3388">
        <v>1338</v>
      </c>
      <c r="Q3388" t="str">
        <f t="shared" si="53"/>
        <v>Street</v>
      </c>
    </row>
    <row r="3389" spans="1:17" x14ac:dyDescent="0.35">
      <c r="A3389">
        <v>5</v>
      </c>
      <c r="B3389" t="s">
        <v>181</v>
      </c>
      <c r="C3389">
        <v>2020</v>
      </c>
      <c r="D3389">
        <v>9</v>
      </c>
      <c r="E3389" t="s">
        <v>188</v>
      </c>
      <c r="F3389">
        <v>6</v>
      </c>
      <c r="G3389" t="s">
        <v>192</v>
      </c>
      <c r="H3389">
        <v>609</v>
      </c>
      <c r="I3389" t="s">
        <v>298</v>
      </c>
      <c r="J3389" t="s">
        <v>278</v>
      </c>
      <c r="K3389" t="s">
        <v>212</v>
      </c>
      <c r="L3389">
        <v>700</v>
      </c>
      <c r="M3389" t="s">
        <v>193</v>
      </c>
      <c r="N3389">
        <v>13</v>
      </c>
      <c r="O3389">
        <v>4744.83</v>
      </c>
      <c r="P3389">
        <v>22478</v>
      </c>
      <c r="Q3389" t="str">
        <f t="shared" si="53"/>
        <v>Street</v>
      </c>
    </row>
    <row r="3390" spans="1:17" x14ac:dyDescent="0.35">
      <c r="A3390">
        <v>5</v>
      </c>
      <c r="B3390" t="s">
        <v>181</v>
      </c>
      <c r="C3390">
        <v>2020</v>
      </c>
      <c r="D3390">
        <v>9</v>
      </c>
      <c r="E3390" t="s">
        <v>188</v>
      </c>
      <c r="F3390">
        <v>75</v>
      </c>
      <c r="G3390" t="s">
        <v>212</v>
      </c>
      <c r="H3390">
        <v>5</v>
      </c>
      <c r="I3390" t="s">
        <v>190</v>
      </c>
      <c r="J3390" t="s">
        <v>115</v>
      </c>
      <c r="K3390" t="s">
        <v>185</v>
      </c>
      <c r="L3390">
        <v>1575</v>
      </c>
      <c r="M3390" t="s">
        <v>218</v>
      </c>
      <c r="N3390">
        <v>5</v>
      </c>
      <c r="O3390">
        <v>1629.19</v>
      </c>
      <c r="P3390">
        <v>8890</v>
      </c>
      <c r="Q3390" t="str">
        <f t="shared" si="53"/>
        <v>3-Small C&amp;I</v>
      </c>
    </row>
    <row r="3391" spans="1:17" x14ac:dyDescent="0.35">
      <c r="A3391">
        <v>5</v>
      </c>
      <c r="B3391" t="s">
        <v>181</v>
      </c>
      <c r="C3391">
        <v>2020</v>
      </c>
      <c r="D3391">
        <v>10</v>
      </c>
      <c r="E3391" t="s">
        <v>182</v>
      </c>
      <c r="F3391">
        <v>79</v>
      </c>
      <c r="G3391" t="s">
        <v>212</v>
      </c>
      <c r="H3391">
        <v>950</v>
      </c>
      <c r="I3391" t="s">
        <v>184</v>
      </c>
      <c r="J3391" t="s">
        <v>115</v>
      </c>
      <c r="K3391" t="s">
        <v>185</v>
      </c>
      <c r="L3391">
        <v>4579</v>
      </c>
      <c r="M3391" t="s">
        <v>221</v>
      </c>
      <c r="N3391">
        <v>83</v>
      </c>
      <c r="O3391">
        <v>6225.72</v>
      </c>
      <c r="P3391">
        <v>58007</v>
      </c>
      <c r="Q3391" t="str">
        <f t="shared" si="53"/>
        <v>3-Small C&amp;I</v>
      </c>
    </row>
    <row r="3392" spans="1:17" x14ac:dyDescent="0.35">
      <c r="A3392">
        <v>5</v>
      </c>
      <c r="B3392" t="s">
        <v>181</v>
      </c>
      <c r="C3392">
        <v>2020</v>
      </c>
      <c r="D3392">
        <v>10</v>
      </c>
      <c r="E3392" t="s">
        <v>182</v>
      </c>
      <c r="F3392">
        <v>1</v>
      </c>
      <c r="G3392" t="s">
        <v>183</v>
      </c>
      <c r="H3392">
        <v>950</v>
      </c>
      <c r="I3392" t="s">
        <v>184</v>
      </c>
      <c r="J3392" t="s">
        <v>115</v>
      </c>
      <c r="K3392" t="s">
        <v>185</v>
      </c>
      <c r="L3392">
        <v>4512</v>
      </c>
      <c r="M3392" t="s">
        <v>186</v>
      </c>
      <c r="N3392">
        <v>786</v>
      </c>
      <c r="O3392">
        <v>38765.51</v>
      </c>
      <c r="P3392">
        <v>336613</v>
      </c>
      <c r="Q3392" t="str">
        <f t="shared" si="53"/>
        <v>3-Small C&amp;I</v>
      </c>
    </row>
    <row r="3393" spans="1:17" x14ac:dyDescent="0.35">
      <c r="A3393">
        <v>5</v>
      </c>
      <c r="B3393" t="s">
        <v>181</v>
      </c>
      <c r="C3393">
        <v>2020</v>
      </c>
      <c r="D3393">
        <v>10</v>
      </c>
      <c r="E3393" t="s">
        <v>182</v>
      </c>
      <c r="F3393">
        <v>10</v>
      </c>
      <c r="G3393" t="s">
        <v>238</v>
      </c>
      <c r="H3393">
        <v>950</v>
      </c>
      <c r="I3393" t="s">
        <v>184</v>
      </c>
      <c r="J3393" t="s">
        <v>115</v>
      </c>
      <c r="K3393" t="s">
        <v>185</v>
      </c>
      <c r="L3393">
        <v>4513</v>
      </c>
      <c r="M3393" t="s">
        <v>240</v>
      </c>
      <c r="N3393">
        <v>13</v>
      </c>
      <c r="O3393">
        <v>1247.76</v>
      </c>
      <c r="P3393">
        <v>12007</v>
      </c>
      <c r="Q3393" t="str">
        <f t="shared" si="53"/>
        <v>3-Small C&amp;I</v>
      </c>
    </row>
    <row r="3394" spans="1:17" x14ac:dyDescent="0.35">
      <c r="A3394">
        <v>4</v>
      </c>
      <c r="B3394" t="s">
        <v>187</v>
      </c>
      <c r="C3394">
        <v>2020</v>
      </c>
      <c r="D3394">
        <v>10</v>
      </c>
      <c r="E3394" t="s">
        <v>182</v>
      </c>
      <c r="F3394">
        <v>3</v>
      </c>
      <c r="G3394" t="s">
        <v>189</v>
      </c>
      <c r="H3394">
        <v>1</v>
      </c>
      <c r="I3394" t="s">
        <v>229</v>
      </c>
      <c r="J3394" t="s">
        <v>121</v>
      </c>
      <c r="K3394" t="s">
        <v>230</v>
      </c>
      <c r="L3394">
        <v>300</v>
      </c>
      <c r="M3394" t="s">
        <v>191</v>
      </c>
      <c r="N3394">
        <v>19</v>
      </c>
      <c r="O3394">
        <v>1459.02</v>
      </c>
      <c r="P3394">
        <v>5862</v>
      </c>
      <c r="Q3394" t="str">
        <f t="shared" si="53"/>
        <v>1-Residential</v>
      </c>
    </row>
    <row r="3395" spans="1:17" x14ac:dyDescent="0.35">
      <c r="A3395">
        <v>4</v>
      </c>
      <c r="B3395" t="s">
        <v>187</v>
      </c>
      <c r="C3395">
        <v>2020</v>
      </c>
      <c r="D3395">
        <v>10</v>
      </c>
      <c r="E3395" t="s">
        <v>182</v>
      </c>
      <c r="F3395">
        <v>1</v>
      </c>
      <c r="G3395" t="s">
        <v>183</v>
      </c>
      <c r="H3395">
        <v>6</v>
      </c>
      <c r="I3395" t="s">
        <v>256</v>
      </c>
      <c r="J3395" t="s">
        <v>122</v>
      </c>
      <c r="K3395" t="s">
        <v>242</v>
      </c>
      <c r="L3395">
        <v>200</v>
      </c>
      <c r="M3395" t="s">
        <v>210</v>
      </c>
      <c r="N3395">
        <v>30</v>
      </c>
      <c r="O3395">
        <v>2243.14</v>
      </c>
      <c r="P3395">
        <v>15013</v>
      </c>
      <c r="Q3395" t="str">
        <f t="shared" si="53"/>
        <v>2-Low Income Residential</v>
      </c>
    </row>
    <row r="3396" spans="1:17" x14ac:dyDescent="0.35">
      <c r="A3396">
        <v>5</v>
      </c>
      <c r="B3396" t="s">
        <v>181</v>
      </c>
      <c r="C3396">
        <v>2020</v>
      </c>
      <c r="D3396">
        <v>10</v>
      </c>
      <c r="E3396" t="s">
        <v>182</v>
      </c>
      <c r="F3396">
        <v>6</v>
      </c>
      <c r="G3396" t="s">
        <v>192</v>
      </c>
      <c r="H3396">
        <v>621</v>
      </c>
      <c r="I3396" t="s">
        <v>259</v>
      </c>
      <c r="J3396" t="s">
        <v>116</v>
      </c>
      <c r="K3396" t="s">
        <v>224</v>
      </c>
      <c r="L3396">
        <v>4562</v>
      </c>
      <c r="M3396" t="s">
        <v>211</v>
      </c>
      <c r="N3396">
        <v>10</v>
      </c>
      <c r="O3396">
        <v>182.39</v>
      </c>
      <c r="P3396">
        <v>1153</v>
      </c>
      <c r="Q3396" t="str">
        <f t="shared" si="53"/>
        <v>3-Small C&amp;I</v>
      </c>
    </row>
    <row r="3397" spans="1:17" x14ac:dyDescent="0.35">
      <c r="A3397">
        <v>5</v>
      </c>
      <c r="B3397" t="s">
        <v>181</v>
      </c>
      <c r="C3397">
        <v>2020</v>
      </c>
      <c r="D3397">
        <v>10</v>
      </c>
      <c r="E3397" t="s">
        <v>182</v>
      </c>
      <c r="F3397">
        <v>10</v>
      </c>
      <c r="G3397" t="s">
        <v>238</v>
      </c>
      <c r="H3397">
        <v>905</v>
      </c>
      <c r="I3397" t="s">
        <v>272</v>
      </c>
      <c r="J3397" t="s">
        <v>122</v>
      </c>
      <c r="K3397" t="s">
        <v>242</v>
      </c>
      <c r="L3397">
        <v>4513</v>
      </c>
      <c r="M3397" t="s">
        <v>240</v>
      </c>
      <c r="N3397">
        <v>4747</v>
      </c>
      <c r="O3397">
        <v>100085.87</v>
      </c>
      <c r="P3397">
        <v>2538804</v>
      </c>
      <c r="Q3397" t="str">
        <f t="shared" si="53"/>
        <v>2-Low Income Residential</v>
      </c>
    </row>
    <row r="3398" spans="1:17" x14ac:dyDescent="0.35">
      <c r="A3398">
        <v>5</v>
      </c>
      <c r="B3398" t="s">
        <v>181</v>
      </c>
      <c r="C3398">
        <v>2020</v>
      </c>
      <c r="D3398">
        <v>10</v>
      </c>
      <c r="E3398" t="s">
        <v>182</v>
      </c>
      <c r="F3398">
        <v>6</v>
      </c>
      <c r="G3398" t="s">
        <v>192</v>
      </c>
      <c r="H3398">
        <v>606</v>
      </c>
      <c r="I3398" t="s">
        <v>279</v>
      </c>
      <c r="J3398" t="s">
        <v>130</v>
      </c>
      <c r="K3398" t="s">
        <v>280</v>
      </c>
      <c r="L3398">
        <v>700</v>
      </c>
      <c r="M3398" t="s">
        <v>193</v>
      </c>
      <c r="N3398">
        <v>2</v>
      </c>
      <c r="O3398">
        <v>717.63</v>
      </c>
      <c r="P3398">
        <v>1430</v>
      </c>
      <c r="Q3398" t="str">
        <f t="shared" si="53"/>
        <v>Street</v>
      </c>
    </row>
    <row r="3399" spans="1:17" x14ac:dyDescent="0.35">
      <c r="A3399">
        <v>5</v>
      </c>
      <c r="B3399" t="s">
        <v>181</v>
      </c>
      <c r="C3399">
        <v>2020</v>
      </c>
      <c r="D3399">
        <v>10</v>
      </c>
      <c r="E3399" t="s">
        <v>182</v>
      </c>
      <c r="F3399">
        <v>6</v>
      </c>
      <c r="G3399" t="s">
        <v>192</v>
      </c>
      <c r="H3399">
        <v>603</v>
      </c>
      <c r="I3399" t="s">
        <v>196</v>
      </c>
      <c r="J3399" t="s">
        <v>125</v>
      </c>
      <c r="K3399" t="s">
        <v>197</v>
      </c>
      <c r="L3399">
        <v>700</v>
      </c>
      <c r="M3399" t="s">
        <v>193</v>
      </c>
      <c r="N3399">
        <v>632</v>
      </c>
      <c r="O3399">
        <v>49625.61</v>
      </c>
      <c r="P3399">
        <v>146694</v>
      </c>
      <c r="Q3399" t="str">
        <f t="shared" si="53"/>
        <v>Street</v>
      </c>
    </row>
    <row r="3400" spans="1:17" x14ac:dyDescent="0.35">
      <c r="A3400">
        <v>5</v>
      </c>
      <c r="B3400" t="s">
        <v>181</v>
      </c>
      <c r="C3400">
        <v>2020</v>
      </c>
      <c r="D3400">
        <v>10</v>
      </c>
      <c r="E3400" t="s">
        <v>182</v>
      </c>
      <c r="F3400">
        <v>6</v>
      </c>
      <c r="G3400" t="s">
        <v>192</v>
      </c>
      <c r="H3400">
        <v>625</v>
      </c>
      <c r="I3400" t="s">
        <v>286</v>
      </c>
      <c r="J3400" t="s">
        <v>132</v>
      </c>
      <c r="K3400" t="s">
        <v>212</v>
      </c>
      <c r="L3400">
        <v>700</v>
      </c>
      <c r="M3400" t="s">
        <v>193</v>
      </c>
      <c r="N3400">
        <v>1</v>
      </c>
      <c r="O3400">
        <v>19.53</v>
      </c>
      <c r="P3400">
        <v>23</v>
      </c>
      <c r="Q3400" t="str">
        <f t="shared" si="53"/>
        <v>Street</v>
      </c>
    </row>
    <row r="3401" spans="1:17" x14ac:dyDescent="0.35">
      <c r="A3401">
        <v>5</v>
      </c>
      <c r="B3401" t="s">
        <v>181</v>
      </c>
      <c r="C3401">
        <v>2020</v>
      </c>
      <c r="D3401">
        <v>10</v>
      </c>
      <c r="E3401" t="s">
        <v>182</v>
      </c>
      <c r="F3401">
        <v>3</v>
      </c>
      <c r="G3401" t="s">
        <v>189</v>
      </c>
      <c r="H3401">
        <v>9</v>
      </c>
      <c r="I3401" t="s">
        <v>275</v>
      </c>
      <c r="J3401" t="s">
        <v>117</v>
      </c>
      <c r="K3401" t="s">
        <v>236</v>
      </c>
      <c r="L3401">
        <v>300</v>
      </c>
      <c r="M3401" t="s">
        <v>191</v>
      </c>
      <c r="N3401">
        <v>320</v>
      </c>
      <c r="O3401">
        <v>-220537.25</v>
      </c>
      <c r="P3401">
        <v>317805</v>
      </c>
      <c r="Q3401" t="str">
        <f t="shared" si="53"/>
        <v>3-Small C&amp;I</v>
      </c>
    </row>
    <row r="3402" spans="1:17" x14ac:dyDescent="0.35">
      <c r="A3402">
        <v>4</v>
      </c>
      <c r="B3402" t="s">
        <v>187</v>
      </c>
      <c r="C3402">
        <v>2020</v>
      </c>
      <c r="D3402">
        <v>10</v>
      </c>
      <c r="E3402" t="s">
        <v>182</v>
      </c>
      <c r="F3402">
        <v>5</v>
      </c>
      <c r="G3402" t="s">
        <v>195</v>
      </c>
      <c r="H3402">
        <v>950</v>
      </c>
      <c r="I3402" t="s">
        <v>184</v>
      </c>
      <c r="J3402" t="s">
        <v>115</v>
      </c>
      <c r="K3402" t="s">
        <v>185</v>
      </c>
      <c r="L3402">
        <v>4552</v>
      </c>
      <c r="M3402" t="s">
        <v>276</v>
      </c>
      <c r="N3402">
        <v>2</v>
      </c>
      <c r="O3402">
        <v>39.96</v>
      </c>
      <c r="P3402">
        <v>204</v>
      </c>
      <c r="Q3402" t="str">
        <f t="shared" si="53"/>
        <v>3-Small C&amp;I</v>
      </c>
    </row>
    <row r="3403" spans="1:17" x14ac:dyDescent="0.35">
      <c r="A3403">
        <v>5</v>
      </c>
      <c r="B3403" t="s">
        <v>181</v>
      </c>
      <c r="C3403">
        <v>2020</v>
      </c>
      <c r="D3403">
        <v>10</v>
      </c>
      <c r="E3403" t="s">
        <v>182</v>
      </c>
      <c r="F3403">
        <v>79</v>
      </c>
      <c r="G3403" t="s">
        <v>212</v>
      </c>
      <c r="H3403">
        <v>5</v>
      </c>
      <c r="I3403" t="s">
        <v>190</v>
      </c>
      <c r="J3403" t="s">
        <v>115</v>
      </c>
      <c r="K3403" t="s">
        <v>185</v>
      </c>
      <c r="L3403">
        <v>1579</v>
      </c>
      <c r="M3403" t="s">
        <v>271</v>
      </c>
      <c r="N3403">
        <v>1</v>
      </c>
      <c r="O3403">
        <v>9.64</v>
      </c>
      <c r="P3403">
        <v>0</v>
      </c>
      <c r="Q3403" t="str">
        <f t="shared" si="53"/>
        <v>3-Small C&amp;I</v>
      </c>
    </row>
    <row r="3404" spans="1:17" x14ac:dyDescent="0.35">
      <c r="A3404">
        <v>5</v>
      </c>
      <c r="B3404" t="s">
        <v>181</v>
      </c>
      <c r="C3404">
        <v>2020</v>
      </c>
      <c r="D3404">
        <v>10</v>
      </c>
      <c r="E3404" t="s">
        <v>182</v>
      </c>
      <c r="F3404">
        <v>3</v>
      </c>
      <c r="G3404" t="s">
        <v>189</v>
      </c>
      <c r="H3404">
        <v>953</v>
      </c>
      <c r="I3404" t="s">
        <v>213</v>
      </c>
      <c r="J3404" t="s">
        <v>118</v>
      </c>
      <c r="K3404" t="s">
        <v>214</v>
      </c>
      <c r="L3404">
        <v>4532</v>
      </c>
      <c r="M3404" t="s">
        <v>200</v>
      </c>
      <c r="N3404">
        <v>19360</v>
      </c>
      <c r="O3404">
        <v>576049.49</v>
      </c>
      <c r="P3404">
        <v>6674414</v>
      </c>
      <c r="Q3404" t="str">
        <f t="shared" si="53"/>
        <v>3-Small C&amp;I</v>
      </c>
    </row>
    <row r="3405" spans="1:17" x14ac:dyDescent="0.35">
      <c r="A3405">
        <v>5</v>
      </c>
      <c r="B3405" t="s">
        <v>181</v>
      </c>
      <c r="C3405">
        <v>2020</v>
      </c>
      <c r="D3405">
        <v>10</v>
      </c>
      <c r="E3405" t="s">
        <v>182</v>
      </c>
      <c r="F3405">
        <v>1</v>
      </c>
      <c r="G3405" t="s">
        <v>183</v>
      </c>
      <c r="H3405">
        <v>953</v>
      </c>
      <c r="I3405" t="s">
        <v>213</v>
      </c>
      <c r="J3405" t="s">
        <v>118</v>
      </c>
      <c r="K3405" t="s">
        <v>214</v>
      </c>
      <c r="L3405">
        <v>4512</v>
      </c>
      <c r="M3405" t="s">
        <v>186</v>
      </c>
      <c r="N3405">
        <v>768</v>
      </c>
      <c r="O3405">
        <v>26067.439999999999</v>
      </c>
      <c r="P3405">
        <v>202182</v>
      </c>
      <c r="Q3405" t="str">
        <f t="shared" si="53"/>
        <v>3-Small C&amp;I</v>
      </c>
    </row>
    <row r="3406" spans="1:17" x14ac:dyDescent="0.35">
      <c r="A3406">
        <v>4</v>
      </c>
      <c r="B3406" t="s">
        <v>187</v>
      </c>
      <c r="C3406">
        <v>2020</v>
      </c>
      <c r="D3406">
        <v>10</v>
      </c>
      <c r="E3406" t="s">
        <v>182</v>
      </c>
      <c r="F3406">
        <v>3</v>
      </c>
      <c r="G3406" t="s">
        <v>189</v>
      </c>
      <c r="H3406">
        <v>952</v>
      </c>
      <c r="I3406" t="s">
        <v>235</v>
      </c>
      <c r="J3406" t="s">
        <v>117</v>
      </c>
      <c r="K3406" t="s">
        <v>236</v>
      </c>
      <c r="L3406">
        <v>4532</v>
      </c>
      <c r="M3406" t="s">
        <v>200</v>
      </c>
      <c r="N3406">
        <v>10</v>
      </c>
      <c r="O3406">
        <v>514.17999999999995</v>
      </c>
      <c r="P3406">
        <v>4083</v>
      </c>
      <c r="Q3406" t="str">
        <f t="shared" si="53"/>
        <v>3-Small C&amp;I</v>
      </c>
    </row>
    <row r="3407" spans="1:17" x14ac:dyDescent="0.35">
      <c r="A3407">
        <v>5</v>
      </c>
      <c r="B3407" t="s">
        <v>181</v>
      </c>
      <c r="C3407">
        <v>2020</v>
      </c>
      <c r="D3407">
        <v>10</v>
      </c>
      <c r="E3407" t="s">
        <v>182</v>
      </c>
      <c r="F3407">
        <v>5</v>
      </c>
      <c r="G3407" t="s">
        <v>195</v>
      </c>
      <c r="H3407">
        <v>18</v>
      </c>
      <c r="I3407" t="s">
        <v>215</v>
      </c>
      <c r="J3407" t="s">
        <v>119</v>
      </c>
      <c r="K3407" t="s">
        <v>216</v>
      </c>
      <c r="L3407">
        <v>460</v>
      </c>
      <c r="M3407" t="s">
        <v>198</v>
      </c>
      <c r="N3407">
        <v>186</v>
      </c>
      <c r="O3407">
        <v>543417.86</v>
      </c>
      <c r="P3407">
        <v>3053938</v>
      </c>
      <c r="Q3407" t="str">
        <f t="shared" si="53"/>
        <v>4-Medium C&amp;I</v>
      </c>
    </row>
    <row r="3408" spans="1:17" x14ac:dyDescent="0.35">
      <c r="A3408">
        <v>5</v>
      </c>
      <c r="B3408" t="s">
        <v>181</v>
      </c>
      <c r="C3408">
        <v>2020</v>
      </c>
      <c r="D3408">
        <v>10</v>
      </c>
      <c r="E3408" t="s">
        <v>182</v>
      </c>
      <c r="F3408">
        <v>3</v>
      </c>
      <c r="G3408" t="s">
        <v>189</v>
      </c>
      <c r="H3408">
        <v>18</v>
      </c>
      <c r="I3408" t="s">
        <v>215</v>
      </c>
      <c r="J3408" t="s">
        <v>119</v>
      </c>
      <c r="K3408" t="s">
        <v>216</v>
      </c>
      <c r="L3408">
        <v>300</v>
      </c>
      <c r="M3408" t="s">
        <v>191</v>
      </c>
      <c r="N3408">
        <v>1999</v>
      </c>
      <c r="O3408">
        <v>3379849.65</v>
      </c>
      <c r="P3408">
        <v>18323921</v>
      </c>
      <c r="Q3408" t="str">
        <f t="shared" si="53"/>
        <v>4-Medium C&amp;I</v>
      </c>
    </row>
    <row r="3409" spans="1:17" x14ac:dyDescent="0.35">
      <c r="A3409">
        <v>5</v>
      </c>
      <c r="B3409" t="s">
        <v>181</v>
      </c>
      <c r="C3409">
        <v>2020</v>
      </c>
      <c r="D3409">
        <v>10</v>
      </c>
      <c r="E3409" t="s">
        <v>182</v>
      </c>
      <c r="F3409">
        <v>5</v>
      </c>
      <c r="G3409" t="s">
        <v>195</v>
      </c>
      <c r="H3409">
        <v>13</v>
      </c>
      <c r="I3409" t="s">
        <v>296</v>
      </c>
      <c r="J3409" t="s">
        <v>119</v>
      </c>
      <c r="K3409" t="s">
        <v>216</v>
      </c>
      <c r="L3409">
        <v>460</v>
      </c>
      <c r="M3409" t="s">
        <v>198</v>
      </c>
      <c r="N3409">
        <v>5</v>
      </c>
      <c r="O3409">
        <v>11932.51</v>
      </c>
      <c r="P3409">
        <v>61280</v>
      </c>
      <c r="Q3409" t="str">
        <f t="shared" si="53"/>
        <v>4-Medium C&amp;I</v>
      </c>
    </row>
    <row r="3410" spans="1:17" x14ac:dyDescent="0.35">
      <c r="A3410">
        <v>5</v>
      </c>
      <c r="B3410" t="s">
        <v>181</v>
      </c>
      <c r="C3410">
        <v>2020</v>
      </c>
      <c r="D3410">
        <v>10</v>
      </c>
      <c r="E3410" t="s">
        <v>182</v>
      </c>
      <c r="F3410">
        <v>79</v>
      </c>
      <c r="G3410" t="s">
        <v>212</v>
      </c>
      <c r="H3410">
        <v>954</v>
      </c>
      <c r="I3410" t="s">
        <v>237</v>
      </c>
      <c r="J3410" t="s">
        <v>119</v>
      </c>
      <c r="K3410" t="s">
        <v>216</v>
      </c>
      <c r="L3410">
        <v>4579</v>
      </c>
      <c r="M3410" t="s">
        <v>221</v>
      </c>
      <c r="N3410">
        <v>5</v>
      </c>
      <c r="O3410">
        <v>3557.76</v>
      </c>
      <c r="P3410">
        <v>45620</v>
      </c>
      <c r="Q3410" t="str">
        <f t="shared" si="53"/>
        <v>4-Medium C&amp;I</v>
      </c>
    </row>
    <row r="3411" spans="1:17" x14ac:dyDescent="0.35">
      <c r="A3411">
        <v>4</v>
      </c>
      <c r="B3411" t="s">
        <v>187</v>
      </c>
      <c r="C3411">
        <v>2020</v>
      </c>
      <c r="D3411">
        <v>10</v>
      </c>
      <c r="E3411" t="s">
        <v>182</v>
      </c>
      <c r="F3411">
        <v>3</v>
      </c>
      <c r="G3411" t="s">
        <v>189</v>
      </c>
      <c r="H3411">
        <v>701</v>
      </c>
      <c r="I3411" t="s">
        <v>206</v>
      </c>
      <c r="J3411" t="s">
        <v>207</v>
      </c>
      <c r="K3411" t="s">
        <v>208</v>
      </c>
      <c r="L3411">
        <v>300</v>
      </c>
      <c r="M3411" t="s">
        <v>191</v>
      </c>
      <c r="N3411">
        <v>1</v>
      </c>
      <c r="O3411">
        <v>9676.5</v>
      </c>
      <c r="P3411">
        <v>61200</v>
      </c>
      <c r="Q3411" t="str">
        <f t="shared" si="53"/>
        <v>5-Large C&amp;I</v>
      </c>
    </row>
    <row r="3412" spans="1:17" x14ac:dyDescent="0.35">
      <c r="A3412">
        <v>4</v>
      </c>
      <c r="B3412" t="s">
        <v>187</v>
      </c>
      <c r="C3412">
        <v>2020</v>
      </c>
      <c r="D3412">
        <v>10</v>
      </c>
      <c r="E3412" t="s">
        <v>182</v>
      </c>
      <c r="F3412">
        <v>1</v>
      </c>
      <c r="G3412" t="s">
        <v>183</v>
      </c>
      <c r="H3412">
        <v>903</v>
      </c>
      <c r="I3412" t="s">
        <v>239</v>
      </c>
      <c r="J3412" t="s">
        <v>121</v>
      </c>
      <c r="K3412" t="s">
        <v>230</v>
      </c>
      <c r="L3412">
        <v>4512</v>
      </c>
      <c r="M3412" t="s">
        <v>186</v>
      </c>
      <c r="N3412">
        <v>9991</v>
      </c>
      <c r="O3412">
        <v>1087254.93</v>
      </c>
      <c r="P3412">
        <v>8086474</v>
      </c>
      <c r="Q3412" t="str">
        <f t="shared" si="53"/>
        <v>1-Residential</v>
      </c>
    </row>
    <row r="3413" spans="1:17" x14ac:dyDescent="0.35">
      <c r="A3413">
        <v>5</v>
      </c>
      <c r="B3413" t="s">
        <v>181</v>
      </c>
      <c r="C3413">
        <v>2020</v>
      </c>
      <c r="D3413">
        <v>10</v>
      </c>
      <c r="E3413" t="s">
        <v>182</v>
      </c>
      <c r="F3413">
        <v>10</v>
      </c>
      <c r="G3413" t="s">
        <v>238</v>
      </c>
      <c r="H3413">
        <v>2</v>
      </c>
      <c r="I3413" t="s">
        <v>264</v>
      </c>
      <c r="J3413" t="s">
        <v>121</v>
      </c>
      <c r="K3413" t="s">
        <v>230</v>
      </c>
      <c r="L3413">
        <v>207</v>
      </c>
      <c r="M3413" t="s">
        <v>243</v>
      </c>
      <c r="N3413">
        <v>26</v>
      </c>
      <c r="O3413">
        <v>3681.31</v>
      </c>
      <c r="P3413">
        <v>15797</v>
      </c>
      <c r="Q3413" t="str">
        <f t="shared" si="53"/>
        <v>1-Residential</v>
      </c>
    </row>
    <row r="3414" spans="1:17" x14ac:dyDescent="0.35">
      <c r="A3414">
        <v>5</v>
      </c>
      <c r="B3414" t="s">
        <v>181</v>
      </c>
      <c r="C3414">
        <v>2020</v>
      </c>
      <c r="D3414">
        <v>10</v>
      </c>
      <c r="E3414" t="s">
        <v>182</v>
      </c>
      <c r="F3414">
        <v>1</v>
      </c>
      <c r="G3414" t="s">
        <v>183</v>
      </c>
      <c r="H3414">
        <v>6</v>
      </c>
      <c r="I3414" t="s">
        <v>256</v>
      </c>
      <c r="J3414" t="s">
        <v>122</v>
      </c>
      <c r="K3414" t="s">
        <v>242</v>
      </c>
      <c r="L3414">
        <v>200</v>
      </c>
      <c r="M3414" t="s">
        <v>210</v>
      </c>
      <c r="N3414">
        <v>59287</v>
      </c>
      <c r="O3414">
        <v>4023514.67</v>
      </c>
      <c r="P3414">
        <v>27063300</v>
      </c>
      <c r="Q3414" t="str">
        <f t="shared" si="53"/>
        <v>2-Low Income Residential</v>
      </c>
    </row>
    <row r="3415" spans="1:17" x14ac:dyDescent="0.35">
      <c r="A3415">
        <v>4</v>
      </c>
      <c r="B3415" t="s">
        <v>187</v>
      </c>
      <c r="C3415">
        <v>2020</v>
      </c>
      <c r="D3415">
        <v>10</v>
      </c>
      <c r="E3415" t="s">
        <v>182</v>
      </c>
      <c r="F3415">
        <v>3</v>
      </c>
      <c r="G3415" t="s">
        <v>189</v>
      </c>
      <c r="H3415">
        <v>621</v>
      </c>
      <c r="I3415" t="s">
        <v>259</v>
      </c>
      <c r="J3415" t="s">
        <v>116</v>
      </c>
      <c r="K3415" t="s">
        <v>224</v>
      </c>
      <c r="L3415">
        <v>4532</v>
      </c>
      <c r="M3415" t="s">
        <v>200</v>
      </c>
      <c r="N3415">
        <v>8</v>
      </c>
      <c r="O3415">
        <v>170.21</v>
      </c>
      <c r="P3415">
        <v>1116</v>
      </c>
      <c r="Q3415" t="str">
        <f t="shared" si="53"/>
        <v>3-Small C&amp;I</v>
      </c>
    </row>
    <row r="3416" spans="1:17" x14ac:dyDescent="0.35">
      <c r="A3416">
        <v>4</v>
      </c>
      <c r="B3416" t="s">
        <v>187</v>
      </c>
      <c r="C3416">
        <v>2020</v>
      </c>
      <c r="D3416">
        <v>10</v>
      </c>
      <c r="E3416" t="s">
        <v>182</v>
      </c>
      <c r="F3416">
        <v>10</v>
      </c>
      <c r="G3416" t="s">
        <v>238</v>
      </c>
      <c r="H3416">
        <v>905</v>
      </c>
      <c r="I3416" t="s">
        <v>272</v>
      </c>
      <c r="J3416" t="s">
        <v>122</v>
      </c>
      <c r="K3416" t="s">
        <v>242</v>
      </c>
      <c r="L3416">
        <v>4513</v>
      </c>
      <c r="M3416" t="s">
        <v>240</v>
      </c>
      <c r="N3416">
        <v>4</v>
      </c>
      <c r="O3416">
        <v>81.55</v>
      </c>
      <c r="P3416">
        <v>1711</v>
      </c>
      <c r="Q3416" t="str">
        <f t="shared" si="53"/>
        <v>2-Low Income Residential</v>
      </c>
    </row>
    <row r="3417" spans="1:17" x14ac:dyDescent="0.35">
      <c r="A3417">
        <v>5</v>
      </c>
      <c r="B3417" t="s">
        <v>181</v>
      </c>
      <c r="C3417">
        <v>2020</v>
      </c>
      <c r="D3417">
        <v>10</v>
      </c>
      <c r="E3417" t="s">
        <v>182</v>
      </c>
      <c r="F3417">
        <v>6</v>
      </c>
      <c r="G3417" t="s">
        <v>192</v>
      </c>
      <c r="H3417">
        <v>618</v>
      </c>
      <c r="I3417" t="s">
        <v>294</v>
      </c>
      <c r="J3417" t="s">
        <v>130</v>
      </c>
      <c r="K3417" t="s">
        <v>280</v>
      </c>
      <c r="L3417">
        <v>4562</v>
      </c>
      <c r="M3417" t="s">
        <v>211</v>
      </c>
      <c r="N3417">
        <v>6</v>
      </c>
      <c r="O3417">
        <v>1570.69</v>
      </c>
      <c r="P3417">
        <v>4005</v>
      </c>
      <c r="Q3417" t="str">
        <f t="shared" si="53"/>
        <v>Street</v>
      </c>
    </row>
    <row r="3418" spans="1:17" x14ac:dyDescent="0.35">
      <c r="A3418">
        <v>5</v>
      </c>
      <c r="B3418" t="s">
        <v>181</v>
      </c>
      <c r="C3418">
        <v>2020</v>
      </c>
      <c r="D3418">
        <v>10</v>
      </c>
      <c r="E3418" t="s">
        <v>182</v>
      </c>
      <c r="F3418">
        <v>3</v>
      </c>
      <c r="G3418" t="s">
        <v>189</v>
      </c>
      <c r="H3418">
        <v>950</v>
      </c>
      <c r="I3418" t="s">
        <v>184</v>
      </c>
      <c r="J3418" t="s">
        <v>115</v>
      </c>
      <c r="K3418" t="s">
        <v>185</v>
      </c>
      <c r="L3418">
        <v>4532</v>
      </c>
      <c r="M3418" t="s">
        <v>200</v>
      </c>
      <c r="N3418">
        <v>59883</v>
      </c>
      <c r="O3418">
        <v>4236245.09</v>
      </c>
      <c r="P3418">
        <v>80404669</v>
      </c>
      <c r="Q3418" t="str">
        <f t="shared" si="53"/>
        <v>3-Small C&amp;I</v>
      </c>
    </row>
    <row r="3419" spans="1:17" x14ac:dyDescent="0.35">
      <c r="A3419">
        <v>4</v>
      </c>
      <c r="B3419" t="s">
        <v>187</v>
      </c>
      <c r="C3419">
        <v>2020</v>
      </c>
      <c r="D3419">
        <v>10</v>
      </c>
      <c r="E3419" t="s">
        <v>182</v>
      </c>
      <c r="F3419">
        <v>1</v>
      </c>
      <c r="G3419" t="s">
        <v>183</v>
      </c>
      <c r="H3419">
        <v>950</v>
      </c>
      <c r="I3419" t="s">
        <v>184</v>
      </c>
      <c r="J3419" t="s">
        <v>115</v>
      </c>
      <c r="K3419" t="s">
        <v>185</v>
      </c>
      <c r="L3419">
        <v>4512</v>
      </c>
      <c r="M3419" t="s">
        <v>186</v>
      </c>
      <c r="N3419">
        <v>29</v>
      </c>
      <c r="O3419">
        <v>1929.48</v>
      </c>
      <c r="P3419">
        <v>18516</v>
      </c>
      <c r="Q3419" t="str">
        <f t="shared" si="53"/>
        <v>3-Small C&amp;I</v>
      </c>
    </row>
    <row r="3420" spans="1:17" x14ac:dyDescent="0.35">
      <c r="A3420">
        <v>4</v>
      </c>
      <c r="B3420" t="s">
        <v>187</v>
      </c>
      <c r="C3420">
        <v>2020</v>
      </c>
      <c r="D3420">
        <v>10</v>
      </c>
      <c r="E3420" t="s">
        <v>182</v>
      </c>
      <c r="F3420">
        <v>3</v>
      </c>
      <c r="G3420" t="s">
        <v>189</v>
      </c>
      <c r="H3420">
        <v>11</v>
      </c>
      <c r="I3420" t="s">
        <v>283</v>
      </c>
      <c r="J3420" t="s">
        <v>115</v>
      </c>
      <c r="K3420" t="s">
        <v>185</v>
      </c>
      <c r="L3420">
        <v>300</v>
      </c>
      <c r="M3420" t="s">
        <v>191</v>
      </c>
      <c r="N3420">
        <v>2</v>
      </c>
      <c r="O3420">
        <v>-587.6</v>
      </c>
      <c r="P3420">
        <v>78</v>
      </c>
      <c r="Q3420" t="str">
        <f t="shared" si="53"/>
        <v>3-Small C&amp;I</v>
      </c>
    </row>
    <row r="3421" spans="1:17" x14ac:dyDescent="0.35">
      <c r="A3421">
        <v>5</v>
      </c>
      <c r="B3421" t="s">
        <v>181</v>
      </c>
      <c r="C3421">
        <v>2020</v>
      </c>
      <c r="D3421">
        <v>10</v>
      </c>
      <c r="E3421" t="s">
        <v>182</v>
      </c>
      <c r="F3421">
        <v>3</v>
      </c>
      <c r="G3421" t="s">
        <v>189</v>
      </c>
      <c r="H3421">
        <v>952</v>
      </c>
      <c r="I3421" t="s">
        <v>235</v>
      </c>
      <c r="J3421" t="s">
        <v>117</v>
      </c>
      <c r="K3421" t="s">
        <v>236</v>
      </c>
      <c r="L3421">
        <v>4532</v>
      </c>
      <c r="M3421" t="s">
        <v>200</v>
      </c>
      <c r="N3421">
        <v>456</v>
      </c>
      <c r="O3421">
        <v>28588.37</v>
      </c>
      <c r="P3421">
        <v>1053605</v>
      </c>
      <c r="Q3421" t="str">
        <f t="shared" si="53"/>
        <v>3-Small C&amp;I</v>
      </c>
    </row>
    <row r="3422" spans="1:17" x14ac:dyDescent="0.35">
      <c r="A3422">
        <v>4</v>
      </c>
      <c r="B3422" t="s">
        <v>187</v>
      </c>
      <c r="C3422">
        <v>2020</v>
      </c>
      <c r="D3422">
        <v>10</v>
      </c>
      <c r="E3422" t="s">
        <v>182</v>
      </c>
      <c r="F3422">
        <v>3</v>
      </c>
      <c r="G3422" t="s">
        <v>189</v>
      </c>
      <c r="H3422">
        <v>954</v>
      </c>
      <c r="I3422" t="s">
        <v>237</v>
      </c>
      <c r="J3422" t="s">
        <v>119</v>
      </c>
      <c r="K3422" t="s">
        <v>216</v>
      </c>
      <c r="L3422">
        <v>4532</v>
      </c>
      <c r="M3422" t="s">
        <v>200</v>
      </c>
      <c r="N3422">
        <v>74</v>
      </c>
      <c r="O3422">
        <v>136118.63</v>
      </c>
      <c r="P3422">
        <v>1523726</v>
      </c>
      <c r="Q3422" t="str">
        <f t="shared" si="53"/>
        <v>4-Medium C&amp;I</v>
      </c>
    </row>
    <row r="3423" spans="1:17" x14ac:dyDescent="0.35">
      <c r="A3423">
        <v>5</v>
      </c>
      <c r="B3423" t="s">
        <v>181</v>
      </c>
      <c r="C3423">
        <v>2020</v>
      </c>
      <c r="D3423">
        <v>10</v>
      </c>
      <c r="E3423" t="s">
        <v>182</v>
      </c>
      <c r="F3423">
        <v>75</v>
      </c>
      <c r="G3423" t="s">
        <v>212</v>
      </c>
      <c r="H3423">
        <v>18</v>
      </c>
      <c r="I3423" t="s">
        <v>215</v>
      </c>
      <c r="J3423" t="s">
        <v>119</v>
      </c>
      <c r="K3423" t="s">
        <v>216</v>
      </c>
      <c r="L3423">
        <v>1575</v>
      </c>
      <c r="M3423" t="s">
        <v>218</v>
      </c>
      <c r="N3423">
        <v>1</v>
      </c>
      <c r="O3423">
        <v>4825.2299999999996</v>
      </c>
      <c r="P3423">
        <v>30450</v>
      </c>
      <c r="Q3423" t="str">
        <f t="shared" si="53"/>
        <v>4-Medium C&amp;I</v>
      </c>
    </row>
    <row r="3424" spans="1:17" x14ac:dyDescent="0.35">
      <c r="A3424">
        <v>5</v>
      </c>
      <c r="B3424" t="s">
        <v>181</v>
      </c>
      <c r="C3424">
        <v>2020</v>
      </c>
      <c r="D3424">
        <v>10</v>
      </c>
      <c r="E3424" t="s">
        <v>182</v>
      </c>
      <c r="F3424">
        <v>3</v>
      </c>
      <c r="G3424" t="s">
        <v>189</v>
      </c>
      <c r="H3424">
        <v>17</v>
      </c>
      <c r="I3424" t="s">
        <v>204</v>
      </c>
      <c r="J3424" t="s">
        <v>128</v>
      </c>
      <c r="K3424" t="s">
        <v>205</v>
      </c>
      <c r="L3424">
        <v>300</v>
      </c>
      <c r="M3424" t="s">
        <v>191</v>
      </c>
      <c r="N3424">
        <v>3</v>
      </c>
      <c r="O3424">
        <v>1669.3</v>
      </c>
      <c r="P3424">
        <v>9320</v>
      </c>
      <c r="Q3424" t="str">
        <f t="shared" si="53"/>
        <v>4-Medium C&amp;I</v>
      </c>
    </row>
    <row r="3425" spans="1:17" x14ac:dyDescent="0.35">
      <c r="A3425">
        <v>5</v>
      </c>
      <c r="B3425" t="s">
        <v>181</v>
      </c>
      <c r="C3425">
        <v>2020</v>
      </c>
      <c r="D3425">
        <v>10</v>
      </c>
      <c r="E3425" t="s">
        <v>182</v>
      </c>
      <c r="F3425">
        <v>3</v>
      </c>
      <c r="G3425" t="s">
        <v>189</v>
      </c>
      <c r="H3425">
        <v>701</v>
      </c>
      <c r="I3425" t="s">
        <v>206</v>
      </c>
      <c r="J3425" t="s">
        <v>207</v>
      </c>
      <c r="K3425" t="s">
        <v>208</v>
      </c>
      <c r="L3425">
        <v>300</v>
      </c>
      <c r="M3425" t="s">
        <v>191</v>
      </c>
      <c r="N3425">
        <v>173</v>
      </c>
      <c r="O3425">
        <v>1538477.51</v>
      </c>
      <c r="P3425">
        <v>10114106</v>
      </c>
      <c r="Q3425" t="str">
        <f t="shared" si="53"/>
        <v>5-Large C&amp;I</v>
      </c>
    </row>
    <row r="3426" spans="1:17" x14ac:dyDescent="0.35">
      <c r="A3426">
        <v>5</v>
      </c>
      <c r="B3426" t="s">
        <v>181</v>
      </c>
      <c r="C3426">
        <v>2020</v>
      </c>
      <c r="D3426">
        <v>10</v>
      </c>
      <c r="E3426" t="s">
        <v>182</v>
      </c>
      <c r="F3426">
        <v>75</v>
      </c>
      <c r="G3426" t="s">
        <v>212</v>
      </c>
      <c r="H3426">
        <v>701</v>
      </c>
      <c r="I3426" t="s">
        <v>206</v>
      </c>
      <c r="J3426" t="s">
        <v>207</v>
      </c>
      <c r="K3426" t="s">
        <v>208</v>
      </c>
      <c r="L3426">
        <v>1575</v>
      </c>
      <c r="M3426" t="s">
        <v>218</v>
      </c>
      <c r="N3426">
        <v>1</v>
      </c>
      <c r="O3426">
        <v>12690.93</v>
      </c>
      <c r="P3426">
        <v>88200</v>
      </c>
      <c r="Q3426" t="str">
        <f t="shared" si="53"/>
        <v>5-Large C&amp;I</v>
      </c>
    </row>
    <row r="3427" spans="1:17" x14ac:dyDescent="0.35">
      <c r="A3427">
        <v>4</v>
      </c>
      <c r="B3427" t="s">
        <v>187</v>
      </c>
      <c r="C3427">
        <v>2020</v>
      </c>
      <c r="D3427">
        <v>10</v>
      </c>
      <c r="E3427" t="s">
        <v>182</v>
      </c>
      <c r="F3427">
        <v>1</v>
      </c>
      <c r="G3427" t="s">
        <v>183</v>
      </c>
      <c r="H3427">
        <v>2</v>
      </c>
      <c r="I3427" t="s">
        <v>264</v>
      </c>
      <c r="J3427" t="s">
        <v>121</v>
      </c>
      <c r="K3427" t="s">
        <v>230</v>
      </c>
      <c r="L3427">
        <v>200</v>
      </c>
      <c r="M3427" t="s">
        <v>210</v>
      </c>
      <c r="N3427">
        <v>1</v>
      </c>
      <c r="O3427">
        <v>654.73</v>
      </c>
      <c r="P3427">
        <v>2864</v>
      </c>
      <c r="Q3427" t="str">
        <f t="shared" si="53"/>
        <v>1-Residential</v>
      </c>
    </row>
    <row r="3428" spans="1:17" x14ac:dyDescent="0.35">
      <c r="A3428">
        <v>5</v>
      </c>
      <c r="B3428" t="s">
        <v>181</v>
      </c>
      <c r="C3428">
        <v>2020</v>
      </c>
      <c r="D3428">
        <v>10</v>
      </c>
      <c r="E3428" t="s">
        <v>182</v>
      </c>
      <c r="F3428">
        <v>10</v>
      </c>
      <c r="G3428" t="s">
        <v>238</v>
      </c>
      <c r="H3428">
        <v>1</v>
      </c>
      <c r="I3428" t="s">
        <v>229</v>
      </c>
      <c r="J3428" t="s">
        <v>121</v>
      </c>
      <c r="K3428" t="s">
        <v>230</v>
      </c>
      <c r="L3428">
        <v>207</v>
      </c>
      <c r="M3428" t="s">
        <v>243</v>
      </c>
      <c r="N3428">
        <v>37661</v>
      </c>
      <c r="O3428">
        <v>4262257.91</v>
      </c>
      <c r="P3428">
        <v>18352104</v>
      </c>
      <c r="Q3428" t="str">
        <f t="shared" si="53"/>
        <v>1-Residential</v>
      </c>
    </row>
    <row r="3429" spans="1:17" x14ac:dyDescent="0.35">
      <c r="A3429">
        <v>5</v>
      </c>
      <c r="B3429" t="s">
        <v>181</v>
      </c>
      <c r="C3429">
        <v>2020</v>
      </c>
      <c r="D3429">
        <v>10</v>
      </c>
      <c r="E3429" t="s">
        <v>182</v>
      </c>
      <c r="F3429">
        <v>3</v>
      </c>
      <c r="G3429" t="s">
        <v>189</v>
      </c>
      <c r="H3429">
        <v>2</v>
      </c>
      <c r="I3429" t="s">
        <v>264</v>
      </c>
      <c r="J3429" t="s">
        <v>121</v>
      </c>
      <c r="K3429" t="s">
        <v>230</v>
      </c>
      <c r="L3429">
        <v>300</v>
      </c>
      <c r="M3429" t="s">
        <v>191</v>
      </c>
      <c r="N3429">
        <v>2</v>
      </c>
      <c r="O3429">
        <v>18.920000000000002</v>
      </c>
      <c r="P3429">
        <v>22</v>
      </c>
      <c r="Q3429" t="str">
        <f t="shared" si="53"/>
        <v>1-Residential</v>
      </c>
    </row>
    <row r="3430" spans="1:17" x14ac:dyDescent="0.35">
      <c r="A3430">
        <v>5</v>
      </c>
      <c r="B3430" t="s">
        <v>181</v>
      </c>
      <c r="C3430">
        <v>2020</v>
      </c>
      <c r="D3430">
        <v>10</v>
      </c>
      <c r="E3430" t="s">
        <v>182</v>
      </c>
      <c r="F3430">
        <v>10</v>
      </c>
      <c r="G3430" t="s">
        <v>238</v>
      </c>
      <c r="H3430">
        <v>6</v>
      </c>
      <c r="I3430" t="s">
        <v>256</v>
      </c>
      <c r="J3430" t="s">
        <v>122</v>
      </c>
      <c r="K3430" t="s">
        <v>242</v>
      </c>
      <c r="L3430">
        <v>207</v>
      </c>
      <c r="M3430" t="s">
        <v>243</v>
      </c>
      <c r="N3430">
        <v>5471</v>
      </c>
      <c r="O3430">
        <v>410113.43</v>
      </c>
      <c r="P3430">
        <v>2780728</v>
      </c>
      <c r="Q3430" t="str">
        <f t="shared" si="53"/>
        <v>2-Low Income Residential</v>
      </c>
    </row>
    <row r="3431" spans="1:17" x14ac:dyDescent="0.35">
      <c r="A3431">
        <v>5</v>
      </c>
      <c r="B3431" t="s">
        <v>181</v>
      </c>
      <c r="C3431">
        <v>2020</v>
      </c>
      <c r="D3431">
        <v>10</v>
      </c>
      <c r="E3431" t="s">
        <v>182</v>
      </c>
      <c r="F3431">
        <v>60</v>
      </c>
      <c r="G3431" t="s">
        <v>212</v>
      </c>
      <c r="H3431">
        <v>600</v>
      </c>
      <c r="I3431" t="s">
        <v>266</v>
      </c>
      <c r="J3431" t="s">
        <v>123</v>
      </c>
      <c r="K3431" t="s">
        <v>261</v>
      </c>
      <c r="L3431">
        <v>360</v>
      </c>
      <c r="M3431" t="s">
        <v>225</v>
      </c>
      <c r="N3431">
        <v>9</v>
      </c>
      <c r="O3431">
        <v>4114.45</v>
      </c>
      <c r="P3431">
        <v>5298</v>
      </c>
      <c r="Q3431" t="str">
        <f t="shared" si="53"/>
        <v>Street</v>
      </c>
    </row>
    <row r="3432" spans="1:17" x14ac:dyDescent="0.35">
      <c r="A3432">
        <v>5</v>
      </c>
      <c r="B3432" t="s">
        <v>181</v>
      </c>
      <c r="C3432">
        <v>2020</v>
      </c>
      <c r="D3432">
        <v>10</v>
      </c>
      <c r="E3432" t="s">
        <v>182</v>
      </c>
      <c r="F3432">
        <v>6</v>
      </c>
      <c r="G3432" t="s">
        <v>192</v>
      </c>
      <c r="H3432">
        <v>615</v>
      </c>
      <c r="I3432" t="s">
        <v>292</v>
      </c>
      <c r="J3432" t="s">
        <v>123</v>
      </c>
      <c r="K3432" t="s">
        <v>261</v>
      </c>
      <c r="L3432">
        <v>4562</v>
      </c>
      <c r="M3432" t="s">
        <v>211</v>
      </c>
      <c r="N3432">
        <v>508</v>
      </c>
      <c r="O3432">
        <v>530355.80000000005</v>
      </c>
      <c r="P3432">
        <v>1118144</v>
      </c>
      <c r="Q3432" t="str">
        <f t="shared" si="53"/>
        <v>Street</v>
      </c>
    </row>
    <row r="3433" spans="1:17" x14ac:dyDescent="0.35">
      <c r="A3433">
        <v>5</v>
      </c>
      <c r="B3433" t="s">
        <v>181</v>
      </c>
      <c r="C3433">
        <v>2020</v>
      </c>
      <c r="D3433">
        <v>10</v>
      </c>
      <c r="E3433" t="s">
        <v>182</v>
      </c>
      <c r="F3433">
        <v>60</v>
      </c>
      <c r="G3433" t="s">
        <v>212</v>
      </c>
      <c r="H3433">
        <v>615</v>
      </c>
      <c r="I3433" t="s">
        <v>292</v>
      </c>
      <c r="J3433" t="s">
        <v>123</v>
      </c>
      <c r="K3433" t="s">
        <v>261</v>
      </c>
      <c r="L3433">
        <v>4563</v>
      </c>
      <c r="M3433" t="s">
        <v>228</v>
      </c>
      <c r="N3433">
        <v>43</v>
      </c>
      <c r="O3433">
        <v>4943.43</v>
      </c>
      <c r="P3433">
        <v>10931</v>
      </c>
      <c r="Q3433" t="str">
        <f t="shared" si="53"/>
        <v>Street</v>
      </c>
    </row>
    <row r="3434" spans="1:17" x14ac:dyDescent="0.35">
      <c r="A3434">
        <v>5</v>
      </c>
      <c r="B3434" t="s">
        <v>181</v>
      </c>
      <c r="C3434">
        <v>2020</v>
      </c>
      <c r="D3434">
        <v>10</v>
      </c>
      <c r="E3434" t="s">
        <v>182</v>
      </c>
      <c r="F3434">
        <v>3</v>
      </c>
      <c r="G3434" t="s">
        <v>189</v>
      </c>
      <c r="H3434">
        <v>621</v>
      </c>
      <c r="I3434" t="s">
        <v>259</v>
      </c>
      <c r="J3434" t="s">
        <v>116</v>
      </c>
      <c r="K3434" t="s">
        <v>224</v>
      </c>
      <c r="L3434">
        <v>4532</v>
      </c>
      <c r="M3434" t="s">
        <v>200</v>
      </c>
      <c r="N3434">
        <v>6</v>
      </c>
      <c r="O3434">
        <v>516.63</v>
      </c>
      <c r="P3434">
        <v>5069</v>
      </c>
      <c r="Q3434" t="str">
        <f t="shared" si="53"/>
        <v>3-Small C&amp;I</v>
      </c>
    </row>
    <row r="3435" spans="1:17" x14ac:dyDescent="0.35">
      <c r="A3435">
        <v>4</v>
      </c>
      <c r="B3435" t="s">
        <v>187</v>
      </c>
      <c r="C3435">
        <v>2020</v>
      </c>
      <c r="D3435">
        <v>10</v>
      </c>
      <c r="E3435" t="s">
        <v>182</v>
      </c>
      <c r="F3435">
        <v>60</v>
      </c>
      <c r="G3435" t="s">
        <v>212</v>
      </c>
      <c r="H3435">
        <v>615</v>
      </c>
      <c r="I3435" t="s">
        <v>292</v>
      </c>
      <c r="J3435" t="s">
        <v>123</v>
      </c>
      <c r="K3435" t="s">
        <v>261</v>
      </c>
      <c r="L3435">
        <v>4563</v>
      </c>
      <c r="M3435" t="s">
        <v>228</v>
      </c>
      <c r="N3435">
        <v>1</v>
      </c>
      <c r="O3435">
        <v>11.37</v>
      </c>
      <c r="P3435">
        <v>31</v>
      </c>
      <c r="Q3435" t="str">
        <f t="shared" si="53"/>
        <v>Street</v>
      </c>
    </row>
    <row r="3436" spans="1:17" x14ac:dyDescent="0.35">
      <c r="A3436">
        <v>5</v>
      </c>
      <c r="B3436" t="s">
        <v>181</v>
      </c>
      <c r="C3436">
        <v>2020</v>
      </c>
      <c r="D3436">
        <v>10</v>
      </c>
      <c r="E3436" t="s">
        <v>182</v>
      </c>
      <c r="F3436">
        <v>1</v>
      </c>
      <c r="G3436" t="s">
        <v>183</v>
      </c>
      <c r="H3436">
        <v>602</v>
      </c>
      <c r="I3436" t="s">
        <v>246</v>
      </c>
      <c r="J3436" t="s">
        <v>125</v>
      </c>
      <c r="K3436" t="s">
        <v>197</v>
      </c>
      <c r="L3436">
        <v>200</v>
      </c>
      <c r="M3436" t="s">
        <v>210</v>
      </c>
      <c r="N3436">
        <v>195</v>
      </c>
      <c r="O3436">
        <v>7625.19</v>
      </c>
      <c r="P3436">
        <v>19273</v>
      </c>
      <c r="Q3436" t="str">
        <f t="shared" si="53"/>
        <v>Street</v>
      </c>
    </row>
    <row r="3437" spans="1:17" x14ac:dyDescent="0.35">
      <c r="A3437">
        <v>5</v>
      </c>
      <c r="B3437" t="s">
        <v>181</v>
      </c>
      <c r="C3437">
        <v>2020</v>
      </c>
      <c r="D3437">
        <v>10</v>
      </c>
      <c r="E3437" t="s">
        <v>182</v>
      </c>
      <c r="F3437">
        <v>1</v>
      </c>
      <c r="G3437" t="s">
        <v>183</v>
      </c>
      <c r="H3437">
        <v>603</v>
      </c>
      <c r="I3437" t="s">
        <v>196</v>
      </c>
      <c r="J3437" t="s">
        <v>125</v>
      </c>
      <c r="K3437" t="s">
        <v>197</v>
      </c>
      <c r="L3437">
        <v>200</v>
      </c>
      <c r="M3437" t="s">
        <v>210</v>
      </c>
      <c r="N3437">
        <v>697</v>
      </c>
      <c r="O3437">
        <v>20472.14</v>
      </c>
      <c r="P3437">
        <v>52082</v>
      </c>
      <c r="Q3437" t="str">
        <f t="shared" si="53"/>
        <v>Street</v>
      </c>
    </row>
    <row r="3438" spans="1:17" x14ac:dyDescent="0.35">
      <c r="A3438">
        <v>5</v>
      </c>
      <c r="B3438" t="s">
        <v>181</v>
      </c>
      <c r="C3438">
        <v>2020</v>
      </c>
      <c r="D3438">
        <v>10</v>
      </c>
      <c r="E3438" t="s">
        <v>182</v>
      </c>
      <c r="F3438">
        <v>6</v>
      </c>
      <c r="G3438" t="s">
        <v>192</v>
      </c>
      <c r="H3438">
        <v>602</v>
      </c>
      <c r="I3438" t="s">
        <v>246</v>
      </c>
      <c r="J3438" t="s">
        <v>125</v>
      </c>
      <c r="K3438" t="s">
        <v>197</v>
      </c>
      <c r="L3438">
        <v>700</v>
      </c>
      <c r="M3438" t="s">
        <v>193</v>
      </c>
      <c r="N3438">
        <v>321</v>
      </c>
      <c r="O3438">
        <v>29132.5</v>
      </c>
      <c r="P3438">
        <v>87635</v>
      </c>
      <c r="Q3438" t="str">
        <f t="shared" si="53"/>
        <v>Street</v>
      </c>
    </row>
    <row r="3439" spans="1:17" x14ac:dyDescent="0.35">
      <c r="A3439">
        <v>5</v>
      </c>
      <c r="B3439" t="s">
        <v>181</v>
      </c>
      <c r="C3439">
        <v>2020</v>
      </c>
      <c r="D3439">
        <v>10</v>
      </c>
      <c r="E3439" t="s">
        <v>182</v>
      </c>
      <c r="F3439">
        <v>79</v>
      </c>
      <c r="G3439" t="s">
        <v>212</v>
      </c>
      <c r="H3439">
        <v>153</v>
      </c>
      <c r="I3439" t="s">
        <v>269</v>
      </c>
      <c r="J3439" t="s">
        <v>270</v>
      </c>
      <c r="K3439" t="s">
        <v>270</v>
      </c>
      <c r="L3439">
        <v>1579</v>
      </c>
      <c r="M3439" t="s">
        <v>271</v>
      </c>
      <c r="N3439">
        <v>18</v>
      </c>
      <c r="O3439">
        <v>0</v>
      </c>
      <c r="P3439">
        <v>4384421</v>
      </c>
      <c r="Q3439" t="str">
        <f t="shared" si="53"/>
        <v>OTHER</v>
      </c>
    </row>
    <row r="3440" spans="1:17" x14ac:dyDescent="0.35">
      <c r="A3440">
        <v>5</v>
      </c>
      <c r="B3440" t="s">
        <v>181</v>
      </c>
      <c r="C3440">
        <v>2020</v>
      </c>
      <c r="D3440">
        <v>10</v>
      </c>
      <c r="E3440" t="s">
        <v>182</v>
      </c>
      <c r="F3440">
        <v>5</v>
      </c>
      <c r="G3440" t="s">
        <v>195</v>
      </c>
      <c r="H3440">
        <v>616</v>
      </c>
      <c r="I3440" t="s">
        <v>199</v>
      </c>
      <c r="J3440" t="s">
        <v>125</v>
      </c>
      <c r="K3440" t="s">
        <v>197</v>
      </c>
      <c r="L3440">
        <v>4552</v>
      </c>
      <c r="M3440" t="s">
        <v>276</v>
      </c>
      <c r="N3440">
        <v>105</v>
      </c>
      <c r="O3440">
        <v>15127.46</v>
      </c>
      <c r="P3440">
        <v>63877</v>
      </c>
      <c r="Q3440" t="str">
        <f t="shared" si="53"/>
        <v>Street</v>
      </c>
    </row>
    <row r="3441" spans="1:17" x14ac:dyDescent="0.35">
      <c r="A3441">
        <v>5</v>
      </c>
      <c r="B3441" t="s">
        <v>181</v>
      </c>
      <c r="C3441">
        <v>2020</v>
      </c>
      <c r="D3441">
        <v>10</v>
      </c>
      <c r="E3441" t="s">
        <v>182</v>
      </c>
      <c r="F3441">
        <v>6</v>
      </c>
      <c r="G3441" t="s">
        <v>192</v>
      </c>
      <c r="H3441">
        <v>608</v>
      </c>
      <c r="I3441" t="s">
        <v>290</v>
      </c>
      <c r="J3441" t="s">
        <v>278</v>
      </c>
      <c r="K3441" t="s">
        <v>212</v>
      </c>
      <c r="L3441">
        <v>700</v>
      </c>
      <c r="M3441" t="s">
        <v>193</v>
      </c>
      <c r="N3441">
        <v>53</v>
      </c>
      <c r="O3441">
        <v>33192.5</v>
      </c>
      <c r="P3441">
        <v>167107</v>
      </c>
      <c r="Q3441" t="str">
        <f t="shared" si="53"/>
        <v>Street</v>
      </c>
    </row>
    <row r="3442" spans="1:17" x14ac:dyDescent="0.35">
      <c r="A3442">
        <v>4</v>
      </c>
      <c r="B3442" t="s">
        <v>187</v>
      </c>
      <c r="C3442">
        <v>2020</v>
      </c>
      <c r="D3442">
        <v>10</v>
      </c>
      <c r="E3442" t="s">
        <v>182</v>
      </c>
      <c r="F3442">
        <v>3</v>
      </c>
      <c r="G3442" t="s">
        <v>189</v>
      </c>
      <c r="H3442">
        <v>951</v>
      </c>
      <c r="I3442" t="s">
        <v>250</v>
      </c>
      <c r="J3442" t="s">
        <v>126</v>
      </c>
      <c r="K3442" t="s">
        <v>249</v>
      </c>
      <c r="L3442">
        <v>4532</v>
      </c>
      <c r="M3442" t="s">
        <v>200</v>
      </c>
      <c r="N3442">
        <v>6</v>
      </c>
      <c r="O3442">
        <v>178.69</v>
      </c>
      <c r="P3442">
        <v>1366</v>
      </c>
      <c r="Q3442" t="str">
        <f t="shared" ref="Q3442:Q3505" si="54">VLOOKUP(J3442,S:T,2,FALSE)</f>
        <v>3-Small C&amp;I</v>
      </c>
    </row>
    <row r="3443" spans="1:17" x14ac:dyDescent="0.35">
      <c r="A3443">
        <v>5</v>
      </c>
      <c r="B3443" t="s">
        <v>181</v>
      </c>
      <c r="C3443">
        <v>2020</v>
      </c>
      <c r="D3443">
        <v>10</v>
      </c>
      <c r="E3443" t="s">
        <v>182</v>
      </c>
      <c r="F3443">
        <v>79</v>
      </c>
      <c r="G3443" t="s">
        <v>212</v>
      </c>
      <c r="H3443">
        <v>951</v>
      </c>
      <c r="I3443" t="s">
        <v>250</v>
      </c>
      <c r="J3443" t="s">
        <v>126</v>
      </c>
      <c r="K3443" t="s">
        <v>249</v>
      </c>
      <c r="L3443">
        <v>4579</v>
      </c>
      <c r="M3443" t="s">
        <v>221</v>
      </c>
      <c r="N3443">
        <v>7</v>
      </c>
      <c r="O3443">
        <v>315.22000000000003</v>
      </c>
      <c r="P3443">
        <v>2844</v>
      </c>
      <c r="Q3443" t="str">
        <f t="shared" si="54"/>
        <v>3-Small C&amp;I</v>
      </c>
    </row>
    <row r="3444" spans="1:17" x14ac:dyDescent="0.35">
      <c r="A3444">
        <v>5</v>
      </c>
      <c r="B3444" t="s">
        <v>181</v>
      </c>
      <c r="C3444">
        <v>2020</v>
      </c>
      <c r="D3444">
        <v>10</v>
      </c>
      <c r="E3444" t="s">
        <v>182</v>
      </c>
      <c r="F3444">
        <v>5</v>
      </c>
      <c r="G3444" t="s">
        <v>195</v>
      </c>
      <c r="H3444">
        <v>950</v>
      </c>
      <c r="I3444" t="s">
        <v>184</v>
      </c>
      <c r="J3444" t="s">
        <v>115</v>
      </c>
      <c r="K3444" t="s">
        <v>185</v>
      </c>
      <c r="L3444">
        <v>4552</v>
      </c>
      <c r="M3444" t="s">
        <v>276</v>
      </c>
      <c r="N3444">
        <v>1322</v>
      </c>
      <c r="O3444">
        <v>311541.21000000002</v>
      </c>
      <c r="P3444">
        <v>3202908</v>
      </c>
      <c r="Q3444" t="str">
        <f t="shared" si="54"/>
        <v>3-Small C&amp;I</v>
      </c>
    </row>
    <row r="3445" spans="1:17" x14ac:dyDescent="0.35">
      <c r="A3445">
        <v>5</v>
      </c>
      <c r="B3445" t="s">
        <v>181</v>
      </c>
      <c r="C3445">
        <v>2020</v>
      </c>
      <c r="D3445">
        <v>10</v>
      </c>
      <c r="E3445" t="s">
        <v>182</v>
      </c>
      <c r="F3445">
        <v>75</v>
      </c>
      <c r="G3445" t="s">
        <v>212</v>
      </c>
      <c r="H3445">
        <v>5</v>
      </c>
      <c r="I3445" t="s">
        <v>190</v>
      </c>
      <c r="J3445" t="s">
        <v>115</v>
      </c>
      <c r="K3445" t="s">
        <v>185</v>
      </c>
      <c r="L3445">
        <v>1575</v>
      </c>
      <c r="M3445" t="s">
        <v>218</v>
      </c>
      <c r="N3445">
        <v>5</v>
      </c>
      <c r="O3445">
        <v>1464.79</v>
      </c>
      <c r="P3445">
        <v>7980</v>
      </c>
      <c r="Q3445" t="str">
        <f t="shared" si="54"/>
        <v>3-Small C&amp;I</v>
      </c>
    </row>
    <row r="3446" spans="1:17" x14ac:dyDescent="0.35">
      <c r="A3446">
        <v>5</v>
      </c>
      <c r="B3446" t="s">
        <v>181</v>
      </c>
      <c r="C3446">
        <v>2020</v>
      </c>
      <c r="D3446">
        <v>10</v>
      </c>
      <c r="E3446" t="s">
        <v>182</v>
      </c>
      <c r="F3446">
        <v>3</v>
      </c>
      <c r="G3446" t="s">
        <v>189</v>
      </c>
      <c r="H3446">
        <v>11</v>
      </c>
      <c r="I3446" t="s">
        <v>283</v>
      </c>
      <c r="J3446" t="s">
        <v>115</v>
      </c>
      <c r="K3446" t="s">
        <v>185</v>
      </c>
      <c r="L3446">
        <v>300</v>
      </c>
      <c r="M3446" t="s">
        <v>191</v>
      </c>
      <c r="N3446">
        <v>212</v>
      </c>
      <c r="O3446">
        <v>51825.51</v>
      </c>
      <c r="P3446">
        <v>296027</v>
      </c>
      <c r="Q3446" t="str">
        <f t="shared" si="54"/>
        <v>3-Small C&amp;I</v>
      </c>
    </row>
    <row r="3447" spans="1:17" x14ac:dyDescent="0.35">
      <c r="A3447">
        <v>4</v>
      </c>
      <c r="B3447" t="s">
        <v>187</v>
      </c>
      <c r="C3447">
        <v>2020</v>
      </c>
      <c r="D3447">
        <v>10</v>
      </c>
      <c r="E3447" t="s">
        <v>182</v>
      </c>
      <c r="F3447">
        <v>1</v>
      </c>
      <c r="G3447" t="s">
        <v>183</v>
      </c>
      <c r="H3447">
        <v>953</v>
      </c>
      <c r="I3447" t="s">
        <v>213</v>
      </c>
      <c r="J3447" t="s">
        <v>118</v>
      </c>
      <c r="K3447" t="s">
        <v>214</v>
      </c>
      <c r="L3447">
        <v>4512</v>
      </c>
      <c r="M3447" t="s">
        <v>186</v>
      </c>
      <c r="N3447">
        <v>1</v>
      </c>
      <c r="O3447">
        <v>19.84</v>
      </c>
      <c r="P3447">
        <v>99</v>
      </c>
      <c r="Q3447" t="str">
        <f t="shared" si="54"/>
        <v>3-Small C&amp;I</v>
      </c>
    </row>
    <row r="3448" spans="1:17" x14ac:dyDescent="0.35">
      <c r="A3448">
        <v>4</v>
      </c>
      <c r="B3448" t="s">
        <v>187</v>
      </c>
      <c r="C3448">
        <v>2020</v>
      </c>
      <c r="D3448">
        <v>10</v>
      </c>
      <c r="E3448" t="s">
        <v>182</v>
      </c>
      <c r="F3448">
        <v>5</v>
      </c>
      <c r="G3448" t="s">
        <v>195</v>
      </c>
      <c r="H3448">
        <v>18</v>
      </c>
      <c r="I3448" t="s">
        <v>215</v>
      </c>
      <c r="J3448" t="s">
        <v>119</v>
      </c>
      <c r="K3448" t="s">
        <v>216</v>
      </c>
      <c r="L3448">
        <v>460</v>
      </c>
      <c r="M3448" t="s">
        <v>198</v>
      </c>
      <c r="N3448">
        <v>1</v>
      </c>
      <c r="O3448">
        <v>447.46</v>
      </c>
      <c r="P3448">
        <v>2280</v>
      </c>
      <c r="Q3448" t="str">
        <f t="shared" si="54"/>
        <v>4-Medium C&amp;I</v>
      </c>
    </row>
    <row r="3449" spans="1:17" x14ac:dyDescent="0.35">
      <c r="A3449">
        <v>5</v>
      </c>
      <c r="B3449" t="s">
        <v>181</v>
      </c>
      <c r="C3449">
        <v>2020</v>
      </c>
      <c r="D3449">
        <v>10</v>
      </c>
      <c r="E3449" t="s">
        <v>182</v>
      </c>
      <c r="F3449">
        <v>3</v>
      </c>
      <c r="G3449" t="s">
        <v>189</v>
      </c>
      <c r="H3449">
        <v>13</v>
      </c>
      <c r="I3449" t="s">
        <v>296</v>
      </c>
      <c r="J3449" t="s">
        <v>119</v>
      </c>
      <c r="K3449" t="s">
        <v>216</v>
      </c>
      <c r="L3449">
        <v>300</v>
      </c>
      <c r="M3449" t="s">
        <v>191</v>
      </c>
      <c r="N3449">
        <v>86</v>
      </c>
      <c r="O3449">
        <v>162080.85999999999</v>
      </c>
      <c r="P3449">
        <v>922347</v>
      </c>
      <c r="Q3449" t="str">
        <f t="shared" si="54"/>
        <v>4-Medium C&amp;I</v>
      </c>
    </row>
    <row r="3450" spans="1:17" x14ac:dyDescent="0.35">
      <c r="A3450">
        <v>5</v>
      </c>
      <c r="B3450" t="s">
        <v>181</v>
      </c>
      <c r="C3450">
        <v>2020</v>
      </c>
      <c r="D3450">
        <v>10</v>
      </c>
      <c r="E3450" t="s">
        <v>182</v>
      </c>
      <c r="F3450">
        <v>5</v>
      </c>
      <c r="G3450" t="s">
        <v>195</v>
      </c>
      <c r="H3450">
        <v>954</v>
      </c>
      <c r="I3450" t="s">
        <v>237</v>
      </c>
      <c r="J3450" t="s">
        <v>119</v>
      </c>
      <c r="K3450" t="s">
        <v>216</v>
      </c>
      <c r="L3450">
        <v>4552</v>
      </c>
      <c r="M3450" t="s">
        <v>276</v>
      </c>
      <c r="N3450">
        <v>511</v>
      </c>
      <c r="O3450">
        <v>1070562.76</v>
      </c>
      <c r="P3450">
        <v>11515059</v>
      </c>
      <c r="Q3450" t="str">
        <f t="shared" si="54"/>
        <v>4-Medium C&amp;I</v>
      </c>
    </row>
    <row r="3451" spans="1:17" x14ac:dyDescent="0.35">
      <c r="A3451">
        <v>5</v>
      </c>
      <c r="B3451" t="s">
        <v>181</v>
      </c>
      <c r="C3451">
        <v>2020</v>
      </c>
      <c r="D3451">
        <v>10</v>
      </c>
      <c r="E3451" t="s">
        <v>182</v>
      </c>
      <c r="F3451">
        <v>5</v>
      </c>
      <c r="G3451" t="s">
        <v>195</v>
      </c>
      <c r="H3451">
        <v>701</v>
      </c>
      <c r="I3451" t="s">
        <v>206</v>
      </c>
      <c r="J3451" t="s">
        <v>207</v>
      </c>
      <c r="K3451" t="s">
        <v>208</v>
      </c>
      <c r="L3451">
        <v>460</v>
      </c>
      <c r="M3451" t="s">
        <v>198</v>
      </c>
      <c r="N3451">
        <v>81</v>
      </c>
      <c r="O3451">
        <v>1083212.3799999999</v>
      </c>
      <c r="P3451">
        <v>6968162</v>
      </c>
      <c r="Q3451" t="str">
        <f t="shared" si="54"/>
        <v>5-Large C&amp;I</v>
      </c>
    </row>
    <row r="3452" spans="1:17" x14ac:dyDescent="0.35">
      <c r="A3452">
        <v>5</v>
      </c>
      <c r="B3452" t="s">
        <v>181</v>
      </c>
      <c r="C3452">
        <v>2020</v>
      </c>
      <c r="D3452">
        <v>10</v>
      </c>
      <c r="E3452" t="s">
        <v>182</v>
      </c>
      <c r="F3452">
        <v>1</v>
      </c>
      <c r="G3452" t="s">
        <v>183</v>
      </c>
      <c r="H3452">
        <v>1</v>
      </c>
      <c r="I3452" t="s">
        <v>229</v>
      </c>
      <c r="J3452" t="s">
        <v>121</v>
      </c>
      <c r="K3452" t="s">
        <v>230</v>
      </c>
      <c r="L3452">
        <v>200</v>
      </c>
      <c r="M3452" t="s">
        <v>210</v>
      </c>
      <c r="N3452">
        <v>508317</v>
      </c>
      <c r="O3452">
        <v>56516497.789999999</v>
      </c>
      <c r="P3452">
        <v>242336590</v>
      </c>
      <c r="Q3452" t="str">
        <f t="shared" si="54"/>
        <v>1-Residential</v>
      </c>
    </row>
    <row r="3453" spans="1:17" x14ac:dyDescent="0.35">
      <c r="A3453">
        <v>4</v>
      </c>
      <c r="B3453" t="s">
        <v>187</v>
      </c>
      <c r="C3453">
        <v>2020</v>
      </c>
      <c r="D3453">
        <v>10</v>
      </c>
      <c r="E3453" t="s">
        <v>182</v>
      </c>
      <c r="F3453">
        <v>5</v>
      </c>
      <c r="G3453" t="s">
        <v>195</v>
      </c>
      <c r="H3453">
        <v>710</v>
      </c>
      <c r="I3453" t="s">
        <v>220</v>
      </c>
      <c r="J3453" t="s">
        <v>207</v>
      </c>
      <c r="K3453" t="s">
        <v>208</v>
      </c>
      <c r="L3453">
        <v>4552</v>
      </c>
      <c r="M3453" t="s">
        <v>276</v>
      </c>
      <c r="N3453">
        <v>1</v>
      </c>
      <c r="O3453">
        <v>4414.63</v>
      </c>
      <c r="P3453">
        <v>56495</v>
      </c>
      <c r="Q3453" t="str">
        <f t="shared" si="54"/>
        <v>5-Large C&amp;I</v>
      </c>
    </row>
    <row r="3454" spans="1:17" x14ac:dyDescent="0.35">
      <c r="A3454">
        <v>5</v>
      </c>
      <c r="B3454" t="s">
        <v>181</v>
      </c>
      <c r="C3454">
        <v>2020</v>
      </c>
      <c r="D3454">
        <v>10</v>
      </c>
      <c r="E3454" t="s">
        <v>182</v>
      </c>
      <c r="F3454">
        <v>10</v>
      </c>
      <c r="G3454" t="s">
        <v>238</v>
      </c>
      <c r="H3454">
        <v>903</v>
      </c>
      <c r="I3454" t="s">
        <v>239</v>
      </c>
      <c r="J3454" t="s">
        <v>121</v>
      </c>
      <c r="K3454" t="s">
        <v>230</v>
      </c>
      <c r="L3454">
        <v>4513</v>
      </c>
      <c r="M3454" t="s">
        <v>240</v>
      </c>
      <c r="N3454">
        <v>31471</v>
      </c>
      <c r="O3454">
        <v>2303063.14</v>
      </c>
      <c r="P3454">
        <v>17519734</v>
      </c>
      <c r="Q3454" t="str">
        <f t="shared" si="54"/>
        <v>1-Residential</v>
      </c>
    </row>
    <row r="3455" spans="1:17" x14ac:dyDescent="0.35">
      <c r="A3455">
        <v>5</v>
      </c>
      <c r="B3455" t="s">
        <v>181</v>
      </c>
      <c r="C3455">
        <v>2020</v>
      </c>
      <c r="D3455">
        <v>10</v>
      </c>
      <c r="E3455" t="s">
        <v>182</v>
      </c>
      <c r="F3455">
        <v>71</v>
      </c>
      <c r="G3455" t="s">
        <v>212</v>
      </c>
      <c r="H3455">
        <v>1</v>
      </c>
      <c r="I3455" t="s">
        <v>229</v>
      </c>
      <c r="J3455" t="s">
        <v>121</v>
      </c>
      <c r="K3455" t="s">
        <v>230</v>
      </c>
      <c r="L3455">
        <v>1571</v>
      </c>
      <c r="M3455" t="s">
        <v>265</v>
      </c>
      <c r="N3455">
        <v>1</v>
      </c>
      <c r="O3455">
        <v>7</v>
      </c>
      <c r="P3455">
        <v>0</v>
      </c>
      <c r="Q3455" t="str">
        <f t="shared" si="54"/>
        <v>1-Residential</v>
      </c>
    </row>
    <row r="3456" spans="1:17" x14ac:dyDescent="0.35">
      <c r="A3456">
        <v>4</v>
      </c>
      <c r="B3456" t="s">
        <v>187</v>
      </c>
      <c r="C3456">
        <v>2020</v>
      </c>
      <c r="D3456">
        <v>10</v>
      </c>
      <c r="E3456" t="s">
        <v>182</v>
      </c>
      <c r="F3456">
        <v>10</v>
      </c>
      <c r="G3456" t="s">
        <v>238</v>
      </c>
      <c r="H3456">
        <v>1</v>
      </c>
      <c r="I3456" t="s">
        <v>229</v>
      </c>
      <c r="J3456" t="s">
        <v>121</v>
      </c>
      <c r="K3456" t="s">
        <v>230</v>
      </c>
      <c r="L3456">
        <v>207</v>
      </c>
      <c r="M3456" t="s">
        <v>243</v>
      </c>
      <c r="N3456">
        <v>14</v>
      </c>
      <c r="O3456">
        <v>1593.72</v>
      </c>
      <c r="P3456">
        <v>6586</v>
      </c>
      <c r="Q3456" t="str">
        <f t="shared" si="54"/>
        <v>1-Residential</v>
      </c>
    </row>
    <row r="3457" spans="1:17" x14ac:dyDescent="0.35">
      <c r="A3457">
        <v>4</v>
      </c>
      <c r="B3457" t="s">
        <v>187</v>
      </c>
      <c r="C3457">
        <v>2020</v>
      </c>
      <c r="D3457">
        <v>10</v>
      </c>
      <c r="E3457" t="s">
        <v>182</v>
      </c>
      <c r="F3457">
        <v>3</v>
      </c>
      <c r="G3457" t="s">
        <v>189</v>
      </c>
      <c r="H3457">
        <v>903</v>
      </c>
      <c r="I3457" t="s">
        <v>239</v>
      </c>
      <c r="J3457" t="s">
        <v>121</v>
      </c>
      <c r="K3457" t="s">
        <v>230</v>
      </c>
      <c r="L3457">
        <v>4532</v>
      </c>
      <c r="M3457" t="s">
        <v>200</v>
      </c>
      <c r="N3457">
        <v>20</v>
      </c>
      <c r="O3457">
        <v>1292.3399999999999</v>
      </c>
      <c r="P3457">
        <v>9112</v>
      </c>
      <c r="Q3457" t="str">
        <f t="shared" si="54"/>
        <v>1-Residential</v>
      </c>
    </row>
    <row r="3458" spans="1:17" x14ac:dyDescent="0.35">
      <c r="A3458">
        <v>5</v>
      </c>
      <c r="B3458" t="s">
        <v>181</v>
      </c>
      <c r="C3458">
        <v>2020</v>
      </c>
      <c r="D3458">
        <v>10</v>
      </c>
      <c r="E3458" t="s">
        <v>182</v>
      </c>
      <c r="F3458">
        <v>6</v>
      </c>
      <c r="G3458" t="s">
        <v>192</v>
      </c>
      <c r="H3458">
        <v>612</v>
      </c>
      <c r="I3458" t="s">
        <v>223</v>
      </c>
      <c r="J3458" t="s">
        <v>116</v>
      </c>
      <c r="K3458" t="s">
        <v>224</v>
      </c>
      <c r="L3458">
        <v>700</v>
      </c>
      <c r="M3458" t="s">
        <v>193</v>
      </c>
      <c r="N3458">
        <v>2</v>
      </c>
      <c r="O3458">
        <v>61.43</v>
      </c>
      <c r="P3458">
        <v>262</v>
      </c>
      <c r="Q3458" t="str">
        <f t="shared" si="54"/>
        <v>3-Small C&amp;I</v>
      </c>
    </row>
    <row r="3459" spans="1:17" x14ac:dyDescent="0.35">
      <c r="A3459">
        <v>5</v>
      </c>
      <c r="B3459" t="s">
        <v>181</v>
      </c>
      <c r="C3459">
        <v>2020</v>
      </c>
      <c r="D3459">
        <v>10</v>
      </c>
      <c r="E3459" t="s">
        <v>182</v>
      </c>
      <c r="F3459">
        <v>6</v>
      </c>
      <c r="G3459" t="s">
        <v>192</v>
      </c>
      <c r="H3459">
        <v>607</v>
      </c>
      <c r="I3459" t="s">
        <v>293</v>
      </c>
      <c r="J3459" t="s">
        <v>130</v>
      </c>
      <c r="K3459" t="s">
        <v>280</v>
      </c>
      <c r="L3459">
        <v>700</v>
      </c>
      <c r="M3459" t="s">
        <v>193</v>
      </c>
      <c r="N3459">
        <v>2</v>
      </c>
      <c r="O3459">
        <v>17639.39</v>
      </c>
      <c r="P3459">
        <v>46268</v>
      </c>
      <c r="Q3459" t="str">
        <f t="shared" si="54"/>
        <v>Street</v>
      </c>
    </row>
    <row r="3460" spans="1:17" x14ac:dyDescent="0.35">
      <c r="A3460">
        <v>4</v>
      </c>
      <c r="B3460" t="s">
        <v>187</v>
      </c>
      <c r="C3460">
        <v>2020</v>
      </c>
      <c r="D3460">
        <v>10</v>
      </c>
      <c r="E3460" t="s">
        <v>182</v>
      </c>
      <c r="F3460">
        <v>60</v>
      </c>
      <c r="G3460" t="s">
        <v>212</v>
      </c>
      <c r="H3460">
        <v>624</v>
      </c>
      <c r="I3460" t="s">
        <v>226</v>
      </c>
      <c r="J3460" t="s">
        <v>124</v>
      </c>
      <c r="K3460" t="s">
        <v>227</v>
      </c>
      <c r="L3460">
        <v>4563</v>
      </c>
      <c r="M3460" t="s">
        <v>228</v>
      </c>
      <c r="N3460">
        <v>2</v>
      </c>
      <c r="O3460">
        <v>28.48</v>
      </c>
      <c r="P3460">
        <v>141</v>
      </c>
      <c r="Q3460" t="str">
        <f t="shared" si="54"/>
        <v>Street</v>
      </c>
    </row>
    <row r="3461" spans="1:17" x14ac:dyDescent="0.35">
      <c r="A3461">
        <v>5</v>
      </c>
      <c r="B3461" t="s">
        <v>181</v>
      </c>
      <c r="C3461">
        <v>2020</v>
      </c>
      <c r="D3461">
        <v>10</v>
      </c>
      <c r="E3461" t="s">
        <v>182</v>
      </c>
      <c r="F3461">
        <v>10</v>
      </c>
      <c r="G3461" t="s">
        <v>238</v>
      </c>
      <c r="H3461">
        <v>603</v>
      </c>
      <c r="I3461" t="s">
        <v>196</v>
      </c>
      <c r="J3461" t="s">
        <v>125</v>
      </c>
      <c r="K3461" t="s">
        <v>197</v>
      </c>
      <c r="L3461">
        <v>207</v>
      </c>
      <c r="M3461" t="s">
        <v>243</v>
      </c>
      <c r="N3461">
        <v>27</v>
      </c>
      <c r="O3461">
        <v>520.74</v>
      </c>
      <c r="P3461">
        <v>1395</v>
      </c>
      <c r="Q3461" t="str">
        <f t="shared" si="54"/>
        <v>Street</v>
      </c>
    </row>
    <row r="3462" spans="1:17" x14ac:dyDescent="0.35">
      <c r="A3462">
        <v>5</v>
      </c>
      <c r="B3462" t="s">
        <v>181</v>
      </c>
      <c r="C3462">
        <v>2020</v>
      </c>
      <c r="D3462">
        <v>10</v>
      </c>
      <c r="E3462" t="s">
        <v>182</v>
      </c>
      <c r="F3462">
        <v>1</v>
      </c>
      <c r="G3462" t="s">
        <v>183</v>
      </c>
      <c r="H3462">
        <v>11</v>
      </c>
      <c r="I3462" t="s">
        <v>283</v>
      </c>
      <c r="J3462" t="s">
        <v>115</v>
      </c>
      <c r="K3462" t="s">
        <v>185</v>
      </c>
      <c r="L3462">
        <v>200</v>
      </c>
      <c r="M3462" t="s">
        <v>210</v>
      </c>
      <c r="N3462">
        <v>10</v>
      </c>
      <c r="O3462">
        <v>-18083.560000000001</v>
      </c>
      <c r="P3462">
        <v>41335</v>
      </c>
      <c r="Q3462" t="str">
        <f t="shared" si="54"/>
        <v>3-Small C&amp;I</v>
      </c>
    </row>
    <row r="3463" spans="1:17" x14ac:dyDescent="0.35">
      <c r="A3463">
        <v>4</v>
      </c>
      <c r="B3463" t="s">
        <v>187</v>
      </c>
      <c r="C3463">
        <v>2020</v>
      </c>
      <c r="D3463">
        <v>10</v>
      </c>
      <c r="E3463" t="s">
        <v>182</v>
      </c>
      <c r="F3463">
        <v>3</v>
      </c>
      <c r="G3463" t="s">
        <v>189</v>
      </c>
      <c r="H3463">
        <v>5</v>
      </c>
      <c r="I3463" t="s">
        <v>190</v>
      </c>
      <c r="J3463" t="s">
        <v>115</v>
      </c>
      <c r="K3463" t="s">
        <v>185</v>
      </c>
      <c r="L3463">
        <v>300</v>
      </c>
      <c r="M3463" t="s">
        <v>191</v>
      </c>
      <c r="N3463">
        <v>211</v>
      </c>
      <c r="O3463">
        <v>-4499.46</v>
      </c>
      <c r="P3463">
        <v>-20286</v>
      </c>
      <c r="Q3463" t="str">
        <f t="shared" si="54"/>
        <v>3-Small C&amp;I</v>
      </c>
    </row>
    <row r="3464" spans="1:17" x14ac:dyDescent="0.35">
      <c r="A3464">
        <v>5</v>
      </c>
      <c r="B3464" t="s">
        <v>181</v>
      </c>
      <c r="C3464">
        <v>2020</v>
      </c>
      <c r="D3464">
        <v>10</v>
      </c>
      <c r="E3464" t="s">
        <v>182</v>
      </c>
      <c r="F3464">
        <v>3</v>
      </c>
      <c r="G3464" t="s">
        <v>189</v>
      </c>
      <c r="H3464">
        <v>951</v>
      </c>
      <c r="I3464" t="s">
        <v>250</v>
      </c>
      <c r="J3464" t="s">
        <v>126</v>
      </c>
      <c r="K3464" t="s">
        <v>249</v>
      </c>
      <c r="L3464">
        <v>4532</v>
      </c>
      <c r="M3464" t="s">
        <v>200</v>
      </c>
      <c r="N3464">
        <v>1228</v>
      </c>
      <c r="O3464">
        <v>40613.949999999997</v>
      </c>
      <c r="P3464">
        <v>376814</v>
      </c>
      <c r="Q3464" t="str">
        <f t="shared" si="54"/>
        <v>3-Small C&amp;I</v>
      </c>
    </row>
    <row r="3465" spans="1:17" x14ac:dyDescent="0.35">
      <c r="A3465">
        <v>5</v>
      </c>
      <c r="B3465" t="s">
        <v>181</v>
      </c>
      <c r="C3465">
        <v>2020</v>
      </c>
      <c r="D3465">
        <v>10</v>
      </c>
      <c r="E3465" t="s">
        <v>182</v>
      </c>
      <c r="F3465">
        <v>5</v>
      </c>
      <c r="G3465" t="s">
        <v>195</v>
      </c>
      <c r="H3465">
        <v>11</v>
      </c>
      <c r="I3465" t="s">
        <v>283</v>
      </c>
      <c r="J3465" t="s">
        <v>115</v>
      </c>
      <c r="K3465" t="s">
        <v>185</v>
      </c>
      <c r="L3465">
        <v>460</v>
      </c>
      <c r="M3465" t="s">
        <v>198</v>
      </c>
      <c r="N3465">
        <v>2</v>
      </c>
      <c r="O3465">
        <v>98.8</v>
      </c>
      <c r="P3465">
        <v>452</v>
      </c>
      <c r="Q3465" t="str">
        <f t="shared" si="54"/>
        <v>3-Small C&amp;I</v>
      </c>
    </row>
    <row r="3466" spans="1:17" x14ac:dyDescent="0.35">
      <c r="A3466">
        <v>5</v>
      </c>
      <c r="B3466" t="s">
        <v>181</v>
      </c>
      <c r="C3466">
        <v>2020</v>
      </c>
      <c r="D3466">
        <v>10</v>
      </c>
      <c r="E3466" t="s">
        <v>182</v>
      </c>
      <c r="F3466">
        <v>77</v>
      </c>
      <c r="G3466" t="s">
        <v>212</v>
      </c>
      <c r="H3466">
        <v>5</v>
      </c>
      <c r="I3466" t="s">
        <v>190</v>
      </c>
      <c r="J3466" t="s">
        <v>115</v>
      </c>
      <c r="K3466" t="s">
        <v>185</v>
      </c>
      <c r="L3466">
        <v>1577</v>
      </c>
      <c r="M3466" t="s">
        <v>233</v>
      </c>
      <c r="N3466">
        <v>2</v>
      </c>
      <c r="O3466">
        <v>1360.98</v>
      </c>
      <c r="P3466">
        <v>7549</v>
      </c>
      <c r="Q3466" t="str">
        <f t="shared" si="54"/>
        <v>3-Small C&amp;I</v>
      </c>
    </row>
    <row r="3467" spans="1:17" x14ac:dyDescent="0.35">
      <c r="A3467">
        <v>4</v>
      </c>
      <c r="B3467" t="s">
        <v>187</v>
      </c>
      <c r="C3467">
        <v>2020</v>
      </c>
      <c r="D3467">
        <v>10</v>
      </c>
      <c r="E3467" t="s">
        <v>182</v>
      </c>
      <c r="F3467">
        <v>3</v>
      </c>
      <c r="G3467" t="s">
        <v>189</v>
      </c>
      <c r="H3467">
        <v>953</v>
      </c>
      <c r="I3467" t="s">
        <v>213</v>
      </c>
      <c r="J3467" t="s">
        <v>118</v>
      </c>
      <c r="K3467" t="s">
        <v>214</v>
      </c>
      <c r="L3467">
        <v>4532</v>
      </c>
      <c r="M3467" t="s">
        <v>200</v>
      </c>
      <c r="N3467">
        <v>47</v>
      </c>
      <c r="O3467">
        <v>2420.9299999999998</v>
      </c>
      <c r="P3467">
        <v>19646</v>
      </c>
      <c r="Q3467" t="str">
        <f t="shared" si="54"/>
        <v>3-Small C&amp;I</v>
      </c>
    </row>
    <row r="3468" spans="1:17" x14ac:dyDescent="0.35">
      <c r="A3468">
        <v>5</v>
      </c>
      <c r="B3468" t="s">
        <v>181</v>
      </c>
      <c r="C3468">
        <v>2020</v>
      </c>
      <c r="D3468">
        <v>10</v>
      </c>
      <c r="E3468" t="s">
        <v>182</v>
      </c>
      <c r="F3468">
        <v>1</v>
      </c>
      <c r="G3468" t="s">
        <v>183</v>
      </c>
      <c r="H3468">
        <v>15</v>
      </c>
      <c r="I3468" t="s">
        <v>252</v>
      </c>
      <c r="J3468" t="s">
        <v>118</v>
      </c>
      <c r="K3468" t="s">
        <v>214</v>
      </c>
      <c r="L3468">
        <v>200</v>
      </c>
      <c r="M3468" t="s">
        <v>210</v>
      </c>
      <c r="N3468">
        <v>2</v>
      </c>
      <c r="O3468">
        <v>62.39</v>
      </c>
      <c r="P3468">
        <v>240</v>
      </c>
      <c r="Q3468" t="str">
        <f t="shared" si="54"/>
        <v>3-Small C&amp;I</v>
      </c>
    </row>
    <row r="3469" spans="1:17" x14ac:dyDescent="0.35">
      <c r="A3469">
        <v>5</v>
      </c>
      <c r="B3469" t="s">
        <v>181</v>
      </c>
      <c r="C3469">
        <v>2020</v>
      </c>
      <c r="D3469">
        <v>10</v>
      </c>
      <c r="E3469" t="s">
        <v>182</v>
      </c>
      <c r="F3469">
        <v>3</v>
      </c>
      <c r="G3469" t="s">
        <v>189</v>
      </c>
      <c r="H3469">
        <v>954</v>
      </c>
      <c r="I3469" t="s">
        <v>237</v>
      </c>
      <c r="J3469" t="s">
        <v>119</v>
      </c>
      <c r="K3469" t="s">
        <v>216</v>
      </c>
      <c r="L3469">
        <v>4532</v>
      </c>
      <c r="M3469" t="s">
        <v>200</v>
      </c>
      <c r="N3469">
        <v>7849</v>
      </c>
      <c r="O3469">
        <v>11780514.91</v>
      </c>
      <c r="P3469">
        <v>139556807</v>
      </c>
      <c r="Q3469" t="str">
        <f t="shared" si="54"/>
        <v>4-Medium C&amp;I</v>
      </c>
    </row>
    <row r="3470" spans="1:17" x14ac:dyDescent="0.35">
      <c r="A3470">
        <v>5</v>
      </c>
      <c r="B3470" t="s">
        <v>181</v>
      </c>
      <c r="C3470">
        <v>2020</v>
      </c>
      <c r="D3470">
        <v>10</v>
      </c>
      <c r="E3470" t="s">
        <v>182</v>
      </c>
      <c r="F3470">
        <v>3</v>
      </c>
      <c r="G3470" t="s">
        <v>189</v>
      </c>
      <c r="H3470">
        <v>955</v>
      </c>
      <c r="I3470" t="s">
        <v>282</v>
      </c>
      <c r="J3470" t="s">
        <v>119</v>
      </c>
      <c r="K3470" t="s">
        <v>216</v>
      </c>
      <c r="L3470">
        <v>4532</v>
      </c>
      <c r="M3470" t="s">
        <v>200</v>
      </c>
      <c r="N3470">
        <v>354</v>
      </c>
      <c r="O3470">
        <v>501436.1</v>
      </c>
      <c r="P3470">
        <v>6132346</v>
      </c>
      <c r="Q3470" t="str">
        <f t="shared" si="54"/>
        <v>4-Medium C&amp;I</v>
      </c>
    </row>
    <row r="3471" spans="1:17" x14ac:dyDescent="0.35">
      <c r="A3471">
        <v>5</v>
      </c>
      <c r="B3471" t="s">
        <v>181</v>
      </c>
      <c r="C3471">
        <v>2020</v>
      </c>
      <c r="D3471">
        <v>10</v>
      </c>
      <c r="E3471" t="s">
        <v>182</v>
      </c>
      <c r="F3471">
        <v>3</v>
      </c>
      <c r="G3471" t="s">
        <v>189</v>
      </c>
      <c r="H3471">
        <v>956</v>
      </c>
      <c r="I3471" t="s">
        <v>285</v>
      </c>
      <c r="J3471" t="s">
        <v>119</v>
      </c>
      <c r="K3471" t="s">
        <v>216</v>
      </c>
      <c r="L3471">
        <v>4532</v>
      </c>
      <c r="M3471" t="s">
        <v>200</v>
      </c>
      <c r="N3471">
        <v>214</v>
      </c>
      <c r="O3471">
        <v>256976.48</v>
      </c>
      <c r="P3471">
        <v>3021173</v>
      </c>
      <c r="Q3471" t="str">
        <f t="shared" si="54"/>
        <v>4-Medium C&amp;I</v>
      </c>
    </row>
    <row r="3472" spans="1:17" x14ac:dyDescent="0.35">
      <c r="A3472">
        <v>5</v>
      </c>
      <c r="B3472" t="s">
        <v>181</v>
      </c>
      <c r="C3472">
        <v>2020</v>
      </c>
      <c r="D3472">
        <v>10</v>
      </c>
      <c r="E3472" t="s">
        <v>182</v>
      </c>
      <c r="F3472">
        <v>75</v>
      </c>
      <c r="G3472" t="s">
        <v>212</v>
      </c>
      <c r="H3472">
        <v>13</v>
      </c>
      <c r="I3472" t="s">
        <v>296</v>
      </c>
      <c r="J3472" t="s">
        <v>119</v>
      </c>
      <c r="K3472" t="s">
        <v>216</v>
      </c>
      <c r="L3472">
        <v>1575</v>
      </c>
      <c r="M3472" t="s">
        <v>218</v>
      </c>
      <c r="N3472">
        <v>1</v>
      </c>
      <c r="O3472">
        <v>628.48</v>
      </c>
      <c r="P3472">
        <v>3360</v>
      </c>
      <c r="Q3472" t="str">
        <f t="shared" si="54"/>
        <v>4-Medium C&amp;I</v>
      </c>
    </row>
    <row r="3473" spans="1:17" x14ac:dyDescent="0.35">
      <c r="A3473">
        <v>5</v>
      </c>
      <c r="B3473" t="s">
        <v>181</v>
      </c>
      <c r="C3473">
        <v>2020</v>
      </c>
      <c r="D3473">
        <v>10</v>
      </c>
      <c r="E3473" t="s">
        <v>182</v>
      </c>
      <c r="F3473">
        <v>77</v>
      </c>
      <c r="G3473" t="s">
        <v>212</v>
      </c>
      <c r="H3473">
        <v>18</v>
      </c>
      <c r="I3473" t="s">
        <v>215</v>
      </c>
      <c r="J3473" t="s">
        <v>119</v>
      </c>
      <c r="K3473" t="s">
        <v>216</v>
      </c>
      <c r="L3473">
        <v>1577</v>
      </c>
      <c r="M3473" t="s">
        <v>233</v>
      </c>
      <c r="N3473">
        <v>1</v>
      </c>
      <c r="O3473">
        <v>2527.2399999999998</v>
      </c>
      <c r="P3473">
        <v>13400</v>
      </c>
      <c r="Q3473" t="str">
        <f t="shared" si="54"/>
        <v>4-Medium C&amp;I</v>
      </c>
    </row>
    <row r="3474" spans="1:17" x14ac:dyDescent="0.35">
      <c r="A3474">
        <v>5</v>
      </c>
      <c r="B3474" t="s">
        <v>181</v>
      </c>
      <c r="C3474">
        <v>2020</v>
      </c>
      <c r="D3474">
        <v>10</v>
      </c>
      <c r="E3474" t="s">
        <v>182</v>
      </c>
      <c r="F3474">
        <v>79</v>
      </c>
      <c r="G3474" t="s">
        <v>212</v>
      </c>
      <c r="H3474">
        <v>18</v>
      </c>
      <c r="I3474" t="s">
        <v>215</v>
      </c>
      <c r="J3474" t="s">
        <v>119</v>
      </c>
      <c r="K3474" t="s">
        <v>216</v>
      </c>
      <c r="L3474">
        <v>1579</v>
      </c>
      <c r="M3474" t="s">
        <v>271</v>
      </c>
      <c r="N3474">
        <v>1</v>
      </c>
      <c r="O3474">
        <v>7294.89</v>
      </c>
      <c r="P3474">
        <v>48200</v>
      </c>
      <c r="Q3474" t="str">
        <f t="shared" si="54"/>
        <v>4-Medium C&amp;I</v>
      </c>
    </row>
    <row r="3475" spans="1:17" x14ac:dyDescent="0.35">
      <c r="A3475">
        <v>4</v>
      </c>
      <c r="B3475" t="s">
        <v>187</v>
      </c>
      <c r="C3475">
        <v>2020</v>
      </c>
      <c r="D3475">
        <v>10</v>
      </c>
      <c r="E3475" t="s">
        <v>182</v>
      </c>
      <c r="F3475">
        <v>3</v>
      </c>
      <c r="G3475" t="s">
        <v>189</v>
      </c>
      <c r="H3475">
        <v>955</v>
      </c>
      <c r="I3475" t="s">
        <v>282</v>
      </c>
      <c r="J3475" t="s">
        <v>127</v>
      </c>
      <c r="K3475" t="s">
        <v>263</v>
      </c>
      <c r="L3475">
        <v>4532</v>
      </c>
      <c r="M3475" t="s">
        <v>200</v>
      </c>
      <c r="N3475">
        <v>1</v>
      </c>
      <c r="O3475">
        <v>83.29</v>
      </c>
      <c r="P3475">
        <v>0</v>
      </c>
      <c r="Q3475" t="str">
        <f t="shared" si="54"/>
        <v>4-Medium C&amp;I</v>
      </c>
    </row>
    <row r="3476" spans="1:17" x14ac:dyDescent="0.35">
      <c r="A3476">
        <v>5</v>
      </c>
      <c r="B3476" t="s">
        <v>181</v>
      </c>
      <c r="C3476">
        <v>2020</v>
      </c>
      <c r="D3476">
        <v>10</v>
      </c>
      <c r="E3476" t="s">
        <v>182</v>
      </c>
      <c r="F3476">
        <v>3</v>
      </c>
      <c r="G3476" t="s">
        <v>189</v>
      </c>
      <c r="H3476">
        <v>700</v>
      </c>
      <c r="I3476" t="s">
        <v>273</v>
      </c>
      <c r="J3476" t="s">
        <v>207</v>
      </c>
      <c r="K3476" t="s">
        <v>208</v>
      </c>
      <c r="L3476">
        <v>300</v>
      </c>
      <c r="M3476" t="s">
        <v>191</v>
      </c>
      <c r="N3476">
        <v>4</v>
      </c>
      <c r="O3476">
        <v>54299.92</v>
      </c>
      <c r="P3476">
        <v>373440</v>
      </c>
      <c r="Q3476" t="str">
        <f t="shared" si="54"/>
        <v>5-Large C&amp;I</v>
      </c>
    </row>
    <row r="3477" spans="1:17" x14ac:dyDescent="0.35">
      <c r="A3477">
        <v>5</v>
      </c>
      <c r="B3477" t="s">
        <v>181</v>
      </c>
      <c r="C3477">
        <v>2020</v>
      </c>
      <c r="D3477">
        <v>10</v>
      </c>
      <c r="E3477" t="s">
        <v>182</v>
      </c>
      <c r="F3477">
        <v>3</v>
      </c>
      <c r="G3477" t="s">
        <v>189</v>
      </c>
      <c r="H3477">
        <v>710</v>
      </c>
      <c r="I3477" t="s">
        <v>220</v>
      </c>
      <c r="J3477" t="s">
        <v>207</v>
      </c>
      <c r="K3477" t="s">
        <v>208</v>
      </c>
      <c r="L3477">
        <v>4532</v>
      </c>
      <c r="M3477" t="s">
        <v>200</v>
      </c>
      <c r="N3477">
        <v>2004</v>
      </c>
      <c r="O3477">
        <v>19181250.789999999</v>
      </c>
      <c r="P3477">
        <v>301226750</v>
      </c>
      <c r="Q3477" t="str">
        <f t="shared" si="54"/>
        <v>5-Large C&amp;I</v>
      </c>
    </row>
    <row r="3478" spans="1:17" x14ac:dyDescent="0.35">
      <c r="A3478">
        <v>5</v>
      </c>
      <c r="B3478" t="s">
        <v>181</v>
      </c>
      <c r="C3478">
        <v>2020</v>
      </c>
      <c r="D3478">
        <v>10</v>
      </c>
      <c r="E3478" t="s">
        <v>182</v>
      </c>
      <c r="F3478">
        <v>1</v>
      </c>
      <c r="G3478" t="s">
        <v>183</v>
      </c>
      <c r="H3478">
        <v>2</v>
      </c>
      <c r="I3478" t="s">
        <v>264</v>
      </c>
      <c r="J3478" t="s">
        <v>121</v>
      </c>
      <c r="K3478" t="s">
        <v>230</v>
      </c>
      <c r="L3478">
        <v>200</v>
      </c>
      <c r="M3478" t="s">
        <v>210</v>
      </c>
      <c r="N3478">
        <v>341</v>
      </c>
      <c r="O3478">
        <v>35470.120000000003</v>
      </c>
      <c r="P3478">
        <v>151371</v>
      </c>
      <c r="Q3478" t="str">
        <f t="shared" si="54"/>
        <v>1-Residential</v>
      </c>
    </row>
    <row r="3479" spans="1:17" x14ac:dyDescent="0.35">
      <c r="A3479">
        <v>5</v>
      </c>
      <c r="B3479" t="s">
        <v>181</v>
      </c>
      <c r="C3479">
        <v>2020</v>
      </c>
      <c r="D3479">
        <v>10</v>
      </c>
      <c r="E3479" t="s">
        <v>182</v>
      </c>
      <c r="F3479">
        <v>1</v>
      </c>
      <c r="G3479" t="s">
        <v>183</v>
      </c>
      <c r="H3479">
        <v>903</v>
      </c>
      <c r="I3479" t="s">
        <v>239</v>
      </c>
      <c r="J3479" t="s">
        <v>121</v>
      </c>
      <c r="K3479" t="s">
        <v>230</v>
      </c>
      <c r="L3479">
        <v>4512</v>
      </c>
      <c r="M3479" t="s">
        <v>186</v>
      </c>
      <c r="N3479">
        <v>441529</v>
      </c>
      <c r="O3479">
        <v>29283057.640000001</v>
      </c>
      <c r="P3479">
        <v>219089579</v>
      </c>
      <c r="Q3479" t="str">
        <f t="shared" si="54"/>
        <v>1-Residential</v>
      </c>
    </row>
    <row r="3480" spans="1:17" x14ac:dyDescent="0.35">
      <c r="A3480">
        <v>5</v>
      </c>
      <c r="B3480" t="s">
        <v>181</v>
      </c>
      <c r="C3480">
        <v>2020</v>
      </c>
      <c r="D3480">
        <v>10</v>
      </c>
      <c r="E3480" t="s">
        <v>182</v>
      </c>
      <c r="F3480">
        <v>10</v>
      </c>
      <c r="G3480" t="s">
        <v>238</v>
      </c>
      <c r="H3480">
        <v>7</v>
      </c>
      <c r="I3480" t="s">
        <v>241</v>
      </c>
      <c r="J3480" t="s">
        <v>122</v>
      </c>
      <c r="K3480" t="s">
        <v>242</v>
      </c>
      <c r="L3480">
        <v>207</v>
      </c>
      <c r="M3480" t="s">
        <v>243</v>
      </c>
      <c r="N3480">
        <v>7</v>
      </c>
      <c r="O3480">
        <v>666.88</v>
      </c>
      <c r="P3480">
        <v>4514</v>
      </c>
      <c r="Q3480" t="str">
        <f t="shared" si="54"/>
        <v>2-Low Income Residential</v>
      </c>
    </row>
    <row r="3481" spans="1:17" x14ac:dyDescent="0.35">
      <c r="A3481">
        <v>4</v>
      </c>
      <c r="B3481" t="s">
        <v>187</v>
      </c>
      <c r="C3481">
        <v>2020</v>
      </c>
      <c r="D3481">
        <v>10</v>
      </c>
      <c r="E3481" t="s">
        <v>182</v>
      </c>
      <c r="F3481">
        <v>1</v>
      </c>
      <c r="G3481" t="s">
        <v>183</v>
      </c>
      <c r="H3481">
        <v>905</v>
      </c>
      <c r="I3481" t="s">
        <v>272</v>
      </c>
      <c r="J3481" t="s">
        <v>122</v>
      </c>
      <c r="K3481" t="s">
        <v>242</v>
      </c>
      <c r="L3481">
        <v>4512</v>
      </c>
      <c r="M3481" t="s">
        <v>186</v>
      </c>
      <c r="N3481">
        <v>114</v>
      </c>
      <c r="O3481">
        <v>2992.38</v>
      </c>
      <c r="P3481">
        <v>72164</v>
      </c>
      <c r="Q3481" t="str">
        <f t="shared" si="54"/>
        <v>2-Low Income Residential</v>
      </c>
    </row>
    <row r="3482" spans="1:17" x14ac:dyDescent="0.35">
      <c r="A3482">
        <v>5</v>
      </c>
      <c r="B3482" t="s">
        <v>181</v>
      </c>
      <c r="C3482">
        <v>2020</v>
      </c>
      <c r="D3482">
        <v>10</v>
      </c>
      <c r="E3482" t="s">
        <v>182</v>
      </c>
      <c r="F3482">
        <v>6</v>
      </c>
      <c r="G3482" t="s">
        <v>192</v>
      </c>
      <c r="H3482">
        <v>623</v>
      </c>
      <c r="I3482" t="s">
        <v>295</v>
      </c>
      <c r="J3482" t="s">
        <v>124</v>
      </c>
      <c r="K3482" t="s">
        <v>227</v>
      </c>
      <c r="L3482">
        <v>700</v>
      </c>
      <c r="M3482" t="s">
        <v>193</v>
      </c>
      <c r="N3482">
        <v>1</v>
      </c>
      <c r="O3482">
        <v>1431.99</v>
      </c>
      <c r="P3482">
        <v>6117</v>
      </c>
      <c r="Q3482" t="str">
        <f t="shared" si="54"/>
        <v>Street</v>
      </c>
    </row>
    <row r="3483" spans="1:17" x14ac:dyDescent="0.35">
      <c r="A3483">
        <v>5</v>
      </c>
      <c r="B3483" t="s">
        <v>181</v>
      </c>
      <c r="C3483">
        <v>2020</v>
      </c>
      <c r="D3483">
        <v>10</v>
      </c>
      <c r="E3483" t="s">
        <v>182</v>
      </c>
      <c r="F3483">
        <v>3</v>
      </c>
      <c r="G3483" t="s">
        <v>189</v>
      </c>
      <c r="H3483">
        <v>616</v>
      </c>
      <c r="I3483" t="s">
        <v>199</v>
      </c>
      <c r="J3483" t="s">
        <v>125</v>
      </c>
      <c r="K3483" t="s">
        <v>197</v>
      </c>
      <c r="L3483">
        <v>4532</v>
      </c>
      <c r="M3483" t="s">
        <v>200</v>
      </c>
      <c r="N3483">
        <v>3331</v>
      </c>
      <c r="O3483">
        <v>279428.57</v>
      </c>
      <c r="P3483">
        <v>1156277</v>
      </c>
      <c r="Q3483" t="str">
        <f t="shared" si="54"/>
        <v>Street</v>
      </c>
    </row>
    <row r="3484" spans="1:17" x14ac:dyDescent="0.35">
      <c r="A3484">
        <v>5</v>
      </c>
      <c r="B3484" t="s">
        <v>181</v>
      </c>
      <c r="C3484">
        <v>2020</v>
      </c>
      <c r="D3484">
        <v>10</v>
      </c>
      <c r="E3484" t="s">
        <v>182</v>
      </c>
      <c r="F3484">
        <v>6</v>
      </c>
      <c r="G3484" t="s">
        <v>192</v>
      </c>
      <c r="H3484">
        <v>609</v>
      </c>
      <c r="I3484" t="s">
        <v>298</v>
      </c>
      <c r="J3484" t="s">
        <v>278</v>
      </c>
      <c r="K3484" t="s">
        <v>212</v>
      </c>
      <c r="L3484">
        <v>700</v>
      </c>
      <c r="M3484" t="s">
        <v>193</v>
      </c>
      <c r="N3484">
        <v>11</v>
      </c>
      <c r="O3484">
        <v>4548.2299999999996</v>
      </c>
      <c r="P3484">
        <v>23156</v>
      </c>
      <c r="Q3484" t="str">
        <f t="shared" si="54"/>
        <v>Street</v>
      </c>
    </row>
    <row r="3485" spans="1:17" x14ac:dyDescent="0.35">
      <c r="A3485">
        <v>5</v>
      </c>
      <c r="B3485" t="s">
        <v>181</v>
      </c>
      <c r="C3485">
        <v>2020</v>
      </c>
      <c r="D3485">
        <v>10</v>
      </c>
      <c r="E3485" t="s">
        <v>182</v>
      </c>
      <c r="F3485">
        <v>6</v>
      </c>
      <c r="G3485" t="s">
        <v>192</v>
      </c>
      <c r="H3485">
        <v>626</v>
      </c>
      <c r="I3485" t="s">
        <v>268</v>
      </c>
      <c r="J3485" t="s">
        <v>132</v>
      </c>
      <c r="K3485" t="s">
        <v>212</v>
      </c>
      <c r="L3485">
        <v>700</v>
      </c>
      <c r="M3485" t="s">
        <v>193</v>
      </c>
      <c r="N3485">
        <v>4</v>
      </c>
      <c r="O3485">
        <v>2234.12</v>
      </c>
      <c r="P3485">
        <v>669</v>
      </c>
      <c r="Q3485" t="str">
        <f t="shared" si="54"/>
        <v>Street</v>
      </c>
    </row>
    <row r="3486" spans="1:17" x14ac:dyDescent="0.35">
      <c r="A3486">
        <v>5</v>
      </c>
      <c r="B3486" t="s">
        <v>181</v>
      </c>
      <c r="C3486">
        <v>2020</v>
      </c>
      <c r="D3486">
        <v>10</v>
      </c>
      <c r="E3486" t="s">
        <v>182</v>
      </c>
      <c r="F3486">
        <v>6</v>
      </c>
      <c r="G3486" t="s">
        <v>192</v>
      </c>
      <c r="H3486">
        <v>627</v>
      </c>
      <c r="I3486" t="s">
        <v>257</v>
      </c>
      <c r="J3486" t="s">
        <v>132</v>
      </c>
      <c r="K3486" t="s">
        <v>212</v>
      </c>
      <c r="L3486">
        <v>4562</v>
      </c>
      <c r="M3486" t="s">
        <v>211</v>
      </c>
      <c r="N3486">
        <v>1</v>
      </c>
      <c r="O3486">
        <v>829.26</v>
      </c>
      <c r="P3486">
        <v>203</v>
      </c>
      <c r="Q3486" t="str">
        <f t="shared" si="54"/>
        <v>Street</v>
      </c>
    </row>
    <row r="3487" spans="1:17" x14ac:dyDescent="0.35">
      <c r="A3487">
        <v>5</v>
      </c>
      <c r="B3487" t="s">
        <v>181</v>
      </c>
      <c r="C3487">
        <v>2020</v>
      </c>
      <c r="D3487">
        <v>10</v>
      </c>
      <c r="E3487" t="s">
        <v>182</v>
      </c>
      <c r="F3487">
        <v>75</v>
      </c>
      <c r="G3487" t="s">
        <v>212</v>
      </c>
      <c r="H3487">
        <v>950</v>
      </c>
      <c r="I3487" t="s">
        <v>184</v>
      </c>
      <c r="J3487" t="s">
        <v>115</v>
      </c>
      <c r="K3487" t="s">
        <v>185</v>
      </c>
      <c r="L3487">
        <v>4575</v>
      </c>
      <c r="M3487" t="s">
        <v>212</v>
      </c>
      <c r="N3487">
        <v>2</v>
      </c>
      <c r="O3487">
        <v>794.69</v>
      </c>
      <c r="P3487">
        <v>8320</v>
      </c>
      <c r="Q3487" t="str">
        <f t="shared" si="54"/>
        <v>3-Small C&amp;I</v>
      </c>
    </row>
    <row r="3488" spans="1:17" x14ac:dyDescent="0.35">
      <c r="A3488">
        <v>4</v>
      </c>
      <c r="B3488" t="s">
        <v>187</v>
      </c>
      <c r="C3488">
        <v>2020</v>
      </c>
      <c r="D3488">
        <v>10</v>
      </c>
      <c r="E3488" t="s">
        <v>182</v>
      </c>
      <c r="F3488">
        <v>3</v>
      </c>
      <c r="G3488" t="s">
        <v>189</v>
      </c>
      <c r="H3488">
        <v>950</v>
      </c>
      <c r="I3488" t="s">
        <v>184</v>
      </c>
      <c r="J3488" t="s">
        <v>115</v>
      </c>
      <c r="K3488" t="s">
        <v>185</v>
      </c>
      <c r="L3488">
        <v>4532</v>
      </c>
      <c r="M3488" t="s">
        <v>200</v>
      </c>
      <c r="N3488">
        <v>1230</v>
      </c>
      <c r="O3488">
        <v>188829.6</v>
      </c>
      <c r="P3488">
        <v>1800506</v>
      </c>
      <c r="Q3488" t="str">
        <f t="shared" si="54"/>
        <v>3-Small C&amp;I</v>
      </c>
    </row>
    <row r="3489" spans="1:17" x14ac:dyDescent="0.35">
      <c r="A3489">
        <v>5</v>
      </c>
      <c r="B3489" t="s">
        <v>181</v>
      </c>
      <c r="C3489">
        <v>2020</v>
      </c>
      <c r="D3489">
        <v>10</v>
      </c>
      <c r="E3489" t="s">
        <v>182</v>
      </c>
      <c r="F3489">
        <v>6</v>
      </c>
      <c r="G3489" t="s">
        <v>192</v>
      </c>
      <c r="H3489">
        <v>5</v>
      </c>
      <c r="I3489" t="s">
        <v>190</v>
      </c>
      <c r="J3489" t="s">
        <v>115</v>
      </c>
      <c r="K3489" t="s">
        <v>185</v>
      </c>
      <c r="L3489">
        <v>700</v>
      </c>
      <c r="M3489" t="s">
        <v>193</v>
      </c>
      <c r="N3489">
        <v>6</v>
      </c>
      <c r="O3489">
        <v>191.42</v>
      </c>
      <c r="P3489">
        <v>742</v>
      </c>
      <c r="Q3489" t="str">
        <f t="shared" si="54"/>
        <v>3-Small C&amp;I</v>
      </c>
    </row>
    <row r="3490" spans="1:17" x14ac:dyDescent="0.35">
      <c r="A3490">
        <v>4</v>
      </c>
      <c r="B3490" t="s">
        <v>187</v>
      </c>
      <c r="C3490">
        <v>2020</v>
      </c>
      <c r="D3490">
        <v>10</v>
      </c>
      <c r="E3490" t="s">
        <v>182</v>
      </c>
      <c r="F3490">
        <v>3</v>
      </c>
      <c r="G3490" t="s">
        <v>189</v>
      </c>
      <c r="H3490">
        <v>10</v>
      </c>
      <c r="I3490" t="s">
        <v>251</v>
      </c>
      <c r="J3490" t="s">
        <v>118</v>
      </c>
      <c r="K3490" t="s">
        <v>214</v>
      </c>
      <c r="L3490">
        <v>300</v>
      </c>
      <c r="M3490" t="s">
        <v>191</v>
      </c>
      <c r="N3490">
        <v>30</v>
      </c>
      <c r="O3490">
        <v>1781.22</v>
      </c>
      <c r="P3490">
        <v>8063</v>
      </c>
      <c r="Q3490" t="str">
        <f t="shared" si="54"/>
        <v>3-Small C&amp;I</v>
      </c>
    </row>
    <row r="3491" spans="1:17" x14ac:dyDescent="0.35">
      <c r="A3491">
        <v>5</v>
      </c>
      <c r="B3491" t="s">
        <v>181</v>
      </c>
      <c r="C3491">
        <v>2020</v>
      </c>
      <c r="D3491">
        <v>10</v>
      </c>
      <c r="E3491" t="s">
        <v>182</v>
      </c>
      <c r="F3491">
        <v>3</v>
      </c>
      <c r="G3491" t="s">
        <v>189</v>
      </c>
      <c r="H3491">
        <v>15</v>
      </c>
      <c r="I3491" t="s">
        <v>252</v>
      </c>
      <c r="J3491" t="s">
        <v>118</v>
      </c>
      <c r="K3491" t="s">
        <v>214</v>
      </c>
      <c r="L3491">
        <v>300</v>
      </c>
      <c r="M3491" t="s">
        <v>191</v>
      </c>
      <c r="N3491">
        <v>103</v>
      </c>
      <c r="O3491">
        <v>1856.44</v>
      </c>
      <c r="P3491">
        <v>14775</v>
      </c>
      <c r="Q3491" t="str">
        <f t="shared" si="54"/>
        <v>3-Small C&amp;I</v>
      </c>
    </row>
    <row r="3492" spans="1:17" x14ac:dyDescent="0.35">
      <c r="A3492">
        <v>5</v>
      </c>
      <c r="B3492" t="s">
        <v>181</v>
      </c>
      <c r="C3492">
        <v>2020</v>
      </c>
      <c r="D3492">
        <v>10</v>
      </c>
      <c r="E3492" t="s">
        <v>182</v>
      </c>
      <c r="F3492">
        <v>3</v>
      </c>
      <c r="G3492" t="s">
        <v>189</v>
      </c>
      <c r="H3492">
        <v>10</v>
      </c>
      <c r="I3492" t="s">
        <v>251</v>
      </c>
      <c r="J3492" t="s">
        <v>117</v>
      </c>
      <c r="K3492" t="s">
        <v>236</v>
      </c>
      <c r="L3492">
        <v>300</v>
      </c>
      <c r="M3492" t="s">
        <v>191</v>
      </c>
      <c r="N3492">
        <v>20388</v>
      </c>
      <c r="O3492">
        <v>786712.92</v>
      </c>
      <c r="P3492">
        <v>5193674</v>
      </c>
      <c r="Q3492" t="str">
        <f t="shared" si="54"/>
        <v>3-Small C&amp;I</v>
      </c>
    </row>
    <row r="3493" spans="1:17" x14ac:dyDescent="0.35">
      <c r="A3493">
        <v>5</v>
      </c>
      <c r="B3493" t="s">
        <v>181</v>
      </c>
      <c r="C3493">
        <v>2020</v>
      </c>
      <c r="D3493">
        <v>10</v>
      </c>
      <c r="E3493" t="s">
        <v>182</v>
      </c>
      <c r="F3493">
        <v>3</v>
      </c>
      <c r="G3493" t="s">
        <v>189</v>
      </c>
      <c r="H3493">
        <v>19</v>
      </c>
      <c r="I3493" t="s">
        <v>262</v>
      </c>
      <c r="J3493" t="s">
        <v>127</v>
      </c>
      <c r="K3493" t="s">
        <v>263</v>
      </c>
      <c r="L3493">
        <v>300</v>
      </c>
      <c r="M3493" t="s">
        <v>191</v>
      </c>
      <c r="N3493">
        <v>42</v>
      </c>
      <c r="O3493">
        <v>83979.94</v>
      </c>
      <c r="P3493">
        <v>493744</v>
      </c>
      <c r="Q3493" t="str">
        <f t="shared" si="54"/>
        <v>4-Medium C&amp;I</v>
      </c>
    </row>
    <row r="3494" spans="1:17" x14ac:dyDescent="0.35">
      <c r="A3494">
        <v>5</v>
      </c>
      <c r="B3494" t="s">
        <v>181</v>
      </c>
      <c r="C3494">
        <v>2020</v>
      </c>
      <c r="D3494">
        <v>10</v>
      </c>
      <c r="E3494" t="s">
        <v>182</v>
      </c>
      <c r="F3494">
        <v>3</v>
      </c>
      <c r="G3494" t="s">
        <v>189</v>
      </c>
      <c r="H3494">
        <v>20</v>
      </c>
      <c r="I3494" t="s">
        <v>300</v>
      </c>
      <c r="J3494" t="s">
        <v>128</v>
      </c>
      <c r="K3494" t="s">
        <v>205</v>
      </c>
      <c r="L3494">
        <v>300</v>
      </c>
      <c r="M3494" t="s">
        <v>191</v>
      </c>
      <c r="N3494">
        <v>71</v>
      </c>
      <c r="O3494">
        <v>97560.62</v>
      </c>
      <c r="P3494">
        <v>543252</v>
      </c>
      <c r="Q3494" t="str">
        <f t="shared" si="54"/>
        <v>4-Medium C&amp;I</v>
      </c>
    </row>
    <row r="3495" spans="1:17" x14ac:dyDescent="0.35">
      <c r="A3495">
        <v>5</v>
      </c>
      <c r="B3495" t="s">
        <v>181</v>
      </c>
      <c r="C3495">
        <v>2020</v>
      </c>
      <c r="D3495">
        <v>10</v>
      </c>
      <c r="E3495" t="s">
        <v>182</v>
      </c>
      <c r="F3495">
        <v>5</v>
      </c>
      <c r="G3495" t="s">
        <v>195</v>
      </c>
      <c r="H3495">
        <v>710</v>
      </c>
      <c r="I3495" t="s">
        <v>220</v>
      </c>
      <c r="J3495" t="s">
        <v>207</v>
      </c>
      <c r="K3495" t="s">
        <v>208</v>
      </c>
      <c r="L3495">
        <v>4552</v>
      </c>
      <c r="M3495" t="s">
        <v>276</v>
      </c>
      <c r="N3495">
        <v>654</v>
      </c>
      <c r="O3495">
        <v>10332907.300000001</v>
      </c>
      <c r="P3495">
        <v>168755661</v>
      </c>
      <c r="Q3495" t="str">
        <f t="shared" si="54"/>
        <v>5-Large C&amp;I</v>
      </c>
    </row>
    <row r="3496" spans="1:17" x14ac:dyDescent="0.35">
      <c r="A3496">
        <v>5</v>
      </c>
      <c r="B3496" t="s">
        <v>181</v>
      </c>
      <c r="C3496">
        <v>2020</v>
      </c>
      <c r="D3496">
        <v>10</v>
      </c>
      <c r="E3496" t="s">
        <v>182</v>
      </c>
      <c r="F3496">
        <v>5</v>
      </c>
      <c r="G3496" t="s">
        <v>195</v>
      </c>
      <c r="H3496">
        <v>700</v>
      </c>
      <c r="I3496" t="s">
        <v>273</v>
      </c>
      <c r="J3496" t="s">
        <v>207</v>
      </c>
      <c r="K3496" t="s">
        <v>208</v>
      </c>
      <c r="L3496">
        <v>460</v>
      </c>
      <c r="M3496" t="s">
        <v>198</v>
      </c>
      <c r="N3496">
        <v>3</v>
      </c>
      <c r="O3496">
        <v>77485.67</v>
      </c>
      <c r="P3496">
        <v>543850</v>
      </c>
      <c r="Q3496" t="str">
        <f t="shared" si="54"/>
        <v>5-Large C&amp;I</v>
      </c>
    </row>
    <row r="3497" spans="1:17" x14ac:dyDescent="0.35">
      <c r="A3497">
        <v>5</v>
      </c>
      <c r="B3497" t="s">
        <v>181</v>
      </c>
      <c r="C3497">
        <v>2020</v>
      </c>
      <c r="D3497">
        <v>10</v>
      </c>
      <c r="E3497" t="s">
        <v>182</v>
      </c>
      <c r="F3497">
        <v>6</v>
      </c>
      <c r="G3497" t="s">
        <v>192</v>
      </c>
      <c r="H3497">
        <v>601</v>
      </c>
      <c r="I3497" t="s">
        <v>260</v>
      </c>
      <c r="J3497" t="s">
        <v>123</v>
      </c>
      <c r="K3497" t="s">
        <v>261</v>
      </c>
      <c r="L3497">
        <v>700</v>
      </c>
      <c r="M3497" t="s">
        <v>193</v>
      </c>
      <c r="N3497">
        <v>118</v>
      </c>
      <c r="O3497">
        <v>96151.02</v>
      </c>
      <c r="P3497">
        <v>145700</v>
      </c>
      <c r="Q3497" t="str">
        <f t="shared" si="54"/>
        <v>Street</v>
      </c>
    </row>
    <row r="3498" spans="1:17" x14ac:dyDescent="0.35">
      <c r="A3498">
        <v>4</v>
      </c>
      <c r="B3498" t="s">
        <v>187</v>
      </c>
      <c r="C3498">
        <v>2020</v>
      </c>
      <c r="D3498">
        <v>10</v>
      </c>
      <c r="E3498" t="s">
        <v>182</v>
      </c>
      <c r="F3498">
        <v>6</v>
      </c>
      <c r="G3498" t="s">
        <v>192</v>
      </c>
      <c r="H3498">
        <v>615</v>
      </c>
      <c r="I3498" t="s">
        <v>292</v>
      </c>
      <c r="J3498" t="s">
        <v>123</v>
      </c>
      <c r="K3498" t="s">
        <v>261</v>
      </c>
      <c r="L3498">
        <v>4562</v>
      </c>
      <c r="M3498" t="s">
        <v>211</v>
      </c>
      <c r="N3498">
        <v>1</v>
      </c>
      <c r="O3498">
        <v>6005.89</v>
      </c>
      <c r="P3498">
        <v>16291</v>
      </c>
      <c r="Q3498" t="str">
        <f t="shared" si="54"/>
        <v>Street</v>
      </c>
    </row>
    <row r="3499" spans="1:17" x14ac:dyDescent="0.35">
      <c r="A3499">
        <v>5</v>
      </c>
      <c r="B3499" t="s">
        <v>181</v>
      </c>
      <c r="C3499">
        <v>2020</v>
      </c>
      <c r="D3499">
        <v>10</v>
      </c>
      <c r="E3499" t="s">
        <v>182</v>
      </c>
      <c r="F3499">
        <v>6</v>
      </c>
      <c r="G3499" t="s">
        <v>192</v>
      </c>
      <c r="H3499">
        <v>613</v>
      </c>
      <c r="I3499" t="s">
        <v>258</v>
      </c>
      <c r="J3499" t="s">
        <v>116</v>
      </c>
      <c r="K3499" t="s">
        <v>224</v>
      </c>
      <c r="L3499">
        <v>700</v>
      </c>
      <c r="M3499" t="s">
        <v>193</v>
      </c>
      <c r="N3499">
        <v>7</v>
      </c>
      <c r="O3499">
        <v>129.46</v>
      </c>
      <c r="P3499">
        <v>451</v>
      </c>
      <c r="Q3499" t="str">
        <f t="shared" si="54"/>
        <v>3-Small C&amp;I</v>
      </c>
    </row>
    <row r="3500" spans="1:17" x14ac:dyDescent="0.35">
      <c r="A3500">
        <v>5</v>
      </c>
      <c r="B3500" t="s">
        <v>181</v>
      </c>
      <c r="C3500">
        <v>2020</v>
      </c>
      <c r="D3500">
        <v>10</v>
      </c>
      <c r="E3500" t="s">
        <v>182</v>
      </c>
      <c r="F3500">
        <v>1</v>
      </c>
      <c r="G3500" t="s">
        <v>183</v>
      </c>
      <c r="H3500">
        <v>905</v>
      </c>
      <c r="I3500" t="s">
        <v>272</v>
      </c>
      <c r="J3500" t="s">
        <v>122</v>
      </c>
      <c r="K3500" t="s">
        <v>242</v>
      </c>
      <c r="L3500">
        <v>4512</v>
      </c>
      <c r="M3500" t="s">
        <v>186</v>
      </c>
      <c r="N3500">
        <v>64567</v>
      </c>
      <c r="O3500">
        <v>1184993.52</v>
      </c>
      <c r="P3500">
        <v>28841282</v>
      </c>
      <c r="Q3500" t="str">
        <f t="shared" si="54"/>
        <v>2-Low Income Residential</v>
      </c>
    </row>
    <row r="3501" spans="1:17" x14ac:dyDescent="0.35">
      <c r="A3501">
        <v>5</v>
      </c>
      <c r="B3501" t="s">
        <v>181</v>
      </c>
      <c r="C3501">
        <v>2020</v>
      </c>
      <c r="D3501">
        <v>10</v>
      </c>
      <c r="E3501" t="s">
        <v>182</v>
      </c>
      <c r="F3501">
        <v>60</v>
      </c>
      <c r="G3501" t="s">
        <v>212</v>
      </c>
      <c r="H3501">
        <v>623</v>
      </c>
      <c r="I3501" t="s">
        <v>295</v>
      </c>
      <c r="J3501" t="s">
        <v>124</v>
      </c>
      <c r="K3501" t="s">
        <v>227</v>
      </c>
      <c r="L3501">
        <v>360</v>
      </c>
      <c r="M3501" t="s">
        <v>225</v>
      </c>
      <c r="N3501">
        <v>2</v>
      </c>
      <c r="O3501">
        <v>37.700000000000003</v>
      </c>
      <c r="P3501">
        <v>132</v>
      </c>
      <c r="Q3501" t="str">
        <f t="shared" si="54"/>
        <v>Street</v>
      </c>
    </row>
    <row r="3502" spans="1:17" x14ac:dyDescent="0.35">
      <c r="A3502">
        <v>5</v>
      </c>
      <c r="B3502" t="s">
        <v>181</v>
      </c>
      <c r="C3502">
        <v>2020</v>
      </c>
      <c r="D3502">
        <v>10</v>
      </c>
      <c r="E3502" t="s">
        <v>182</v>
      </c>
      <c r="F3502">
        <v>10</v>
      </c>
      <c r="G3502" t="s">
        <v>238</v>
      </c>
      <c r="H3502">
        <v>616</v>
      </c>
      <c r="I3502" t="s">
        <v>199</v>
      </c>
      <c r="J3502" t="s">
        <v>125</v>
      </c>
      <c r="K3502" t="s">
        <v>197</v>
      </c>
      <c r="L3502">
        <v>4513</v>
      </c>
      <c r="M3502" t="s">
        <v>240</v>
      </c>
      <c r="N3502">
        <v>3</v>
      </c>
      <c r="O3502">
        <v>88.81</v>
      </c>
      <c r="P3502">
        <v>391</v>
      </c>
      <c r="Q3502" t="str">
        <f t="shared" si="54"/>
        <v>Street</v>
      </c>
    </row>
    <row r="3503" spans="1:17" x14ac:dyDescent="0.35">
      <c r="A3503">
        <v>4</v>
      </c>
      <c r="B3503" t="s">
        <v>187</v>
      </c>
      <c r="C3503">
        <v>2020</v>
      </c>
      <c r="D3503">
        <v>10</v>
      </c>
      <c r="E3503" t="s">
        <v>182</v>
      </c>
      <c r="F3503">
        <v>3</v>
      </c>
      <c r="G3503" t="s">
        <v>189</v>
      </c>
      <c r="H3503">
        <v>616</v>
      </c>
      <c r="I3503" t="s">
        <v>199</v>
      </c>
      <c r="J3503" t="s">
        <v>125</v>
      </c>
      <c r="K3503" t="s">
        <v>197</v>
      </c>
      <c r="L3503">
        <v>4532</v>
      </c>
      <c r="M3503" t="s">
        <v>200</v>
      </c>
      <c r="N3503">
        <v>1</v>
      </c>
      <c r="O3503">
        <v>8.9600000000000009</v>
      </c>
      <c r="P3503">
        <v>22</v>
      </c>
      <c r="Q3503" t="str">
        <f t="shared" si="54"/>
        <v>Street</v>
      </c>
    </row>
    <row r="3504" spans="1:17" x14ac:dyDescent="0.35">
      <c r="A3504">
        <v>5</v>
      </c>
      <c r="B3504" t="s">
        <v>181</v>
      </c>
      <c r="C3504">
        <v>2020</v>
      </c>
      <c r="D3504">
        <v>10</v>
      </c>
      <c r="E3504" t="s">
        <v>182</v>
      </c>
      <c r="F3504">
        <v>77</v>
      </c>
      <c r="G3504" t="s">
        <v>212</v>
      </c>
      <c r="H3504">
        <v>950</v>
      </c>
      <c r="I3504" t="s">
        <v>184</v>
      </c>
      <c r="J3504" t="s">
        <v>115</v>
      </c>
      <c r="K3504" t="s">
        <v>185</v>
      </c>
      <c r="L3504">
        <v>4577</v>
      </c>
      <c r="M3504" t="s">
        <v>212</v>
      </c>
      <c r="N3504">
        <v>1</v>
      </c>
      <c r="O3504">
        <v>129.12</v>
      </c>
      <c r="P3504">
        <v>1276</v>
      </c>
      <c r="Q3504" t="str">
        <f t="shared" si="54"/>
        <v>3-Small C&amp;I</v>
      </c>
    </row>
    <row r="3505" spans="1:17" x14ac:dyDescent="0.35">
      <c r="A3505">
        <v>5</v>
      </c>
      <c r="B3505" t="s">
        <v>181</v>
      </c>
      <c r="C3505">
        <v>2020</v>
      </c>
      <c r="D3505">
        <v>10</v>
      </c>
      <c r="E3505" t="s">
        <v>182</v>
      </c>
      <c r="F3505">
        <v>3</v>
      </c>
      <c r="G3505" t="s">
        <v>189</v>
      </c>
      <c r="H3505">
        <v>8</v>
      </c>
      <c r="I3505" t="s">
        <v>248</v>
      </c>
      <c r="J3505" t="s">
        <v>126</v>
      </c>
      <c r="K3505" t="s">
        <v>249</v>
      </c>
      <c r="L3505">
        <v>300</v>
      </c>
      <c r="M3505" t="s">
        <v>191</v>
      </c>
      <c r="N3505">
        <v>376</v>
      </c>
      <c r="O3505">
        <v>19289.990000000002</v>
      </c>
      <c r="P3505">
        <v>93323</v>
      </c>
      <c r="Q3505" t="str">
        <f t="shared" si="54"/>
        <v>3-Small C&amp;I</v>
      </c>
    </row>
    <row r="3506" spans="1:17" x14ac:dyDescent="0.35">
      <c r="A3506">
        <v>5</v>
      </c>
      <c r="B3506" t="s">
        <v>181</v>
      </c>
      <c r="C3506">
        <v>2020</v>
      </c>
      <c r="D3506">
        <v>10</v>
      </c>
      <c r="E3506" t="s">
        <v>182</v>
      </c>
      <c r="F3506">
        <v>5</v>
      </c>
      <c r="G3506" t="s">
        <v>195</v>
      </c>
      <c r="H3506">
        <v>8</v>
      </c>
      <c r="I3506" t="s">
        <v>248</v>
      </c>
      <c r="J3506" t="s">
        <v>126</v>
      </c>
      <c r="K3506" t="s">
        <v>249</v>
      </c>
      <c r="L3506">
        <v>460</v>
      </c>
      <c r="M3506" t="s">
        <v>198</v>
      </c>
      <c r="N3506">
        <v>1</v>
      </c>
      <c r="O3506">
        <v>59.33</v>
      </c>
      <c r="P3506">
        <v>292</v>
      </c>
      <c r="Q3506" t="str">
        <f t="shared" ref="Q3506:Q3569" si="55">VLOOKUP(J3506,S:T,2,FALSE)</f>
        <v>3-Small C&amp;I</v>
      </c>
    </row>
    <row r="3507" spans="1:17" x14ac:dyDescent="0.35">
      <c r="A3507">
        <v>5</v>
      </c>
      <c r="B3507" t="s">
        <v>181</v>
      </c>
      <c r="C3507">
        <v>2020</v>
      </c>
      <c r="D3507">
        <v>10</v>
      </c>
      <c r="E3507" t="s">
        <v>182</v>
      </c>
      <c r="F3507">
        <v>5</v>
      </c>
      <c r="G3507" t="s">
        <v>195</v>
      </c>
      <c r="H3507">
        <v>5</v>
      </c>
      <c r="I3507" t="s">
        <v>190</v>
      </c>
      <c r="J3507" t="s">
        <v>115</v>
      </c>
      <c r="K3507" t="s">
        <v>185</v>
      </c>
      <c r="L3507">
        <v>460</v>
      </c>
      <c r="M3507" t="s">
        <v>198</v>
      </c>
      <c r="N3507">
        <v>1003</v>
      </c>
      <c r="O3507">
        <v>152494.19</v>
      </c>
      <c r="P3507">
        <v>1529761</v>
      </c>
      <c r="Q3507" t="str">
        <f t="shared" si="55"/>
        <v>3-Small C&amp;I</v>
      </c>
    </row>
    <row r="3508" spans="1:17" x14ac:dyDescent="0.35">
      <c r="A3508">
        <v>5</v>
      </c>
      <c r="B3508" t="s">
        <v>181</v>
      </c>
      <c r="C3508">
        <v>2020</v>
      </c>
      <c r="D3508">
        <v>10</v>
      </c>
      <c r="E3508" t="s">
        <v>182</v>
      </c>
      <c r="F3508">
        <v>3</v>
      </c>
      <c r="G3508" t="s">
        <v>189</v>
      </c>
      <c r="H3508">
        <v>16</v>
      </c>
      <c r="I3508" t="s">
        <v>281</v>
      </c>
      <c r="J3508" t="s">
        <v>127</v>
      </c>
      <c r="K3508" t="s">
        <v>263</v>
      </c>
      <c r="L3508">
        <v>300</v>
      </c>
      <c r="M3508" t="s">
        <v>191</v>
      </c>
      <c r="N3508">
        <v>1</v>
      </c>
      <c r="O3508">
        <v>4004.04</v>
      </c>
      <c r="P3508">
        <v>26360</v>
      </c>
      <c r="Q3508" t="str">
        <f t="shared" si="55"/>
        <v>4-Medium C&amp;I</v>
      </c>
    </row>
    <row r="3509" spans="1:17" x14ac:dyDescent="0.35">
      <c r="A3509">
        <v>4</v>
      </c>
      <c r="B3509" t="s">
        <v>187</v>
      </c>
      <c r="C3509">
        <v>2020</v>
      </c>
      <c r="D3509">
        <v>10</v>
      </c>
      <c r="E3509" t="s">
        <v>182</v>
      </c>
      <c r="F3509">
        <v>3</v>
      </c>
      <c r="G3509" t="s">
        <v>189</v>
      </c>
      <c r="H3509">
        <v>710</v>
      </c>
      <c r="I3509" t="s">
        <v>220</v>
      </c>
      <c r="J3509" t="s">
        <v>207</v>
      </c>
      <c r="K3509" t="s">
        <v>208</v>
      </c>
      <c r="L3509">
        <v>4532</v>
      </c>
      <c r="M3509" t="s">
        <v>200</v>
      </c>
      <c r="N3509">
        <v>9</v>
      </c>
      <c r="O3509">
        <v>73128.56</v>
      </c>
      <c r="P3509">
        <v>981143</v>
      </c>
      <c r="Q3509" t="str">
        <f t="shared" si="55"/>
        <v>5-Large C&amp;I</v>
      </c>
    </row>
    <row r="3510" spans="1:17" x14ac:dyDescent="0.35">
      <c r="A3510">
        <v>4</v>
      </c>
      <c r="B3510" t="s">
        <v>187</v>
      </c>
      <c r="C3510">
        <v>2020</v>
      </c>
      <c r="D3510">
        <v>10</v>
      </c>
      <c r="E3510" t="s">
        <v>182</v>
      </c>
      <c r="F3510">
        <v>1</v>
      </c>
      <c r="G3510" t="s">
        <v>183</v>
      </c>
      <c r="H3510">
        <v>1</v>
      </c>
      <c r="I3510" t="s">
        <v>229</v>
      </c>
      <c r="J3510" t="s">
        <v>121</v>
      </c>
      <c r="K3510" t="s">
        <v>230</v>
      </c>
      <c r="L3510">
        <v>200</v>
      </c>
      <c r="M3510" t="s">
        <v>210</v>
      </c>
      <c r="N3510">
        <v>1865</v>
      </c>
      <c r="O3510">
        <v>330242.18</v>
      </c>
      <c r="P3510">
        <v>1407969</v>
      </c>
      <c r="Q3510" t="str">
        <f t="shared" si="55"/>
        <v>1-Residential</v>
      </c>
    </row>
    <row r="3511" spans="1:17" x14ac:dyDescent="0.35">
      <c r="A3511">
        <v>5</v>
      </c>
      <c r="B3511" t="s">
        <v>181</v>
      </c>
      <c r="C3511">
        <v>2020</v>
      </c>
      <c r="D3511">
        <v>10</v>
      </c>
      <c r="E3511" t="s">
        <v>182</v>
      </c>
      <c r="F3511">
        <v>72</v>
      </c>
      <c r="G3511" t="s">
        <v>212</v>
      </c>
      <c r="H3511">
        <v>1</v>
      </c>
      <c r="I3511" t="s">
        <v>229</v>
      </c>
      <c r="J3511" t="s">
        <v>121</v>
      </c>
      <c r="K3511" t="s">
        <v>230</v>
      </c>
      <c r="L3511">
        <v>1572</v>
      </c>
      <c r="M3511" t="s">
        <v>231</v>
      </c>
      <c r="N3511">
        <v>1</v>
      </c>
      <c r="O3511">
        <v>87.71</v>
      </c>
      <c r="P3511">
        <v>365</v>
      </c>
      <c r="Q3511" t="str">
        <f t="shared" si="55"/>
        <v>1-Residential</v>
      </c>
    </row>
    <row r="3512" spans="1:17" x14ac:dyDescent="0.35">
      <c r="A3512">
        <v>5</v>
      </c>
      <c r="B3512" t="s">
        <v>181</v>
      </c>
      <c r="C3512">
        <v>2020</v>
      </c>
      <c r="D3512">
        <v>10</v>
      </c>
      <c r="E3512" t="s">
        <v>182</v>
      </c>
      <c r="F3512">
        <v>60</v>
      </c>
      <c r="G3512" t="s">
        <v>212</v>
      </c>
      <c r="H3512">
        <v>601</v>
      </c>
      <c r="I3512" t="s">
        <v>260</v>
      </c>
      <c r="J3512" t="s">
        <v>123</v>
      </c>
      <c r="K3512" t="s">
        <v>261</v>
      </c>
      <c r="L3512">
        <v>360</v>
      </c>
      <c r="M3512" t="s">
        <v>225</v>
      </c>
      <c r="N3512">
        <v>39</v>
      </c>
      <c r="O3512">
        <v>1177.17</v>
      </c>
      <c r="P3512">
        <v>2101</v>
      </c>
      <c r="Q3512" t="str">
        <f t="shared" si="55"/>
        <v>Street</v>
      </c>
    </row>
    <row r="3513" spans="1:17" x14ac:dyDescent="0.35">
      <c r="A3513">
        <v>5</v>
      </c>
      <c r="B3513" t="s">
        <v>181</v>
      </c>
      <c r="C3513">
        <v>2020</v>
      </c>
      <c r="D3513">
        <v>10</v>
      </c>
      <c r="E3513" t="s">
        <v>182</v>
      </c>
      <c r="F3513">
        <v>6</v>
      </c>
      <c r="G3513" t="s">
        <v>192</v>
      </c>
      <c r="H3513">
        <v>600</v>
      </c>
      <c r="I3513" t="s">
        <v>266</v>
      </c>
      <c r="J3513" t="s">
        <v>123</v>
      </c>
      <c r="K3513" t="s">
        <v>261</v>
      </c>
      <c r="L3513">
        <v>700</v>
      </c>
      <c r="M3513" t="s">
        <v>193</v>
      </c>
      <c r="N3513">
        <v>71</v>
      </c>
      <c r="O3513">
        <v>63895.28</v>
      </c>
      <c r="P3513">
        <v>108344</v>
      </c>
      <c r="Q3513" t="str">
        <f t="shared" si="55"/>
        <v>Street</v>
      </c>
    </row>
    <row r="3514" spans="1:17" x14ac:dyDescent="0.35">
      <c r="A3514">
        <v>5</v>
      </c>
      <c r="B3514" t="s">
        <v>181</v>
      </c>
      <c r="C3514">
        <v>2020</v>
      </c>
      <c r="D3514">
        <v>10</v>
      </c>
      <c r="E3514" t="s">
        <v>182</v>
      </c>
      <c r="F3514">
        <v>6</v>
      </c>
      <c r="G3514" t="s">
        <v>192</v>
      </c>
      <c r="H3514">
        <v>617</v>
      </c>
      <c r="I3514" t="s">
        <v>287</v>
      </c>
      <c r="J3514" t="s">
        <v>288</v>
      </c>
      <c r="K3514" t="s">
        <v>289</v>
      </c>
      <c r="L3514">
        <v>4562</v>
      </c>
      <c r="M3514" t="s">
        <v>211</v>
      </c>
      <c r="N3514">
        <v>6</v>
      </c>
      <c r="O3514">
        <v>8461.52</v>
      </c>
      <c r="P3514">
        <v>38906</v>
      </c>
      <c r="Q3514" t="str">
        <f t="shared" si="55"/>
        <v>Street</v>
      </c>
    </row>
    <row r="3515" spans="1:17" x14ac:dyDescent="0.35">
      <c r="A3515">
        <v>4</v>
      </c>
      <c r="B3515" t="s">
        <v>187</v>
      </c>
      <c r="C3515">
        <v>2020</v>
      </c>
      <c r="D3515">
        <v>10</v>
      </c>
      <c r="E3515" t="s">
        <v>182</v>
      </c>
      <c r="F3515">
        <v>6</v>
      </c>
      <c r="G3515" t="s">
        <v>192</v>
      </c>
      <c r="H3515">
        <v>624</v>
      </c>
      <c r="I3515" t="s">
        <v>226</v>
      </c>
      <c r="J3515" t="s">
        <v>124</v>
      </c>
      <c r="K3515" t="s">
        <v>227</v>
      </c>
      <c r="L3515">
        <v>4562</v>
      </c>
      <c r="M3515" t="s">
        <v>211</v>
      </c>
      <c r="N3515">
        <v>2</v>
      </c>
      <c r="O3515">
        <v>1291.3599999999999</v>
      </c>
      <c r="P3515">
        <v>6863</v>
      </c>
      <c r="Q3515" t="str">
        <f t="shared" si="55"/>
        <v>Street</v>
      </c>
    </row>
    <row r="3516" spans="1:17" x14ac:dyDescent="0.35">
      <c r="A3516">
        <v>5</v>
      </c>
      <c r="B3516" t="s">
        <v>181</v>
      </c>
      <c r="C3516">
        <v>2020</v>
      </c>
      <c r="D3516">
        <v>10</v>
      </c>
      <c r="E3516" t="s">
        <v>182</v>
      </c>
      <c r="F3516">
        <v>60</v>
      </c>
      <c r="G3516" t="s">
        <v>212</v>
      </c>
      <c r="H3516">
        <v>624</v>
      </c>
      <c r="I3516" t="s">
        <v>226</v>
      </c>
      <c r="J3516" t="s">
        <v>124</v>
      </c>
      <c r="K3516" t="s">
        <v>227</v>
      </c>
      <c r="L3516">
        <v>4563</v>
      </c>
      <c r="M3516" t="s">
        <v>228</v>
      </c>
      <c r="N3516">
        <v>2</v>
      </c>
      <c r="O3516">
        <v>42.1</v>
      </c>
      <c r="P3516">
        <v>270</v>
      </c>
      <c r="Q3516" t="str">
        <f t="shared" si="55"/>
        <v>Street</v>
      </c>
    </row>
    <row r="3517" spans="1:17" x14ac:dyDescent="0.35">
      <c r="A3517">
        <v>5</v>
      </c>
      <c r="B3517" t="s">
        <v>181</v>
      </c>
      <c r="C3517">
        <v>2020</v>
      </c>
      <c r="D3517">
        <v>10</v>
      </c>
      <c r="E3517" t="s">
        <v>182</v>
      </c>
      <c r="F3517">
        <v>1</v>
      </c>
      <c r="G3517" t="s">
        <v>183</v>
      </c>
      <c r="H3517">
        <v>616</v>
      </c>
      <c r="I3517" t="s">
        <v>199</v>
      </c>
      <c r="J3517" t="s">
        <v>125</v>
      </c>
      <c r="K3517" t="s">
        <v>197</v>
      </c>
      <c r="L3517">
        <v>4512</v>
      </c>
      <c r="M3517" t="s">
        <v>186</v>
      </c>
      <c r="N3517">
        <v>600</v>
      </c>
      <c r="O3517">
        <v>21956.73</v>
      </c>
      <c r="P3517">
        <v>70708</v>
      </c>
      <c r="Q3517" t="str">
        <f t="shared" si="55"/>
        <v>Street</v>
      </c>
    </row>
    <row r="3518" spans="1:17" x14ac:dyDescent="0.35">
      <c r="A3518">
        <v>5</v>
      </c>
      <c r="B3518" t="s">
        <v>181</v>
      </c>
      <c r="C3518">
        <v>2020</v>
      </c>
      <c r="D3518">
        <v>10</v>
      </c>
      <c r="E3518" t="s">
        <v>182</v>
      </c>
      <c r="F3518">
        <v>5</v>
      </c>
      <c r="G3518" t="s">
        <v>195</v>
      </c>
      <c r="H3518">
        <v>602</v>
      </c>
      <c r="I3518" t="s">
        <v>246</v>
      </c>
      <c r="J3518" t="s">
        <v>125</v>
      </c>
      <c r="K3518" t="s">
        <v>197</v>
      </c>
      <c r="L3518">
        <v>460</v>
      </c>
      <c r="M3518" t="s">
        <v>198</v>
      </c>
      <c r="N3518">
        <v>27</v>
      </c>
      <c r="O3518">
        <v>3037.89</v>
      </c>
      <c r="P3518">
        <v>9747</v>
      </c>
      <c r="Q3518" t="str">
        <f t="shared" si="55"/>
        <v>Street</v>
      </c>
    </row>
    <row r="3519" spans="1:17" x14ac:dyDescent="0.35">
      <c r="A3519">
        <v>5</v>
      </c>
      <c r="B3519" t="s">
        <v>181</v>
      </c>
      <c r="C3519">
        <v>2020</v>
      </c>
      <c r="D3519">
        <v>10</v>
      </c>
      <c r="E3519" t="s">
        <v>182</v>
      </c>
      <c r="F3519">
        <v>5</v>
      </c>
      <c r="G3519" t="s">
        <v>195</v>
      </c>
      <c r="H3519">
        <v>603</v>
      </c>
      <c r="I3519" t="s">
        <v>196</v>
      </c>
      <c r="J3519" t="s">
        <v>125</v>
      </c>
      <c r="K3519" t="s">
        <v>197</v>
      </c>
      <c r="L3519">
        <v>460</v>
      </c>
      <c r="M3519" t="s">
        <v>198</v>
      </c>
      <c r="N3519">
        <v>49</v>
      </c>
      <c r="O3519">
        <v>7046.81</v>
      </c>
      <c r="P3519">
        <v>22287</v>
      </c>
      <c r="Q3519" t="str">
        <f t="shared" si="55"/>
        <v>Street</v>
      </c>
    </row>
    <row r="3520" spans="1:17" x14ac:dyDescent="0.35">
      <c r="A3520">
        <v>5</v>
      </c>
      <c r="B3520" t="s">
        <v>181</v>
      </c>
      <c r="C3520">
        <v>2020</v>
      </c>
      <c r="D3520">
        <v>10</v>
      </c>
      <c r="E3520" t="s">
        <v>182</v>
      </c>
      <c r="F3520">
        <v>3</v>
      </c>
      <c r="G3520" t="s">
        <v>189</v>
      </c>
      <c r="H3520">
        <v>603</v>
      </c>
      <c r="I3520" t="s">
        <v>196</v>
      </c>
      <c r="J3520" t="s">
        <v>125</v>
      </c>
      <c r="K3520" t="s">
        <v>197</v>
      </c>
      <c r="L3520">
        <v>300</v>
      </c>
      <c r="M3520" t="s">
        <v>191</v>
      </c>
      <c r="N3520">
        <v>1786</v>
      </c>
      <c r="O3520">
        <v>163713.04999999999</v>
      </c>
      <c r="P3520">
        <v>508161</v>
      </c>
      <c r="Q3520" t="str">
        <f t="shared" si="55"/>
        <v>Street</v>
      </c>
    </row>
    <row r="3521" spans="1:17" x14ac:dyDescent="0.35">
      <c r="A3521">
        <v>4</v>
      </c>
      <c r="B3521" t="s">
        <v>187</v>
      </c>
      <c r="C3521">
        <v>2020</v>
      </c>
      <c r="D3521">
        <v>10</v>
      </c>
      <c r="E3521" t="s">
        <v>182</v>
      </c>
      <c r="F3521">
        <v>1</v>
      </c>
      <c r="G3521" t="s">
        <v>183</v>
      </c>
      <c r="H3521">
        <v>5</v>
      </c>
      <c r="I3521" t="s">
        <v>190</v>
      </c>
      <c r="J3521" t="s">
        <v>115</v>
      </c>
      <c r="K3521" t="s">
        <v>185</v>
      </c>
      <c r="L3521">
        <v>200</v>
      </c>
      <c r="M3521" t="s">
        <v>210</v>
      </c>
      <c r="N3521">
        <v>12</v>
      </c>
      <c r="O3521">
        <v>1524.96</v>
      </c>
      <c r="P3521">
        <v>7651</v>
      </c>
      <c r="Q3521" t="str">
        <f t="shared" si="55"/>
        <v>3-Small C&amp;I</v>
      </c>
    </row>
    <row r="3522" spans="1:17" x14ac:dyDescent="0.35">
      <c r="A3522">
        <v>5</v>
      </c>
      <c r="B3522" t="s">
        <v>181</v>
      </c>
      <c r="C3522">
        <v>2020</v>
      </c>
      <c r="D3522">
        <v>10</v>
      </c>
      <c r="E3522" t="s">
        <v>182</v>
      </c>
      <c r="F3522">
        <v>3</v>
      </c>
      <c r="G3522" t="s">
        <v>189</v>
      </c>
      <c r="H3522">
        <v>5</v>
      </c>
      <c r="I3522" t="s">
        <v>190</v>
      </c>
      <c r="J3522" t="s">
        <v>115</v>
      </c>
      <c r="K3522" t="s">
        <v>185</v>
      </c>
      <c r="L3522">
        <v>300</v>
      </c>
      <c r="M3522" t="s">
        <v>191</v>
      </c>
      <c r="N3522">
        <v>42456</v>
      </c>
      <c r="O3522">
        <v>-357474.97</v>
      </c>
      <c r="P3522">
        <v>43331323</v>
      </c>
      <c r="Q3522" t="str">
        <f t="shared" si="55"/>
        <v>3-Small C&amp;I</v>
      </c>
    </row>
    <row r="3523" spans="1:17" x14ac:dyDescent="0.35">
      <c r="A3523">
        <v>5</v>
      </c>
      <c r="B3523" t="s">
        <v>181</v>
      </c>
      <c r="C3523">
        <v>2020</v>
      </c>
      <c r="D3523">
        <v>10</v>
      </c>
      <c r="E3523" t="s">
        <v>182</v>
      </c>
      <c r="F3523">
        <v>1</v>
      </c>
      <c r="G3523" t="s">
        <v>183</v>
      </c>
      <c r="H3523">
        <v>10</v>
      </c>
      <c r="I3523" t="s">
        <v>251</v>
      </c>
      <c r="J3523" t="s">
        <v>117</v>
      </c>
      <c r="K3523" t="s">
        <v>236</v>
      </c>
      <c r="L3523">
        <v>200</v>
      </c>
      <c r="M3523" t="s">
        <v>210</v>
      </c>
      <c r="N3523">
        <v>1080</v>
      </c>
      <c r="O3523">
        <v>64182.25</v>
      </c>
      <c r="P3523">
        <v>307247</v>
      </c>
      <c r="Q3523" t="str">
        <f t="shared" si="55"/>
        <v>3-Small C&amp;I</v>
      </c>
    </row>
    <row r="3524" spans="1:17" x14ac:dyDescent="0.35">
      <c r="A3524">
        <v>5</v>
      </c>
      <c r="B3524" t="s">
        <v>181</v>
      </c>
      <c r="C3524">
        <v>2020</v>
      </c>
      <c r="D3524">
        <v>10</v>
      </c>
      <c r="E3524" t="s">
        <v>182</v>
      </c>
      <c r="F3524">
        <v>5</v>
      </c>
      <c r="G3524" t="s">
        <v>195</v>
      </c>
      <c r="H3524">
        <v>951</v>
      </c>
      <c r="I3524" t="s">
        <v>250</v>
      </c>
      <c r="J3524" t="s">
        <v>126</v>
      </c>
      <c r="K3524" t="s">
        <v>249</v>
      </c>
      <c r="L3524">
        <v>4552</v>
      </c>
      <c r="M3524" t="s">
        <v>276</v>
      </c>
      <c r="N3524">
        <v>1</v>
      </c>
      <c r="O3524">
        <v>35.409999999999997</v>
      </c>
      <c r="P3524">
        <v>300</v>
      </c>
      <c r="Q3524" t="str">
        <f t="shared" si="55"/>
        <v>3-Small C&amp;I</v>
      </c>
    </row>
    <row r="3525" spans="1:17" x14ac:dyDescent="0.35">
      <c r="A3525">
        <v>5</v>
      </c>
      <c r="B3525" t="s">
        <v>181</v>
      </c>
      <c r="C3525">
        <v>2020</v>
      </c>
      <c r="D3525">
        <v>10</v>
      </c>
      <c r="E3525" t="s">
        <v>182</v>
      </c>
      <c r="F3525">
        <v>6</v>
      </c>
      <c r="G3525" t="s">
        <v>192</v>
      </c>
      <c r="H3525">
        <v>950</v>
      </c>
      <c r="I3525" t="s">
        <v>184</v>
      </c>
      <c r="J3525" t="s">
        <v>115</v>
      </c>
      <c r="K3525" t="s">
        <v>185</v>
      </c>
      <c r="L3525">
        <v>4562</v>
      </c>
      <c r="M3525" t="s">
        <v>211</v>
      </c>
      <c r="N3525">
        <v>30</v>
      </c>
      <c r="O3525">
        <v>749.96</v>
      </c>
      <c r="P3525">
        <v>4908</v>
      </c>
      <c r="Q3525" t="str">
        <f t="shared" si="55"/>
        <v>3-Small C&amp;I</v>
      </c>
    </row>
    <row r="3526" spans="1:17" x14ac:dyDescent="0.35">
      <c r="A3526">
        <v>5</v>
      </c>
      <c r="B3526" t="s">
        <v>181</v>
      </c>
      <c r="C3526">
        <v>2020</v>
      </c>
      <c r="D3526">
        <v>10</v>
      </c>
      <c r="E3526" t="s">
        <v>182</v>
      </c>
      <c r="F3526">
        <v>72</v>
      </c>
      <c r="G3526" t="s">
        <v>212</v>
      </c>
      <c r="H3526">
        <v>5</v>
      </c>
      <c r="I3526" t="s">
        <v>190</v>
      </c>
      <c r="J3526" t="s">
        <v>115</v>
      </c>
      <c r="K3526" t="s">
        <v>185</v>
      </c>
      <c r="L3526">
        <v>1572</v>
      </c>
      <c r="M3526" t="s">
        <v>231</v>
      </c>
      <c r="N3526">
        <v>1</v>
      </c>
      <c r="O3526">
        <v>2444.5300000000002</v>
      </c>
      <c r="P3526">
        <v>13705</v>
      </c>
      <c r="Q3526" t="str">
        <f t="shared" si="55"/>
        <v>3-Small C&amp;I</v>
      </c>
    </row>
    <row r="3527" spans="1:17" x14ac:dyDescent="0.35">
      <c r="A3527">
        <v>4</v>
      </c>
      <c r="B3527" t="s">
        <v>187</v>
      </c>
      <c r="C3527">
        <v>2020</v>
      </c>
      <c r="D3527">
        <v>10</v>
      </c>
      <c r="E3527" t="s">
        <v>182</v>
      </c>
      <c r="F3527">
        <v>1</v>
      </c>
      <c r="G3527" t="s">
        <v>183</v>
      </c>
      <c r="H3527">
        <v>10</v>
      </c>
      <c r="I3527" t="s">
        <v>251</v>
      </c>
      <c r="J3527" t="s">
        <v>118</v>
      </c>
      <c r="K3527" t="s">
        <v>214</v>
      </c>
      <c r="L3527">
        <v>200</v>
      </c>
      <c r="M3527" t="s">
        <v>210</v>
      </c>
      <c r="N3527">
        <v>5</v>
      </c>
      <c r="O3527">
        <v>478.74</v>
      </c>
      <c r="P3527">
        <v>2335</v>
      </c>
      <c r="Q3527" t="str">
        <f t="shared" si="55"/>
        <v>3-Small C&amp;I</v>
      </c>
    </row>
    <row r="3528" spans="1:17" x14ac:dyDescent="0.35">
      <c r="A3528">
        <v>4</v>
      </c>
      <c r="B3528" t="s">
        <v>187</v>
      </c>
      <c r="C3528">
        <v>2020</v>
      </c>
      <c r="D3528">
        <v>10</v>
      </c>
      <c r="E3528" t="s">
        <v>182</v>
      </c>
      <c r="F3528">
        <v>3</v>
      </c>
      <c r="G3528" t="s">
        <v>189</v>
      </c>
      <c r="H3528">
        <v>9</v>
      </c>
      <c r="I3528" t="s">
        <v>275</v>
      </c>
      <c r="J3528" t="s">
        <v>117</v>
      </c>
      <c r="K3528" t="s">
        <v>236</v>
      </c>
      <c r="L3528">
        <v>300</v>
      </c>
      <c r="M3528" t="s">
        <v>191</v>
      </c>
      <c r="N3528">
        <v>2</v>
      </c>
      <c r="O3528">
        <v>11.05</v>
      </c>
      <c r="P3528">
        <v>67</v>
      </c>
      <c r="Q3528" t="str">
        <f t="shared" si="55"/>
        <v>3-Small C&amp;I</v>
      </c>
    </row>
    <row r="3529" spans="1:17" x14ac:dyDescent="0.35">
      <c r="A3529">
        <v>4</v>
      </c>
      <c r="B3529" t="s">
        <v>187</v>
      </c>
      <c r="C3529">
        <v>2020</v>
      </c>
      <c r="D3529">
        <v>10</v>
      </c>
      <c r="E3529" t="s">
        <v>182</v>
      </c>
      <c r="F3529">
        <v>3</v>
      </c>
      <c r="G3529" t="s">
        <v>189</v>
      </c>
      <c r="H3529">
        <v>18</v>
      </c>
      <c r="I3529" t="s">
        <v>215</v>
      </c>
      <c r="J3529" t="s">
        <v>119</v>
      </c>
      <c r="K3529" t="s">
        <v>216</v>
      </c>
      <c r="L3529">
        <v>300</v>
      </c>
      <c r="M3529" t="s">
        <v>191</v>
      </c>
      <c r="N3529">
        <v>4</v>
      </c>
      <c r="O3529">
        <v>3016.27</v>
      </c>
      <c r="P3529">
        <v>15103</v>
      </c>
      <c r="Q3529" t="str">
        <f t="shared" si="55"/>
        <v>4-Medium C&amp;I</v>
      </c>
    </row>
    <row r="3530" spans="1:17" x14ac:dyDescent="0.35">
      <c r="A3530">
        <v>5</v>
      </c>
      <c r="B3530" t="s">
        <v>181</v>
      </c>
      <c r="C3530">
        <v>2020</v>
      </c>
      <c r="D3530">
        <v>10</v>
      </c>
      <c r="E3530" t="s">
        <v>182</v>
      </c>
      <c r="F3530">
        <v>1</v>
      </c>
      <c r="G3530" t="s">
        <v>183</v>
      </c>
      <c r="H3530">
        <v>18</v>
      </c>
      <c r="I3530" t="s">
        <v>215</v>
      </c>
      <c r="J3530" t="s">
        <v>119</v>
      </c>
      <c r="K3530" t="s">
        <v>216</v>
      </c>
      <c r="L3530">
        <v>200</v>
      </c>
      <c r="M3530" t="s">
        <v>210</v>
      </c>
      <c r="N3530">
        <v>1</v>
      </c>
      <c r="O3530">
        <v>158.24</v>
      </c>
      <c r="P3530">
        <v>560</v>
      </c>
      <c r="Q3530" t="str">
        <f t="shared" si="55"/>
        <v>4-Medium C&amp;I</v>
      </c>
    </row>
    <row r="3531" spans="1:17" x14ac:dyDescent="0.35">
      <c r="A3531">
        <v>5</v>
      </c>
      <c r="B3531" t="s">
        <v>181</v>
      </c>
      <c r="C3531">
        <v>2020</v>
      </c>
      <c r="D3531">
        <v>10</v>
      </c>
      <c r="E3531" t="s">
        <v>182</v>
      </c>
      <c r="F3531">
        <v>3</v>
      </c>
      <c r="G3531" t="s">
        <v>189</v>
      </c>
      <c r="H3531">
        <v>903</v>
      </c>
      <c r="I3531" t="s">
        <v>239</v>
      </c>
      <c r="J3531" t="s">
        <v>121</v>
      </c>
      <c r="K3531" t="s">
        <v>230</v>
      </c>
      <c r="L3531">
        <v>4532</v>
      </c>
      <c r="M3531" t="s">
        <v>200</v>
      </c>
      <c r="N3531">
        <v>1169</v>
      </c>
      <c r="O3531">
        <v>238293.43</v>
      </c>
      <c r="P3531">
        <v>1945600</v>
      </c>
      <c r="Q3531" t="str">
        <f t="shared" si="55"/>
        <v>1-Residential</v>
      </c>
    </row>
    <row r="3532" spans="1:17" x14ac:dyDescent="0.35">
      <c r="A3532">
        <v>4</v>
      </c>
      <c r="B3532" t="s">
        <v>187</v>
      </c>
      <c r="C3532">
        <v>2020</v>
      </c>
      <c r="D3532">
        <v>10</v>
      </c>
      <c r="E3532" t="s">
        <v>182</v>
      </c>
      <c r="F3532">
        <v>10</v>
      </c>
      <c r="G3532" t="s">
        <v>238</v>
      </c>
      <c r="H3532">
        <v>903</v>
      </c>
      <c r="I3532" t="s">
        <v>239</v>
      </c>
      <c r="J3532" t="s">
        <v>121</v>
      </c>
      <c r="K3532" t="s">
        <v>230</v>
      </c>
      <c r="L3532">
        <v>4513</v>
      </c>
      <c r="M3532" t="s">
        <v>240</v>
      </c>
      <c r="N3532">
        <v>151</v>
      </c>
      <c r="O3532">
        <v>13877.35</v>
      </c>
      <c r="P3532">
        <v>101149</v>
      </c>
      <c r="Q3532" t="str">
        <f t="shared" si="55"/>
        <v>1-Residential</v>
      </c>
    </row>
    <row r="3533" spans="1:17" x14ac:dyDescent="0.35">
      <c r="A3533">
        <v>5</v>
      </c>
      <c r="B3533" t="s">
        <v>181</v>
      </c>
      <c r="C3533">
        <v>2020</v>
      </c>
      <c r="D3533">
        <v>10</v>
      </c>
      <c r="E3533" t="s">
        <v>182</v>
      </c>
      <c r="F3533">
        <v>3</v>
      </c>
      <c r="G3533" t="s">
        <v>189</v>
      </c>
      <c r="H3533">
        <v>1</v>
      </c>
      <c r="I3533" t="s">
        <v>229</v>
      </c>
      <c r="J3533" t="s">
        <v>121</v>
      </c>
      <c r="K3533" t="s">
        <v>230</v>
      </c>
      <c r="L3533">
        <v>300</v>
      </c>
      <c r="M3533" t="s">
        <v>191</v>
      </c>
      <c r="N3533">
        <v>1217</v>
      </c>
      <c r="O3533">
        <v>205745.13</v>
      </c>
      <c r="P3533">
        <v>900286</v>
      </c>
      <c r="Q3533" t="str">
        <f t="shared" si="55"/>
        <v>1-Residential</v>
      </c>
    </row>
    <row r="3534" spans="1:17" x14ac:dyDescent="0.35">
      <c r="A3534">
        <v>5</v>
      </c>
      <c r="B3534" t="s">
        <v>181</v>
      </c>
      <c r="C3534">
        <v>2020</v>
      </c>
      <c r="D3534">
        <v>10</v>
      </c>
      <c r="E3534" t="s">
        <v>182</v>
      </c>
      <c r="F3534">
        <v>1</v>
      </c>
      <c r="G3534" t="s">
        <v>183</v>
      </c>
      <c r="H3534">
        <v>7</v>
      </c>
      <c r="I3534" t="s">
        <v>241</v>
      </c>
      <c r="J3534" t="s">
        <v>122</v>
      </c>
      <c r="K3534" t="s">
        <v>242</v>
      </c>
      <c r="L3534">
        <v>200</v>
      </c>
      <c r="M3534" t="s">
        <v>210</v>
      </c>
      <c r="N3534">
        <v>98</v>
      </c>
      <c r="O3534">
        <v>6924.6</v>
      </c>
      <c r="P3534">
        <v>45943</v>
      </c>
      <c r="Q3534" t="str">
        <f t="shared" si="55"/>
        <v>2-Low Income Residential</v>
      </c>
    </row>
    <row r="3535" spans="1:17" x14ac:dyDescent="0.35">
      <c r="A3535">
        <v>5</v>
      </c>
      <c r="B3535" t="s">
        <v>181</v>
      </c>
      <c r="C3535">
        <v>2020</v>
      </c>
      <c r="D3535">
        <v>10</v>
      </c>
      <c r="E3535" t="s">
        <v>182</v>
      </c>
      <c r="F3535">
        <v>60</v>
      </c>
      <c r="G3535" t="s">
        <v>212</v>
      </c>
      <c r="H3535">
        <v>621</v>
      </c>
      <c r="I3535" t="s">
        <v>259</v>
      </c>
      <c r="J3535" t="s">
        <v>116</v>
      </c>
      <c r="K3535" t="s">
        <v>224</v>
      </c>
      <c r="L3535">
        <v>4563</v>
      </c>
      <c r="M3535" t="s">
        <v>228</v>
      </c>
      <c r="N3535">
        <v>1</v>
      </c>
      <c r="O3535">
        <v>7.97</v>
      </c>
      <c r="P3535">
        <v>9</v>
      </c>
      <c r="Q3535" t="str">
        <f t="shared" si="55"/>
        <v>3-Small C&amp;I</v>
      </c>
    </row>
    <row r="3536" spans="1:17" x14ac:dyDescent="0.35">
      <c r="A3536">
        <v>5</v>
      </c>
      <c r="B3536" t="s">
        <v>181</v>
      </c>
      <c r="C3536">
        <v>2020</v>
      </c>
      <c r="D3536">
        <v>10</v>
      </c>
      <c r="E3536" t="s">
        <v>182</v>
      </c>
      <c r="F3536">
        <v>6</v>
      </c>
      <c r="G3536" t="s">
        <v>192</v>
      </c>
      <c r="H3536">
        <v>624</v>
      </c>
      <c r="I3536" t="s">
        <v>226</v>
      </c>
      <c r="J3536" t="s">
        <v>124</v>
      </c>
      <c r="K3536" t="s">
        <v>227</v>
      </c>
      <c r="L3536">
        <v>4562</v>
      </c>
      <c r="M3536" t="s">
        <v>211</v>
      </c>
      <c r="N3536">
        <v>11</v>
      </c>
      <c r="O3536">
        <v>1822.98</v>
      </c>
      <c r="P3536">
        <v>11429</v>
      </c>
      <c r="Q3536" t="str">
        <f t="shared" si="55"/>
        <v>Street</v>
      </c>
    </row>
    <row r="3537" spans="1:17" x14ac:dyDescent="0.35">
      <c r="A3537">
        <v>5</v>
      </c>
      <c r="B3537" t="s">
        <v>181</v>
      </c>
      <c r="C3537">
        <v>2020</v>
      </c>
      <c r="D3537">
        <v>10</v>
      </c>
      <c r="E3537" t="s">
        <v>182</v>
      </c>
      <c r="F3537">
        <v>10</v>
      </c>
      <c r="G3537" t="s">
        <v>238</v>
      </c>
      <c r="H3537">
        <v>602</v>
      </c>
      <c r="I3537" t="s">
        <v>246</v>
      </c>
      <c r="J3537" t="s">
        <v>125</v>
      </c>
      <c r="K3537" t="s">
        <v>197</v>
      </c>
      <c r="L3537">
        <v>207</v>
      </c>
      <c r="M3537" t="s">
        <v>243</v>
      </c>
      <c r="N3537">
        <v>2</v>
      </c>
      <c r="O3537">
        <v>68.84</v>
      </c>
      <c r="P3537">
        <v>152</v>
      </c>
      <c r="Q3537" t="str">
        <f t="shared" si="55"/>
        <v>Street</v>
      </c>
    </row>
    <row r="3538" spans="1:17" x14ac:dyDescent="0.35">
      <c r="A3538">
        <v>5</v>
      </c>
      <c r="B3538" t="s">
        <v>181</v>
      </c>
      <c r="C3538">
        <v>2020</v>
      </c>
      <c r="D3538">
        <v>10</v>
      </c>
      <c r="E3538" t="s">
        <v>182</v>
      </c>
      <c r="F3538">
        <v>3</v>
      </c>
      <c r="G3538" t="s">
        <v>189</v>
      </c>
      <c r="H3538">
        <v>602</v>
      </c>
      <c r="I3538" t="s">
        <v>246</v>
      </c>
      <c r="J3538" t="s">
        <v>125</v>
      </c>
      <c r="K3538" t="s">
        <v>197</v>
      </c>
      <c r="L3538">
        <v>300</v>
      </c>
      <c r="M3538" t="s">
        <v>191</v>
      </c>
      <c r="N3538">
        <v>925</v>
      </c>
      <c r="O3538">
        <v>99015.63</v>
      </c>
      <c r="P3538">
        <v>300490</v>
      </c>
      <c r="Q3538" t="str">
        <f t="shared" si="55"/>
        <v>Street</v>
      </c>
    </row>
    <row r="3539" spans="1:17" x14ac:dyDescent="0.35">
      <c r="A3539">
        <v>5</v>
      </c>
      <c r="B3539" t="s">
        <v>181</v>
      </c>
      <c r="C3539">
        <v>2020</v>
      </c>
      <c r="D3539">
        <v>10</v>
      </c>
      <c r="E3539" t="s">
        <v>182</v>
      </c>
      <c r="F3539">
        <v>1</v>
      </c>
      <c r="G3539" t="s">
        <v>183</v>
      </c>
      <c r="H3539">
        <v>5</v>
      </c>
      <c r="I3539" t="s">
        <v>190</v>
      </c>
      <c r="J3539" t="s">
        <v>115</v>
      </c>
      <c r="K3539" t="s">
        <v>185</v>
      </c>
      <c r="L3539">
        <v>200</v>
      </c>
      <c r="M3539" t="s">
        <v>210</v>
      </c>
      <c r="N3539">
        <v>1306</v>
      </c>
      <c r="O3539">
        <v>-46419.98</v>
      </c>
      <c r="P3539">
        <v>657434</v>
      </c>
      <c r="Q3539" t="str">
        <f t="shared" si="55"/>
        <v>3-Small C&amp;I</v>
      </c>
    </row>
    <row r="3540" spans="1:17" x14ac:dyDescent="0.35">
      <c r="A3540">
        <v>5</v>
      </c>
      <c r="B3540" t="s">
        <v>181</v>
      </c>
      <c r="C3540">
        <v>2020</v>
      </c>
      <c r="D3540">
        <v>10</v>
      </c>
      <c r="E3540" t="s">
        <v>182</v>
      </c>
      <c r="F3540">
        <v>10</v>
      </c>
      <c r="G3540" t="s">
        <v>238</v>
      </c>
      <c r="H3540">
        <v>5</v>
      </c>
      <c r="I3540" t="s">
        <v>190</v>
      </c>
      <c r="J3540" t="s">
        <v>115</v>
      </c>
      <c r="K3540" t="s">
        <v>185</v>
      </c>
      <c r="L3540">
        <v>207</v>
      </c>
      <c r="M3540" t="s">
        <v>243</v>
      </c>
      <c r="N3540">
        <v>16</v>
      </c>
      <c r="O3540">
        <v>1472.63</v>
      </c>
      <c r="P3540">
        <v>7363</v>
      </c>
      <c r="Q3540" t="str">
        <f t="shared" si="55"/>
        <v>3-Small C&amp;I</v>
      </c>
    </row>
    <row r="3541" spans="1:17" x14ac:dyDescent="0.35">
      <c r="A3541">
        <v>5</v>
      </c>
      <c r="B3541" t="s">
        <v>181</v>
      </c>
      <c r="C3541">
        <v>2020</v>
      </c>
      <c r="D3541">
        <v>10</v>
      </c>
      <c r="E3541" t="s">
        <v>182</v>
      </c>
      <c r="F3541">
        <v>6</v>
      </c>
      <c r="G3541" t="s">
        <v>192</v>
      </c>
      <c r="H3541">
        <v>616</v>
      </c>
      <c r="I3541" t="s">
        <v>199</v>
      </c>
      <c r="J3541" t="s">
        <v>125</v>
      </c>
      <c r="K3541" t="s">
        <v>197</v>
      </c>
      <c r="L3541">
        <v>4562</v>
      </c>
      <c r="M3541" t="s">
        <v>211</v>
      </c>
      <c r="N3541">
        <v>906</v>
      </c>
      <c r="O3541">
        <v>65501.440000000002</v>
      </c>
      <c r="P3541">
        <v>258515</v>
      </c>
      <c r="Q3541" t="str">
        <f t="shared" si="55"/>
        <v>Street</v>
      </c>
    </row>
    <row r="3542" spans="1:17" x14ac:dyDescent="0.35">
      <c r="A3542">
        <v>5</v>
      </c>
      <c r="B3542" t="s">
        <v>181</v>
      </c>
      <c r="C3542">
        <v>2020</v>
      </c>
      <c r="D3542">
        <v>10</v>
      </c>
      <c r="E3542" t="s">
        <v>182</v>
      </c>
      <c r="F3542">
        <v>6</v>
      </c>
      <c r="G3542" t="s">
        <v>192</v>
      </c>
      <c r="H3542">
        <v>619</v>
      </c>
      <c r="I3542" t="s">
        <v>277</v>
      </c>
      <c r="J3542" t="s">
        <v>278</v>
      </c>
      <c r="K3542" t="s">
        <v>212</v>
      </c>
      <c r="L3542">
        <v>4562</v>
      </c>
      <c r="M3542" t="s">
        <v>211</v>
      </c>
      <c r="N3542">
        <v>415</v>
      </c>
      <c r="O3542">
        <v>313901.38</v>
      </c>
      <c r="P3542">
        <v>2750030</v>
      </c>
      <c r="Q3542" t="str">
        <f t="shared" si="55"/>
        <v>Street</v>
      </c>
    </row>
    <row r="3543" spans="1:17" x14ac:dyDescent="0.35">
      <c r="A3543">
        <v>5</v>
      </c>
      <c r="B3543" t="s">
        <v>181</v>
      </c>
      <c r="C3543">
        <v>2020</v>
      </c>
      <c r="D3543">
        <v>11</v>
      </c>
      <c r="E3543" t="s">
        <v>267</v>
      </c>
      <c r="F3543">
        <v>3</v>
      </c>
      <c r="G3543" t="s">
        <v>189</v>
      </c>
      <c r="H3543">
        <v>710</v>
      </c>
      <c r="I3543" t="s">
        <v>220</v>
      </c>
      <c r="J3543" t="s">
        <v>207</v>
      </c>
      <c r="K3543" t="s">
        <v>208</v>
      </c>
      <c r="L3543">
        <v>4532</v>
      </c>
      <c r="M3543" t="s">
        <v>200</v>
      </c>
      <c r="N3543">
        <v>1904</v>
      </c>
      <c r="O3543">
        <v>18123768.039999999</v>
      </c>
      <c r="P3543">
        <v>294272886</v>
      </c>
      <c r="Q3543" t="str">
        <f t="shared" si="55"/>
        <v>5-Large C&amp;I</v>
      </c>
    </row>
    <row r="3544" spans="1:17" x14ac:dyDescent="0.35">
      <c r="A3544">
        <v>5</v>
      </c>
      <c r="B3544" t="s">
        <v>181</v>
      </c>
      <c r="C3544">
        <v>2020</v>
      </c>
      <c r="D3544">
        <v>11</v>
      </c>
      <c r="E3544" t="s">
        <v>267</v>
      </c>
      <c r="F3544">
        <v>5</v>
      </c>
      <c r="G3544" t="s">
        <v>195</v>
      </c>
      <c r="H3544">
        <v>700</v>
      </c>
      <c r="I3544" t="s">
        <v>273</v>
      </c>
      <c r="J3544" t="s">
        <v>207</v>
      </c>
      <c r="K3544" t="s">
        <v>208</v>
      </c>
      <c r="L3544">
        <v>460</v>
      </c>
      <c r="M3544" t="s">
        <v>198</v>
      </c>
      <c r="N3544">
        <v>3</v>
      </c>
      <c r="O3544">
        <v>90023.06</v>
      </c>
      <c r="P3544">
        <v>633950</v>
      </c>
      <c r="Q3544" t="str">
        <f t="shared" si="55"/>
        <v>5-Large C&amp;I</v>
      </c>
    </row>
    <row r="3545" spans="1:17" x14ac:dyDescent="0.35">
      <c r="A3545">
        <v>5</v>
      </c>
      <c r="B3545" t="s">
        <v>181</v>
      </c>
      <c r="C3545">
        <v>2020</v>
      </c>
      <c r="D3545">
        <v>11</v>
      </c>
      <c r="E3545" t="s">
        <v>267</v>
      </c>
      <c r="F3545">
        <v>5</v>
      </c>
      <c r="G3545" t="s">
        <v>195</v>
      </c>
      <c r="H3545">
        <v>701</v>
      </c>
      <c r="I3545" t="s">
        <v>206</v>
      </c>
      <c r="J3545" t="s">
        <v>207</v>
      </c>
      <c r="K3545" t="s">
        <v>208</v>
      </c>
      <c r="L3545">
        <v>460</v>
      </c>
      <c r="M3545" t="s">
        <v>198</v>
      </c>
      <c r="N3545">
        <v>73</v>
      </c>
      <c r="O3545">
        <v>876238.93</v>
      </c>
      <c r="P3545">
        <v>5525518</v>
      </c>
      <c r="Q3545" t="str">
        <f t="shared" si="55"/>
        <v>5-Large C&amp;I</v>
      </c>
    </row>
    <row r="3546" spans="1:17" x14ac:dyDescent="0.35">
      <c r="A3546">
        <v>4</v>
      </c>
      <c r="B3546" t="s">
        <v>187</v>
      </c>
      <c r="C3546">
        <v>2020</v>
      </c>
      <c r="D3546">
        <v>11</v>
      </c>
      <c r="E3546" t="s">
        <v>267</v>
      </c>
      <c r="F3546">
        <v>1</v>
      </c>
      <c r="G3546" t="s">
        <v>183</v>
      </c>
      <c r="H3546">
        <v>953</v>
      </c>
      <c r="I3546" t="s">
        <v>213</v>
      </c>
      <c r="J3546" t="s">
        <v>118</v>
      </c>
      <c r="K3546" t="s">
        <v>214</v>
      </c>
      <c r="L3546">
        <v>4512</v>
      </c>
      <c r="M3546" t="s">
        <v>186</v>
      </c>
      <c r="N3546">
        <v>1</v>
      </c>
      <c r="O3546">
        <v>19.829999999999998</v>
      </c>
      <c r="P3546">
        <v>99</v>
      </c>
      <c r="Q3546" t="str">
        <f t="shared" si="55"/>
        <v>3-Small C&amp;I</v>
      </c>
    </row>
    <row r="3547" spans="1:17" x14ac:dyDescent="0.35">
      <c r="A3547">
        <v>5</v>
      </c>
      <c r="B3547" t="s">
        <v>181</v>
      </c>
      <c r="C3547">
        <v>2020</v>
      </c>
      <c r="D3547">
        <v>11</v>
      </c>
      <c r="E3547" t="s">
        <v>267</v>
      </c>
      <c r="F3547">
        <v>1</v>
      </c>
      <c r="G3547" t="s">
        <v>183</v>
      </c>
      <c r="H3547">
        <v>11</v>
      </c>
      <c r="I3547" t="s">
        <v>283</v>
      </c>
      <c r="J3547" t="s">
        <v>115</v>
      </c>
      <c r="K3547" t="s">
        <v>185</v>
      </c>
      <c r="L3547">
        <v>200</v>
      </c>
      <c r="M3547" t="s">
        <v>210</v>
      </c>
      <c r="N3547">
        <v>10</v>
      </c>
      <c r="O3547">
        <v>-10379.709999999999</v>
      </c>
      <c r="P3547">
        <v>40395</v>
      </c>
      <c r="Q3547" t="str">
        <f t="shared" si="55"/>
        <v>3-Small C&amp;I</v>
      </c>
    </row>
    <row r="3548" spans="1:17" x14ac:dyDescent="0.35">
      <c r="A3548">
        <v>5</v>
      </c>
      <c r="B3548" t="s">
        <v>181</v>
      </c>
      <c r="C3548">
        <v>2020</v>
      </c>
      <c r="D3548">
        <v>11</v>
      </c>
      <c r="E3548" t="s">
        <v>267</v>
      </c>
      <c r="F3548">
        <v>3</v>
      </c>
      <c r="G3548" t="s">
        <v>189</v>
      </c>
      <c r="H3548">
        <v>5</v>
      </c>
      <c r="I3548" t="s">
        <v>190</v>
      </c>
      <c r="J3548" t="s">
        <v>115</v>
      </c>
      <c r="K3548" t="s">
        <v>185</v>
      </c>
      <c r="L3548">
        <v>300</v>
      </c>
      <c r="M3548" t="s">
        <v>191</v>
      </c>
      <c r="N3548">
        <v>43062</v>
      </c>
      <c r="O3548">
        <v>2277352.71</v>
      </c>
      <c r="P3548">
        <v>43406825</v>
      </c>
      <c r="Q3548" t="str">
        <f t="shared" si="55"/>
        <v>3-Small C&amp;I</v>
      </c>
    </row>
    <row r="3549" spans="1:17" x14ac:dyDescent="0.35">
      <c r="A3549">
        <v>4</v>
      </c>
      <c r="B3549" t="s">
        <v>187</v>
      </c>
      <c r="C3549">
        <v>2020</v>
      </c>
      <c r="D3549">
        <v>11</v>
      </c>
      <c r="E3549" t="s">
        <v>267</v>
      </c>
      <c r="F3549">
        <v>1</v>
      </c>
      <c r="G3549" t="s">
        <v>183</v>
      </c>
      <c r="H3549">
        <v>6</v>
      </c>
      <c r="I3549" t="s">
        <v>256</v>
      </c>
      <c r="J3549" t="s">
        <v>122</v>
      </c>
      <c r="K3549" t="s">
        <v>242</v>
      </c>
      <c r="L3549">
        <v>200</v>
      </c>
      <c r="M3549" t="s">
        <v>210</v>
      </c>
      <c r="N3549">
        <v>30</v>
      </c>
      <c r="O3549">
        <v>2362.13</v>
      </c>
      <c r="P3549">
        <v>15348</v>
      </c>
      <c r="Q3549" t="str">
        <f t="shared" si="55"/>
        <v>2-Low Income Residential</v>
      </c>
    </row>
    <row r="3550" spans="1:17" x14ac:dyDescent="0.35">
      <c r="A3550">
        <v>5</v>
      </c>
      <c r="B3550" t="s">
        <v>181</v>
      </c>
      <c r="C3550">
        <v>2020</v>
      </c>
      <c r="D3550">
        <v>11</v>
      </c>
      <c r="E3550" t="s">
        <v>267</v>
      </c>
      <c r="F3550">
        <v>6</v>
      </c>
      <c r="G3550" t="s">
        <v>192</v>
      </c>
      <c r="H3550">
        <v>616</v>
      </c>
      <c r="I3550" t="s">
        <v>199</v>
      </c>
      <c r="J3550" t="s">
        <v>125</v>
      </c>
      <c r="K3550" t="s">
        <v>197</v>
      </c>
      <c r="L3550">
        <v>4562</v>
      </c>
      <c r="M3550" t="s">
        <v>211</v>
      </c>
      <c r="N3550">
        <v>903</v>
      </c>
      <c r="O3550">
        <v>63886.78</v>
      </c>
      <c r="P3550">
        <v>274099</v>
      </c>
      <c r="Q3550" t="str">
        <f t="shared" si="55"/>
        <v>Street</v>
      </c>
    </row>
    <row r="3551" spans="1:17" x14ac:dyDescent="0.35">
      <c r="A3551">
        <v>5</v>
      </c>
      <c r="B3551" t="s">
        <v>181</v>
      </c>
      <c r="C3551">
        <v>2020</v>
      </c>
      <c r="D3551">
        <v>11</v>
      </c>
      <c r="E3551" t="s">
        <v>267</v>
      </c>
      <c r="F3551">
        <v>1</v>
      </c>
      <c r="G3551" t="s">
        <v>183</v>
      </c>
      <c r="H3551">
        <v>2</v>
      </c>
      <c r="I3551" t="s">
        <v>264</v>
      </c>
      <c r="J3551" t="s">
        <v>121</v>
      </c>
      <c r="K3551" t="s">
        <v>230</v>
      </c>
      <c r="L3551">
        <v>200</v>
      </c>
      <c r="M3551" t="s">
        <v>210</v>
      </c>
      <c r="N3551">
        <v>341</v>
      </c>
      <c r="O3551">
        <v>37118.46</v>
      </c>
      <c r="P3551">
        <v>153669</v>
      </c>
      <c r="Q3551" t="str">
        <f t="shared" si="55"/>
        <v>1-Residential</v>
      </c>
    </row>
    <row r="3552" spans="1:17" x14ac:dyDescent="0.35">
      <c r="A3552">
        <v>4</v>
      </c>
      <c r="B3552" t="s">
        <v>187</v>
      </c>
      <c r="C3552">
        <v>2020</v>
      </c>
      <c r="D3552">
        <v>11</v>
      </c>
      <c r="E3552" t="s">
        <v>267</v>
      </c>
      <c r="F3552">
        <v>1</v>
      </c>
      <c r="G3552" t="s">
        <v>183</v>
      </c>
      <c r="H3552">
        <v>2</v>
      </c>
      <c r="I3552" t="s">
        <v>264</v>
      </c>
      <c r="J3552" t="s">
        <v>121</v>
      </c>
      <c r="K3552" t="s">
        <v>230</v>
      </c>
      <c r="L3552">
        <v>200</v>
      </c>
      <c r="M3552" t="s">
        <v>210</v>
      </c>
      <c r="N3552">
        <v>1</v>
      </c>
      <c r="O3552">
        <v>1144.05</v>
      </c>
      <c r="P3552">
        <v>4854</v>
      </c>
      <c r="Q3552" t="str">
        <f t="shared" si="55"/>
        <v>1-Residential</v>
      </c>
    </row>
    <row r="3553" spans="1:17" x14ac:dyDescent="0.35">
      <c r="A3553">
        <v>5</v>
      </c>
      <c r="B3553" t="s">
        <v>181</v>
      </c>
      <c r="C3553">
        <v>2020</v>
      </c>
      <c r="D3553">
        <v>11</v>
      </c>
      <c r="E3553" t="s">
        <v>267</v>
      </c>
      <c r="F3553">
        <v>72</v>
      </c>
      <c r="G3553" t="s">
        <v>212</v>
      </c>
      <c r="H3553">
        <v>1</v>
      </c>
      <c r="I3553" t="s">
        <v>229</v>
      </c>
      <c r="J3553" t="s">
        <v>121</v>
      </c>
      <c r="K3553" t="s">
        <v>230</v>
      </c>
      <c r="L3553">
        <v>1572</v>
      </c>
      <c r="M3553" t="s">
        <v>231</v>
      </c>
      <c r="N3553">
        <v>1</v>
      </c>
      <c r="O3553">
        <v>69.540000000000006</v>
      </c>
      <c r="P3553">
        <v>284</v>
      </c>
      <c r="Q3553" t="str">
        <f t="shared" si="55"/>
        <v>1-Residential</v>
      </c>
    </row>
    <row r="3554" spans="1:17" x14ac:dyDescent="0.35">
      <c r="A3554">
        <v>5</v>
      </c>
      <c r="B3554" t="s">
        <v>181</v>
      </c>
      <c r="C3554">
        <v>2020</v>
      </c>
      <c r="D3554">
        <v>11</v>
      </c>
      <c r="E3554" t="s">
        <v>267</v>
      </c>
      <c r="F3554">
        <v>6</v>
      </c>
      <c r="G3554" t="s">
        <v>192</v>
      </c>
      <c r="H3554">
        <v>617</v>
      </c>
      <c r="I3554" t="s">
        <v>287</v>
      </c>
      <c r="J3554" t="s">
        <v>288</v>
      </c>
      <c r="K3554" t="s">
        <v>289</v>
      </c>
      <c r="L3554">
        <v>4562</v>
      </c>
      <c r="M3554" t="s">
        <v>211</v>
      </c>
      <c r="N3554">
        <v>6</v>
      </c>
      <c r="O3554">
        <v>8304.61</v>
      </c>
      <c r="P3554">
        <v>41456</v>
      </c>
      <c r="Q3554" t="str">
        <f t="shared" si="55"/>
        <v>Street</v>
      </c>
    </row>
    <row r="3555" spans="1:17" x14ac:dyDescent="0.35">
      <c r="A3555">
        <v>5</v>
      </c>
      <c r="B3555" t="s">
        <v>181</v>
      </c>
      <c r="C3555">
        <v>2020</v>
      </c>
      <c r="D3555">
        <v>11</v>
      </c>
      <c r="E3555" t="s">
        <v>267</v>
      </c>
      <c r="F3555">
        <v>60</v>
      </c>
      <c r="G3555" t="s">
        <v>212</v>
      </c>
      <c r="H3555">
        <v>624</v>
      </c>
      <c r="I3555" t="s">
        <v>226</v>
      </c>
      <c r="J3555" t="s">
        <v>124</v>
      </c>
      <c r="K3555" t="s">
        <v>227</v>
      </c>
      <c r="L3555">
        <v>4563</v>
      </c>
      <c r="M3555" t="s">
        <v>228</v>
      </c>
      <c r="N3555">
        <v>2</v>
      </c>
      <c r="O3555">
        <v>41.31</v>
      </c>
      <c r="P3555">
        <v>287</v>
      </c>
      <c r="Q3555" t="str">
        <f t="shared" si="55"/>
        <v>Street</v>
      </c>
    </row>
    <row r="3556" spans="1:17" x14ac:dyDescent="0.35">
      <c r="A3556">
        <v>5</v>
      </c>
      <c r="B3556" t="s">
        <v>181</v>
      </c>
      <c r="C3556">
        <v>2020</v>
      </c>
      <c r="D3556">
        <v>11</v>
      </c>
      <c r="E3556" t="s">
        <v>267</v>
      </c>
      <c r="F3556">
        <v>3</v>
      </c>
      <c r="G3556" t="s">
        <v>189</v>
      </c>
      <c r="H3556">
        <v>950</v>
      </c>
      <c r="I3556" t="s">
        <v>184</v>
      </c>
      <c r="J3556" t="s">
        <v>115</v>
      </c>
      <c r="K3556" t="s">
        <v>185</v>
      </c>
      <c r="L3556">
        <v>4532</v>
      </c>
      <c r="M3556" t="s">
        <v>200</v>
      </c>
      <c r="N3556">
        <v>58566</v>
      </c>
      <c r="O3556">
        <v>4915441.12</v>
      </c>
      <c r="P3556">
        <v>78602603</v>
      </c>
      <c r="Q3556" t="str">
        <f t="shared" si="55"/>
        <v>3-Small C&amp;I</v>
      </c>
    </row>
    <row r="3557" spans="1:17" x14ac:dyDescent="0.35">
      <c r="A3557">
        <v>5</v>
      </c>
      <c r="B3557" t="s">
        <v>181</v>
      </c>
      <c r="C3557">
        <v>2020</v>
      </c>
      <c r="D3557">
        <v>11</v>
      </c>
      <c r="E3557" t="s">
        <v>267</v>
      </c>
      <c r="F3557">
        <v>3</v>
      </c>
      <c r="G3557" t="s">
        <v>189</v>
      </c>
      <c r="H3557">
        <v>8</v>
      </c>
      <c r="I3557" t="s">
        <v>248</v>
      </c>
      <c r="J3557" t="s">
        <v>126</v>
      </c>
      <c r="K3557" t="s">
        <v>249</v>
      </c>
      <c r="L3557">
        <v>300</v>
      </c>
      <c r="M3557" t="s">
        <v>191</v>
      </c>
      <c r="N3557">
        <v>376</v>
      </c>
      <c r="O3557">
        <v>20508.18</v>
      </c>
      <c r="P3557">
        <v>94385</v>
      </c>
      <c r="Q3557" t="str">
        <f t="shared" si="55"/>
        <v>3-Small C&amp;I</v>
      </c>
    </row>
    <row r="3558" spans="1:17" x14ac:dyDescent="0.35">
      <c r="A3558">
        <v>5</v>
      </c>
      <c r="B3558" t="s">
        <v>181</v>
      </c>
      <c r="C3558">
        <v>2020</v>
      </c>
      <c r="D3558">
        <v>11</v>
      </c>
      <c r="E3558" t="s">
        <v>267</v>
      </c>
      <c r="F3558">
        <v>3</v>
      </c>
      <c r="G3558" t="s">
        <v>189</v>
      </c>
      <c r="H3558">
        <v>951</v>
      </c>
      <c r="I3558" t="s">
        <v>250</v>
      </c>
      <c r="J3558" t="s">
        <v>126</v>
      </c>
      <c r="K3558" t="s">
        <v>249</v>
      </c>
      <c r="L3558">
        <v>4532</v>
      </c>
      <c r="M3558" t="s">
        <v>200</v>
      </c>
      <c r="N3558">
        <v>1212</v>
      </c>
      <c r="O3558">
        <v>47534.61</v>
      </c>
      <c r="P3558">
        <v>415478</v>
      </c>
      <c r="Q3558" t="str">
        <f t="shared" si="55"/>
        <v>3-Small C&amp;I</v>
      </c>
    </row>
    <row r="3559" spans="1:17" x14ac:dyDescent="0.35">
      <c r="A3559">
        <v>4</v>
      </c>
      <c r="B3559" t="s">
        <v>187</v>
      </c>
      <c r="C3559">
        <v>2020</v>
      </c>
      <c r="D3559">
        <v>11</v>
      </c>
      <c r="E3559" t="s">
        <v>267</v>
      </c>
      <c r="F3559">
        <v>3</v>
      </c>
      <c r="G3559" t="s">
        <v>189</v>
      </c>
      <c r="H3559">
        <v>951</v>
      </c>
      <c r="I3559" t="s">
        <v>250</v>
      </c>
      <c r="J3559" t="s">
        <v>126</v>
      </c>
      <c r="K3559" t="s">
        <v>249</v>
      </c>
      <c r="L3559">
        <v>4532</v>
      </c>
      <c r="M3559" t="s">
        <v>200</v>
      </c>
      <c r="N3559">
        <v>6</v>
      </c>
      <c r="O3559">
        <v>178.47</v>
      </c>
      <c r="P3559">
        <v>1366</v>
      </c>
      <c r="Q3559" t="str">
        <f t="shared" si="55"/>
        <v>3-Small C&amp;I</v>
      </c>
    </row>
    <row r="3560" spans="1:17" x14ac:dyDescent="0.35">
      <c r="A3560">
        <v>5</v>
      </c>
      <c r="B3560" t="s">
        <v>181</v>
      </c>
      <c r="C3560">
        <v>2020</v>
      </c>
      <c r="D3560">
        <v>11</v>
      </c>
      <c r="E3560" t="s">
        <v>267</v>
      </c>
      <c r="F3560">
        <v>3</v>
      </c>
      <c r="G3560" t="s">
        <v>189</v>
      </c>
      <c r="H3560">
        <v>11</v>
      </c>
      <c r="I3560" t="s">
        <v>283</v>
      </c>
      <c r="J3560" t="s">
        <v>115</v>
      </c>
      <c r="K3560" t="s">
        <v>185</v>
      </c>
      <c r="L3560">
        <v>300</v>
      </c>
      <c r="M3560" t="s">
        <v>191</v>
      </c>
      <c r="N3560">
        <v>214</v>
      </c>
      <c r="O3560">
        <v>51035.68</v>
      </c>
      <c r="P3560">
        <v>293924</v>
      </c>
      <c r="Q3560" t="str">
        <f t="shared" si="55"/>
        <v>3-Small C&amp;I</v>
      </c>
    </row>
    <row r="3561" spans="1:17" x14ac:dyDescent="0.35">
      <c r="A3561">
        <v>5</v>
      </c>
      <c r="B3561" t="s">
        <v>181</v>
      </c>
      <c r="C3561">
        <v>2020</v>
      </c>
      <c r="D3561">
        <v>11</v>
      </c>
      <c r="E3561" t="s">
        <v>267</v>
      </c>
      <c r="F3561">
        <v>6</v>
      </c>
      <c r="G3561" t="s">
        <v>192</v>
      </c>
      <c r="H3561">
        <v>619</v>
      </c>
      <c r="I3561" t="s">
        <v>277</v>
      </c>
      <c r="J3561" t="s">
        <v>278</v>
      </c>
      <c r="K3561" t="s">
        <v>212</v>
      </c>
      <c r="L3561">
        <v>4562</v>
      </c>
      <c r="M3561" t="s">
        <v>211</v>
      </c>
      <c r="N3561">
        <v>415</v>
      </c>
      <c r="O3561">
        <v>-235563.25</v>
      </c>
      <c r="P3561">
        <v>-1877297</v>
      </c>
      <c r="Q3561" t="str">
        <f t="shared" si="55"/>
        <v>Street</v>
      </c>
    </row>
    <row r="3562" spans="1:17" x14ac:dyDescent="0.35">
      <c r="A3562">
        <v>5</v>
      </c>
      <c r="B3562" t="s">
        <v>181</v>
      </c>
      <c r="C3562">
        <v>2020</v>
      </c>
      <c r="D3562">
        <v>11</v>
      </c>
      <c r="E3562" t="s">
        <v>267</v>
      </c>
      <c r="F3562">
        <v>3</v>
      </c>
      <c r="G3562" t="s">
        <v>189</v>
      </c>
      <c r="H3562">
        <v>952</v>
      </c>
      <c r="I3562" t="s">
        <v>235</v>
      </c>
      <c r="J3562" t="s">
        <v>117</v>
      </c>
      <c r="K3562" t="s">
        <v>236</v>
      </c>
      <c r="L3562">
        <v>4532</v>
      </c>
      <c r="M3562" t="s">
        <v>200</v>
      </c>
      <c r="N3562">
        <v>449</v>
      </c>
      <c r="O3562">
        <v>68164.100000000006</v>
      </c>
      <c r="P3562">
        <v>1174639</v>
      </c>
      <c r="Q3562" t="str">
        <f t="shared" si="55"/>
        <v>3-Small C&amp;I</v>
      </c>
    </row>
    <row r="3563" spans="1:17" x14ac:dyDescent="0.35">
      <c r="A3563">
        <v>4</v>
      </c>
      <c r="B3563" t="s">
        <v>187</v>
      </c>
      <c r="C3563">
        <v>2020</v>
      </c>
      <c r="D3563">
        <v>11</v>
      </c>
      <c r="E3563" t="s">
        <v>267</v>
      </c>
      <c r="F3563">
        <v>1</v>
      </c>
      <c r="G3563" t="s">
        <v>183</v>
      </c>
      <c r="H3563">
        <v>10</v>
      </c>
      <c r="I3563" t="s">
        <v>251</v>
      </c>
      <c r="J3563" t="s">
        <v>118</v>
      </c>
      <c r="K3563" t="s">
        <v>214</v>
      </c>
      <c r="L3563">
        <v>200</v>
      </c>
      <c r="M3563" t="s">
        <v>210</v>
      </c>
      <c r="N3563">
        <v>6</v>
      </c>
      <c r="O3563">
        <v>381.39</v>
      </c>
      <c r="P3563">
        <v>1794</v>
      </c>
      <c r="Q3563" t="str">
        <f t="shared" si="55"/>
        <v>3-Small C&amp;I</v>
      </c>
    </row>
    <row r="3564" spans="1:17" x14ac:dyDescent="0.35">
      <c r="A3564">
        <v>4</v>
      </c>
      <c r="B3564" t="s">
        <v>187</v>
      </c>
      <c r="C3564">
        <v>2020</v>
      </c>
      <c r="D3564">
        <v>11</v>
      </c>
      <c r="E3564" t="s">
        <v>267</v>
      </c>
      <c r="F3564">
        <v>3</v>
      </c>
      <c r="G3564" t="s">
        <v>189</v>
      </c>
      <c r="H3564">
        <v>18</v>
      </c>
      <c r="I3564" t="s">
        <v>215</v>
      </c>
      <c r="J3564" t="s">
        <v>119</v>
      </c>
      <c r="K3564" t="s">
        <v>216</v>
      </c>
      <c r="L3564">
        <v>300</v>
      </c>
      <c r="M3564" t="s">
        <v>191</v>
      </c>
      <c r="N3564">
        <v>3</v>
      </c>
      <c r="O3564">
        <v>1274.56</v>
      </c>
      <c r="P3564">
        <v>4975</v>
      </c>
      <c r="Q3564" t="str">
        <f t="shared" si="55"/>
        <v>4-Medium C&amp;I</v>
      </c>
    </row>
    <row r="3565" spans="1:17" x14ac:dyDescent="0.35">
      <c r="A3565">
        <v>5</v>
      </c>
      <c r="B3565" t="s">
        <v>181</v>
      </c>
      <c r="C3565">
        <v>2020</v>
      </c>
      <c r="D3565">
        <v>11</v>
      </c>
      <c r="E3565" t="s">
        <v>267</v>
      </c>
      <c r="F3565">
        <v>3</v>
      </c>
      <c r="G3565" t="s">
        <v>189</v>
      </c>
      <c r="H3565">
        <v>700</v>
      </c>
      <c r="I3565" t="s">
        <v>273</v>
      </c>
      <c r="J3565" t="s">
        <v>207</v>
      </c>
      <c r="K3565" t="s">
        <v>208</v>
      </c>
      <c r="L3565">
        <v>300</v>
      </c>
      <c r="M3565" t="s">
        <v>191</v>
      </c>
      <c r="N3565">
        <v>4</v>
      </c>
      <c r="O3565">
        <v>60511.75</v>
      </c>
      <c r="P3565">
        <v>389640</v>
      </c>
      <c r="Q3565" t="str">
        <f t="shared" si="55"/>
        <v>5-Large C&amp;I</v>
      </c>
    </row>
    <row r="3566" spans="1:17" x14ac:dyDescent="0.35">
      <c r="A3566">
        <v>5</v>
      </c>
      <c r="B3566" t="s">
        <v>181</v>
      </c>
      <c r="C3566">
        <v>2020</v>
      </c>
      <c r="D3566">
        <v>11</v>
      </c>
      <c r="E3566" t="s">
        <v>267</v>
      </c>
      <c r="F3566">
        <v>3</v>
      </c>
      <c r="G3566" t="s">
        <v>189</v>
      </c>
      <c r="H3566">
        <v>701</v>
      </c>
      <c r="I3566" t="s">
        <v>206</v>
      </c>
      <c r="J3566" t="s">
        <v>207</v>
      </c>
      <c r="K3566" t="s">
        <v>208</v>
      </c>
      <c r="L3566">
        <v>300</v>
      </c>
      <c r="M3566" t="s">
        <v>191</v>
      </c>
      <c r="N3566">
        <v>162</v>
      </c>
      <c r="O3566">
        <v>1724618.29</v>
      </c>
      <c r="P3566">
        <v>11258232</v>
      </c>
      <c r="Q3566" t="str">
        <f t="shared" si="55"/>
        <v>5-Large C&amp;I</v>
      </c>
    </row>
    <row r="3567" spans="1:17" x14ac:dyDescent="0.35">
      <c r="A3567">
        <v>4</v>
      </c>
      <c r="B3567" t="s">
        <v>187</v>
      </c>
      <c r="C3567">
        <v>2020</v>
      </c>
      <c r="D3567">
        <v>11</v>
      </c>
      <c r="E3567" t="s">
        <v>267</v>
      </c>
      <c r="F3567">
        <v>3</v>
      </c>
      <c r="G3567" t="s">
        <v>189</v>
      </c>
      <c r="H3567">
        <v>953</v>
      </c>
      <c r="I3567" t="s">
        <v>213</v>
      </c>
      <c r="J3567" t="s">
        <v>118</v>
      </c>
      <c r="K3567" t="s">
        <v>214</v>
      </c>
      <c r="L3567">
        <v>4532</v>
      </c>
      <c r="M3567" t="s">
        <v>200</v>
      </c>
      <c r="N3567">
        <v>47</v>
      </c>
      <c r="O3567">
        <v>2431.61</v>
      </c>
      <c r="P3567">
        <v>19799</v>
      </c>
      <c r="Q3567" t="str">
        <f t="shared" si="55"/>
        <v>3-Small C&amp;I</v>
      </c>
    </row>
    <row r="3568" spans="1:17" x14ac:dyDescent="0.35">
      <c r="A3568">
        <v>4</v>
      </c>
      <c r="B3568" t="s">
        <v>187</v>
      </c>
      <c r="C3568">
        <v>2020</v>
      </c>
      <c r="D3568">
        <v>11</v>
      </c>
      <c r="E3568" t="s">
        <v>267</v>
      </c>
      <c r="F3568">
        <v>1</v>
      </c>
      <c r="G3568" t="s">
        <v>183</v>
      </c>
      <c r="H3568">
        <v>5</v>
      </c>
      <c r="I3568" t="s">
        <v>190</v>
      </c>
      <c r="J3568" t="s">
        <v>115</v>
      </c>
      <c r="K3568" t="s">
        <v>185</v>
      </c>
      <c r="L3568">
        <v>200</v>
      </c>
      <c r="M3568" t="s">
        <v>210</v>
      </c>
      <c r="N3568">
        <v>11</v>
      </c>
      <c r="O3568">
        <v>1175.8499999999999</v>
      </c>
      <c r="P3568">
        <v>5741</v>
      </c>
      <c r="Q3568" t="str">
        <f t="shared" si="55"/>
        <v>3-Small C&amp;I</v>
      </c>
    </row>
    <row r="3569" spans="1:17" x14ac:dyDescent="0.35">
      <c r="A3569">
        <v>5</v>
      </c>
      <c r="B3569" t="s">
        <v>181</v>
      </c>
      <c r="C3569">
        <v>2020</v>
      </c>
      <c r="D3569">
        <v>11</v>
      </c>
      <c r="E3569" t="s">
        <v>267</v>
      </c>
      <c r="F3569">
        <v>79</v>
      </c>
      <c r="G3569" t="s">
        <v>212</v>
      </c>
      <c r="H3569">
        <v>153</v>
      </c>
      <c r="I3569" t="s">
        <v>269</v>
      </c>
      <c r="J3569" t="s">
        <v>270</v>
      </c>
      <c r="K3569" t="s">
        <v>270</v>
      </c>
      <c r="L3569">
        <v>1579</v>
      </c>
      <c r="M3569" t="s">
        <v>271</v>
      </c>
      <c r="N3569">
        <v>18</v>
      </c>
      <c r="O3569">
        <v>0</v>
      </c>
      <c r="P3569">
        <v>3531862</v>
      </c>
      <c r="Q3569" t="str">
        <f t="shared" si="55"/>
        <v>OTHER</v>
      </c>
    </row>
    <row r="3570" spans="1:17" x14ac:dyDescent="0.35">
      <c r="A3570">
        <v>5</v>
      </c>
      <c r="B3570" t="s">
        <v>181</v>
      </c>
      <c r="C3570">
        <v>2020</v>
      </c>
      <c r="D3570">
        <v>11</v>
      </c>
      <c r="E3570" t="s">
        <v>267</v>
      </c>
      <c r="F3570">
        <v>10</v>
      </c>
      <c r="G3570" t="s">
        <v>238</v>
      </c>
      <c r="H3570">
        <v>7</v>
      </c>
      <c r="I3570" t="s">
        <v>241</v>
      </c>
      <c r="J3570" t="s">
        <v>122</v>
      </c>
      <c r="K3570" t="s">
        <v>242</v>
      </c>
      <c r="L3570">
        <v>207</v>
      </c>
      <c r="M3570" t="s">
        <v>243</v>
      </c>
      <c r="N3570">
        <v>9</v>
      </c>
      <c r="O3570">
        <v>988.78</v>
      </c>
      <c r="P3570">
        <v>6627</v>
      </c>
      <c r="Q3570" t="str">
        <f t="shared" ref="Q3570:Q3633" si="56">VLOOKUP(J3570,S:T,2,FALSE)</f>
        <v>2-Low Income Residential</v>
      </c>
    </row>
    <row r="3571" spans="1:17" x14ac:dyDescent="0.35">
      <c r="A3571">
        <v>4</v>
      </c>
      <c r="B3571" t="s">
        <v>187</v>
      </c>
      <c r="C3571">
        <v>2020</v>
      </c>
      <c r="D3571">
        <v>11</v>
      </c>
      <c r="E3571" t="s">
        <v>267</v>
      </c>
      <c r="F3571">
        <v>3</v>
      </c>
      <c r="G3571" t="s">
        <v>189</v>
      </c>
      <c r="H3571">
        <v>903</v>
      </c>
      <c r="I3571" t="s">
        <v>239</v>
      </c>
      <c r="J3571" t="s">
        <v>121</v>
      </c>
      <c r="K3571" t="s">
        <v>230</v>
      </c>
      <c r="L3571">
        <v>4532</v>
      </c>
      <c r="M3571" t="s">
        <v>200</v>
      </c>
      <c r="N3571">
        <v>19</v>
      </c>
      <c r="O3571">
        <v>1381.92</v>
      </c>
      <c r="P3571">
        <v>9988</v>
      </c>
      <c r="Q3571" t="str">
        <f t="shared" si="56"/>
        <v>1-Residential</v>
      </c>
    </row>
    <row r="3572" spans="1:17" x14ac:dyDescent="0.35">
      <c r="A3572">
        <v>5</v>
      </c>
      <c r="B3572" t="s">
        <v>181</v>
      </c>
      <c r="C3572">
        <v>2020</v>
      </c>
      <c r="D3572">
        <v>11</v>
      </c>
      <c r="E3572" t="s">
        <v>267</v>
      </c>
      <c r="F3572">
        <v>10</v>
      </c>
      <c r="G3572" t="s">
        <v>238</v>
      </c>
      <c r="H3572">
        <v>603</v>
      </c>
      <c r="I3572" t="s">
        <v>196</v>
      </c>
      <c r="J3572" t="s">
        <v>125</v>
      </c>
      <c r="K3572" t="s">
        <v>197</v>
      </c>
      <c r="L3572">
        <v>207</v>
      </c>
      <c r="M3572" t="s">
        <v>243</v>
      </c>
      <c r="N3572">
        <v>27</v>
      </c>
      <c r="O3572">
        <v>527.53</v>
      </c>
      <c r="P3572">
        <v>1473</v>
      </c>
      <c r="Q3572" t="str">
        <f t="shared" si="56"/>
        <v>Street</v>
      </c>
    </row>
    <row r="3573" spans="1:17" x14ac:dyDescent="0.35">
      <c r="A3573">
        <v>5</v>
      </c>
      <c r="B3573" t="s">
        <v>181</v>
      </c>
      <c r="C3573">
        <v>2020</v>
      </c>
      <c r="D3573">
        <v>11</v>
      </c>
      <c r="E3573" t="s">
        <v>267</v>
      </c>
      <c r="F3573">
        <v>1</v>
      </c>
      <c r="G3573" t="s">
        <v>183</v>
      </c>
      <c r="H3573">
        <v>602</v>
      </c>
      <c r="I3573" t="s">
        <v>246</v>
      </c>
      <c r="J3573" t="s">
        <v>125</v>
      </c>
      <c r="K3573" t="s">
        <v>197</v>
      </c>
      <c r="L3573">
        <v>200</v>
      </c>
      <c r="M3573" t="s">
        <v>210</v>
      </c>
      <c r="N3573">
        <v>196</v>
      </c>
      <c r="O3573">
        <v>7942.02</v>
      </c>
      <c r="P3573">
        <v>20485</v>
      </c>
      <c r="Q3573" t="str">
        <f t="shared" si="56"/>
        <v>Street</v>
      </c>
    </row>
    <row r="3574" spans="1:17" x14ac:dyDescent="0.35">
      <c r="A3574">
        <v>5</v>
      </c>
      <c r="B3574" t="s">
        <v>181</v>
      </c>
      <c r="C3574">
        <v>2020</v>
      </c>
      <c r="D3574">
        <v>11</v>
      </c>
      <c r="E3574" t="s">
        <v>267</v>
      </c>
      <c r="F3574">
        <v>10</v>
      </c>
      <c r="G3574" t="s">
        <v>238</v>
      </c>
      <c r="H3574">
        <v>1</v>
      </c>
      <c r="I3574" t="s">
        <v>229</v>
      </c>
      <c r="J3574" t="s">
        <v>121</v>
      </c>
      <c r="K3574" t="s">
        <v>230</v>
      </c>
      <c r="L3574">
        <v>207</v>
      </c>
      <c r="M3574" t="s">
        <v>243</v>
      </c>
      <c r="N3574">
        <v>38391</v>
      </c>
      <c r="O3574">
        <v>5588602.5300000003</v>
      </c>
      <c r="P3574">
        <v>23186929</v>
      </c>
      <c r="Q3574" t="str">
        <f t="shared" si="56"/>
        <v>1-Residential</v>
      </c>
    </row>
    <row r="3575" spans="1:17" x14ac:dyDescent="0.35">
      <c r="A3575">
        <v>5</v>
      </c>
      <c r="B3575" t="s">
        <v>181</v>
      </c>
      <c r="C3575">
        <v>2020</v>
      </c>
      <c r="D3575">
        <v>11</v>
      </c>
      <c r="E3575" t="s">
        <v>267</v>
      </c>
      <c r="F3575">
        <v>1</v>
      </c>
      <c r="G3575" t="s">
        <v>183</v>
      </c>
      <c r="H3575">
        <v>616</v>
      </c>
      <c r="I3575" t="s">
        <v>199</v>
      </c>
      <c r="J3575" t="s">
        <v>125</v>
      </c>
      <c r="K3575" t="s">
        <v>197</v>
      </c>
      <c r="L3575">
        <v>4512</v>
      </c>
      <c r="M3575" t="s">
        <v>186</v>
      </c>
      <c r="N3575">
        <v>597</v>
      </c>
      <c r="O3575">
        <v>21229.1</v>
      </c>
      <c r="P3575">
        <v>74923</v>
      </c>
      <c r="Q3575" t="str">
        <f t="shared" si="56"/>
        <v>Street</v>
      </c>
    </row>
    <row r="3576" spans="1:17" x14ac:dyDescent="0.35">
      <c r="A3576">
        <v>5</v>
      </c>
      <c r="B3576" t="s">
        <v>181</v>
      </c>
      <c r="C3576">
        <v>2020</v>
      </c>
      <c r="D3576">
        <v>11</v>
      </c>
      <c r="E3576" t="s">
        <v>267</v>
      </c>
      <c r="F3576">
        <v>6</v>
      </c>
      <c r="G3576" t="s">
        <v>192</v>
      </c>
      <c r="H3576">
        <v>612</v>
      </c>
      <c r="I3576" t="s">
        <v>223</v>
      </c>
      <c r="J3576" t="s">
        <v>116</v>
      </c>
      <c r="K3576" t="s">
        <v>224</v>
      </c>
      <c r="L3576">
        <v>700</v>
      </c>
      <c r="M3576" t="s">
        <v>193</v>
      </c>
      <c r="N3576">
        <v>2</v>
      </c>
      <c r="O3576">
        <v>68.94</v>
      </c>
      <c r="P3576">
        <v>283</v>
      </c>
      <c r="Q3576" t="str">
        <f t="shared" si="56"/>
        <v>3-Small C&amp;I</v>
      </c>
    </row>
    <row r="3577" spans="1:17" x14ac:dyDescent="0.35">
      <c r="A3577">
        <v>5</v>
      </c>
      <c r="B3577" t="s">
        <v>181</v>
      </c>
      <c r="C3577">
        <v>2020</v>
      </c>
      <c r="D3577">
        <v>11</v>
      </c>
      <c r="E3577" t="s">
        <v>267</v>
      </c>
      <c r="F3577">
        <v>6</v>
      </c>
      <c r="G3577" t="s">
        <v>192</v>
      </c>
      <c r="H3577">
        <v>600</v>
      </c>
      <c r="I3577" t="s">
        <v>266</v>
      </c>
      <c r="J3577" t="s">
        <v>123</v>
      </c>
      <c r="K3577" t="s">
        <v>261</v>
      </c>
      <c r="L3577">
        <v>700</v>
      </c>
      <c r="M3577" t="s">
        <v>193</v>
      </c>
      <c r="N3577">
        <v>73</v>
      </c>
      <c r="O3577">
        <v>65078.29</v>
      </c>
      <c r="P3577">
        <v>114880</v>
      </c>
      <c r="Q3577" t="str">
        <f t="shared" si="56"/>
        <v>Street</v>
      </c>
    </row>
    <row r="3578" spans="1:17" x14ac:dyDescent="0.35">
      <c r="A3578">
        <v>5</v>
      </c>
      <c r="B3578" t="s">
        <v>181</v>
      </c>
      <c r="C3578">
        <v>2020</v>
      </c>
      <c r="D3578">
        <v>11</v>
      </c>
      <c r="E3578" t="s">
        <v>267</v>
      </c>
      <c r="F3578">
        <v>77</v>
      </c>
      <c r="G3578" t="s">
        <v>212</v>
      </c>
      <c r="H3578">
        <v>950</v>
      </c>
      <c r="I3578" t="s">
        <v>184</v>
      </c>
      <c r="J3578" t="s">
        <v>115</v>
      </c>
      <c r="K3578" t="s">
        <v>185</v>
      </c>
      <c r="L3578">
        <v>4577</v>
      </c>
      <c r="M3578" t="s">
        <v>212</v>
      </c>
      <c r="N3578">
        <v>1</v>
      </c>
      <c r="O3578">
        <v>166.22</v>
      </c>
      <c r="P3578">
        <v>1682</v>
      </c>
      <c r="Q3578" t="str">
        <f t="shared" si="56"/>
        <v>3-Small C&amp;I</v>
      </c>
    </row>
    <row r="3579" spans="1:17" x14ac:dyDescent="0.35">
      <c r="A3579">
        <v>5</v>
      </c>
      <c r="B3579" t="s">
        <v>181</v>
      </c>
      <c r="C3579">
        <v>2020</v>
      </c>
      <c r="D3579">
        <v>11</v>
      </c>
      <c r="E3579" t="s">
        <v>267</v>
      </c>
      <c r="F3579">
        <v>5</v>
      </c>
      <c r="G3579" t="s">
        <v>195</v>
      </c>
      <c r="H3579">
        <v>8</v>
      </c>
      <c r="I3579" t="s">
        <v>248</v>
      </c>
      <c r="J3579" t="s">
        <v>126</v>
      </c>
      <c r="K3579" t="s">
        <v>249</v>
      </c>
      <c r="L3579">
        <v>460</v>
      </c>
      <c r="M3579" t="s">
        <v>198</v>
      </c>
      <c r="N3579">
        <v>1</v>
      </c>
      <c r="O3579">
        <v>60.13</v>
      </c>
      <c r="P3579">
        <v>292</v>
      </c>
      <c r="Q3579" t="str">
        <f t="shared" si="56"/>
        <v>3-Small C&amp;I</v>
      </c>
    </row>
    <row r="3580" spans="1:17" x14ac:dyDescent="0.35">
      <c r="A3580">
        <v>5</v>
      </c>
      <c r="B3580" t="s">
        <v>181</v>
      </c>
      <c r="C3580">
        <v>2020</v>
      </c>
      <c r="D3580">
        <v>11</v>
      </c>
      <c r="E3580" t="s">
        <v>267</v>
      </c>
      <c r="F3580">
        <v>6</v>
      </c>
      <c r="G3580" t="s">
        <v>192</v>
      </c>
      <c r="H3580">
        <v>5</v>
      </c>
      <c r="I3580" t="s">
        <v>190</v>
      </c>
      <c r="J3580" t="s">
        <v>115</v>
      </c>
      <c r="K3580" t="s">
        <v>185</v>
      </c>
      <c r="L3580">
        <v>700</v>
      </c>
      <c r="M3580" t="s">
        <v>193</v>
      </c>
      <c r="N3580">
        <v>6</v>
      </c>
      <c r="O3580">
        <v>227.55</v>
      </c>
      <c r="P3580">
        <v>927</v>
      </c>
      <c r="Q3580" t="str">
        <f t="shared" si="56"/>
        <v>3-Small C&amp;I</v>
      </c>
    </row>
    <row r="3581" spans="1:17" x14ac:dyDescent="0.35">
      <c r="A3581">
        <v>4</v>
      </c>
      <c r="B3581" t="s">
        <v>187</v>
      </c>
      <c r="C3581">
        <v>2020</v>
      </c>
      <c r="D3581">
        <v>11</v>
      </c>
      <c r="E3581" t="s">
        <v>267</v>
      </c>
      <c r="F3581">
        <v>3</v>
      </c>
      <c r="G3581" t="s">
        <v>189</v>
      </c>
      <c r="H3581">
        <v>11</v>
      </c>
      <c r="I3581" t="s">
        <v>283</v>
      </c>
      <c r="J3581" t="s">
        <v>115</v>
      </c>
      <c r="K3581" t="s">
        <v>185</v>
      </c>
      <c r="L3581">
        <v>300</v>
      </c>
      <c r="M3581" t="s">
        <v>191</v>
      </c>
      <c r="N3581">
        <v>2</v>
      </c>
      <c r="O3581">
        <v>-97.5</v>
      </c>
      <c r="P3581">
        <v>89</v>
      </c>
      <c r="Q3581" t="str">
        <f t="shared" si="56"/>
        <v>3-Small C&amp;I</v>
      </c>
    </row>
    <row r="3582" spans="1:17" x14ac:dyDescent="0.35">
      <c r="A3582">
        <v>5</v>
      </c>
      <c r="B3582" t="s">
        <v>181</v>
      </c>
      <c r="C3582">
        <v>2020</v>
      </c>
      <c r="D3582">
        <v>11</v>
      </c>
      <c r="E3582" t="s">
        <v>267</v>
      </c>
      <c r="F3582">
        <v>3</v>
      </c>
      <c r="G3582" t="s">
        <v>189</v>
      </c>
      <c r="H3582">
        <v>9</v>
      </c>
      <c r="I3582" t="s">
        <v>275</v>
      </c>
      <c r="J3582" t="s">
        <v>117</v>
      </c>
      <c r="K3582" t="s">
        <v>236</v>
      </c>
      <c r="L3582">
        <v>300</v>
      </c>
      <c r="M3582" t="s">
        <v>191</v>
      </c>
      <c r="N3582">
        <v>325</v>
      </c>
      <c r="O3582">
        <v>-205902.79</v>
      </c>
      <c r="P3582">
        <v>457505</v>
      </c>
      <c r="Q3582" t="str">
        <f t="shared" si="56"/>
        <v>3-Small C&amp;I</v>
      </c>
    </row>
    <row r="3583" spans="1:17" x14ac:dyDescent="0.35">
      <c r="A3583">
        <v>4</v>
      </c>
      <c r="B3583" t="s">
        <v>187</v>
      </c>
      <c r="C3583">
        <v>2020</v>
      </c>
      <c r="D3583">
        <v>11</v>
      </c>
      <c r="E3583" t="s">
        <v>267</v>
      </c>
      <c r="F3583">
        <v>3</v>
      </c>
      <c r="G3583" t="s">
        <v>189</v>
      </c>
      <c r="H3583">
        <v>9</v>
      </c>
      <c r="I3583" t="s">
        <v>275</v>
      </c>
      <c r="J3583" t="s">
        <v>117</v>
      </c>
      <c r="K3583" t="s">
        <v>236</v>
      </c>
      <c r="L3583">
        <v>300</v>
      </c>
      <c r="M3583" t="s">
        <v>191</v>
      </c>
      <c r="N3583">
        <v>3</v>
      </c>
      <c r="O3583">
        <v>43.64</v>
      </c>
      <c r="P3583">
        <v>113</v>
      </c>
      <c r="Q3583" t="str">
        <f t="shared" si="56"/>
        <v>3-Small C&amp;I</v>
      </c>
    </row>
    <row r="3584" spans="1:17" x14ac:dyDescent="0.35">
      <c r="A3584">
        <v>5</v>
      </c>
      <c r="B3584" t="s">
        <v>181</v>
      </c>
      <c r="C3584">
        <v>2020</v>
      </c>
      <c r="D3584">
        <v>11</v>
      </c>
      <c r="E3584" t="s">
        <v>267</v>
      </c>
      <c r="F3584">
        <v>3</v>
      </c>
      <c r="G3584" t="s">
        <v>189</v>
      </c>
      <c r="H3584">
        <v>10</v>
      </c>
      <c r="I3584" t="s">
        <v>251</v>
      </c>
      <c r="J3584" t="s">
        <v>117</v>
      </c>
      <c r="K3584" t="s">
        <v>236</v>
      </c>
      <c r="L3584">
        <v>300</v>
      </c>
      <c r="M3584" t="s">
        <v>191</v>
      </c>
      <c r="N3584">
        <v>20815</v>
      </c>
      <c r="O3584">
        <v>1151256.26</v>
      </c>
      <c r="P3584">
        <v>6052364</v>
      </c>
      <c r="Q3584" t="str">
        <f t="shared" si="56"/>
        <v>3-Small C&amp;I</v>
      </c>
    </row>
    <row r="3585" spans="1:17" x14ac:dyDescent="0.35">
      <c r="A3585">
        <v>5</v>
      </c>
      <c r="B3585" t="s">
        <v>181</v>
      </c>
      <c r="C3585">
        <v>2020</v>
      </c>
      <c r="D3585">
        <v>11</v>
      </c>
      <c r="E3585" t="s">
        <v>267</v>
      </c>
      <c r="F3585">
        <v>5</v>
      </c>
      <c r="G3585" t="s">
        <v>195</v>
      </c>
      <c r="H3585">
        <v>710</v>
      </c>
      <c r="I3585" t="s">
        <v>220</v>
      </c>
      <c r="J3585" t="s">
        <v>207</v>
      </c>
      <c r="K3585" t="s">
        <v>208</v>
      </c>
      <c r="L3585">
        <v>4552</v>
      </c>
      <c r="M3585" t="s">
        <v>276</v>
      </c>
      <c r="N3585">
        <v>614</v>
      </c>
      <c r="O3585">
        <v>9939026.4299999997</v>
      </c>
      <c r="P3585">
        <v>167916543</v>
      </c>
      <c r="Q3585" t="str">
        <f t="shared" si="56"/>
        <v>5-Large C&amp;I</v>
      </c>
    </row>
    <row r="3586" spans="1:17" x14ac:dyDescent="0.35">
      <c r="A3586">
        <v>5</v>
      </c>
      <c r="B3586" t="s">
        <v>181</v>
      </c>
      <c r="C3586">
        <v>2020</v>
      </c>
      <c r="D3586">
        <v>11</v>
      </c>
      <c r="E3586" t="s">
        <v>267</v>
      </c>
      <c r="F3586">
        <v>5</v>
      </c>
      <c r="G3586" t="s">
        <v>195</v>
      </c>
      <c r="H3586">
        <v>13</v>
      </c>
      <c r="I3586" t="s">
        <v>296</v>
      </c>
      <c r="J3586" t="s">
        <v>119</v>
      </c>
      <c r="K3586" t="s">
        <v>216</v>
      </c>
      <c r="L3586">
        <v>460</v>
      </c>
      <c r="M3586" t="s">
        <v>198</v>
      </c>
      <c r="N3586">
        <v>6</v>
      </c>
      <c r="O3586">
        <v>20439.88</v>
      </c>
      <c r="P3586">
        <v>117800</v>
      </c>
      <c r="Q3586" t="str">
        <f t="shared" si="56"/>
        <v>4-Medium C&amp;I</v>
      </c>
    </row>
    <row r="3587" spans="1:17" x14ac:dyDescent="0.35">
      <c r="A3587">
        <v>5</v>
      </c>
      <c r="B3587" t="s">
        <v>181</v>
      </c>
      <c r="C3587">
        <v>2020</v>
      </c>
      <c r="D3587">
        <v>11</v>
      </c>
      <c r="E3587" t="s">
        <v>267</v>
      </c>
      <c r="F3587">
        <v>75</v>
      </c>
      <c r="G3587" t="s">
        <v>212</v>
      </c>
      <c r="H3587">
        <v>18</v>
      </c>
      <c r="I3587" t="s">
        <v>215</v>
      </c>
      <c r="J3587" t="s">
        <v>119</v>
      </c>
      <c r="K3587" t="s">
        <v>216</v>
      </c>
      <c r="L3587">
        <v>1575</v>
      </c>
      <c r="M3587" t="s">
        <v>218</v>
      </c>
      <c r="N3587">
        <v>2</v>
      </c>
      <c r="O3587">
        <v>6590.68</v>
      </c>
      <c r="P3587">
        <v>37320</v>
      </c>
      <c r="Q3587" t="str">
        <f t="shared" si="56"/>
        <v>4-Medium C&amp;I</v>
      </c>
    </row>
    <row r="3588" spans="1:17" x14ac:dyDescent="0.35">
      <c r="A3588">
        <v>5</v>
      </c>
      <c r="B3588" t="s">
        <v>181</v>
      </c>
      <c r="C3588">
        <v>2020</v>
      </c>
      <c r="D3588">
        <v>11</v>
      </c>
      <c r="E3588" t="s">
        <v>267</v>
      </c>
      <c r="F3588">
        <v>5</v>
      </c>
      <c r="G3588" t="s">
        <v>195</v>
      </c>
      <c r="H3588">
        <v>954</v>
      </c>
      <c r="I3588" t="s">
        <v>237</v>
      </c>
      <c r="J3588" t="s">
        <v>119</v>
      </c>
      <c r="K3588" t="s">
        <v>216</v>
      </c>
      <c r="L3588">
        <v>4552</v>
      </c>
      <c r="M3588" t="s">
        <v>276</v>
      </c>
      <c r="N3588">
        <v>492</v>
      </c>
      <c r="O3588">
        <v>1060151.44</v>
      </c>
      <c r="P3588">
        <v>11711571</v>
      </c>
      <c r="Q3588" t="str">
        <f t="shared" si="56"/>
        <v>4-Medium C&amp;I</v>
      </c>
    </row>
    <row r="3589" spans="1:17" x14ac:dyDescent="0.35">
      <c r="A3589">
        <v>5</v>
      </c>
      <c r="B3589" t="s">
        <v>181</v>
      </c>
      <c r="C3589">
        <v>2020</v>
      </c>
      <c r="D3589">
        <v>11</v>
      </c>
      <c r="E3589" t="s">
        <v>267</v>
      </c>
      <c r="F3589">
        <v>3</v>
      </c>
      <c r="G3589" t="s">
        <v>189</v>
      </c>
      <c r="H3589">
        <v>19</v>
      </c>
      <c r="I3589" t="s">
        <v>262</v>
      </c>
      <c r="J3589" t="s">
        <v>127</v>
      </c>
      <c r="K3589" t="s">
        <v>263</v>
      </c>
      <c r="L3589">
        <v>300</v>
      </c>
      <c r="M3589" t="s">
        <v>191</v>
      </c>
      <c r="N3589">
        <v>44</v>
      </c>
      <c r="O3589">
        <v>100348.23</v>
      </c>
      <c r="P3589">
        <v>583182</v>
      </c>
      <c r="Q3589" t="str">
        <f t="shared" si="56"/>
        <v>4-Medium C&amp;I</v>
      </c>
    </row>
    <row r="3590" spans="1:17" x14ac:dyDescent="0.35">
      <c r="A3590">
        <v>4</v>
      </c>
      <c r="B3590" t="s">
        <v>187</v>
      </c>
      <c r="C3590">
        <v>2020</v>
      </c>
      <c r="D3590">
        <v>11</v>
      </c>
      <c r="E3590" t="s">
        <v>267</v>
      </c>
      <c r="F3590">
        <v>3</v>
      </c>
      <c r="G3590" t="s">
        <v>189</v>
      </c>
      <c r="H3590">
        <v>955</v>
      </c>
      <c r="I3590" t="s">
        <v>282</v>
      </c>
      <c r="J3590" t="s">
        <v>127</v>
      </c>
      <c r="K3590" t="s">
        <v>263</v>
      </c>
      <c r="L3590">
        <v>4532</v>
      </c>
      <c r="M3590" t="s">
        <v>200</v>
      </c>
      <c r="N3590">
        <v>1</v>
      </c>
      <c r="O3590">
        <v>85.69</v>
      </c>
      <c r="P3590">
        <v>0</v>
      </c>
      <c r="Q3590" t="str">
        <f t="shared" si="56"/>
        <v>4-Medium C&amp;I</v>
      </c>
    </row>
    <row r="3591" spans="1:17" x14ac:dyDescent="0.35">
      <c r="A3591">
        <v>5</v>
      </c>
      <c r="B3591" t="s">
        <v>181</v>
      </c>
      <c r="C3591">
        <v>2020</v>
      </c>
      <c r="D3591">
        <v>11</v>
      </c>
      <c r="E3591" t="s">
        <v>267</v>
      </c>
      <c r="F3591">
        <v>3</v>
      </c>
      <c r="G3591" t="s">
        <v>189</v>
      </c>
      <c r="H3591">
        <v>17</v>
      </c>
      <c r="I3591" t="s">
        <v>204</v>
      </c>
      <c r="J3591" t="s">
        <v>128</v>
      </c>
      <c r="K3591" t="s">
        <v>205</v>
      </c>
      <c r="L3591">
        <v>300</v>
      </c>
      <c r="M3591" t="s">
        <v>191</v>
      </c>
      <c r="N3591">
        <v>3</v>
      </c>
      <c r="O3591">
        <v>2602.37</v>
      </c>
      <c r="P3591">
        <v>13760</v>
      </c>
      <c r="Q3591" t="str">
        <f t="shared" si="56"/>
        <v>4-Medium C&amp;I</v>
      </c>
    </row>
    <row r="3592" spans="1:17" x14ac:dyDescent="0.35">
      <c r="A3592">
        <v>5</v>
      </c>
      <c r="B3592" t="s">
        <v>181</v>
      </c>
      <c r="C3592">
        <v>2020</v>
      </c>
      <c r="D3592">
        <v>11</v>
      </c>
      <c r="E3592" t="s">
        <v>267</v>
      </c>
      <c r="F3592">
        <v>3</v>
      </c>
      <c r="G3592" t="s">
        <v>189</v>
      </c>
      <c r="H3592">
        <v>20</v>
      </c>
      <c r="I3592" t="s">
        <v>300</v>
      </c>
      <c r="J3592" t="s">
        <v>128</v>
      </c>
      <c r="K3592" t="s">
        <v>205</v>
      </c>
      <c r="L3592">
        <v>300</v>
      </c>
      <c r="M3592" t="s">
        <v>191</v>
      </c>
      <c r="N3592">
        <v>70</v>
      </c>
      <c r="O3592">
        <v>91048.41</v>
      </c>
      <c r="P3592">
        <v>514148</v>
      </c>
      <c r="Q3592" t="str">
        <f t="shared" si="56"/>
        <v>4-Medium C&amp;I</v>
      </c>
    </row>
    <row r="3593" spans="1:17" x14ac:dyDescent="0.35">
      <c r="A3593">
        <v>5</v>
      </c>
      <c r="B3593" t="s">
        <v>181</v>
      </c>
      <c r="C3593">
        <v>2020</v>
      </c>
      <c r="D3593">
        <v>11</v>
      </c>
      <c r="E3593" t="s">
        <v>267</v>
      </c>
      <c r="F3593">
        <v>1</v>
      </c>
      <c r="G3593" t="s">
        <v>183</v>
      </c>
      <c r="H3593">
        <v>5</v>
      </c>
      <c r="I3593" t="s">
        <v>190</v>
      </c>
      <c r="J3593" t="s">
        <v>115</v>
      </c>
      <c r="K3593" t="s">
        <v>185</v>
      </c>
      <c r="L3593">
        <v>200</v>
      </c>
      <c r="M3593" t="s">
        <v>210</v>
      </c>
      <c r="N3593">
        <v>1310</v>
      </c>
      <c r="O3593">
        <v>1011.92</v>
      </c>
      <c r="P3593">
        <v>591461</v>
      </c>
      <c r="Q3593" t="str">
        <f t="shared" si="56"/>
        <v>3-Small C&amp;I</v>
      </c>
    </row>
    <row r="3594" spans="1:17" x14ac:dyDescent="0.35">
      <c r="A3594">
        <v>5</v>
      </c>
      <c r="B3594" t="s">
        <v>181</v>
      </c>
      <c r="C3594">
        <v>2020</v>
      </c>
      <c r="D3594">
        <v>11</v>
      </c>
      <c r="E3594" t="s">
        <v>267</v>
      </c>
      <c r="F3594">
        <v>1</v>
      </c>
      <c r="G3594" t="s">
        <v>183</v>
      </c>
      <c r="H3594">
        <v>903</v>
      </c>
      <c r="I3594" t="s">
        <v>239</v>
      </c>
      <c r="J3594" t="s">
        <v>121</v>
      </c>
      <c r="K3594" t="s">
        <v>230</v>
      </c>
      <c r="L3594">
        <v>4512</v>
      </c>
      <c r="M3594" t="s">
        <v>186</v>
      </c>
      <c r="N3594">
        <v>432196</v>
      </c>
      <c r="O3594">
        <v>28706418.789999999</v>
      </c>
      <c r="P3594">
        <v>212799724</v>
      </c>
      <c r="Q3594" t="str">
        <f t="shared" si="56"/>
        <v>1-Residential</v>
      </c>
    </row>
    <row r="3595" spans="1:17" x14ac:dyDescent="0.35">
      <c r="A3595">
        <v>4</v>
      </c>
      <c r="B3595" t="s">
        <v>187</v>
      </c>
      <c r="C3595">
        <v>2020</v>
      </c>
      <c r="D3595">
        <v>11</v>
      </c>
      <c r="E3595" t="s">
        <v>267</v>
      </c>
      <c r="F3595">
        <v>1</v>
      </c>
      <c r="G3595" t="s">
        <v>183</v>
      </c>
      <c r="H3595">
        <v>903</v>
      </c>
      <c r="I3595" t="s">
        <v>239</v>
      </c>
      <c r="J3595" t="s">
        <v>121</v>
      </c>
      <c r="K3595" t="s">
        <v>230</v>
      </c>
      <c r="L3595">
        <v>4512</v>
      </c>
      <c r="M3595" t="s">
        <v>186</v>
      </c>
      <c r="N3595">
        <v>9866</v>
      </c>
      <c r="O3595">
        <v>882064.15</v>
      </c>
      <c r="P3595">
        <v>6477134</v>
      </c>
      <c r="Q3595" t="str">
        <f t="shared" si="56"/>
        <v>1-Residential</v>
      </c>
    </row>
    <row r="3596" spans="1:17" x14ac:dyDescent="0.35">
      <c r="A3596">
        <v>5</v>
      </c>
      <c r="B3596" t="s">
        <v>181</v>
      </c>
      <c r="C3596">
        <v>2020</v>
      </c>
      <c r="D3596">
        <v>11</v>
      </c>
      <c r="E3596" t="s">
        <v>267</v>
      </c>
      <c r="F3596">
        <v>3</v>
      </c>
      <c r="G3596" t="s">
        <v>189</v>
      </c>
      <c r="H3596">
        <v>602</v>
      </c>
      <c r="I3596" t="s">
        <v>246</v>
      </c>
      <c r="J3596" t="s">
        <v>125</v>
      </c>
      <c r="K3596" t="s">
        <v>197</v>
      </c>
      <c r="L3596">
        <v>300</v>
      </c>
      <c r="M3596" t="s">
        <v>191</v>
      </c>
      <c r="N3596">
        <v>935</v>
      </c>
      <c r="O3596">
        <v>104544.24</v>
      </c>
      <c r="P3596">
        <v>319764</v>
      </c>
      <c r="Q3596" t="str">
        <f t="shared" si="56"/>
        <v>Street</v>
      </c>
    </row>
    <row r="3597" spans="1:17" x14ac:dyDescent="0.35">
      <c r="A3597">
        <v>5</v>
      </c>
      <c r="B3597" t="s">
        <v>181</v>
      </c>
      <c r="C3597">
        <v>2020</v>
      </c>
      <c r="D3597">
        <v>11</v>
      </c>
      <c r="E3597" t="s">
        <v>267</v>
      </c>
      <c r="F3597">
        <v>6</v>
      </c>
      <c r="G3597" t="s">
        <v>192</v>
      </c>
      <c r="H3597">
        <v>613</v>
      </c>
      <c r="I3597" t="s">
        <v>258</v>
      </c>
      <c r="J3597" t="s">
        <v>116</v>
      </c>
      <c r="K3597" t="s">
        <v>224</v>
      </c>
      <c r="L3597">
        <v>700</v>
      </c>
      <c r="M3597" t="s">
        <v>193</v>
      </c>
      <c r="N3597">
        <v>7</v>
      </c>
      <c r="O3597">
        <v>147.63</v>
      </c>
      <c r="P3597">
        <v>527</v>
      </c>
      <c r="Q3597" t="str">
        <f t="shared" si="56"/>
        <v>3-Small C&amp;I</v>
      </c>
    </row>
    <row r="3598" spans="1:17" x14ac:dyDescent="0.35">
      <c r="A3598">
        <v>5</v>
      </c>
      <c r="B3598" t="s">
        <v>181</v>
      </c>
      <c r="C3598">
        <v>2020</v>
      </c>
      <c r="D3598">
        <v>11</v>
      </c>
      <c r="E3598" t="s">
        <v>267</v>
      </c>
      <c r="F3598">
        <v>60</v>
      </c>
      <c r="G3598" t="s">
        <v>212</v>
      </c>
      <c r="H3598">
        <v>615</v>
      </c>
      <c r="I3598" t="s">
        <v>292</v>
      </c>
      <c r="J3598" t="s">
        <v>123</v>
      </c>
      <c r="K3598" t="s">
        <v>261</v>
      </c>
      <c r="L3598">
        <v>4563</v>
      </c>
      <c r="M3598" t="s">
        <v>228</v>
      </c>
      <c r="N3598">
        <v>43</v>
      </c>
      <c r="O3598">
        <v>4848.75</v>
      </c>
      <c r="P3598">
        <v>11644</v>
      </c>
      <c r="Q3598" t="str">
        <f t="shared" si="56"/>
        <v>Street</v>
      </c>
    </row>
    <row r="3599" spans="1:17" x14ac:dyDescent="0.35">
      <c r="A3599">
        <v>5</v>
      </c>
      <c r="B3599" t="s">
        <v>181</v>
      </c>
      <c r="C3599">
        <v>2020</v>
      </c>
      <c r="D3599">
        <v>11</v>
      </c>
      <c r="E3599" t="s">
        <v>267</v>
      </c>
      <c r="F3599">
        <v>6</v>
      </c>
      <c r="G3599" t="s">
        <v>192</v>
      </c>
      <c r="H3599">
        <v>623</v>
      </c>
      <c r="I3599" t="s">
        <v>295</v>
      </c>
      <c r="J3599" t="s">
        <v>124</v>
      </c>
      <c r="K3599" t="s">
        <v>227</v>
      </c>
      <c r="L3599">
        <v>700</v>
      </c>
      <c r="M3599" t="s">
        <v>193</v>
      </c>
      <c r="N3599">
        <v>1</v>
      </c>
      <c r="O3599">
        <v>1497.57</v>
      </c>
      <c r="P3599">
        <v>6518</v>
      </c>
      <c r="Q3599" t="str">
        <f t="shared" si="56"/>
        <v>Street</v>
      </c>
    </row>
    <row r="3600" spans="1:17" x14ac:dyDescent="0.35">
      <c r="A3600">
        <v>5</v>
      </c>
      <c r="B3600" t="s">
        <v>181</v>
      </c>
      <c r="C3600">
        <v>2020</v>
      </c>
      <c r="D3600">
        <v>11</v>
      </c>
      <c r="E3600" t="s">
        <v>267</v>
      </c>
      <c r="F3600">
        <v>1</v>
      </c>
      <c r="G3600" t="s">
        <v>183</v>
      </c>
      <c r="H3600">
        <v>18</v>
      </c>
      <c r="I3600" t="s">
        <v>215</v>
      </c>
      <c r="J3600" t="s">
        <v>119</v>
      </c>
      <c r="K3600" t="s">
        <v>216</v>
      </c>
      <c r="L3600">
        <v>200</v>
      </c>
      <c r="M3600" t="s">
        <v>210</v>
      </c>
      <c r="N3600">
        <v>1</v>
      </c>
      <c r="O3600">
        <v>181.17</v>
      </c>
      <c r="P3600">
        <v>720</v>
      </c>
      <c r="Q3600" t="str">
        <f t="shared" si="56"/>
        <v>4-Medium C&amp;I</v>
      </c>
    </row>
    <row r="3601" spans="1:17" x14ac:dyDescent="0.35">
      <c r="A3601">
        <v>4</v>
      </c>
      <c r="B3601" t="s">
        <v>187</v>
      </c>
      <c r="C3601">
        <v>2020</v>
      </c>
      <c r="D3601">
        <v>11</v>
      </c>
      <c r="E3601" t="s">
        <v>267</v>
      </c>
      <c r="F3601">
        <v>3</v>
      </c>
      <c r="G3601" t="s">
        <v>189</v>
      </c>
      <c r="H3601">
        <v>950</v>
      </c>
      <c r="I3601" t="s">
        <v>184</v>
      </c>
      <c r="J3601" t="s">
        <v>115</v>
      </c>
      <c r="K3601" t="s">
        <v>185</v>
      </c>
      <c r="L3601">
        <v>4532</v>
      </c>
      <c r="M3601" t="s">
        <v>200</v>
      </c>
      <c r="N3601">
        <v>1218</v>
      </c>
      <c r="O3601">
        <v>158873.82999999999</v>
      </c>
      <c r="P3601">
        <v>1500404</v>
      </c>
      <c r="Q3601" t="str">
        <f t="shared" si="56"/>
        <v>3-Small C&amp;I</v>
      </c>
    </row>
    <row r="3602" spans="1:17" x14ac:dyDescent="0.35">
      <c r="A3602">
        <v>4</v>
      </c>
      <c r="B3602" t="s">
        <v>187</v>
      </c>
      <c r="C3602">
        <v>2020</v>
      </c>
      <c r="D3602">
        <v>11</v>
      </c>
      <c r="E3602" t="s">
        <v>267</v>
      </c>
      <c r="F3602">
        <v>5</v>
      </c>
      <c r="G3602" t="s">
        <v>195</v>
      </c>
      <c r="H3602">
        <v>950</v>
      </c>
      <c r="I3602" t="s">
        <v>184</v>
      </c>
      <c r="J3602" t="s">
        <v>115</v>
      </c>
      <c r="K3602" t="s">
        <v>185</v>
      </c>
      <c r="L3602">
        <v>4552</v>
      </c>
      <c r="M3602" t="s">
        <v>276</v>
      </c>
      <c r="N3602">
        <v>2</v>
      </c>
      <c r="O3602">
        <v>41.6</v>
      </c>
      <c r="P3602">
        <v>221</v>
      </c>
      <c r="Q3602" t="str">
        <f t="shared" si="56"/>
        <v>3-Small C&amp;I</v>
      </c>
    </row>
    <row r="3603" spans="1:17" x14ac:dyDescent="0.35">
      <c r="A3603">
        <v>5</v>
      </c>
      <c r="B3603" t="s">
        <v>181</v>
      </c>
      <c r="C3603">
        <v>2020</v>
      </c>
      <c r="D3603">
        <v>11</v>
      </c>
      <c r="E3603" t="s">
        <v>267</v>
      </c>
      <c r="F3603">
        <v>5</v>
      </c>
      <c r="G3603" t="s">
        <v>195</v>
      </c>
      <c r="H3603">
        <v>11</v>
      </c>
      <c r="I3603" t="s">
        <v>283</v>
      </c>
      <c r="J3603" t="s">
        <v>115</v>
      </c>
      <c r="K3603" t="s">
        <v>185</v>
      </c>
      <c r="L3603">
        <v>460</v>
      </c>
      <c r="M3603" t="s">
        <v>198</v>
      </c>
      <c r="N3603">
        <v>2</v>
      </c>
      <c r="O3603">
        <v>94.04</v>
      </c>
      <c r="P3603">
        <v>408</v>
      </c>
      <c r="Q3603" t="str">
        <f t="shared" si="56"/>
        <v>3-Small C&amp;I</v>
      </c>
    </row>
    <row r="3604" spans="1:17" x14ac:dyDescent="0.35">
      <c r="A3604">
        <v>5</v>
      </c>
      <c r="B3604" t="s">
        <v>181</v>
      </c>
      <c r="C3604">
        <v>2020</v>
      </c>
      <c r="D3604">
        <v>11</v>
      </c>
      <c r="E3604" t="s">
        <v>267</v>
      </c>
      <c r="F3604">
        <v>6</v>
      </c>
      <c r="G3604" t="s">
        <v>192</v>
      </c>
      <c r="H3604">
        <v>608</v>
      </c>
      <c r="I3604" t="s">
        <v>290</v>
      </c>
      <c r="J3604" t="s">
        <v>278</v>
      </c>
      <c r="K3604" t="s">
        <v>212</v>
      </c>
      <c r="L3604">
        <v>700</v>
      </c>
      <c r="M3604" t="s">
        <v>193</v>
      </c>
      <c r="N3604">
        <v>53</v>
      </c>
      <c r="O3604">
        <v>37401.21</v>
      </c>
      <c r="P3604">
        <v>178088</v>
      </c>
      <c r="Q3604" t="str">
        <f t="shared" si="56"/>
        <v>Street</v>
      </c>
    </row>
    <row r="3605" spans="1:17" x14ac:dyDescent="0.35">
      <c r="A3605">
        <v>5</v>
      </c>
      <c r="B3605" t="s">
        <v>181</v>
      </c>
      <c r="C3605">
        <v>2020</v>
      </c>
      <c r="D3605">
        <v>11</v>
      </c>
      <c r="E3605" t="s">
        <v>267</v>
      </c>
      <c r="F3605">
        <v>1</v>
      </c>
      <c r="G3605" t="s">
        <v>183</v>
      </c>
      <c r="H3605">
        <v>15</v>
      </c>
      <c r="I3605" t="s">
        <v>252</v>
      </c>
      <c r="J3605" t="s">
        <v>118</v>
      </c>
      <c r="K3605" t="s">
        <v>214</v>
      </c>
      <c r="L3605">
        <v>200</v>
      </c>
      <c r="M3605" t="s">
        <v>210</v>
      </c>
      <c r="N3605">
        <v>2</v>
      </c>
      <c r="O3605">
        <v>138.59</v>
      </c>
      <c r="P3605">
        <v>547</v>
      </c>
      <c r="Q3605" t="str">
        <f t="shared" si="56"/>
        <v>3-Small C&amp;I</v>
      </c>
    </row>
    <row r="3606" spans="1:17" x14ac:dyDescent="0.35">
      <c r="A3606">
        <v>5</v>
      </c>
      <c r="B3606" t="s">
        <v>181</v>
      </c>
      <c r="C3606">
        <v>2020</v>
      </c>
      <c r="D3606">
        <v>11</v>
      </c>
      <c r="E3606" t="s">
        <v>267</v>
      </c>
      <c r="F3606">
        <v>1</v>
      </c>
      <c r="G3606" t="s">
        <v>183</v>
      </c>
      <c r="H3606">
        <v>953</v>
      </c>
      <c r="I3606" t="s">
        <v>213</v>
      </c>
      <c r="J3606" t="s">
        <v>118</v>
      </c>
      <c r="K3606" t="s">
        <v>214</v>
      </c>
      <c r="L3606">
        <v>4512</v>
      </c>
      <c r="M3606" t="s">
        <v>186</v>
      </c>
      <c r="N3606">
        <v>751</v>
      </c>
      <c r="O3606">
        <v>26046.45</v>
      </c>
      <c r="P3606">
        <v>202753</v>
      </c>
      <c r="Q3606" t="str">
        <f t="shared" si="56"/>
        <v>3-Small C&amp;I</v>
      </c>
    </row>
    <row r="3607" spans="1:17" x14ac:dyDescent="0.35">
      <c r="A3607">
        <v>4</v>
      </c>
      <c r="B3607" t="s">
        <v>187</v>
      </c>
      <c r="C3607">
        <v>2020</v>
      </c>
      <c r="D3607">
        <v>11</v>
      </c>
      <c r="E3607" t="s">
        <v>267</v>
      </c>
      <c r="F3607">
        <v>3</v>
      </c>
      <c r="G3607" t="s">
        <v>189</v>
      </c>
      <c r="H3607">
        <v>710</v>
      </c>
      <c r="I3607" t="s">
        <v>220</v>
      </c>
      <c r="J3607" t="s">
        <v>207</v>
      </c>
      <c r="K3607" t="s">
        <v>208</v>
      </c>
      <c r="L3607">
        <v>4532</v>
      </c>
      <c r="M3607" t="s">
        <v>200</v>
      </c>
      <c r="N3607">
        <v>9</v>
      </c>
      <c r="O3607">
        <v>72620.58</v>
      </c>
      <c r="P3607">
        <v>982373</v>
      </c>
      <c r="Q3607" t="str">
        <f t="shared" si="56"/>
        <v>5-Large C&amp;I</v>
      </c>
    </row>
    <row r="3608" spans="1:17" x14ac:dyDescent="0.35">
      <c r="A3608">
        <v>5</v>
      </c>
      <c r="B3608" t="s">
        <v>181</v>
      </c>
      <c r="C3608">
        <v>2020</v>
      </c>
      <c r="D3608">
        <v>11</v>
      </c>
      <c r="E3608" t="s">
        <v>267</v>
      </c>
      <c r="F3608">
        <v>3</v>
      </c>
      <c r="G3608" t="s">
        <v>189</v>
      </c>
      <c r="H3608">
        <v>18</v>
      </c>
      <c r="I3608" t="s">
        <v>215</v>
      </c>
      <c r="J3608" t="s">
        <v>119</v>
      </c>
      <c r="K3608" t="s">
        <v>216</v>
      </c>
      <c r="L3608">
        <v>300</v>
      </c>
      <c r="M3608" t="s">
        <v>191</v>
      </c>
      <c r="N3608">
        <v>1917</v>
      </c>
      <c r="O3608">
        <v>4325879.7699999996</v>
      </c>
      <c r="P3608">
        <v>24598948</v>
      </c>
      <c r="Q3608" t="str">
        <f t="shared" si="56"/>
        <v>4-Medium C&amp;I</v>
      </c>
    </row>
    <row r="3609" spans="1:17" x14ac:dyDescent="0.35">
      <c r="A3609">
        <v>5</v>
      </c>
      <c r="B3609" t="s">
        <v>181</v>
      </c>
      <c r="C3609">
        <v>2020</v>
      </c>
      <c r="D3609">
        <v>11</v>
      </c>
      <c r="E3609" t="s">
        <v>267</v>
      </c>
      <c r="F3609">
        <v>77</v>
      </c>
      <c r="G3609" t="s">
        <v>212</v>
      </c>
      <c r="H3609">
        <v>18</v>
      </c>
      <c r="I3609" t="s">
        <v>215</v>
      </c>
      <c r="J3609" t="s">
        <v>119</v>
      </c>
      <c r="K3609" t="s">
        <v>216</v>
      </c>
      <c r="L3609">
        <v>1577</v>
      </c>
      <c r="M3609" t="s">
        <v>233</v>
      </c>
      <c r="N3609">
        <v>1</v>
      </c>
      <c r="O3609">
        <v>2118.09</v>
      </c>
      <c r="P3609">
        <v>11600</v>
      </c>
      <c r="Q3609" t="str">
        <f t="shared" si="56"/>
        <v>4-Medium C&amp;I</v>
      </c>
    </row>
    <row r="3610" spans="1:17" x14ac:dyDescent="0.35">
      <c r="A3610">
        <v>5</v>
      </c>
      <c r="B3610" t="s">
        <v>181</v>
      </c>
      <c r="C3610">
        <v>2020</v>
      </c>
      <c r="D3610">
        <v>11</v>
      </c>
      <c r="E3610" t="s">
        <v>267</v>
      </c>
      <c r="F3610">
        <v>3</v>
      </c>
      <c r="G3610" t="s">
        <v>189</v>
      </c>
      <c r="H3610">
        <v>16</v>
      </c>
      <c r="I3610" t="s">
        <v>281</v>
      </c>
      <c r="J3610" t="s">
        <v>127</v>
      </c>
      <c r="K3610" t="s">
        <v>263</v>
      </c>
      <c r="L3610">
        <v>300</v>
      </c>
      <c r="M3610" t="s">
        <v>191</v>
      </c>
      <c r="N3610">
        <v>1</v>
      </c>
      <c r="O3610">
        <v>-4004.04</v>
      </c>
      <c r="P3610">
        <v>-26360</v>
      </c>
      <c r="Q3610" t="str">
        <f t="shared" si="56"/>
        <v>4-Medium C&amp;I</v>
      </c>
    </row>
    <row r="3611" spans="1:17" x14ac:dyDescent="0.35">
      <c r="A3611">
        <v>5</v>
      </c>
      <c r="B3611" t="s">
        <v>181</v>
      </c>
      <c r="C3611">
        <v>2020</v>
      </c>
      <c r="D3611">
        <v>11</v>
      </c>
      <c r="E3611" t="s">
        <v>267</v>
      </c>
      <c r="F3611">
        <v>75</v>
      </c>
      <c r="G3611" t="s">
        <v>212</v>
      </c>
      <c r="H3611">
        <v>701</v>
      </c>
      <c r="I3611" t="s">
        <v>206</v>
      </c>
      <c r="J3611" t="s">
        <v>207</v>
      </c>
      <c r="K3611" t="s">
        <v>208</v>
      </c>
      <c r="L3611">
        <v>1575</v>
      </c>
      <c r="M3611" t="s">
        <v>218</v>
      </c>
      <c r="N3611">
        <v>1</v>
      </c>
      <c r="O3611">
        <v>21907.67</v>
      </c>
      <c r="P3611">
        <v>148400</v>
      </c>
      <c r="Q3611" t="str">
        <f t="shared" si="56"/>
        <v>5-Large C&amp;I</v>
      </c>
    </row>
    <row r="3612" spans="1:17" x14ac:dyDescent="0.35">
      <c r="A3612">
        <v>5</v>
      </c>
      <c r="B3612" t="s">
        <v>181</v>
      </c>
      <c r="C3612">
        <v>2020</v>
      </c>
      <c r="D3612">
        <v>11</v>
      </c>
      <c r="E3612" t="s">
        <v>267</v>
      </c>
      <c r="F3612">
        <v>3</v>
      </c>
      <c r="G3612" t="s">
        <v>189</v>
      </c>
      <c r="H3612">
        <v>953</v>
      </c>
      <c r="I3612" t="s">
        <v>213</v>
      </c>
      <c r="J3612" t="s">
        <v>118</v>
      </c>
      <c r="K3612" t="s">
        <v>214</v>
      </c>
      <c r="L3612">
        <v>4532</v>
      </c>
      <c r="M3612" t="s">
        <v>200</v>
      </c>
      <c r="N3612">
        <v>18890</v>
      </c>
      <c r="O3612">
        <v>708906.66</v>
      </c>
      <c r="P3612">
        <v>7364529</v>
      </c>
      <c r="Q3612" t="str">
        <f t="shared" si="56"/>
        <v>3-Small C&amp;I</v>
      </c>
    </row>
    <row r="3613" spans="1:17" x14ac:dyDescent="0.35">
      <c r="A3613">
        <v>5</v>
      </c>
      <c r="B3613" t="s">
        <v>181</v>
      </c>
      <c r="C3613">
        <v>2020</v>
      </c>
      <c r="D3613">
        <v>11</v>
      </c>
      <c r="E3613" t="s">
        <v>267</v>
      </c>
      <c r="F3613">
        <v>10</v>
      </c>
      <c r="G3613" t="s">
        <v>238</v>
      </c>
      <c r="H3613">
        <v>5</v>
      </c>
      <c r="I3613" t="s">
        <v>190</v>
      </c>
      <c r="J3613" t="s">
        <v>115</v>
      </c>
      <c r="K3613" t="s">
        <v>185</v>
      </c>
      <c r="L3613">
        <v>207</v>
      </c>
      <c r="M3613" t="s">
        <v>243</v>
      </c>
      <c r="N3613">
        <v>13</v>
      </c>
      <c r="O3613">
        <v>1428.21</v>
      </c>
      <c r="P3613">
        <v>6732</v>
      </c>
      <c r="Q3613" t="str">
        <f t="shared" si="56"/>
        <v>3-Small C&amp;I</v>
      </c>
    </row>
    <row r="3614" spans="1:17" x14ac:dyDescent="0.35">
      <c r="A3614">
        <v>5</v>
      </c>
      <c r="B3614" t="s">
        <v>181</v>
      </c>
      <c r="C3614">
        <v>2020</v>
      </c>
      <c r="D3614">
        <v>11</v>
      </c>
      <c r="E3614" t="s">
        <v>267</v>
      </c>
      <c r="F3614">
        <v>1</v>
      </c>
      <c r="G3614" t="s">
        <v>183</v>
      </c>
      <c r="H3614">
        <v>6</v>
      </c>
      <c r="I3614" t="s">
        <v>256</v>
      </c>
      <c r="J3614" t="s">
        <v>122</v>
      </c>
      <c r="K3614" t="s">
        <v>242</v>
      </c>
      <c r="L3614">
        <v>200</v>
      </c>
      <c r="M3614" t="s">
        <v>210</v>
      </c>
      <c r="N3614">
        <v>59875</v>
      </c>
      <c r="O3614">
        <v>4513915.33</v>
      </c>
      <c r="P3614">
        <v>29154401</v>
      </c>
      <c r="Q3614" t="str">
        <f t="shared" si="56"/>
        <v>2-Low Income Residential</v>
      </c>
    </row>
    <row r="3615" spans="1:17" x14ac:dyDescent="0.35">
      <c r="A3615">
        <v>5</v>
      </c>
      <c r="B3615" t="s">
        <v>181</v>
      </c>
      <c r="C3615">
        <v>2020</v>
      </c>
      <c r="D3615">
        <v>11</v>
      </c>
      <c r="E3615" t="s">
        <v>267</v>
      </c>
      <c r="F3615">
        <v>10</v>
      </c>
      <c r="G3615" t="s">
        <v>238</v>
      </c>
      <c r="H3615">
        <v>602</v>
      </c>
      <c r="I3615" t="s">
        <v>246</v>
      </c>
      <c r="J3615" t="s">
        <v>125</v>
      </c>
      <c r="K3615" t="s">
        <v>197</v>
      </c>
      <c r="L3615">
        <v>207</v>
      </c>
      <c r="M3615" t="s">
        <v>243</v>
      </c>
      <c r="N3615">
        <v>2</v>
      </c>
      <c r="O3615">
        <v>71.069999999999993</v>
      </c>
      <c r="P3615">
        <v>161</v>
      </c>
      <c r="Q3615" t="str">
        <f t="shared" si="56"/>
        <v>Street</v>
      </c>
    </row>
    <row r="3616" spans="1:17" x14ac:dyDescent="0.35">
      <c r="A3616">
        <v>5</v>
      </c>
      <c r="B3616" t="s">
        <v>181</v>
      </c>
      <c r="C3616">
        <v>2020</v>
      </c>
      <c r="D3616">
        <v>11</v>
      </c>
      <c r="E3616" t="s">
        <v>267</v>
      </c>
      <c r="F3616">
        <v>6</v>
      </c>
      <c r="G3616" t="s">
        <v>192</v>
      </c>
      <c r="H3616">
        <v>602</v>
      </c>
      <c r="I3616" t="s">
        <v>246</v>
      </c>
      <c r="J3616" t="s">
        <v>125</v>
      </c>
      <c r="K3616" t="s">
        <v>197</v>
      </c>
      <c r="L3616">
        <v>700</v>
      </c>
      <c r="M3616" t="s">
        <v>193</v>
      </c>
      <c r="N3616">
        <v>324</v>
      </c>
      <c r="O3616">
        <v>30859.11</v>
      </c>
      <c r="P3616">
        <v>93865</v>
      </c>
      <c r="Q3616" t="str">
        <f t="shared" si="56"/>
        <v>Street</v>
      </c>
    </row>
    <row r="3617" spans="1:17" x14ac:dyDescent="0.35">
      <c r="A3617">
        <v>4</v>
      </c>
      <c r="B3617" t="s">
        <v>187</v>
      </c>
      <c r="C3617">
        <v>2020</v>
      </c>
      <c r="D3617">
        <v>11</v>
      </c>
      <c r="E3617" t="s">
        <v>267</v>
      </c>
      <c r="F3617">
        <v>10</v>
      </c>
      <c r="G3617" t="s">
        <v>238</v>
      </c>
      <c r="H3617">
        <v>1</v>
      </c>
      <c r="I3617" t="s">
        <v>229</v>
      </c>
      <c r="J3617" t="s">
        <v>121</v>
      </c>
      <c r="K3617" t="s">
        <v>230</v>
      </c>
      <c r="L3617">
        <v>207</v>
      </c>
      <c r="M3617" t="s">
        <v>243</v>
      </c>
      <c r="N3617">
        <v>23</v>
      </c>
      <c r="O3617">
        <v>2839.98</v>
      </c>
      <c r="P3617">
        <v>20384</v>
      </c>
      <c r="Q3617" t="str">
        <f t="shared" si="56"/>
        <v>1-Residential</v>
      </c>
    </row>
    <row r="3618" spans="1:17" x14ac:dyDescent="0.35">
      <c r="A3618">
        <v>5</v>
      </c>
      <c r="B3618" t="s">
        <v>181</v>
      </c>
      <c r="C3618">
        <v>2020</v>
      </c>
      <c r="D3618">
        <v>11</v>
      </c>
      <c r="E3618" t="s">
        <v>267</v>
      </c>
      <c r="F3618">
        <v>10</v>
      </c>
      <c r="G3618" t="s">
        <v>238</v>
      </c>
      <c r="H3618">
        <v>905</v>
      </c>
      <c r="I3618" t="s">
        <v>272</v>
      </c>
      <c r="J3618" t="s">
        <v>122</v>
      </c>
      <c r="K3618" t="s">
        <v>242</v>
      </c>
      <c r="L3618">
        <v>4513</v>
      </c>
      <c r="M3618" t="s">
        <v>240</v>
      </c>
      <c r="N3618">
        <v>4551</v>
      </c>
      <c r="O3618">
        <v>115045.32</v>
      </c>
      <c r="P3618">
        <v>2974702</v>
      </c>
      <c r="Q3618" t="str">
        <f t="shared" si="56"/>
        <v>2-Low Income Residential</v>
      </c>
    </row>
    <row r="3619" spans="1:17" x14ac:dyDescent="0.35">
      <c r="A3619">
        <v>4</v>
      </c>
      <c r="B3619" t="s">
        <v>187</v>
      </c>
      <c r="C3619">
        <v>2020</v>
      </c>
      <c r="D3619">
        <v>11</v>
      </c>
      <c r="E3619" t="s">
        <v>267</v>
      </c>
      <c r="F3619">
        <v>10</v>
      </c>
      <c r="G3619" t="s">
        <v>238</v>
      </c>
      <c r="H3619">
        <v>905</v>
      </c>
      <c r="I3619" t="s">
        <v>272</v>
      </c>
      <c r="J3619" t="s">
        <v>122</v>
      </c>
      <c r="K3619" t="s">
        <v>242</v>
      </c>
      <c r="L3619">
        <v>4513</v>
      </c>
      <c r="M3619" t="s">
        <v>240</v>
      </c>
      <c r="N3619">
        <v>4</v>
      </c>
      <c r="O3619">
        <v>102.45</v>
      </c>
      <c r="P3619">
        <v>2223</v>
      </c>
      <c r="Q3619" t="str">
        <f t="shared" si="56"/>
        <v>2-Low Income Residential</v>
      </c>
    </row>
    <row r="3620" spans="1:17" x14ac:dyDescent="0.35">
      <c r="A3620">
        <v>5</v>
      </c>
      <c r="B3620" t="s">
        <v>181</v>
      </c>
      <c r="C3620">
        <v>2020</v>
      </c>
      <c r="D3620">
        <v>11</v>
      </c>
      <c r="E3620" t="s">
        <v>267</v>
      </c>
      <c r="F3620">
        <v>6</v>
      </c>
      <c r="G3620" t="s">
        <v>192</v>
      </c>
      <c r="H3620">
        <v>603</v>
      </c>
      <c r="I3620" t="s">
        <v>196</v>
      </c>
      <c r="J3620" t="s">
        <v>125</v>
      </c>
      <c r="K3620" t="s">
        <v>197</v>
      </c>
      <c r="L3620">
        <v>700</v>
      </c>
      <c r="M3620" t="s">
        <v>193</v>
      </c>
      <c r="N3620">
        <v>640</v>
      </c>
      <c r="O3620">
        <v>49913.22</v>
      </c>
      <c r="P3620">
        <v>153115</v>
      </c>
      <c r="Q3620" t="str">
        <f t="shared" si="56"/>
        <v>Street</v>
      </c>
    </row>
    <row r="3621" spans="1:17" x14ac:dyDescent="0.35">
      <c r="A3621">
        <v>4</v>
      </c>
      <c r="B3621" t="s">
        <v>187</v>
      </c>
      <c r="C3621">
        <v>2020</v>
      </c>
      <c r="D3621">
        <v>11</v>
      </c>
      <c r="E3621" t="s">
        <v>267</v>
      </c>
      <c r="F3621">
        <v>1</v>
      </c>
      <c r="G3621" t="s">
        <v>183</v>
      </c>
      <c r="H3621">
        <v>905</v>
      </c>
      <c r="I3621" t="s">
        <v>272</v>
      </c>
      <c r="J3621" t="s">
        <v>122</v>
      </c>
      <c r="K3621" t="s">
        <v>242</v>
      </c>
      <c r="L3621">
        <v>4512</v>
      </c>
      <c r="M3621" t="s">
        <v>186</v>
      </c>
      <c r="N3621">
        <v>109</v>
      </c>
      <c r="O3621">
        <v>2950.37</v>
      </c>
      <c r="P3621">
        <v>70627</v>
      </c>
      <c r="Q3621" t="str">
        <f t="shared" si="56"/>
        <v>2-Low Income Residential</v>
      </c>
    </row>
    <row r="3622" spans="1:17" x14ac:dyDescent="0.35">
      <c r="A3622">
        <v>4</v>
      </c>
      <c r="B3622" t="s">
        <v>187</v>
      </c>
      <c r="C3622">
        <v>2020</v>
      </c>
      <c r="D3622">
        <v>11</v>
      </c>
      <c r="E3622" t="s">
        <v>267</v>
      </c>
      <c r="F3622">
        <v>60</v>
      </c>
      <c r="G3622" t="s">
        <v>212</v>
      </c>
      <c r="H3622">
        <v>615</v>
      </c>
      <c r="I3622" t="s">
        <v>292</v>
      </c>
      <c r="J3622" t="s">
        <v>123</v>
      </c>
      <c r="K3622" t="s">
        <v>261</v>
      </c>
      <c r="L3622">
        <v>4563</v>
      </c>
      <c r="M3622" t="s">
        <v>228</v>
      </c>
      <c r="N3622">
        <v>1</v>
      </c>
      <c r="O3622">
        <v>11.13</v>
      </c>
      <c r="P3622">
        <v>33</v>
      </c>
      <c r="Q3622" t="str">
        <f t="shared" si="56"/>
        <v>Street</v>
      </c>
    </row>
    <row r="3623" spans="1:17" x14ac:dyDescent="0.35">
      <c r="A3623">
        <v>5</v>
      </c>
      <c r="B3623" t="s">
        <v>181</v>
      </c>
      <c r="C3623">
        <v>2020</v>
      </c>
      <c r="D3623">
        <v>11</v>
      </c>
      <c r="E3623" t="s">
        <v>267</v>
      </c>
      <c r="F3623">
        <v>60</v>
      </c>
      <c r="G3623" t="s">
        <v>212</v>
      </c>
      <c r="H3623">
        <v>600</v>
      </c>
      <c r="I3623" t="s">
        <v>266</v>
      </c>
      <c r="J3623" t="s">
        <v>123</v>
      </c>
      <c r="K3623" t="s">
        <v>261</v>
      </c>
      <c r="L3623">
        <v>360</v>
      </c>
      <c r="M3623" t="s">
        <v>225</v>
      </c>
      <c r="N3623">
        <v>9</v>
      </c>
      <c r="O3623">
        <v>4163.7700000000004</v>
      </c>
      <c r="P3623">
        <v>5643</v>
      </c>
      <c r="Q3623" t="str">
        <f t="shared" si="56"/>
        <v>Street</v>
      </c>
    </row>
    <row r="3624" spans="1:17" x14ac:dyDescent="0.35">
      <c r="A3624">
        <v>5</v>
      </c>
      <c r="B3624" t="s">
        <v>181</v>
      </c>
      <c r="C3624">
        <v>2020</v>
      </c>
      <c r="D3624">
        <v>11</v>
      </c>
      <c r="E3624" t="s">
        <v>267</v>
      </c>
      <c r="F3624">
        <v>5</v>
      </c>
      <c r="G3624" t="s">
        <v>195</v>
      </c>
      <c r="H3624">
        <v>951</v>
      </c>
      <c r="I3624" t="s">
        <v>250</v>
      </c>
      <c r="J3624" t="s">
        <v>126</v>
      </c>
      <c r="K3624" t="s">
        <v>249</v>
      </c>
      <c r="L3624">
        <v>4552</v>
      </c>
      <c r="M3624" t="s">
        <v>276</v>
      </c>
      <c r="N3624">
        <v>1</v>
      </c>
      <c r="O3624">
        <v>35.4</v>
      </c>
      <c r="P3624">
        <v>300</v>
      </c>
      <c r="Q3624" t="str">
        <f t="shared" si="56"/>
        <v>3-Small C&amp;I</v>
      </c>
    </row>
    <row r="3625" spans="1:17" x14ac:dyDescent="0.35">
      <c r="A3625">
        <v>5</v>
      </c>
      <c r="B3625" t="s">
        <v>181</v>
      </c>
      <c r="C3625">
        <v>2020</v>
      </c>
      <c r="D3625">
        <v>11</v>
      </c>
      <c r="E3625" t="s">
        <v>267</v>
      </c>
      <c r="F3625">
        <v>1</v>
      </c>
      <c r="G3625" t="s">
        <v>183</v>
      </c>
      <c r="H3625">
        <v>10</v>
      </c>
      <c r="I3625" t="s">
        <v>251</v>
      </c>
      <c r="J3625" t="s">
        <v>117</v>
      </c>
      <c r="K3625" t="s">
        <v>236</v>
      </c>
      <c r="L3625">
        <v>200</v>
      </c>
      <c r="M3625" t="s">
        <v>210</v>
      </c>
      <c r="N3625">
        <v>1111</v>
      </c>
      <c r="O3625">
        <v>73203.67</v>
      </c>
      <c r="P3625">
        <v>334357</v>
      </c>
      <c r="Q3625" t="str">
        <f t="shared" si="56"/>
        <v>3-Small C&amp;I</v>
      </c>
    </row>
    <row r="3626" spans="1:17" x14ac:dyDescent="0.35">
      <c r="A3626">
        <v>5</v>
      </c>
      <c r="B3626" t="s">
        <v>181</v>
      </c>
      <c r="C3626">
        <v>2020</v>
      </c>
      <c r="D3626">
        <v>11</v>
      </c>
      <c r="E3626" t="s">
        <v>267</v>
      </c>
      <c r="F3626">
        <v>75</v>
      </c>
      <c r="G3626" t="s">
        <v>212</v>
      </c>
      <c r="H3626">
        <v>5</v>
      </c>
      <c r="I3626" t="s">
        <v>190</v>
      </c>
      <c r="J3626" t="s">
        <v>115</v>
      </c>
      <c r="K3626" t="s">
        <v>185</v>
      </c>
      <c r="L3626">
        <v>1575</v>
      </c>
      <c r="M3626" t="s">
        <v>218</v>
      </c>
      <c r="N3626">
        <v>5</v>
      </c>
      <c r="O3626">
        <v>1688.6</v>
      </c>
      <c r="P3626">
        <v>8470</v>
      </c>
      <c r="Q3626" t="str">
        <f t="shared" si="56"/>
        <v>3-Small C&amp;I</v>
      </c>
    </row>
    <row r="3627" spans="1:17" x14ac:dyDescent="0.35">
      <c r="A3627">
        <v>5</v>
      </c>
      <c r="B3627" t="s">
        <v>181</v>
      </c>
      <c r="C3627">
        <v>2020</v>
      </c>
      <c r="D3627">
        <v>11</v>
      </c>
      <c r="E3627" t="s">
        <v>267</v>
      </c>
      <c r="F3627">
        <v>77</v>
      </c>
      <c r="G3627" t="s">
        <v>212</v>
      </c>
      <c r="H3627">
        <v>5</v>
      </c>
      <c r="I3627" t="s">
        <v>190</v>
      </c>
      <c r="J3627" t="s">
        <v>115</v>
      </c>
      <c r="K3627" t="s">
        <v>185</v>
      </c>
      <c r="L3627">
        <v>1577</v>
      </c>
      <c r="M3627" t="s">
        <v>233</v>
      </c>
      <c r="N3627">
        <v>2</v>
      </c>
      <c r="O3627">
        <v>1172.99</v>
      </c>
      <c r="P3627">
        <v>6508</v>
      </c>
      <c r="Q3627" t="str">
        <f t="shared" si="56"/>
        <v>3-Small C&amp;I</v>
      </c>
    </row>
    <row r="3628" spans="1:17" x14ac:dyDescent="0.35">
      <c r="A3628">
        <v>5</v>
      </c>
      <c r="B3628" t="s">
        <v>181</v>
      </c>
      <c r="C3628">
        <v>2020</v>
      </c>
      <c r="D3628">
        <v>11</v>
      </c>
      <c r="E3628" t="s">
        <v>267</v>
      </c>
      <c r="F3628">
        <v>6</v>
      </c>
      <c r="G3628" t="s">
        <v>192</v>
      </c>
      <c r="H3628">
        <v>627</v>
      </c>
      <c r="I3628" t="s">
        <v>257</v>
      </c>
      <c r="J3628" t="s">
        <v>132</v>
      </c>
      <c r="K3628" t="s">
        <v>212</v>
      </c>
      <c r="L3628">
        <v>4562</v>
      </c>
      <c r="M3628" t="s">
        <v>211</v>
      </c>
      <c r="N3628">
        <v>1</v>
      </c>
      <c r="O3628">
        <v>813.08</v>
      </c>
      <c r="P3628">
        <v>216</v>
      </c>
      <c r="Q3628" t="str">
        <f t="shared" si="56"/>
        <v>Street</v>
      </c>
    </row>
    <row r="3629" spans="1:17" x14ac:dyDescent="0.35">
      <c r="A3629">
        <v>5</v>
      </c>
      <c r="B3629" t="s">
        <v>181</v>
      </c>
      <c r="C3629">
        <v>2020</v>
      </c>
      <c r="D3629">
        <v>11</v>
      </c>
      <c r="E3629" t="s">
        <v>267</v>
      </c>
      <c r="F3629">
        <v>75</v>
      </c>
      <c r="G3629" t="s">
        <v>212</v>
      </c>
      <c r="H3629">
        <v>13</v>
      </c>
      <c r="I3629" t="s">
        <v>296</v>
      </c>
      <c r="J3629" t="s">
        <v>119</v>
      </c>
      <c r="K3629" t="s">
        <v>216</v>
      </c>
      <c r="L3629">
        <v>1575</v>
      </c>
      <c r="M3629" t="s">
        <v>218</v>
      </c>
      <c r="N3629">
        <v>1</v>
      </c>
      <c r="O3629">
        <v>659.78</v>
      </c>
      <c r="P3629">
        <v>3710</v>
      </c>
      <c r="Q3629" t="str">
        <f t="shared" si="56"/>
        <v>4-Medium C&amp;I</v>
      </c>
    </row>
    <row r="3630" spans="1:17" x14ac:dyDescent="0.35">
      <c r="A3630">
        <v>5</v>
      </c>
      <c r="B3630" t="s">
        <v>181</v>
      </c>
      <c r="C3630">
        <v>2020</v>
      </c>
      <c r="D3630">
        <v>11</v>
      </c>
      <c r="E3630" t="s">
        <v>267</v>
      </c>
      <c r="F3630">
        <v>3</v>
      </c>
      <c r="G3630" t="s">
        <v>189</v>
      </c>
      <c r="H3630">
        <v>954</v>
      </c>
      <c r="I3630" t="s">
        <v>237</v>
      </c>
      <c r="J3630" t="s">
        <v>119</v>
      </c>
      <c r="K3630" t="s">
        <v>216</v>
      </c>
      <c r="L3630">
        <v>4532</v>
      </c>
      <c r="M3630" t="s">
        <v>200</v>
      </c>
      <c r="N3630">
        <v>7554</v>
      </c>
      <c r="O3630">
        <v>11010315.890000001</v>
      </c>
      <c r="P3630">
        <v>131164833</v>
      </c>
      <c r="Q3630" t="str">
        <f t="shared" si="56"/>
        <v>4-Medium C&amp;I</v>
      </c>
    </row>
    <row r="3631" spans="1:17" x14ac:dyDescent="0.35">
      <c r="A3631">
        <v>4</v>
      </c>
      <c r="B3631" t="s">
        <v>187</v>
      </c>
      <c r="C3631">
        <v>2020</v>
      </c>
      <c r="D3631">
        <v>11</v>
      </c>
      <c r="E3631" t="s">
        <v>267</v>
      </c>
      <c r="F3631">
        <v>3</v>
      </c>
      <c r="G3631" t="s">
        <v>189</v>
      </c>
      <c r="H3631">
        <v>954</v>
      </c>
      <c r="I3631" t="s">
        <v>237</v>
      </c>
      <c r="J3631" t="s">
        <v>119</v>
      </c>
      <c r="K3631" t="s">
        <v>216</v>
      </c>
      <c r="L3631">
        <v>4532</v>
      </c>
      <c r="M3631" t="s">
        <v>200</v>
      </c>
      <c r="N3631">
        <v>71</v>
      </c>
      <c r="O3631">
        <v>123315.99</v>
      </c>
      <c r="P3631">
        <v>1342664</v>
      </c>
      <c r="Q3631" t="str">
        <f t="shared" si="56"/>
        <v>4-Medium C&amp;I</v>
      </c>
    </row>
    <row r="3632" spans="1:17" x14ac:dyDescent="0.35">
      <c r="A3632">
        <v>5</v>
      </c>
      <c r="B3632" t="s">
        <v>181</v>
      </c>
      <c r="C3632">
        <v>2020</v>
      </c>
      <c r="D3632">
        <v>11</v>
      </c>
      <c r="E3632" t="s">
        <v>267</v>
      </c>
      <c r="F3632">
        <v>3</v>
      </c>
      <c r="G3632" t="s">
        <v>189</v>
      </c>
      <c r="H3632">
        <v>956</v>
      </c>
      <c r="I3632" t="s">
        <v>285</v>
      </c>
      <c r="J3632" t="s">
        <v>119</v>
      </c>
      <c r="K3632" t="s">
        <v>216</v>
      </c>
      <c r="L3632">
        <v>4532</v>
      </c>
      <c r="M3632" t="s">
        <v>200</v>
      </c>
      <c r="N3632">
        <v>212</v>
      </c>
      <c r="O3632">
        <v>301703.55</v>
      </c>
      <c r="P3632">
        <v>3688993</v>
      </c>
      <c r="Q3632" t="str">
        <f t="shared" si="56"/>
        <v>4-Medium C&amp;I</v>
      </c>
    </row>
    <row r="3633" spans="1:17" x14ac:dyDescent="0.35">
      <c r="A3633">
        <v>4</v>
      </c>
      <c r="B3633" t="s">
        <v>187</v>
      </c>
      <c r="C3633">
        <v>2020</v>
      </c>
      <c r="D3633">
        <v>11</v>
      </c>
      <c r="E3633" t="s">
        <v>267</v>
      </c>
      <c r="F3633">
        <v>10</v>
      </c>
      <c r="G3633" t="s">
        <v>238</v>
      </c>
      <c r="H3633">
        <v>903</v>
      </c>
      <c r="I3633" t="s">
        <v>239</v>
      </c>
      <c r="J3633" t="s">
        <v>121</v>
      </c>
      <c r="K3633" t="s">
        <v>230</v>
      </c>
      <c r="L3633">
        <v>4513</v>
      </c>
      <c r="M3633" t="s">
        <v>240</v>
      </c>
      <c r="N3633">
        <v>149</v>
      </c>
      <c r="O3633">
        <v>12260.18</v>
      </c>
      <c r="P3633">
        <v>88543</v>
      </c>
      <c r="Q3633" t="str">
        <f t="shared" si="56"/>
        <v>1-Residential</v>
      </c>
    </row>
    <row r="3634" spans="1:17" x14ac:dyDescent="0.35">
      <c r="A3634">
        <v>5</v>
      </c>
      <c r="B3634" t="s">
        <v>181</v>
      </c>
      <c r="C3634">
        <v>2020</v>
      </c>
      <c r="D3634">
        <v>11</v>
      </c>
      <c r="E3634" t="s">
        <v>267</v>
      </c>
      <c r="F3634">
        <v>1</v>
      </c>
      <c r="G3634" t="s">
        <v>183</v>
      </c>
      <c r="H3634">
        <v>7</v>
      </c>
      <c r="I3634" t="s">
        <v>241</v>
      </c>
      <c r="J3634" t="s">
        <v>122</v>
      </c>
      <c r="K3634" t="s">
        <v>242</v>
      </c>
      <c r="L3634">
        <v>200</v>
      </c>
      <c r="M3634" t="s">
        <v>210</v>
      </c>
      <c r="N3634">
        <v>107</v>
      </c>
      <c r="O3634">
        <v>7772.59</v>
      </c>
      <c r="P3634">
        <v>50595</v>
      </c>
      <c r="Q3634" t="str">
        <f t="shared" ref="Q3634:Q3697" si="57">VLOOKUP(J3634,S:T,2,FALSE)</f>
        <v>2-Low Income Residential</v>
      </c>
    </row>
    <row r="3635" spans="1:17" x14ac:dyDescent="0.35">
      <c r="A3635">
        <v>5</v>
      </c>
      <c r="B3635" t="s">
        <v>181</v>
      </c>
      <c r="C3635">
        <v>2020</v>
      </c>
      <c r="D3635">
        <v>11</v>
      </c>
      <c r="E3635" t="s">
        <v>267</v>
      </c>
      <c r="F3635">
        <v>1</v>
      </c>
      <c r="G3635" t="s">
        <v>183</v>
      </c>
      <c r="H3635">
        <v>603</v>
      </c>
      <c r="I3635" t="s">
        <v>196</v>
      </c>
      <c r="J3635" t="s">
        <v>125</v>
      </c>
      <c r="K3635" t="s">
        <v>197</v>
      </c>
      <c r="L3635">
        <v>200</v>
      </c>
      <c r="M3635" t="s">
        <v>210</v>
      </c>
      <c r="N3635">
        <v>693</v>
      </c>
      <c r="O3635">
        <v>20790.03</v>
      </c>
      <c r="P3635">
        <v>55098</v>
      </c>
      <c r="Q3635" t="str">
        <f t="shared" si="57"/>
        <v>Street</v>
      </c>
    </row>
    <row r="3636" spans="1:17" x14ac:dyDescent="0.35">
      <c r="A3636">
        <v>5</v>
      </c>
      <c r="B3636" t="s">
        <v>181</v>
      </c>
      <c r="C3636">
        <v>2020</v>
      </c>
      <c r="D3636">
        <v>11</v>
      </c>
      <c r="E3636" t="s">
        <v>267</v>
      </c>
      <c r="F3636">
        <v>5</v>
      </c>
      <c r="G3636" t="s">
        <v>195</v>
      </c>
      <c r="H3636">
        <v>616</v>
      </c>
      <c r="I3636" t="s">
        <v>199</v>
      </c>
      <c r="J3636" t="s">
        <v>125</v>
      </c>
      <c r="K3636" t="s">
        <v>197</v>
      </c>
      <c r="L3636">
        <v>4552</v>
      </c>
      <c r="M3636" t="s">
        <v>276</v>
      </c>
      <c r="N3636">
        <v>105</v>
      </c>
      <c r="O3636">
        <v>14846.8</v>
      </c>
      <c r="P3636">
        <v>68091</v>
      </c>
      <c r="Q3636" t="str">
        <f t="shared" si="57"/>
        <v>Street</v>
      </c>
    </row>
    <row r="3637" spans="1:17" x14ac:dyDescent="0.35">
      <c r="A3637">
        <v>5</v>
      </c>
      <c r="B3637" t="s">
        <v>181</v>
      </c>
      <c r="C3637">
        <v>2020</v>
      </c>
      <c r="D3637">
        <v>11</v>
      </c>
      <c r="E3637" t="s">
        <v>267</v>
      </c>
      <c r="F3637">
        <v>5</v>
      </c>
      <c r="G3637" t="s">
        <v>195</v>
      </c>
      <c r="H3637">
        <v>603</v>
      </c>
      <c r="I3637" t="s">
        <v>196</v>
      </c>
      <c r="J3637" t="s">
        <v>125</v>
      </c>
      <c r="K3637" t="s">
        <v>197</v>
      </c>
      <c r="L3637">
        <v>460</v>
      </c>
      <c r="M3637" t="s">
        <v>198</v>
      </c>
      <c r="N3637">
        <v>49</v>
      </c>
      <c r="O3637">
        <v>7276.22</v>
      </c>
      <c r="P3637">
        <v>23838</v>
      </c>
      <c r="Q3637" t="str">
        <f t="shared" si="57"/>
        <v>Street</v>
      </c>
    </row>
    <row r="3638" spans="1:17" x14ac:dyDescent="0.35">
      <c r="A3638">
        <v>5</v>
      </c>
      <c r="B3638" t="s">
        <v>181</v>
      </c>
      <c r="C3638">
        <v>2020</v>
      </c>
      <c r="D3638">
        <v>11</v>
      </c>
      <c r="E3638" t="s">
        <v>267</v>
      </c>
      <c r="F3638">
        <v>3</v>
      </c>
      <c r="G3638" t="s">
        <v>189</v>
      </c>
      <c r="H3638">
        <v>2</v>
      </c>
      <c r="I3638" t="s">
        <v>264</v>
      </c>
      <c r="J3638" t="s">
        <v>121</v>
      </c>
      <c r="K3638" t="s">
        <v>230</v>
      </c>
      <c r="L3638">
        <v>300</v>
      </c>
      <c r="M3638" t="s">
        <v>191</v>
      </c>
      <c r="N3638">
        <v>2</v>
      </c>
      <c r="O3638">
        <v>23.48</v>
      </c>
      <c r="P3638">
        <v>42</v>
      </c>
      <c r="Q3638" t="str">
        <f t="shared" si="57"/>
        <v>1-Residential</v>
      </c>
    </row>
    <row r="3639" spans="1:17" x14ac:dyDescent="0.35">
      <c r="A3639">
        <v>5</v>
      </c>
      <c r="B3639" t="s">
        <v>181</v>
      </c>
      <c r="C3639">
        <v>2020</v>
      </c>
      <c r="D3639">
        <v>11</v>
      </c>
      <c r="E3639" t="s">
        <v>267</v>
      </c>
      <c r="F3639">
        <v>71</v>
      </c>
      <c r="G3639" t="s">
        <v>212</v>
      </c>
      <c r="H3639">
        <v>1</v>
      </c>
      <c r="I3639" t="s">
        <v>229</v>
      </c>
      <c r="J3639" t="s">
        <v>121</v>
      </c>
      <c r="K3639" t="s">
        <v>230</v>
      </c>
      <c r="L3639">
        <v>1571</v>
      </c>
      <c r="M3639" t="s">
        <v>265</v>
      </c>
      <c r="N3639">
        <v>1</v>
      </c>
      <c r="O3639">
        <v>7</v>
      </c>
      <c r="P3639">
        <v>0</v>
      </c>
      <c r="Q3639" t="str">
        <f t="shared" si="57"/>
        <v>1-Residential</v>
      </c>
    </row>
    <row r="3640" spans="1:17" x14ac:dyDescent="0.35">
      <c r="A3640">
        <v>5</v>
      </c>
      <c r="B3640" t="s">
        <v>181</v>
      </c>
      <c r="C3640">
        <v>2020</v>
      </c>
      <c r="D3640">
        <v>11</v>
      </c>
      <c r="E3640" t="s">
        <v>267</v>
      </c>
      <c r="F3640">
        <v>79</v>
      </c>
      <c r="G3640" t="s">
        <v>212</v>
      </c>
      <c r="H3640">
        <v>710</v>
      </c>
      <c r="I3640" t="s">
        <v>220</v>
      </c>
      <c r="J3640" t="s">
        <v>207</v>
      </c>
      <c r="K3640" t="s">
        <v>208</v>
      </c>
      <c r="L3640">
        <v>4579</v>
      </c>
      <c r="M3640" t="s">
        <v>221</v>
      </c>
      <c r="N3640">
        <v>1</v>
      </c>
      <c r="O3640">
        <v>5680.76</v>
      </c>
      <c r="P3640">
        <v>88927</v>
      </c>
      <c r="Q3640" t="str">
        <f t="shared" si="57"/>
        <v>5-Large C&amp;I</v>
      </c>
    </row>
    <row r="3641" spans="1:17" x14ac:dyDescent="0.35">
      <c r="A3641">
        <v>5</v>
      </c>
      <c r="B3641" t="s">
        <v>181</v>
      </c>
      <c r="C3641">
        <v>2020</v>
      </c>
      <c r="D3641">
        <v>11</v>
      </c>
      <c r="E3641" t="s">
        <v>267</v>
      </c>
      <c r="F3641">
        <v>6</v>
      </c>
      <c r="G3641" t="s">
        <v>192</v>
      </c>
      <c r="H3641">
        <v>621</v>
      </c>
      <c r="I3641" t="s">
        <v>259</v>
      </c>
      <c r="J3641" t="s">
        <v>116</v>
      </c>
      <c r="K3641" t="s">
        <v>224</v>
      </c>
      <c r="L3641">
        <v>4562</v>
      </c>
      <c r="M3641" t="s">
        <v>211</v>
      </c>
      <c r="N3641">
        <v>10</v>
      </c>
      <c r="O3641">
        <v>189.47</v>
      </c>
      <c r="P3641">
        <v>1275</v>
      </c>
      <c r="Q3641" t="str">
        <f t="shared" si="57"/>
        <v>3-Small C&amp;I</v>
      </c>
    </row>
    <row r="3642" spans="1:17" x14ac:dyDescent="0.35">
      <c r="A3642">
        <v>5</v>
      </c>
      <c r="B3642" t="s">
        <v>181</v>
      </c>
      <c r="C3642">
        <v>2020</v>
      </c>
      <c r="D3642">
        <v>11</v>
      </c>
      <c r="E3642" t="s">
        <v>267</v>
      </c>
      <c r="F3642">
        <v>6</v>
      </c>
      <c r="G3642" t="s">
        <v>192</v>
      </c>
      <c r="H3642">
        <v>618</v>
      </c>
      <c r="I3642" t="s">
        <v>294</v>
      </c>
      <c r="J3642" t="s">
        <v>130</v>
      </c>
      <c r="K3642" t="s">
        <v>280</v>
      </c>
      <c r="L3642">
        <v>4562</v>
      </c>
      <c r="M3642" t="s">
        <v>211</v>
      </c>
      <c r="N3642">
        <v>6</v>
      </c>
      <c r="O3642">
        <v>1540.81</v>
      </c>
      <c r="P3642">
        <v>4267</v>
      </c>
      <c r="Q3642" t="str">
        <f t="shared" si="57"/>
        <v>Street</v>
      </c>
    </row>
    <row r="3643" spans="1:17" x14ac:dyDescent="0.35">
      <c r="A3643">
        <v>5</v>
      </c>
      <c r="B3643" t="s">
        <v>181</v>
      </c>
      <c r="C3643">
        <v>2020</v>
      </c>
      <c r="D3643">
        <v>11</v>
      </c>
      <c r="E3643" t="s">
        <v>267</v>
      </c>
      <c r="F3643">
        <v>6</v>
      </c>
      <c r="G3643" t="s">
        <v>192</v>
      </c>
      <c r="H3643">
        <v>624</v>
      </c>
      <c r="I3643" t="s">
        <v>226</v>
      </c>
      <c r="J3643" t="s">
        <v>124</v>
      </c>
      <c r="K3643" t="s">
        <v>227</v>
      </c>
      <c r="L3643">
        <v>4562</v>
      </c>
      <c r="M3643" t="s">
        <v>211</v>
      </c>
      <c r="N3643">
        <v>11</v>
      </c>
      <c r="O3643">
        <v>1789.73</v>
      </c>
      <c r="P3643">
        <v>12176</v>
      </c>
      <c r="Q3643" t="str">
        <f t="shared" si="57"/>
        <v>Street</v>
      </c>
    </row>
    <row r="3644" spans="1:17" x14ac:dyDescent="0.35">
      <c r="A3644">
        <v>5</v>
      </c>
      <c r="B3644" t="s">
        <v>181</v>
      </c>
      <c r="C3644">
        <v>2020</v>
      </c>
      <c r="D3644">
        <v>11</v>
      </c>
      <c r="E3644" t="s">
        <v>267</v>
      </c>
      <c r="F3644">
        <v>3</v>
      </c>
      <c r="G3644" t="s">
        <v>189</v>
      </c>
      <c r="H3644">
        <v>13</v>
      </c>
      <c r="I3644" t="s">
        <v>296</v>
      </c>
      <c r="J3644" t="s">
        <v>119</v>
      </c>
      <c r="K3644" t="s">
        <v>216</v>
      </c>
      <c r="L3644">
        <v>300</v>
      </c>
      <c r="M3644" t="s">
        <v>191</v>
      </c>
      <c r="N3644">
        <v>91</v>
      </c>
      <c r="O3644">
        <v>162732.5</v>
      </c>
      <c r="P3644">
        <v>874838</v>
      </c>
      <c r="Q3644" t="str">
        <f t="shared" si="57"/>
        <v>4-Medium C&amp;I</v>
      </c>
    </row>
    <row r="3645" spans="1:17" x14ac:dyDescent="0.35">
      <c r="A3645">
        <v>5</v>
      </c>
      <c r="B3645" t="s">
        <v>181</v>
      </c>
      <c r="C3645">
        <v>2020</v>
      </c>
      <c r="D3645">
        <v>11</v>
      </c>
      <c r="E3645" t="s">
        <v>267</v>
      </c>
      <c r="F3645">
        <v>5</v>
      </c>
      <c r="G3645" t="s">
        <v>195</v>
      </c>
      <c r="H3645">
        <v>950</v>
      </c>
      <c r="I3645" t="s">
        <v>184</v>
      </c>
      <c r="J3645" t="s">
        <v>115</v>
      </c>
      <c r="K3645" t="s">
        <v>185</v>
      </c>
      <c r="L3645">
        <v>4552</v>
      </c>
      <c r="M3645" t="s">
        <v>276</v>
      </c>
      <c r="N3645">
        <v>1278</v>
      </c>
      <c r="O3645">
        <v>334896.28000000003</v>
      </c>
      <c r="P3645">
        <v>3458375</v>
      </c>
      <c r="Q3645" t="str">
        <f t="shared" si="57"/>
        <v>3-Small C&amp;I</v>
      </c>
    </row>
    <row r="3646" spans="1:17" x14ac:dyDescent="0.35">
      <c r="A3646">
        <v>5</v>
      </c>
      <c r="B3646" t="s">
        <v>181</v>
      </c>
      <c r="C3646">
        <v>2020</v>
      </c>
      <c r="D3646">
        <v>11</v>
      </c>
      <c r="E3646" t="s">
        <v>267</v>
      </c>
      <c r="F3646">
        <v>72</v>
      </c>
      <c r="G3646" t="s">
        <v>212</v>
      </c>
      <c r="H3646">
        <v>5</v>
      </c>
      <c r="I3646" t="s">
        <v>190</v>
      </c>
      <c r="J3646" t="s">
        <v>115</v>
      </c>
      <c r="K3646" t="s">
        <v>185</v>
      </c>
      <c r="L3646">
        <v>1572</v>
      </c>
      <c r="M3646" t="s">
        <v>231</v>
      </c>
      <c r="N3646">
        <v>1</v>
      </c>
      <c r="O3646">
        <v>2256.13</v>
      </c>
      <c r="P3646">
        <v>12678</v>
      </c>
      <c r="Q3646" t="str">
        <f t="shared" si="57"/>
        <v>3-Small C&amp;I</v>
      </c>
    </row>
    <row r="3647" spans="1:17" x14ac:dyDescent="0.35">
      <c r="A3647">
        <v>4</v>
      </c>
      <c r="B3647" t="s">
        <v>187</v>
      </c>
      <c r="C3647">
        <v>2020</v>
      </c>
      <c r="D3647">
        <v>11</v>
      </c>
      <c r="E3647" t="s">
        <v>267</v>
      </c>
      <c r="F3647">
        <v>3</v>
      </c>
      <c r="G3647" t="s">
        <v>189</v>
      </c>
      <c r="H3647">
        <v>5</v>
      </c>
      <c r="I3647" t="s">
        <v>190</v>
      </c>
      <c r="J3647" t="s">
        <v>115</v>
      </c>
      <c r="K3647" t="s">
        <v>185</v>
      </c>
      <c r="L3647">
        <v>300</v>
      </c>
      <c r="M3647" t="s">
        <v>191</v>
      </c>
      <c r="N3647">
        <v>219</v>
      </c>
      <c r="O3647">
        <v>25516.400000000001</v>
      </c>
      <c r="P3647">
        <v>124903</v>
      </c>
      <c r="Q3647" t="str">
        <f t="shared" si="57"/>
        <v>3-Small C&amp;I</v>
      </c>
    </row>
    <row r="3648" spans="1:17" x14ac:dyDescent="0.35">
      <c r="A3648">
        <v>5</v>
      </c>
      <c r="B3648" t="s">
        <v>181</v>
      </c>
      <c r="C3648">
        <v>2020</v>
      </c>
      <c r="D3648">
        <v>11</v>
      </c>
      <c r="E3648" t="s">
        <v>267</v>
      </c>
      <c r="F3648">
        <v>3</v>
      </c>
      <c r="G3648" t="s">
        <v>189</v>
      </c>
      <c r="H3648">
        <v>15</v>
      </c>
      <c r="I3648" t="s">
        <v>252</v>
      </c>
      <c r="J3648" t="s">
        <v>118</v>
      </c>
      <c r="K3648" t="s">
        <v>214</v>
      </c>
      <c r="L3648">
        <v>300</v>
      </c>
      <c r="M3648" t="s">
        <v>191</v>
      </c>
      <c r="N3648">
        <v>101</v>
      </c>
      <c r="O3648">
        <v>2932.89</v>
      </c>
      <c r="P3648">
        <v>16408</v>
      </c>
      <c r="Q3648" t="str">
        <f t="shared" si="57"/>
        <v>3-Small C&amp;I</v>
      </c>
    </row>
    <row r="3649" spans="1:17" x14ac:dyDescent="0.35">
      <c r="A3649">
        <v>5</v>
      </c>
      <c r="B3649" t="s">
        <v>181</v>
      </c>
      <c r="C3649">
        <v>2020</v>
      </c>
      <c r="D3649">
        <v>11</v>
      </c>
      <c r="E3649" t="s">
        <v>267</v>
      </c>
      <c r="F3649">
        <v>79</v>
      </c>
      <c r="G3649" t="s">
        <v>212</v>
      </c>
      <c r="H3649">
        <v>18</v>
      </c>
      <c r="I3649" t="s">
        <v>215</v>
      </c>
      <c r="J3649" t="s">
        <v>119</v>
      </c>
      <c r="K3649" t="s">
        <v>216</v>
      </c>
      <c r="L3649">
        <v>1579</v>
      </c>
      <c r="M3649" t="s">
        <v>271</v>
      </c>
      <c r="N3649">
        <v>1</v>
      </c>
      <c r="O3649">
        <v>8131.32</v>
      </c>
      <c r="P3649">
        <v>54600</v>
      </c>
      <c r="Q3649" t="str">
        <f t="shared" si="57"/>
        <v>4-Medium C&amp;I</v>
      </c>
    </row>
    <row r="3650" spans="1:17" x14ac:dyDescent="0.35">
      <c r="A3650">
        <v>5</v>
      </c>
      <c r="B3650" t="s">
        <v>181</v>
      </c>
      <c r="C3650">
        <v>2020</v>
      </c>
      <c r="D3650">
        <v>11</v>
      </c>
      <c r="E3650" t="s">
        <v>267</v>
      </c>
      <c r="F3650">
        <v>1</v>
      </c>
      <c r="G3650" t="s">
        <v>183</v>
      </c>
      <c r="H3650">
        <v>905</v>
      </c>
      <c r="I3650" t="s">
        <v>272</v>
      </c>
      <c r="J3650" t="s">
        <v>122</v>
      </c>
      <c r="K3650" t="s">
        <v>242</v>
      </c>
      <c r="L3650">
        <v>4512</v>
      </c>
      <c r="M3650" t="s">
        <v>186</v>
      </c>
      <c r="N3650">
        <v>61357</v>
      </c>
      <c r="O3650">
        <v>1176974.3600000001</v>
      </c>
      <c r="P3650">
        <v>28778649</v>
      </c>
      <c r="Q3650" t="str">
        <f t="shared" si="57"/>
        <v>2-Low Income Residential</v>
      </c>
    </row>
    <row r="3651" spans="1:17" x14ac:dyDescent="0.35">
      <c r="A3651">
        <v>5</v>
      </c>
      <c r="B3651" t="s">
        <v>181</v>
      </c>
      <c r="C3651">
        <v>2020</v>
      </c>
      <c r="D3651">
        <v>11</v>
      </c>
      <c r="E3651" t="s">
        <v>267</v>
      </c>
      <c r="F3651">
        <v>10</v>
      </c>
      <c r="G3651" t="s">
        <v>238</v>
      </c>
      <c r="H3651">
        <v>903</v>
      </c>
      <c r="I3651" t="s">
        <v>239</v>
      </c>
      <c r="J3651" t="s">
        <v>121</v>
      </c>
      <c r="K3651" t="s">
        <v>230</v>
      </c>
      <c r="L3651">
        <v>4513</v>
      </c>
      <c r="M3651" t="s">
        <v>240</v>
      </c>
      <c r="N3651">
        <v>31123</v>
      </c>
      <c r="O3651">
        <v>2812193.82</v>
      </c>
      <c r="P3651">
        <v>21475103</v>
      </c>
      <c r="Q3651" t="str">
        <f t="shared" si="57"/>
        <v>1-Residential</v>
      </c>
    </row>
    <row r="3652" spans="1:17" x14ac:dyDescent="0.35">
      <c r="A3652">
        <v>5</v>
      </c>
      <c r="B3652" t="s">
        <v>181</v>
      </c>
      <c r="C3652">
        <v>2020</v>
      </c>
      <c r="D3652">
        <v>11</v>
      </c>
      <c r="E3652" t="s">
        <v>267</v>
      </c>
      <c r="F3652">
        <v>6</v>
      </c>
      <c r="G3652" t="s">
        <v>192</v>
      </c>
      <c r="H3652">
        <v>601</v>
      </c>
      <c r="I3652" t="s">
        <v>260</v>
      </c>
      <c r="J3652" t="s">
        <v>123</v>
      </c>
      <c r="K3652" t="s">
        <v>261</v>
      </c>
      <c r="L3652">
        <v>700</v>
      </c>
      <c r="M3652" t="s">
        <v>193</v>
      </c>
      <c r="N3652">
        <v>118</v>
      </c>
      <c r="O3652">
        <v>98699.02</v>
      </c>
      <c r="P3652">
        <v>146036</v>
      </c>
      <c r="Q3652" t="str">
        <f t="shared" si="57"/>
        <v>Street</v>
      </c>
    </row>
    <row r="3653" spans="1:17" x14ac:dyDescent="0.35">
      <c r="A3653">
        <v>5</v>
      </c>
      <c r="B3653" t="s">
        <v>181</v>
      </c>
      <c r="C3653">
        <v>2020</v>
      </c>
      <c r="D3653">
        <v>11</v>
      </c>
      <c r="E3653" t="s">
        <v>267</v>
      </c>
      <c r="F3653">
        <v>6</v>
      </c>
      <c r="G3653" t="s">
        <v>192</v>
      </c>
      <c r="H3653">
        <v>615</v>
      </c>
      <c r="I3653" t="s">
        <v>292</v>
      </c>
      <c r="J3653" t="s">
        <v>123</v>
      </c>
      <c r="K3653" t="s">
        <v>261</v>
      </c>
      <c r="L3653">
        <v>4562</v>
      </c>
      <c r="M3653" t="s">
        <v>211</v>
      </c>
      <c r="N3653">
        <v>511</v>
      </c>
      <c r="O3653">
        <v>491649.07</v>
      </c>
      <c r="P3653">
        <v>1117164</v>
      </c>
      <c r="Q3653" t="str">
        <f t="shared" si="57"/>
        <v>Street</v>
      </c>
    </row>
    <row r="3654" spans="1:17" x14ac:dyDescent="0.35">
      <c r="A3654">
        <v>5</v>
      </c>
      <c r="B3654" t="s">
        <v>181</v>
      </c>
      <c r="C3654">
        <v>2020</v>
      </c>
      <c r="D3654">
        <v>11</v>
      </c>
      <c r="E3654" t="s">
        <v>267</v>
      </c>
      <c r="F3654">
        <v>3</v>
      </c>
      <c r="G3654" t="s">
        <v>189</v>
      </c>
      <c r="H3654">
        <v>603</v>
      </c>
      <c r="I3654" t="s">
        <v>196</v>
      </c>
      <c r="J3654" t="s">
        <v>125</v>
      </c>
      <c r="K3654" t="s">
        <v>197</v>
      </c>
      <c r="L3654">
        <v>300</v>
      </c>
      <c r="M3654" t="s">
        <v>191</v>
      </c>
      <c r="N3654">
        <v>1785</v>
      </c>
      <c r="O3654">
        <v>168275.53</v>
      </c>
      <c r="P3654">
        <v>539419</v>
      </c>
      <c r="Q3654" t="str">
        <f t="shared" si="57"/>
        <v>Street</v>
      </c>
    </row>
    <row r="3655" spans="1:17" x14ac:dyDescent="0.35">
      <c r="A3655">
        <v>5</v>
      </c>
      <c r="B3655" t="s">
        <v>181</v>
      </c>
      <c r="C3655">
        <v>2020</v>
      </c>
      <c r="D3655">
        <v>11</v>
      </c>
      <c r="E3655" t="s">
        <v>267</v>
      </c>
      <c r="F3655">
        <v>10</v>
      </c>
      <c r="G3655" t="s">
        <v>238</v>
      </c>
      <c r="H3655">
        <v>2</v>
      </c>
      <c r="I3655" t="s">
        <v>264</v>
      </c>
      <c r="J3655" t="s">
        <v>121</v>
      </c>
      <c r="K3655" t="s">
        <v>230</v>
      </c>
      <c r="L3655">
        <v>207</v>
      </c>
      <c r="M3655" t="s">
        <v>243</v>
      </c>
      <c r="N3655">
        <v>26</v>
      </c>
      <c r="O3655">
        <v>4726.92</v>
      </c>
      <c r="P3655">
        <v>20034</v>
      </c>
      <c r="Q3655" t="str">
        <f t="shared" si="57"/>
        <v>1-Residential</v>
      </c>
    </row>
    <row r="3656" spans="1:17" x14ac:dyDescent="0.35">
      <c r="A3656">
        <v>4</v>
      </c>
      <c r="B3656" t="s">
        <v>187</v>
      </c>
      <c r="C3656">
        <v>2020</v>
      </c>
      <c r="D3656">
        <v>11</v>
      </c>
      <c r="E3656" t="s">
        <v>267</v>
      </c>
      <c r="F3656">
        <v>5</v>
      </c>
      <c r="G3656" t="s">
        <v>195</v>
      </c>
      <c r="H3656">
        <v>710</v>
      </c>
      <c r="I3656" t="s">
        <v>220</v>
      </c>
      <c r="J3656" t="s">
        <v>207</v>
      </c>
      <c r="K3656" t="s">
        <v>208</v>
      </c>
      <c r="L3656">
        <v>4552</v>
      </c>
      <c r="M3656" t="s">
        <v>276</v>
      </c>
      <c r="N3656">
        <v>1</v>
      </c>
      <c r="O3656">
        <v>3685.84</v>
      </c>
      <c r="P3656">
        <v>41545</v>
      </c>
      <c r="Q3656" t="str">
        <f t="shared" si="57"/>
        <v>5-Large C&amp;I</v>
      </c>
    </row>
    <row r="3657" spans="1:17" x14ac:dyDescent="0.35">
      <c r="A3657">
        <v>4</v>
      </c>
      <c r="B3657" t="s">
        <v>187</v>
      </c>
      <c r="C3657">
        <v>2020</v>
      </c>
      <c r="D3657">
        <v>11</v>
      </c>
      <c r="E3657" t="s">
        <v>267</v>
      </c>
      <c r="F3657">
        <v>3</v>
      </c>
      <c r="G3657" t="s">
        <v>189</v>
      </c>
      <c r="H3657">
        <v>616</v>
      </c>
      <c r="I3657" t="s">
        <v>199</v>
      </c>
      <c r="J3657" t="s">
        <v>125</v>
      </c>
      <c r="K3657" t="s">
        <v>197</v>
      </c>
      <c r="L3657">
        <v>4512</v>
      </c>
      <c r="M3657" t="s">
        <v>186</v>
      </c>
      <c r="N3657">
        <v>1</v>
      </c>
      <c r="O3657">
        <v>8.75</v>
      </c>
      <c r="P3657">
        <v>23</v>
      </c>
      <c r="Q3657" t="str">
        <f t="shared" si="57"/>
        <v>Street</v>
      </c>
    </row>
    <row r="3658" spans="1:17" x14ac:dyDescent="0.35">
      <c r="A3658">
        <v>5</v>
      </c>
      <c r="B3658" t="s">
        <v>181</v>
      </c>
      <c r="C3658">
        <v>2020</v>
      </c>
      <c r="D3658">
        <v>11</v>
      </c>
      <c r="E3658" t="s">
        <v>267</v>
      </c>
      <c r="F3658">
        <v>10</v>
      </c>
      <c r="G3658" t="s">
        <v>238</v>
      </c>
      <c r="H3658">
        <v>616</v>
      </c>
      <c r="I3658" t="s">
        <v>199</v>
      </c>
      <c r="J3658" t="s">
        <v>125</v>
      </c>
      <c r="K3658" t="s">
        <v>197</v>
      </c>
      <c r="L3658">
        <v>4513</v>
      </c>
      <c r="M3658" t="s">
        <v>240</v>
      </c>
      <c r="N3658">
        <v>3</v>
      </c>
      <c r="O3658">
        <v>87.09</v>
      </c>
      <c r="P3658">
        <v>416</v>
      </c>
      <c r="Q3658" t="str">
        <f t="shared" si="57"/>
        <v>Street</v>
      </c>
    </row>
    <row r="3659" spans="1:17" x14ac:dyDescent="0.35">
      <c r="A3659">
        <v>5</v>
      </c>
      <c r="B3659" t="s">
        <v>181</v>
      </c>
      <c r="C3659">
        <v>2020</v>
      </c>
      <c r="D3659">
        <v>11</v>
      </c>
      <c r="E3659" t="s">
        <v>267</v>
      </c>
      <c r="F3659">
        <v>60</v>
      </c>
      <c r="G3659" t="s">
        <v>212</v>
      </c>
      <c r="H3659">
        <v>621</v>
      </c>
      <c r="I3659" t="s">
        <v>259</v>
      </c>
      <c r="J3659" t="s">
        <v>116</v>
      </c>
      <c r="K3659" t="s">
        <v>224</v>
      </c>
      <c r="L3659">
        <v>4563</v>
      </c>
      <c r="M3659" t="s">
        <v>228</v>
      </c>
      <c r="N3659">
        <v>1</v>
      </c>
      <c r="O3659">
        <v>8.18</v>
      </c>
      <c r="P3659">
        <v>11</v>
      </c>
      <c r="Q3659" t="str">
        <f t="shared" si="57"/>
        <v>3-Small C&amp;I</v>
      </c>
    </row>
    <row r="3660" spans="1:17" x14ac:dyDescent="0.35">
      <c r="A3660">
        <v>5</v>
      </c>
      <c r="B3660" t="s">
        <v>181</v>
      </c>
      <c r="C3660">
        <v>2020</v>
      </c>
      <c r="D3660">
        <v>11</v>
      </c>
      <c r="E3660" t="s">
        <v>267</v>
      </c>
      <c r="F3660">
        <v>6</v>
      </c>
      <c r="G3660" t="s">
        <v>192</v>
      </c>
      <c r="H3660">
        <v>606</v>
      </c>
      <c r="I3660" t="s">
        <v>279</v>
      </c>
      <c r="J3660" t="s">
        <v>130</v>
      </c>
      <c r="K3660" t="s">
        <v>280</v>
      </c>
      <c r="L3660">
        <v>700</v>
      </c>
      <c r="M3660" t="s">
        <v>193</v>
      </c>
      <c r="N3660">
        <v>2</v>
      </c>
      <c r="O3660">
        <v>738.54</v>
      </c>
      <c r="P3660">
        <v>1523</v>
      </c>
      <c r="Q3660" t="str">
        <f t="shared" si="57"/>
        <v>Street</v>
      </c>
    </row>
    <row r="3661" spans="1:17" x14ac:dyDescent="0.35">
      <c r="A3661">
        <v>5</v>
      </c>
      <c r="B3661" t="s">
        <v>181</v>
      </c>
      <c r="C3661">
        <v>2020</v>
      </c>
      <c r="D3661">
        <v>11</v>
      </c>
      <c r="E3661" t="s">
        <v>267</v>
      </c>
      <c r="F3661">
        <v>60</v>
      </c>
      <c r="G3661" t="s">
        <v>212</v>
      </c>
      <c r="H3661">
        <v>623</v>
      </c>
      <c r="I3661" t="s">
        <v>295</v>
      </c>
      <c r="J3661" t="s">
        <v>124</v>
      </c>
      <c r="K3661" t="s">
        <v>227</v>
      </c>
      <c r="L3661">
        <v>360</v>
      </c>
      <c r="M3661" t="s">
        <v>225</v>
      </c>
      <c r="N3661">
        <v>2</v>
      </c>
      <c r="O3661">
        <v>38.799999999999997</v>
      </c>
      <c r="P3661">
        <v>140</v>
      </c>
      <c r="Q3661" t="str">
        <f t="shared" si="57"/>
        <v>Street</v>
      </c>
    </row>
    <row r="3662" spans="1:17" x14ac:dyDescent="0.35">
      <c r="A3662">
        <v>4</v>
      </c>
      <c r="B3662" t="s">
        <v>187</v>
      </c>
      <c r="C3662">
        <v>2020</v>
      </c>
      <c r="D3662">
        <v>11</v>
      </c>
      <c r="E3662" t="s">
        <v>267</v>
      </c>
      <c r="F3662">
        <v>6</v>
      </c>
      <c r="G3662" t="s">
        <v>192</v>
      </c>
      <c r="H3662">
        <v>624</v>
      </c>
      <c r="I3662" t="s">
        <v>226</v>
      </c>
      <c r="J3662" t="s">
        <v>124</v>
      </c>
      <c r="K3662" t="s">
        <v>227</v>
      </c>
      <c r="L3662">
        <v>4562</v>
      </c>
      <c r="M3662" t="s">
        <v>211</v>
      </c>
      <c r="N3662">
        <v>2</v>
      </c>
      <c r="O3662">
        <v>1268.56</v>
      </c>
      <c r="P3662">
        <v>7313</v>
      </c>
      <c r="Q3662" t="str">
        <f t="shared" si="57"/>
        <v>Street</v>
      </c>
    </row>
    <row r="3663" spans="1:17" x14ac:dyDescent="0.35">
      <c r="A3663">
        <v>5</v>
      </c>
      <c r="B3663" t="s">
        <v>181</v>
      </c>
      <c r="C3663">
        <v>2020</v>
      </c>
      <c r="D3663">
        <v>11</v>
      </c>
      <c r="E3663" t="s">
        <v>267</v>
      </c>
      <c r="F3663">
        <v>60</v>
      </c>
      <c r="G3663" t="s">
        <v>212</v>
      </c>
      <c r="H3663">
        <v>601</v>
      </c>
      <c r="I3663" t="s">
        <v>260</v>
      </c>
      <c r="J3663" t="s">
        <v>123</v>
      </c>
      <c r="K3663" t="s">
        <v>261</v>
      </c>
      <c r="L3663">
        <v>360</v>
      </c>
      <c r="M3663" t="s">
        <v>225</v>
      </c>
      <c r="N3663">
        <v>39</v>
      </c>
      <c r="O3663">
        <v>1184</v>
      </c>
      <c r="P3663">
        <v>2228</v>
      </c>
      <c r="Q3663" t="str">
        <f t="shared" si="57"/>
        <v>Street</v>
      </c>
    </row>
    <row r="3664" spans="1:17" x14ac:dyDescent="0.35">
      <c r="A3664">
        <v>5</v>
      </c>
      <c r="B3664" t="s">
        <v>181</v>
      </c>
      <c r="C3664">
        <v>2020</v>
      </c>
      <c r="D3664">
        <v>11</v>
      </c>
      <c r="E3664" t="s">
        <v>267</v>
      </c>
      <c r="F3664">
        <v>6</v>
      </c>
      <c r="G3664" t="s">
        <v>192</v>
      </c>
      <c r="H3664">
        <v>950</v>
      </c>
      <c r="I3664" t="s">
        <v>184</v>
      </c>
      <c r="J3664" t="s">
        <v>115</v>
      </c>
      <c r="K3664" t="s">
        <v>185</v>
      </c>
      <c r="L3664">
        <v>4562</v>
      </c>
      <c r="M3664" t="s">
        <v>211</v>
      </c>
      <c r="N3664">
        <v>30</v>
      </c>
      <c r="O3664">
        <v>869.02</v>
      </c>
      <c r="P3664">
        <v>6208</v>
      </c>
      <c r="Q3664" t="str">
        <f t="shared" si="57"/>
        <v>3-Small C&amp;I</v>
      </c>
    </row>
    <row r="3665" spans="1:17" x14ac:dyDescent="0.35">
      <c r="A3665">
        <v>4</v>
      </c>
      <c r="B3665" t="s">
        <v>187</v>
      </c>
      <c r="C3665">
        <v>2020</v>
      </c>
      <c r="D3665">
        <v>11</v>
      </c>
      <c r="E3665" t="s">
        <v>267</v>
      </c>
      <c r="F3665">
        <v>1</v>
      </c>
      <c r="G3665" t="s">
        <v>183</v>
      </c>
      <c r="H3665">
        <v>950</v>
      </c>
      <c r="I3665" t="s">
        <v>184</v>
      </c>
      <c r="J3665" t="s">
        <v>115</v>
      </c>
      <c r="K3665" t="s">
        <v>185</v>
      </c>
      <c r="L3665">
        <v>4512</v>
      </c>
      <c r="M3665" t="s">
        <v>186</v>
      </c>
      <c r="N3665">
        <v>29</v>
      </c>
      <c r="O3665">
        <v>1686.18</v>
      </c>
      <c r="P3665">
        <v>15532</v>
      </c>
      <c r="Q3665" t="str">
        <f t="shared" si="57"/>
        <v>3-Small C&amp;I</v>
      </c>
    </row>
    <row r="3666" spans="1:17" x14ac:dyDescent="0.35">
      <c r="A3666">
        <v>4</v>
      </c>
      <c r="B3666" t="s">
        <v>187</v>
      </c>
      <c r="C3666">
        <v>2020</v>
      </c>
      <c r="D3666">
        <v>11</v>
      </c>
      <c r="E3666" t="s">
        <v>267</v>
      </c>
      <c r="F3666">
        <v>5</v>
      </c>
      <c r="G3666" t="s">
        <v>195</v>
      </c>
      <c r="H3666">
        <v>18</v>
      </c>
      <c r="I3666" t="s">
        <v>215</v>
      </c>
      <c r="J3666" t="s">
        <v>119</v>
      </c>
      <c r="K3666" t="s">
        <v>216</v>
      </c>
      <c r="L3666">
        <v>460</v>
      </c>
      <c r="M3666" t="s">
        <v>198</v>
      </c>
      <c r="N3666">
        <v>1</v>
      </c>
      <c r="O3666">
        <v>499.27</v>
      </c>
      <c r="P3666">
        <v>2440</v>
      </c>
      <c r="Q3666" t="str">
        <f t="shared" si="57"/>
        <v>4-Medium C&amp;I</v>
      </c>
    </row>
    <row r="3667" spans="1:17" x14ac:dyDescent="0.35">
      <c r="A3667">
        <v>4</v>
      </c>
      <c r="B3667" t="s">
        <v>187</v>
      </c>
      <c r="C3667">
        <v>2020</v>
      </c>
      <c r="D3667">
        <v>11</v>
      </c>
      <c r="E3667" t="s">
        <v>267</v>
      </c>
      <c r="F3667">
        <v>3</v>
      </c>
      <c r="G3667" t="s">
        <v>189</v>
      </c>
      <c r="H3667">
        <v>701</v>
      </c>
      <c r="I3667" t="s">
        <v>206</v>
      </c>
      <c r="J3667" t="s">
        <v>207</v>
      </c>
      <c r="K3667" t="s">
        <v>208</v>
      </c>
      <c r="L3667">
        <v>300</v>
      </c>
      <c r="M3667" t="s">
        <v>191</v>
      </c>
      <c r="N3667">
        <v>1</v>
      </c>
      <c r="O3667">
        <v>8208.58</v>
      </c>
      <c r="P3667">
        <v>51600</v>
      </c>
      <c r="Q3667" t="str">
        <f t="shared" si="57"/>
        <v>5-Large C&amp;I</v>
      </c>
    </row>
    <row r="3668" spans="1:17" x14ac:dyDescent="0.35">
      <c r="A3668">
        <v>5</v>
      </c>
      <c r="B3668" t="s">
        <v>181</v>
      </c>
      <c r="C3668">
        <v>2020</v>
      </c>
      <c r="D3668">
        <v>11</v>
      </c>
      <c r="E3668" t="s">
        <v>267</v>
      </c>
      <c r="F3668">
        <v>1</v>
      </c>
      <c r="G3668" t="s">
        <v>183</v>
      </c>
      <c r="H3668">
        <v>1</v>
      </c>
      <c r="I3668" t="s">
        <v>229</v>
      </c>
      <c r="J3668" t="s">
        <v>121</v>
      </c>
      <c r="K3668" t="s">
        <v>230</v>
      </c>
      <c r="L3668">
        <v>200</v>
      </c>
      <c r="M3668" t="s">
        <v>210</v>
      </c>
      <c r="N3668">
        <v>521149</v>
      </c>
      <c r="O3668">
        <v>60149511.170000002</v>
      </c>
      <c r="P3668">
        <v>247169156</v>
      </c>
      <c r="Q3668" t="str">
        <f t="shared" si="57"/>
        <v>1-Residential</v>
      </c>
    </row>
    <row r="3669" spans="1:17" x14ac:dyDescent="0.35">
      <c r="A3669">
        <v>4</v>
      </c>
      <c r="B3669" t="s">
        <v>187</v>
      </c>
      <c r="C3669">
        <v>2020</v>
      </c>
      <c r="D3669">
        <v>11</v>
      </c>
      <c r="E3669" t="s">
        <v>267</v>
      </c>
      <c r="F3669">
        <v>1</v>
      </c>
      <c r="G3669" t="s">
        <v>183</v>
      </c>
      <c r="H3669">
        <v>1</v>
      </c>
      <c r="I3669" t="s">
        <v>229</v>
      </c>
      <c r="J3669" t="s">
        <v>121</v>
      </c>
      <c r="K3669" t="s">
        <v>230</v>
      </c>
      <c r="L3669">
        <v>200</v>
      </c>
      <c r="M3669" t="s">
        <v>210</v>
      </c>
      <c r="N3669">
        <v>1989</v>
      </c>
      <c r="O3669">
        <v>296867.32</v>
      </c>
      <c r="P3669">
        <v>1218862</v>
      </c>
      <c r="Q3669" t="str">
        <f t="shared" si="57"/>
        <v>1-Residential</v>
      </c>
    </row>
    <row r="3670" spans="1:17" x14ac:dyDescent="0.35">
      <c r="A3670">
        <v>5</v>
      </c>
      <c r="B3670" t="s">
        <v>181</v>
      </c>
      <c r="C3670">
        <v>2020</v>
      </c>
      <c r="D3670">
        <v>11</v>
      </c>
      <c r="E3670" t="s">
        <v>267</v>
      </c>
      <c r="F3670">
        <v>5</v>
      </c>
      <c r="G3670" t="s">
        <v>195</v>
      </c>
      <c r="H3670">
        <v>602</v>
      </c>
      <c r="I3670" t="s">
        <v>246</v>
      </c>
      <c r="J3670" t="s">
        <v>125</v>
      </c>
      <c r="K3670" t="s">
        <v>197</v>
      </c>
      <c r="L3670">
        <v>460</v>
      </c>
      <c r="M3670" t="s">
        <v>198</v>
      </c>
      <c r="N3670">
        <v>27</v>
      </c>
      <c r="O3670">
        <v>3218.52</v>
      </c>
      <c r="P3670">
        <v>10392</v>
      </c>
      <c r="Q3670" t="str">
        <f t="shared" si="57"/>
        <v>Street</v>
      </c>
    </row>
    <row r="3671" spans="1:17" x14ac:dyDescent="0.35">
      <c r="A3671">
        <v>5</v>
      </c>
      <c r="B3671" t="s">
        <v>181</v>
      </c>
      <c r="C3671">
        <v>2020</v>
      </c>
      <c r="D3671">
        <v>11</v>
      </c>
      <c r="E3671" t="s">
        <v>267</v>
      </c>
      <c r="F3671">
        <v>3</v>
      </c>
      <c r="G3671" t="s">
        <v>189</v>
      </c>
      <c r="H3671">
        <v>1</v>
      </c>
      <c r="I3671" t="s">
        <v>229</v>
      </c>
      <c r="J3671" t="s">
        <v>121</v>
      </c>
      <c r="K3671" t="s">
        <v>230</v>
      </c>
      <c r="L3671">
        <v>300</v>
      </c>
      <c r="M3671" t="s">
        <v>191</v>
      </c>
      <c r="N3671">
        <v>1240</v>
      </c>
      <c r="O3671">
        <v>237497.94</v>
      </c>
      <c r="P3671">
        <v>1001153</v>
      </c>
      <c r="Q3671" t="str">
        <f t="shared" si="57"/>
        <v>1-Residential</v>
      </c>
    </row>
    <row r="3672" spans="1:17" x14ac:dyDescent="0.35">
      <c r="A3672">
        <v>4</v>
      </c>
      <c r="B3672" t="s">
        <v>187</v>
      </c>
      <c r="C3672">
        <v>2020</v>
      </c>
      <c r="D3672">
        <v>11</v>
      </c>
      <c r="E3672" t="s">
        <v>267</v>
      </c>
      <c r="F3672">
        <v>3</v>
      </c>
      <c r="G3672" t="s">
        <v>189</v>
      </c>
      <c r="H3672">
        <v>1</v>
      </c>
      <c r="I3672" t="s">
        <v>229</v>
      </c>
      <c r="J3672" t="s">
        <v>121</v>
      </c>
      <c r="K3672" t="s">
        <v>230</v>
      </c>
      <c r="L3672">
        <v>300</v>
      </c>
      <c r="M3672" t="s">
        <v>191</v>
      </c>
      <c r="N3672">
        <v>21</v>
      </c>
      <c r="O3672">
        <v>1589.89</v>
      </c>
      <c r="P3672">
        <v>6167</v>
      </c>
      <c r="Q3672" t="str">
        <f t="shared" si="57"/>
        <v>1-Residential</v>
      </c>
    </row>
    <row r="3673" spans="1:17" x14ac:dyDescent="0.35">
      <c r="A3673">
        <v>5</v>
      </c>
      <c r="B3673" t="s">
        <v>181</v>
      </c>
      <c r="C3673">
        <v>2020</v>
      </c>
      <c r="D3673">
        <v>11</v>
      </c>
      <c r="E3673" t="s">
        <v>267</v>
      </c>
      <c r="F3673">
        <v>3</v>
      </c>
      <c r="G3673" t="s">
        <v>189</v>
      </c>
      <c r="H3673">
        <v>621</v>
      </c>
      <c r="I3673" t="s">
        <v>259</v>
      </c>
      <c r="J3673" t="s">
        <v>116</v>
      </c>
      <c r="K3673" t="s">
        <v>224</v>
      </c>
      <c r="L3673">
        <v>4532</v>
      </c>
      <c r="M3673" t="s">
        <v>200</v>
      </c>
      <c r="N3673">
        <v>6</v>
      </c>
      <c r="O3673">
        <v>582.01</v>
      </c>
      <c r="P3673">
        <v>5797</v>
      </c>
      <c r="Q3673" t="str">
        <f t="shared" si="57"/>
        <v>3-Small C&amp;I</v>
      </c>
    </row>
    <row r="3674" spans="1:17" x14ac:dyDescent="0.35">
      <c r="A3674">
        <v>5</v>
      </c>
      <c r="B3674" t="s">
        <v>181</v>
      </c>
      <c r="C3674">
        <v>2020</v>
      </c>
      <c r="D3674">
        <v>11</v>
      </c>
      <c r="E3674" t="s">
        <v>267</v>
      </c>
      <c r="F3674">
        <v>6</v>
      </c>
      <c r="G3674" t="s">
        <v>192</v>
      </c>
      <c r="H3674">
        <v>607</v>
      </c>
      <c r="I3674" t="s">
        <v>293</v>
      </c>
      <c r="J3674" t="s">
        <v>130</v>
      </c>
      <c r="K3674" t="s">
        <v>280</v>
      </c>
      <c r="L3674">
        <v>700</v>
      </c>
      <c r="M3674" t="s">
        <v>193</v>
      </c>
      <c r="N3674">
        <v>2</v>
      </c>
      <c r="O3674">
        <v>18002.849999999999</v>
      </c>
      <c r="P3674">
        <v>49302</v>
      </c>
      <c r="Q3674" t="str">
        <f t="shared" si="57"/>
        <v>Street</v>
      </c>
    </row>
    <row r="3675" spans="1:17" x14ac:dyDescent="0.35">
      <c r="A3675">
        <v>4</v>
      </c>
      <c r="B3675" t="s">
        <v>187</v>
      </c>
      <c r="C3675">
        <v>2020</v>
      </c>
      <c r="D3675">
        <v>11</v>
      </c>
      <c r="E3675" t="s">
        <v>267</v>
      </c>
      <c r="F3675">
        <v>60</v>
      </c>
      <c r="G3675" t="s">
        <v>212</v>
      </c>
      <c r="H3675">
        <v>624</v>
      </c>
      <c r="I3675" t="s">
        <v>226</v>
      </c>
      <c r="J3675" t="s">
        <v>124</v>
      </c>
      <c r="K3675" t="s">
        <v>227</v>
      </c>
      <c r="L3675">
        <v>4563</v>
      </c>
      <c r="M3675" t="s">
        <v>228</v>
      </c>
      <c r="N3675">
        <v>2</v>
      </c>
      <c r="O3675">
        <v>27.92</v>
      </c>
      <c r="P3675">
        <v>150</v>
      </c>
      <c r="Q3675" t="str">
        <f t="shared" si="57"/>
        <v>Street</v>
      </c>
    </row>
    <row r="3676" spans="1:17" x14ac:dyDescent="0.35">
      <c r="A3676">
        <v>5</v>
      </c>
      <c r="B3676" t="s">
        <v>181</v>
      </c>
      <c r="C3676">
        <v>2020</v>
      </c>
      <c r="D3676">
        <v>11</v>
      </c>
      <c r="E3676" t="s">
        <v>267</v>
      </c>
      <c r="F3676">
        <v>75</v>
      </c>
      <c r="G3676" t="s">
        <v>212</v>
      </c>
      <c r="H3676">
        <v>950</v>
      </c>
      <c r="I3676" t="s">
        <v>184</v>
      </c>
      <c r="J3676" t="s">
        <v>115</v>
      </c>
      <c r="K3676" t="s">
        <v>185</v>
      </c>
      <c r="L3676">
        <v>4575</v>
      </c>
      <c r="M3676" t="s">
        <v>212</v>
      </c>
      <c r="N3676">
        <v>2</v>
      </c>
      <c r="O3676">
        <v>856.79</v>
      </c>
      <c r="P3676">
        <v>9000</v>
      </c>
      <c r="Q3676" t="str">
        <f t="shared" si="57"/>
        <v>3-Small C&amp;I</v>
      </c>
    </row>
    <row r="3677" spans="1:17" x14ac:dyDescent="0.35">
      <c r="A3677">
        <v>5</v>
      </c>
      <c r="B3677" t="s">
        <v>181</v>
      </c>
      <c r="C3677">
        <v>2020</v>
      </c>
      <c r="D3677">
        <v>11</v>
      </c>
      <c r="E3677" t="s">
        <v>267</v>
      </c>
      <c r="F3677">
        <v>79</v>
      </c>
      <c r="G3677" t="s">
        <v>212</v>
      </c>
      <c r="H3677">
        <v>950</v>
      </c>
      <c r="I3677" t="s">
        <v>184</v>
      </c>
      <c r="J3677" t="s">
        <v>115</v>
      </c>
      <c r="K3677" t="s">
        <v>185</v>
      </c>
      <c r="L3677">
        <v>4579</v>
      </c>
      <c r="M3677" t="s">
        <v>221</v>
      </c>
      <c r="N3677">
        <v>83</v>
      </c>
      <c r="O3677">
        <v>8218.18</v>
      </c>
      <c r="P3677">
        <v>79702</v>
      </c>
      <c r="Q3677" t="str">
        <f t="shared" si="57"/>
        <v>3-Small C&amp;I</v>
      </c>
    </row>
    <row r="3678" spans="1:17" x14ac:dyDescent="0.35">
      <c r="A3678">
        <v>5</v>
      </c>
      <c r="B3678" t="s">
        <v>181</v>
      </c>
      <c r="C3678">
        <v>2020</v>
      </c>
      <c r="D3678">
        <v>11</v>
      </c>
      <c r="E3678" t="s">
        <v>267</v>
      </c>
      <c r="F3678">
        <v>79</v>
      </c>
      <c r="G3678" t="s">
        <v>212</v>
      </c>
      <c r="H3678">
        <v>951</v>
      </c>
      <c r="I3678" t="s">
        <v>250</v>
      </c>
      <c r="J3678" t="s">
        <v>126</v>
      </c>
      <c r="K3678" t="s">
        <v>249</v>
      </c>
      <c r="L3678">
        <v>4579</v>
      </c>
      <c r="M3678" t="s">
        <v>221</v>
      </c>
      <c r="N3678">
        <v>7</v>
      </c>
      <c r="O3678">
        <v>314.77999999999997</v>
      </c>
      <c r="P3678">
        <v>2844</v>
      </c>
      <c r="Q3678" t="str">
        <f t="shared" si="57"/>
        <v>3-Small C&amp;I</v>
      </c>
    </row>
    <row r="3679" spans="1:17" x14ac:dyDescent="0.35">
      <c r="A3679">
        <v>5</v>
      </c>
      <c r="B3679" t="s">
        <v>181</v>
      </c>
      <c r="C3679">
        <v>2020</v>
      </c>
      <c r="D3679">
        <v>11</v>
      </c>
      <c r="E3679" t="s">
        <v>267</v>
      </c>
      <c r="F3679">
        <v>5</v>
      </c>
      <c r="G3679" t="s">
        <v>195</v>
      </c>
      <c r="H3679">
        <v>5</v>
      </c>
      <c r="I3679" t="s">
        <v>190</v>
      </c>
      <c r="J3679" t="s">
        <v>115</v>
      </c>
      <c r="K3679" t="s">
        <v>185</v>
      </c>
      <c r="L3679">
        <v>460</v>
      </c>
      <c r="M3679" t="s">
        <v>198</v>
      </c>
      <c r="N3679">
        <v>1013</v>
      </c>
      <c r="O3679">
        <v>194589.49</v>
      </c>
      <c r="P3679">
        <v>1522085</v>
      </c>
      <c r="Q3679" t="str">
        <f t="shared" si="57"/>
        <v>3-Small C&amp;I</v>
      </c>
    </row>
    <row r="3680" spans="1:17" x14ac:dyDescent="0.35">
      <c r="A3680">
        <v>5</v>
      </c>
      <c r="B3680" t="s">
        <v>181</v>
      </c>
      <c r="C3680">
        <v>2020</v>
      </c>
      <c r="D3680">
        <v>11</v>
      </c>
      <c r="E3680" t="s">
        <v>267</v>
      </c>
      <c r="F3680">
        <v>79</v>
      </c>
      <c r="G3680" t="s">
        <v>212</v>
      </c>
      <c r="H3680">
        <v>5</v>
      </c>
      <c r="I3680" t="s">
        <v>190</v>
      </c>
      <c r="J3680" t="s">
        <v>115</v>
      </c>
      <c r="K3680" t="s">
        <v>185</v>
      </c>
      <c r="L3680">
        <v>1579</v>
      </c>
      <c r="M3680" t="s">
        <v>271</v>
      </c>
      <c r="N3680">
        <v>1</v>
      </c>
      <c r="O3680">
        <v>9.64</v>
      </c>
      <c r="P3680">
        <v>0</v>
      </c>
      <c r="Q3680" t="str">
        <f t="shared" si="57"/>
        <v>3-Small C&amp;I</v>
      </c>
    </row>
    <row r="3681" spans="1:17" x14ac:dyDescent="0.35">
      <c r="A3681">
        <v>5</v>
      </c>
      <c r="B3681" t="s">
        <v>181</v>
      </c>
      <c r="C3681">
        <v>2020</v>
      </c>
      <c r="D3681">
        <v>11</v>
      </c>
      <c r="E3681" t="s">
        <v>267</v>
      </c>
      <c r="F3681">
        <v>1</v>
      </c>
      <c r="G3681" t="s">
        <v>183</v>
      </c>
      <c r="H3681">
        <v>950</v>
      </c>
      <c r="I3681" t="s">
        <v>184</v>
      </c>
      <c r="J3681" t="s">
        <v>115</v>
      </c>
      <c r="K3681" t="s">
        <v>185</v>
      </c>
      <c r="L3681">
        <v>4512</v>
      </c>
      <c r="M3681" t="s">
        <v>186</v>
      </c>
      <c r="N3681">
        <v>780</v>
      </c>
      <c r="O3681">
        <v>40031.83</v>
      </c>
      <c r="P3681">
        <v>350093</v>
      </c>
      <c r="Q3681" t="str">
        <f t="shared" si="57"/>
        <v>3-Small C&amp;I</v>
      </c>
    </row>
    <row r="3682" spans="1:17" x14ac:dyDescent="0.35">
      <c r="A3682">
        <v>5</v>
      </c>
      <c r="B3682" t="s">
        <v>181</v>
      </c>
      <c r="C3682">
        <v>2020</v>
      </c>
      <c r="D3682">
        <v>11</v>
      </c>
      <c r="E3682" t="s">
        <v>267</v>
      </c>
      <c r="F3682">
        <v>10</v>
      </c>
      <c r="G3682" t="s">
        <v>238</v>
      </c>
      <c r="H3682">
        <v>950</v>
      </c>
      <c r="I3682" t="s">
        <v>184</v>
      </c>
      <c r="J3682" t="s">
        <v>115</v>
      </c>
      <c r="K3682" t="s">
        <v>185</v>
      </c>
      <c r="L3682">
        <v>4513</v>
      </c>
      <c r="M3682" t="s">
        <v>240</v>
      </c>
      <c r="N3682">
        <v>13</v>
      </c>
      <c r="O3682">
        <v>1504.51</v>
      </c>
      <c r="P3682">
        <v>14807</v>
      </c>
      <c r="Q3682" t="str">
        <f t="shared" si="57"/>
        <v>3-Small C&amp;I</v>
      </c>
    </row>
    <row r="3683" spans="1:17" x14ac:dyDescent="0.35">
      <c r="A3683">
        <v>5</v>
      </c>
      <c r="B3683" t="s">
        <v>181</v>
      </c>
      <c r="C3683">
        <v>2020</v>
      </c>
      <c r="D3683">
        <v>11</v>
      </c>
      <c r="E3683" t="s">
        <v>267</v>
      </c>
      <c r="F3683">
        <v>6</v>
      </c>
      <c r="G3683" t="s">
        <v>192</v>
      </c>
      <c r="H3683">
        <v>609</v>
      </c>
      <c r="I3683" t="s">
        <v>298</v>
      </c>
      <c r="J3683" t="s">
        <v>278</v>
      </c>
      <c r="K3683" t="s">
        <v>212</v>
      </c>
      <c r="L3683">
        <v>700</v>
      </c>
      <c r="M3683" t="s">
        <v>193</v>
      </c>
      <c r="N3683">
        <v>11</v>
      </c>
      <c r="O3683">
        <v>4918.59</v>
      </c>
      <c r="P3683">
        <v>24680</v>
      </c>
      <c r="Q3683" t="str">
        <f t="shared" si="57"/>
        <v>Street</v>
      </c>
    </row>
    <row r="3684" spans="1:17" x14ac:dyDescent="0.35">
      <c r="A3684">
        <v>5</v>
      </c>
      <c r="B3684" t="s">
        <v>181</v>
      </c>
      <c r="C3684">
        <v>2020</v>
      </c>
      <c r="D3684">
        <v>11</v>
      </c>
      <c r="E3684" t="s">
        <v>267</v>
      </c>
      <c r="F3684">
        <v>6</v>
      </c>
      <c r="G3684" t="s">
        <v>192</v>
      </c>
      <c r="H3684">
        <v>625</v>
      </c>
      <c r="I3684" t="s">
        <v>286</v>
      </c>
      <c r="J3684" t="s">
        <v>132</v>
      </c>
      <c r="K3684" t="s">
        <v>212</v>
      </c>
      <c r="L3684">
        <v>700</v>
      </c>
      <c r="M3684" t="s">
        <v>193</v>
      </c>
      <c r="N3684">
        <v>1</v>
      </c>
      <c r="O3684">
        <v>19.63</v>
      </c>
      <c r="P3684">
        <v>24</v>
      </c>
      <c r="Q3684" t="str">
        <f t="shared" si="57"/>
        <v>Street</v>
      </c>
    </row>
    <row r="3685" spans="1:17" x14ac:dyDescent="0.35">
      <c r="A3685">
        <v>4</v>
      </c>
      <c r="B3685" t="s">
        <v>187</v>
      </c>
      <c r="C3685">
        <v>2020</v>
      </c>
      <c r="D3685">
        <v>11</v>
      </c>
      <c r="E3685" t="s">
        <v>267</v>
      </c>
      <c r="F3685">
        <v>3</v>
      </c>
      <c r="G3685" t="s">
        <v>189</v>
      </c>
      <c r="H3685">
        <v>952</v>
      </c>
      <c r="I3685" t="s">
        <v>235</v>
      </c>
      <c r="J3685" t="s">
        <v>117</v>
      </c>
      <c r="K3685" t="s">
        <v>236</v>
      </c>
      <c r="L3685">
        <v>4532</v>
      </c>
      <c r="M3685" t="s">
        <v>200</v>
      </c>
      <c r="N3685">
        <v>11</v>
      </c>
      <c r="O3685">
        <v>413.22</v>
      </c>
      <c r="P3685">
        <v>3179</v>
      </c>
      <c r="Q3685" t="str">
        <f t="shared" si="57"/>
        <v>3-Small C&amp;I</v>
      </c>
    </row>
    <row r="3686" spans="1:17" x14ac:dyDescent="0.35">
      <c r="A3686">
        <v>4</v>
      </c>
      <c r="B3686" t="s">
        <v>187</v>
      </c>
      <c r="C3686">
        <v>2020</v>
      </c>
      <c r="D3686">
        <v>11</v>
      </c>
      <c r="E3686" t="s">
        <v>267</v>
      </c>
      <c r="F3686">
        <v>3</v>
      </c>
      <c r="G3686" t="s">
        <v>189</v>
      </c>
      <c r="H3686">
        <v>10</v>
      </c>
      <c r="I3686" t="s">
        <v>251</v>
      </c>
      <c r="J3686" t="s">
        <v>118</v>
      </c>
      <c r="K3686" t="s">
        <v>214</v>
      </c>
      <c r="L3686">
        <v>300</v>
      </c>
      <c r="M3686" t="s">
        <v>191</v>
      </c>
      <c r="N3686">
        <v>30</v>
      </c>
      <c r="O3686">
        <v>1971.31</v>
      </c>
      <c r="P3686">
        <v>8850</v>
      </c>
      <c r="Q3686" t="str">
        <f t="shared" si="57"/>
        <v>3-Small C&amp;I</v>
      </c>
    </row>
    <row r="3687" spans="1:17" x14ac:dyDescent="0.35">
      <c r="A3687">
        <v>5</v>
      </c>
      <c r="B3687" t="s">
        <v>181</v>
      </c>
      <c r="C3687">
        <v>2020</v>
      </c>
      <c r="D3687">
        <v>11</v>
      </c>
      <c r="E3687" t="s">
        <v>267</v>
      </c>
      <c r="F3687">
        <v>5</v>
      </c>
      <c r="G3687" t="s">
        <v>195</v>
      </c>
      <c r="H3687">
        <v>18</v>
      </c>
      <c r="I3687" t="s">
        <v>215</v>
      </c>
      <c r="J3687" t="s">
        <v>119</v>
      </c>
      <c r="K3687" t="s">
        <v>216</v>
      </c>
      <c r="L3687">
        <v>460</v>
      </c>
      <c r="M3687" t="s">
        <v>198</v>
      </c>
      <c r="N3687">
        <v>175</v>
      </c>
      <c r="O3687">
        <v>530931.77</v>
      </c>
      <c r="P3687">
        <v>2991835</v>
      </c>
      <c r="Q3687" t="str">
        <f t="shared" si="57"/>
        <v>4-Medium C&amp;I</v>
      </c>
    </row>
    <row r="3688" spans="1:17" x14ac:dyDescent="0.35">
      <c r="A3688">
        <v>5</v>
      </c>
      <c r="B3688" t="s">
        <v>181</v>
      </c>
      <c r="C3688">
        <v>2020</v>
      </c>
      <c r="D3688">
        <v>11</v>
      </c>
      <c r="E3688" t="s">
        <v>267</v>
      </c>
      <c r="F3688">
        <v>3</v>
      </c>
      <c r="G3688" t="s">
        <v>189</v>
      </c>
      <c r="H3688">
        <v>955</v>
      </c>
      <c r="I3688" t="s">
        <v>282</v>
      </c>
      <c r="J3688" t="s">
        <v>119</v>
      </c>
      <c r="K3688" t="s">
        <v>216</v>
      </c>
      <c r="L3688">
        <v>4532</v>
      </c>
      <c r="M3688" t="s">
        <v>200</v>
      </c>
      <c r="N3688">
        <v>333</v>
      </c>
      <c r="O3688">
        <v>474547.86</v>
      </c>
      <c r="P3688">
        <v>5751865</v>
      </c>
      <c r="Q3688" t="str">
        <f t="shared" si="57"/>
        <v>4-Medium C&amp;I</v>
      </c>
    </row>
    <row r="3689" spans="1:17" x14ac:dyDescent="0.35">
      <c r="A3689">
        <v>5</v>
      </c>
      <c r="B3689" t="s">
        <v>181</v>
      </c>
      <c r="C3689">
        <v>2020</v>
      </c>
      <c r="D3689">
        <v>11</v>
      </c>
      <c r="E3689" t="s">
        <v>267</v>
      </c>
      <c r="F3689">
        <v>79</v>
      </c>
      <c r="G3689" t="s">
        <v>212</v>
      </c>
      <c r="H3689">
        <v>954</v>
      </c>
      <c r="I3689" t="s">
        <v>237</v>
      </c>
      <c r="J3689" t="s">
        <v>119</v>
      </c>
      <c r="K3689" t="s">
        <v>216</v>
      </c>
      <c r="L3689">
        <v>4579</v>
      </c>
      <c r="M3689" t="s">
        <v>221</v>
      </c>
      <c r="N3689">
        <v>4</v>
      </c>
      <c r="O3689">
        <v>4030.07</v>
      </c>
      <c r="P3689">
        <v>51500</v>
      </c>
      <c r="Q3689" t="str">
        <f t="shared" si="57"/>
        <v>4-Medium C&amp;I</v>
      </c>
    </row>
    <row r="3690" spans="1:17" x14ac:dyDescent="0.35">
      <c r="A3690">
        <v>5</v>
      </c>
      <c r="B3690" t="s">
        <v>181</v>
      </c>
      <c r="C3690">
        <v>2020</v>
      </c>
      <c r="D3690">
        <v>11</v>
      </c>
      <c r="E3690" t="s">
        <v>267</v>
      </c>
      <c r="F3690">
        <v>10</v>
      </c>
      <c r="G3690" t="s">
        <v>238</v>
      </c>
      <c r="H3690">
        <v>6</v>
      </c>
      <c r="I3690" t="s">
        <v>256</v>
      </c>
      <c r="J3690" t="s">
        <v>122</v>
      </c>
      <c r="K3690" t="s">
        <v>242</v>
      </c>
      <c r="L3690">
        <v>207</v>
      </c>
      <c r="M3690" t="s">
        <v>243</v>
      </c>
      <c r="N3690">
        <v>5446</v>
      </c>
      <c r="O3690">
        <v>535160.59</v>
      </c>
      <c r="P3690">
        <v>3513999</v>
      </c>
      <c r="Q3690" t="str">
        <f t="shared" si="57"/>
        <v>2-Low Income Residential</v>
      </c>
    </row>
    <row r="3691" spans="1:17" x14ac:dyDescent="0.35">
      <c r="A3691">
        <v>5</v>
      </c>
      <c r="B3691" t="s">
        <v>181</v>
      </c>
      <c r="C3691">
        <v>2020</v>
      </c>
      <c r="D3691">
        <v>11</v>
      </c>
      <c r="E3691" t="s">
        <v>267</v>
      </c>
      <c r="F3691">
        <v>3</v>
      </c>
      <c r="G3691" t="s">
        <v>189</v>
      </c>
      <c r="H3691">
        <v>903</v>
      </c>
      <c r="I3691" t="s">
        <v>239</v>
      </c>
      <c r="J3691" t="s">
        <v>121</v>
      </c>
      <c r="K3691" t="s">
        <v>230</v>
      </c>
      <c r="L3691">
        <v>4532</v>
      </c>
      <c r="M3691" t="s">
        <v>200</v>
      </c>
      <c r="N3691">
        <v>1135</v>
      </c>
      <c r="O3691">
        <v>256578.26</v>
      </c>
      <c r="P3691">
        <v>2071148</v>
      </c>
      <c r="Q3691" t="str">
        <f t="shared" si="57"/>
        <v>1-Residential</v>
      </c>
    </row>
    <row r="3692" spans="1:17" x14ac:dyDescent="0.35">
      <c r="A3692">
        <v>5</v>
      </c>
      <c r="B3692" t="s">
        <v>181</v>
      </c>
      <c r="C3692">
        <v>2020</v>
      </c>
      <c r="D3692">
        <v>11</v>
      </c>
      <c r="E3692" t="s">
        <v>267</v>
      </c>
      <c r="F3692">
        <v>3</v>
      </c>
      <c r="G3692" t="s">
        <v>189</v>
      </c>
      <c r="H3692">
        <v>616</v>
      </c>
      <c r="I3692" t="s">
        <v>199</v>
      </c>
      <c r="J3692" t="s">
        <v>125</v>
      </c>
      <c r="K3692" t="s">
        <v>197</v>
      </c>
      <c r="L3692">
        <v>4532</v>
      </c>
      <c r="M3692" t="s">
        <v>200</v>
      </c>
      <c r="N3692">
        <v>3323</v>
      </c>
      <c r="O3692">
        <v>276338.03999999998</v>
      </c>
      <c r="P3692">
        <v>1234027</v>
      </c>
      <c r="Q3692" t="str">
        <f t="shared" si="57"/>
        <v>Street</v>
      </c>
    </row>
    <row r="3693" spans="1:17" x14ac:dyDescent="0.35">
      <c r="A3693">
        <v>4</v>
      </c>
      <c r="B3693" t="s">
        <v>187</v>
      </c>
      <c r="C3693">
        <v>2020</v>
      </c>
      <c r="D3693">
        <v>11</v>
      </c>
      <c r="E3693" t="s">
        <v>267</v>
      </c>
      <c r="F3693">
        <v>3</v>
      </c>
      <c r="G3693" t="s">
        <v>189</v>
      </c>
      <c r="H3693">
        <v>621</v>
      </c>
      <c r="I3693" t="s">
        <v>259</v>
      </c>
      <c r="J3693" t="s">
        <v>116</v>
      </c>
      <c r="K3693" t="s">
        <v>224</v>
      </c>
      <c r="L3693">
        <v>4532</v>
      </c>
      <c r="M3693" t="s">
        <v>200</v>
      </c>
      <c r="N3693">
        <v>8</v>
      </c>
      <c r="O3693">
        <v>187.68</v>
      </c>
      <c r="P3693">
        <v>1297</v>
      </c>
      <c r="Q3693" t="str">
        <f t="shared" si="57"/>
        <v>3-Small C&amp;I</v>
      </c>
    </row>
    <row r="3694" spans="1:17" x14ac:dyDescent="0.35">
      <c r="A3694">
        <v>4</v>
      </c>
      <c r="B3694" t="s">
        <v>187</v>
      </c>
      <c r="C3694">
        <v>2020</v>
      </c>
      <c r="D3694">
        <v>11</v>
      </c>
      <c r="E3694" t="s">
        <v>267</v>
      </c>
      <c r="F3694">
        <v>6</v>
      </c>
      <c r="G3694" t="s">
        <v>192</v>
      </c>
      <c r="H3694">
        <v>615</v>
      </c>
      <c r="I3694" t="s">
        <v>292</v>
      </c>
      <c r="J3694" t="s">
        <v>123</v>
      </c>
      <c r="K3694" t="s">
        <v>261</v>
      </c>
      <c r="L3694">
        <v>4562</v>
      </c>
      <c r="M3694" t="s">
        <v>211</v>
      </c>
      <c r="N3694">
        <v>1</v>
      </c>
      <c r="O3694">
        <v>5904.24</v>
      </c>
      <c r="P3694">
        <v>17385</v>
      </c>
      <c r="Q3694" t="str">
        <f t="shared" si="57"/>
        <v>Street</v>
      </c>
    </row>
    <row r="3695" spans="1:17" x14ac:dyDescent="0.35">
      <c r="A3695">
        <v>5</v>
      </c>
      <c r="B3695" t="s">
        <v>181</v>
      </c>
      <c r="C3695">
        <v>2020</v>
      </c>
      <c r="D3695">
        <v>11</v>
      </c>
      <c r="E3695" t="s">
        <v>267</v>
      </c>
      <c r="F3695">
        <v>6</v>
      </c>
      <c r="G3695" t="s">
        <v>192</v>
      </c>
      <c r="H3695">
        <v>626</v>
      </c>
      <c r="I3695" t="s">
        <v>268</v>
      </c>
      <c r="J3695" t="s">
        <v>132</v>
      </c>
      <c r="K3695" t="s">
        <v>212</v>
      </c>
      <c r="L3695">
        <v>700</v>
      </c>
      <c r="M3695" t="s">
        <v>193</v>
      </c>
      <c r="N3695">
        <v>4</v>
      </c>
      <c r="O3695">
        <v>2146.06</v>
      </c>
      <c r="P3695">
        <v>694</v>
      </c>
      <c r="Q3695" t="str">
        <f t="shared" si="57"/>
        <v>Street</v>
      </c>
    </row>
    <row r="3696" spans="1:17" x14ac:dyDescent="0.35">
      <c r="A3696">
        <v>4</v>
      </c>
      <c r="B3696" t="s">
        <v>187</v>
      </c>
      <c r="C3696">
        <v>2020</v>
      </c>
      <c r="D3696">
        <v>12</v>
      </c>
      <c r="E3696" t="s">
        <v>255</v>
      </c>
      <c r="F3696">
        <v>3</v>
      </c>
      <c r="G3696" t="s">
        <v>189</v>
      </c>
      <c r="H3696">
        <v>8</v>
      </c>
      <c r="I3696" t="s">
        <v>248</v>
      </c>
      <c r="J3696" t="s">
        <v>126</v>
      </c>
      <c r="K3696" t="s">
        <v>249</v>
      </c>
      <c r="L3696">
        <v>300</v>
      </c>
      <c r="M3696" t="s">
        <v>191</v>
      </c>
      <c r="N3696">
        <v>1</v>
      </c>
      <c r="O3696">
        <v>68.86</v>
      </c>
      <c r="P3696">
        <v>298</v>
      </c>
      <c r="Q3696" t="str">
        <f t="shared" si="57"/>
        <v>3-Small C&amp;I</v>
      </c>
    </row>
    <row r="3697" spans="1:17" x14ac:dyDescent="0.35">
      <c r="A3697">
        <v>5</v>
      </c>
      <c r="B3697" t="s">
        <v>181</v>
      </c>
      <c r="C3697">
        <v>2020</v>
      </c>
      <c r="D3697">
        <v>12</v>
      </c>
      <c r="E3697" t="s">
        <v>255</v>
      </c>
      <c r="F3697">
        <v>75</v>
      </c>
      <c r="G3697" t="s">
        <v>212</v>
      </c>
      <c r="H3697">
        <v>5</v>
      </c>
      <c r="I3697" t="s">
        <v>190</v>
      </c>
      <c r="J3697" t="s">
        <v>115</v>
      </c>
      <c r="K3697" t="s">
        <v>185</v>
      </c>
      <c r="L3697">
        <v>1575</v>
      </c>
      <c r="M3697" t="s">
        <v>218</v>
      </c>
      <c r="N3697">
        <v>5</v>
      </c>
      <c r="O3697">
        <v>2269.87</v>
      </c>
      <c r="P3697">
        <v>11060</v>
      </c>
      <c r="Q3697" t="str">
        <f t="shared" si="57"/>
        <v>3-Small C&amp;I</v>
      </c>
    </row>
    <row r="3698" spans="1:17" x14ac:dyDescent="0.35">
      <c r="A3698">
        <v>4</v>
      </c>
      <c r="B3698" t="s">
        <v>187</v>
      </c>
      <c r="C3698">
        <v>2020</v>
      </c>
      <c r="D3698">
        <v>12</v>
      </c>
      <c r="E3698" t="s">
        <v>255</v>
      </c>
      <c r="F3698">
        <v>1</v>
      </c>
      <c r="G3698" t="s">
        <v>183</v>
      </c>
      <c r="H3698">
        <v>10</v>
      </c>
      <c r="I3698" t="s">
        <v>251</v>
      </c>
      <c r="J3698" t="s">
        <v>118</v>
      </c>
      <c r="K3698" t="s">
        <v>214</v>
      </c>
      <c r="L3698">
        <v>200</v>
      </c>
      <c r="M3698" t="s">
        <v>210</v>
      </c>
      <c r="N3698">
        <v>6</v>
      </c>
      <c r="O3698">
        <v>657.72</v>
      </c>
      <c r="P3698">
        <v>2936</v>
      </c>
      <c r="Q3698" t="str">
        <f t="shared" ref="Q3698:Q3761" si="58">VLOOKUP(J3698,S:T,2,FALSE)</f>
        <v>3-Small C&amp;I</v>
      </c>
    </row>
    <row r="3699" spans="1:17" x14ac:dyDescent="0.35">
      <c r="A3699">
        <v>5</v>
      </c>
      <c r="B3699" t="s">
        <v>181</v>
      </c>
      <c r="C3699">
        <v>2020</v>
      </c>
      <c r="D3699">
        <v>12</v>
      </c>
      <c r="E3699" t="s">
        <v>255</v>
      </c>
      <c r="F3699">
        <v>3</v>
      </c>
      <c r="G3699" t="s">
        <v>189</v>
      </c>
      <c r="H3699">
        <v>10</v>
      </c>
      <c r="I3699" t="s">
        <v>251</v>
      </c>
      <c r="J3699" t="s">
        <v>117</v>
      </c>
      <c r="K3699" t="s">
        <v>236</v>
      </c>
      <c r="L3699">
        <v>300</v>
      </c>
      <c r="M3699" t="s">
        <v>191</v>
      </c>
      <c r="N3699">
        <v>18591</v>
      </c>
      <c r="O3699">
        <v>1411274.14</v>
      </c>
      <c r="P3699">
        <v>6798040</v>
      </c>
      <c r="Q3699" t="str">
        <f t="shared" si="58"/>
        <v>3-Small C&amp;I</v>
      </c>
    </row>
    <row r="3700" spans="1:17" x14ac:dyDescent="0.35">
      <c r="A3700">
        <v>5</v>
      </c>
      <c r="B3700" t="s">
        <v>181</v>
      </c>
      <c r="C3700">
        <v>2020</v>
      </c>
      <c r="D3700">
        <v>12</v>
      </c>
      <c r="E3700" t="s">
        <v>255</v>
      </c>
      <c r="F3700">
        <v>1</v>
      </c>
      <c r="G3700" t="s">
        <v>183</v>
      </c>
      <c r="H3700">
        <v>10</v>
      </c>
      <c r="I3700" t="s">
        <v>251</v>
      </c>
      <c r="J3700" t="s">
        <v>117</v>
      </c>
      <c r="K3700" t="s">
        <v>236</v>
      </c>
      <c r="L3700">
        <v>200</v>
      </c>
      <c r="M3700" t="s">
        <v>210</v>
      </c>
      <c r="N3700">
        <v>985</v>
      </c>
      <c r="O3700">
        <v>77288.740000000005</v>
      </c>
      <c r="P3700">
        <v>339392</v>
      </c>
      <c r="Q3700" t="str">
        <f t="shared" si="58"/>
        <v>3-Small C&amp;I</v>
      </c>
    </row>
    <row r="3701" spans="1:17" x14ac:dyDescent="0.35">
      <c r="A3701">
        <v>5</v>
      </c>
      <c r="B3701" t="s">
        <v>181</v>
      </c>
      <c r="C3701">
        <v>2020</v>
      </c>
      <c r="D3701">
        <v>12</v>
      </c>
      <c r="E3701" t="s">
        <v>255</v>
      </c>
      <c r="F3701">
        <v>5</v>
      </c>
      <c r="G3701" t="s">
        <v>195</v>
      </c>
      <c r="H3701">
        <v>951</v>
      </c>
      <c r="I3701" t="s">
        <v>250</v>
      </c>
      <c r="J3701" t="s">
        <v>126</v>
      </c>
      <c r="K3701" t="s">
        <v>249</v>
      </c>
      <c r="L3701">
        <v>4552</v>
      </c>
      <c r="M3701" t="s">
        <v>276</v>
      </c>
      <c r="N3701">
        <v>1</v>
      </c>
      <c r="O3701">
        <v>35.42</v>
      </c>
      <c r="P3701">
        <v>300</v>
      </c>
      <c r="Q3701" t="str">
        <f t="shared" si="58"/>
        <v>3-Small C&amp;I</v>
      </c>
    </row>
    <row r="3702" spans="1:17" x14ac:dyDescent="0.35">
      <c r="A3702">
        <v>5</v>
      </c>
      <c r="B3702" t="s">
        <v>181</v>
      </c>
      <c r="C3702">
        <v>2020</v>
      </c>
      <c r="D3702">
        <v>12</v>
      </c>
      <c r="E3702" t="s">
        <v>255</v>
      </c>
      <c r="F3702">
        <v>5</v>
      </c>
      <c r="G3702" t="s">
        <v>195</v>
      </c>
      <c r="H3702">
        <v>13</v>
      </c>
      <c r="I3702" t="s">
        <v>296</v>
      </c>
      <c r="J3702" t="s">
        <v>119</v>
      </c>
      <c r="K3702" t="s">
        <v>216</v>
      </c>
      <c r="L3702">
        <v>460</v>
      </c>
      <c r="M3702" t="s">
        <v>198</v>
      </c>
      <c r="N3702">
        <v>3</v>
      </c>
      <c r="O3702">
        <v>12563.01</v>
      </c>
      <c r="P3702">
        <v>66174</v>
      </c>
      <c r="Q3702" t="str">
        <f t="shared" si="58"/>
        <v>4-Medium C&amp;I</v>
      </c>
    </row>
    <row r="3703" spans="1:17" x14ac:dyDescent="0.35">
      <c r="A3703">
        <v>4</v>
      </c>
      <c r="B3703" t="s">
        <v>187</v>
      </c>
      <c r="C3703">
        <v>2020</v>
      </c>
      <c r="D3703">
        <v>12</v>
      </c>
      <c r="E3703" t="s">
        <v>255</v>
      </c>
      <c r="F3703">
        <v>1</v>
      </c>
      <c r="G3703" t="s">
        <v>183</v>
      </c>
      <c r="H3703">
        <v>953</v>
      </c>
      <c r="I3703" t="s">
        <v>213</v>
      </c>
      <c r="J3703" t="s">
        <v>118</v>
      </c>
      <c r="K3703" t="s">
        <v>214</v>
      </c>
      <c r="L3703">
        <v>4512</v>
      </c>
      <c r="M3703" t="s">
        <v>186</v>
      </c>
      <c r="N3703">
        <v>1</v>
      </c>
      <c r="O3703">
        <v>17.77</v>
      </c>
      <c r="P3703">
        <v>78</v>
      </c>
      <c r="Q3703" t="str">
        <f t="shared" si="58"/>
        <v>3-Small C&amp;I</v>
      </c>
    </row>
    <row r="3704" spans="1:17" x14ac:dyDescent="0.35">
      <c r="A3704">
        <v>5</v>
      </c>
      <c r="B3704" t="s">
        <v>181</v>
      </c>
      <c r="C3704">
        <v>2020</v>
      </c>
      <c r="D3704">
        <v>12</v>
      </c>
      <c r="E3704" t="s">
        <v>255</v>
      </c>
      <c r="F3704">
        <v>5</v>
      </c>
      <c r="G3704" t="s">
        <v>195</v>
      </c>
      <c r="H3704">
        <v>954</v>
      </c>
      <c r="I3704" t="s">
        <v>237</v>
      </c>
      <c r="J3704" t="s">
        <v>119</v>
      </c>
      <c r="K3704" t="s">
        <v>216</v>
      </c>
      <c r="L3704">
        <v>4552</v>
      </c>
      <c r="M3704" t="s">
        <v>276</v>
      </c>
      <c r="N3704">
        <v>502</v>
      </c>
      <c r="O3704">
        <v>1048777.29</v>
      </c>
      <c r="P3704">
        <v>11532169</v>
      </c>
      <c r="Q3704" t="str">
        <f t="shared" si="58"/>
        <v>4-Medium C&amp;I</v>
      </c>
    </row>
    <row r="3705" spans="1:17" x14ac:dyDescent="0.35">
      <c r="A3705">
        <v>5</v>
      </c>
      <c r="B3705" t="s">
        <v>181</v>
      </c>
      <c r="C3705">
        <v>2020</v>
      </c>
      <c r="D3705">
        <v>12</v>
      </c>
      <c r="E3705" t="s">
        <v>255</v>
      </c>
      <c r="F3705">
        <v>5</v>
      </c>
      <c r="G3705" t="s">
        <v>195</v>
      </c>
      <c r="H3705">
        <v>700</v>
      </c>
      <c r="I3705" t="s">
        <v>273</v>
      </c>
      <c r="J3705" t="s">
        <v>207</v>
      </c>
      <c r="K3705" t="s">
        <v>208</v>
      </c>
      <c r="L3705">
        <v>460</v>
      </c>
      <c r="M3705" t="s">
        <v>198</v>
      </c>
      <c r="N3705">
        <v>3</v>
      </c>
      <c r="O3705">
        <v>84403.77</v>
      </c>
      <c r="P3705">
        <v>493050</v>
      </c>
      <c r="Q3705" t="str">
        <f t="shared" si="58"/>
        <v>5-Large C&amp;I</v>
      </c>
    </row>
    <row r="3706" spans="1:17" x14ac:dyDescent="0.35">
      <c r="A3706">
        <v>5</v>
      </c>
      <c r="B3706" t="s">
        <v>181</v>
      </c>
      <c r="C3706">
        <v>2020</v>
      </c>
      <c r="D3706">
        <v>12</v>
      </c>
      <c r="E3706" t="s">
        <v>255</v>
      </c>
      <c r="F3706">
        <v>1</v>
      </c>
      <c r="G3706" t="s">
        <v>183</v>
      </c>
      <c r="H3706">
        <v>1</v>
      </c>
      <c r="I3706" t="s">
        <v>229</v>
      </c>
      <c r="J3706" t="s">
        <v>121</v>
      </c>
      <c r="K3706" t="s">
        <v>230</v>
      </c>
      <c r="L3706">
        <v>200</v>
      </c>
      <c r="M3706" t="s">
        <v>210</v>
      </c>
      <c r="N3706">
        <v>457341</v>
      </c>
      <c r="O3706">
        <v>65594032.630000003</v>
      </c>
      <c r="P3706">
        <v>255322595</v>
      </c>
      <c r="Q3706" t="str">
        <f t="shared" si="58"/>
        <v>1-Residential</v>
      </c>
    </row>
    <row r="3707" spans="1:17" x14ac:dyDescent="0.35">
      <c r="A3707">
        <v>4</v>
      </c>
      <c r="B3707" t="s">
        <v>187</v>
      </c>
      <c r="C3707">
        <v>2020</v>
      </c>
      <c r="D3707">
        <v>12</v>
      </c>
      <c r="E3707" t="s">
        <v>255</v>
      </c>
      <c r="F3707">
        <v>1</v>
      </c>
      <c r="G3707" t="s">
        <v>183</v>
      </c>
      <c r="H3707">
        <v>1</v>
      </c>
      <c r="I3707" t="s">
        <v>229</v>
      </c>
      <c r="J3707" t="s">
        <v>121</v>
      </c>
      <c r="K3707" t="s">
        <v>230</v>
      </c>
      <c r="L3707">
        <v>200</v>
      </c>
      <c r="M3707" t="s">
        <v>210</v>
      </c>
      <c r="N3707">
        <v>2118</v>
      </c>
      <c r="O3707">
        <v>392834.25</v>
      </c>
      <c r="P3707">
        <v>1520594</v>
      </c>
      <c r="Q3707" t="str">
        <f t="shared" si="58"/>
        <v>1-Residential</v>
      </c>
    </row>
    <row r="3708" spans="1:17" x14ac:dyDescent="0.35">
      <c r="A3708">
        <v>5</v>
      </c>
      <c r="B3708" t="s">
        <v>181</v>
      </c>
      <c r="C3708">
        <v>2020</v>
      </c>
      <c r="D3708">
        <v>12</v>
      </c>
      <c r="E3708" t="s">
        <v>255</v>
      </c>
      <c r="F3708">
        <v>10</v>
      </c>
      <c r="G3708" t="s">
        <v>238</v>
      </c>
      <c r="H3708">
        <v>7</v>
      </c>
      <c r="I3708" t="s">
        <v>241</v>
      </c>
      <c r="J3708" t="s">
        <v>122</v>
      </c>
      <c r="K3708" t="s">
        <v>242</v>
      </c>
      <c r="L3708">
        <v>207</v>
      </c>
      <c r="M3708" t="s">
        <v>243</v>
      </c>
      <c r="N3708">
        <v>8</v>
      </c>
      <c r="O3708">
        <v>1059.72</v>
      </c>
      <c r="P3708">
        <v>6875</v>
      </c>
      <c r="Q3708" t="str">
        <f t="shared" si="58"/>
        <v>2-Low Income Residential</v>
      </c>
    </row>
    <row r="3709" spans="1:17" x14ac:dyDescent="0.35">
      <c r="A3709">
        <v>5</v>
      </c>
      <c r="B3709" t="s">
        <v>181</v>
      </c>
      <c r="C3709">
        <v>2020</v>
      </c>
      <c r="D3709">
        <v>12</v>
      </c>
      <c r="E3709" t="s">
        <v>255</v>
      </c>
      <c r="F3709">
        <v>60</v>
      </c>
      <c r="G3709" t="s">
        <v>212</v>
      </c>
      <c r="H3709">
        <v>600</v>
      </c>
      <c r="I3709" t="s">
        <v>266</v>
      </c>
      <c r="J3709" t="s">
        <v>123</v>
      </c>
      <c r="K3709" t="s">
        <v>261</v>
      </c>
      <c r="L3709">
        <v>360</v>
      </c>
      <c r="M3709" t="s">
        <v>225</v>
      </c>
      <c r="N3709">
        <v>7</v>
      </c>
      <c r="O3709">
        <v>3291.12</v>
      </c>
      <c r="P3709">
        <v>5583</v>
      </c>
      <c r="Q3709" t="str">
        <f t="shared" si="58"/>
        <v>Street</v>
      </c>
    </row>
    <row r="3710" spans="1:17" x14ac:dyDescent="0.35">
      <c r="A3710">
        <v>5</v>
      </c>
      <c r="B3710" t="s">
        <v>181</v>
      </c>
      <c r="C3710">
        <v>2020</v>
      </c>
      <c r="D3710">
        <v>12</v>
      </c>
      <c r="E3710" t="s">
        <v>255</v>
      </c>
      <c r="F3710">
        <v>60</v>
      </c>
      <c r="G3710" t="s">
        <v>212</v>
      </c>
      <c r="H3710">
        <v>601</v>
      </c>
      <c r="I3710" t="s">
        <v>260</v>
      </c>
      <c r="J3710" t="s">
        <v>123</v>
      </c>
      <c r="K3710" t="s">
        <v>261</v>
      </c>
      <c r="L3710">
        <v>360</v>
      </c>
      <c r="M3710" t="s">
        <v>225</v>
      </c>
      <c r="N3710">
        <v>38</v>
      </c>
      <c r="O3710">
        <v>1348.64</v>
      </c>
      <c r="P3710">
        <v>2570</v>
      </c>
      <c r="Q3710" t="str">
        <f t="shared" si="58"/>
        <v>Street</v>
      </c>
    </row>
    <row r="3711" spans="1:17" x14ac:dyDescent="0.35">
      <c r="A3711">
        <v>5</v>
      </c>
      <c r="B3711" t="s">
        <v>181</v>
      </c>
      <c r="C3711">
        <v>2020</v>
      </c>
      <c r="D3711">
        <v>12</v>
      </c>
      <c r="E3711" t="s">
        <v>255</v>
      </c>
      <c r="F3711">
        <v>5</v>
      </c>
      <c r="G3711" t="s">
        <v>195</v>
      </c>
      <c r="H3711">
        <v>603</v>
      </c>
      <c r="I3711" t="s">
        <v>196</v>
      </c>
      <c r="J3711" t="s">
        <v>125</v>
      </c>
      <c r="K3711" t="s">
        <v>197</v>
      </c>
      <c r="L3711">
        <v>460</v>
      </c>
      <c r="M3711" t="s">
        <v>198</v>
      </c>
      <c r="N3711">
        <v>46</v>
      </c>
      <c r="O3711">
        <v>8346.6</v>
      </c>
      <c r="P3711">
        <v>26919</v>
      </c>
      <c r="Q3711" t="str">
        <f t="shared" si="58"/>
        <v>Street</v>
      </c>
    </row>
    <row r="3712" spans="1:17" x14ac:dyDescent="0.35">
      <c r="A3712">
        <v>5</v>
      </c>
      <c r="B3712" t="s">
        <v>181</v>
      </c>
      <c r="C3712">
        <v>2020</v>
      </c>
      <c r="D3712">
        <v>12</v>
      </c>
      <c r="E3712" t="s">
        <v>255</v>
      </c>
      <c r="F3712">
        <v>6</v>
      </c>
      <c r="G3712" t="s">
        <v>192</v>
      </c>
      <c r="H3712">
        <v>602</v>
      </c>
      <c r="I3712" t="s">
        <v>246</v>
      </c>
      <c r="J3712" t="s">
        <v>125</v>
      </c>
      <c r="K3712" t="s">
        <v>197</v>
      </c>
      <c r="L3712">
        <v>700</v>
      </c>
      <c r="M3712" t="s">
        <v>193</v>
      </c>
      <c r="N3712">
        <v>309</v>
      </c>
      <c r="O3712">
        <v>34113.629999999997</v>
      </c>
      <c r="P3712">
        <v>103843</v>
      </c>
      <c r="Q3712" t="str">
        <f t="shared" si="58"/>
        <v>Street</v>
      </c>
    </row>
    <row r="3713" spans="1:17" x14ac:dyDescent="0.35">
      <c r="A3713">
        <v>5</v>
      </c>
      <c r="B3713" t="s">
        <v>181</v>
      </c>
      <c r="C3713">
        <v>2020</v>
      </c>
      <c r="D3713">
        <v>12</v>
      </c>
      <c r="E3713" t="s">
        <v>255</v>
      </c>
      <c r="F3713">
        <v>60</v>
      </c>
      <c r="G3713" t="s">
        <v>212</v>
      </c>
      <c r="H3713">
        <v>615</v>
      </c>
      <c r="I3713" t="s">
        <v>292</v>
      </c>
      <c r="J3713" t="s">
        <v>123</v>
      </c>
      <c r="K3713" t="s">
        <v>261</v>
      </c>
      <c r="L3713">
        <v>4563</v>
      </c>
      <c r="M3713" t="s">
        <v>228</v>
      </c>
      <c r="N3713">
        <v>46</v>
      </c>
      <c r="O3713">
        <v>6707.09</v>
      </c>
      <c r="P3713">
        <v>14553</v>
      </c>
      <c r="Q3713" t="str">
        <f t="shared" si="58"/>
        <v>Street</v>
      </c>
    </row>
    <row r="3714" spans="1:17" x14ac:dyDescent="0.35">
      <c r="A3714">
        <v>5</v>
      </c>
      <c r="B3714" t="s">
        <v>181</v>
      </c>
      <c r="C3714">
        <v>2020</v>
      </c>
      <c r="D3714">
        <v>12</v>
      </c>
      <c r="E3714" t="s">
        <v>255</v>
      </c>
      <c r="F3714">
        <v>6</v>
      </c>
      <c r="G3714" t="s">
        <v>192</v>
      </c>
      <c r="H3714">
        <v>617</v>
      </c>
      <c r="I3714" t="s">
        <v>287</v>
      </c>
      <c r="J3714" t="s">
        <v>288</v>
      </c>
      <c r="K3714" t="s">
        <v>289</v>
      </c>
      <c r="L3714">
        <v>4562</v>
      </c>
      <c r="M3714" t="s">
        <v>211</v>
      </c>
      <c r="N3714">
        <v>6</v>
      </c>
      <c r="O3714">
        <v>9325.2800000000007</v>
      </c>
      <c r="P3714">
        <v>48222</v>
      </c>
      <c r="Q3714" t="str">
        <f t="shared" si="58"/>
        <v>Street</v>
      </c>
    </row>
    <row r="3715" spans="1:17" x14ac:dyDescent="0.35">
      <c r="A3715">
        <v>5</v>
      </c>
      <c r="B3715" t="s">
        <v>181</v>
      </c>
      <c r="C3715">
        <v>2020</v>
      </c>
      <c r="D3715">
        <v>12</v>
      </c>
      <c r="E3715" t="s">
        <v>255</v>
      </c>
      <c r="F3715">
        <v>1</v>
      </c>
      <c r="G3715" t="s">
        <v>183</v>
      </c>
      <c r="H3715">
        <v>603</v>
      </c>
      <c r="I3715" t="s">
        <v>196</v>
      </c>
      <c r="J3715" t="s">
        <v>125</v>
      </c>
      <c r="K3715" t="s">
        <v>197</v>
      </c>
      <c r="L3715">
        <v>200</v>
      </c>
      <c r="M3715" t="s">
        <v>210</v>
      </c>
      <c r="N3715">
        <v>628</v>
      </c>
      <c r="O3715">
        <v>22294.95</v>
      </c>
      <c r="P3715">
        <v>59360</v>
      </c>
      <c r="Q3715" t="str">
        <f t="shared" si="58"/>
        <v>Street</v>
      </c>
    </row>
    <row r="3716" spans="1:17" x14ac:dyDescent="0.35">
      <c r="A3716">
        <v>5</v>
      </c>
      <c r="B3716" t="s">
        <v>181</v>
      </c>
      <c r="C3716">
        <v>2020</v>
      </c>
      <c r="D3716">
        <v>12</v>
      </c>
      <c r="E3716" t="s">
        <v>255</v>
      </c>
      <c r="F3716">
        <v>1</v>
      </c>
      <c r="G3716" t="s">
        <v>183</v>
      </c>
      <c r="H3716">
        <v>18</v>
      </c>
      <c r="I3716" t="s">
        <v>215</v>
      </c>
      <c r="J3716">
        <v>0</v>
      </c>
      <c r="K3716" t="s">
        <v>212</v>
      </c>
      <c r="L3716">
        <v>0</v>
      </c>
      <c r="M3716" t="s">
        <v>212</v>
      </c>
      <c r="N3716">
        <v>1</v>
      </c>
      <c r="O3716">
        <v>198.98</v>
      </c>
      <c r="P3716">
        <v>720</v>
      </c>
      <c r="Q3716" t="str">
        <f t="shared" si="58"/>
        <v>OTHER</v>
      </c>
    </row>
    <row r="3717" spans="1:17" x14ac:dyDescent="0.35">
      <c r="A3717">
        <v>5</v>
      </c>
      <c r="B3717" t="s">
        <v>181</v>
      </c>
      <c r="C3717">
        <v>2020</v>
      </c>
      <c r="D3717">
        <v>12</v>
      </c>
      <c r="E3717" t="s">
        <v>255</v>
      </c>
      <c r="F3717">
        <v>3</v>
      </c>
      <c r="G3717" t="s">
        <v>189</v>
      </c>
      <c r="H3717">
        <v>8</v>
      </c>
      <c r="I3717" t="s">
        <v>248</v>
      </c>
      <c r="J3717" t="s">
        <v>126</v>
      </c>
      <c r="K3717" t="s">
        <v>249</v>
      </c>
      <c r="L3717">
        <v>300</v>
      </c>
      <c r="M3717" t="s">
        <v>191</v>
      </c>
      <c r="N3717">
        <v>352</v>
      </c>
      <c r="O3717">
        <v>20590.599999999999</v>
      </c>
      <c r="P3717">
        <v>89901</v>
      </c>
      <c r="Q3717" t="str">
        <f t="shared" si="58"/>
        <v>3-Small C&amp;I</v>
      </c>
    </row>
    <row r="3718" spans="1:17" x14ac:dyDescent="0.35">
      <c r="A3718">
        <v>5</v>
      </c>
      <c r="B3718" t="s">
        <v>181</v>
      </c>
      <c r="C3718">
        <v>2020</v>
      </c>
      <c r="D3718">
        <v>12</v>
      </c>
      <c r="E3718" t="s">
        <v>255</v>
      </c>
      <c r="F3718">
        <v>3</v>
      </c>
      <c r="G3718" t="s">
        <v>189</v>
      </c>
      <c r="H3718">
        <v>950</v>
      </c>
      <c r="I3718" t="s">
        <v>184</v>
      </c>
      <c r="J3718" t="s">
        <v>115</v>
      </c>
      <c r="K3718" t="s">
        <v>185</v>
      </c>
      <c r="L3718">
        <v>4532</v>
      </c>
      <c r="M3718" t="s">
        <v>200</v>
      </c>
      <c r="N3718">
        <v>60551</v>
      </c>
      <c r="O3718">
        <v>6442690.5300000003</v>
      </c>
      <c r="P3718">
        <v>88366674</v>
      </c>
      <c r="Q3718" t="str">
        <f t="shared" si="58"/>
        <v>3-Small C&amp;I</v>
      </c>
    </row>
    <row r="3719" spans="1:17" x14ac:dyDescent="0.35">
      <c r="A3719">
        <v>4</v>
      </c>
      <c r="B3719" t="s">
        <v>187</v>
      </c>
      <c r="C3719">
        <v>2020</v>
      </c>
      <c r="D3719">
        <v>12</v>
      </c>
      <c r="E3719" t="s">
        <v>255</v>
      </c>
      <c r="F3719">
        <v>3</v>
      </c>
      <c r="G3719" t="s">
        <v>189</v>
      </c>
      <c r="H3719">
        <v>5</v>
      </c>
      <c r="I3719" t="s">
        <v>190</v>
      </c>
      <c r="J3719" t="s">
        <v>115</v>
      </c>
      <c r="K3719" t="s">
        <v>185</v>
      </c>
      <c r="L3719">
        <v>300</v>
      </c>
      <c r="M3719" t="s">
        <v>191</v>
      </c>
      <c r="N3719">
        <v>229</v>
      </c>
      <c r="O3719">
        <v>27702.13</v>
      </c>
      <c r="P3719">
        <v>123550</v>
      </c>
      <c r="Q3719" t="str">
        <f t="shared" si="58"/>
        <v>3-Small C&amp;I</v>
      </c>
    </row>
    <row r="3720" spans="1:17" x14ac:dyDescent="0.35">
      <c r="A3720">
        <v>5</v>
      </c>
      <c r="B3720" t="s">
        <v>181</v>
      </c>
      <c r="C3720">
        <v>2020</v>
      </c>
      <c r="D3720">
        <v>12</v>
      </c>
      <c r="E3720" t="s">
        <v>255</v>
      </c>
      <c r="F3720">
        <v>3</v>
      </c>
      <c r="G3720" t="s">
        <v>189</v>
      </c>
      <c r="H3720">
        <v>15</v>
      </c>
      <c r="I3720" t="s">
        <v>252</v>
      </c>
      <c r="J3720" t="s">
        <v>118</v>
      </c>
      <c r="K3720" t="s">
        <v>214</v>
      </c>
      <c r="L3720">
        <v>300</v>
      </c>
      <c r="M3720" t="s">
        <v>191</v>
      </c>
      <c r="N3720">
        <v>90</v>
      </c>
      <c r="O3720">
        <v>4757.01</v>
      </c>
      <c r="P3720">
        <v>22341</v>
      </c>
      <c r="Q3720" t="str">
        <f t="shared" si="58"/>
        <v>3-Small C&amp;I</v>
      </c>
    </row>
    <row r="3721" spans="1:17" x14ac:dyDescent="0.35">
      <c r="A3721">
        <v>5</v>
      </c>
      <c r="B3721" t="s">
        <v>181</v>
      </c>
      <c r="C3721">
        <v>2020</v>
      </c>
      <c r="D3721">
        <v>12</v>
      </c>
      <c r="E3721" t="s">
        <v>255</v>
      </c>
      <c r="F3721">
        <v>3</v>
      </c>
      <c r="G3721" t="s">
        <v>189</v>
      </c>
      <c r="H3721">
        <v>953</v>
      </c>
      <c r="I3721" t="s">
        <v>213</v>
      </c>
      <c r="J3721" t="s">
        <v>118</v>
      </c>
      <c r="K3721" t="s">
        <v>214</v>
      </c>
      <c r="L3721">
        <v>4532</v>
      </c>
      <c r="M3721" t="s">
        <v>200</v>
      </c>
      <c r="N3721">
        <v>19741</v>
      </c>
      <c r="O3721">
        <v>858717.96</v>
      </c>
      <c r="P3721">
        <v>9052870</v>
      </c>
      <c r="Q3721" t="str">
        <f t="shared" si="58"/>
        <v>3-Small C&amp;I</v>
      </c>
    </row>
    <row r="3722" spans="1:17" x14ac:dyDescent="0.35">
      <c r="A3722">
        <v>4</v>
      </c>
      <c r="B3722" t="s">
        <v>187</v>
      </c>
      <c r="C3722">
        <v>2020</v>
      </c>
      <c r="D3722">
        <v>12</v>
      </c>
      <c r="E3722" t="s">
        <v>255</v>
      </c>
      <c r="F3722">
        <v>3</v>
      </c>
      <c r="G3722" t="s">
        <v>189</v>
      </c>
      <c r="H3722">
        <v>954</v>
      </c>
      <c r="I3722" t="s">
        <v>237</v>
      </c>
      <c r="J3722" t="s">
        <v>119</v>
      </c>
      <c r="K3722" t="s">
        <v>216</v>
      </c>
      <c r="L3722">
        <v>4532</v>
      </c>
      <c r="M3722" t="s">
        <v>200</v>
      </c>
      <c r="N3722">
        <v>69</v>
      </c>
      <c r="O3722">
        <v>105157.5</v>
      </c>
      <c r="P3722">
        <v>1110990</v>
      </c>
      <c r="Q3722" t="str">
        <f t="shared" si="58"/>
        <v>4-Medium C&amp;I</v>
      </c>
    </row>
    <row r="3723" spans="1:17" x14ac:dyDescent="0.35">
      <c r="A3723">
        <v>4</v>
      </c>
      <c r="B3723" t="s">
        <v>187</v>
      </c>
      <c r="C3723">
        <v>2020</v>
      </c>
      <c r="D3723">
        <v>12</v>
      </c>
      <c r="E3723" t="s">
        <v>255</v>
      </c>
      <c r="F3723">
        <v>3</v>
      </c>
      <c r="G3723" t="s">
        <v>189</v>
      </c>
      <c r="H3723">
        <v>701</v>
      </c>
      <c r="I3723" t="s">
        <v>206</v>
      </c>
      <c r="J3723" t="s">
        <v>207</v>
      </c>
      <c r="K3723" t="s">
        <v>208</v>
      </c>
      <c r="L3723">
        <v>300</v>
      </c>
      <c r="M3723" t="s">
        <v>191</v>
      </c>
      <c r="N3723">
        <v>1</v>
      </c>
      <c r="O3723">
        <v>9608.2900000000009</v>
      </c>
      <c r="P3723">
        <v>54480</v>
      </c>
      <c r="Q3723" t="str">
        <f t="shared" si="58"/>
        <v>5-Large C&amp;I</v>
      </c>
    </row>
    <row r="3724" spans="1:17" x14ac:dyDescent="0.35">
      <c r="A3724">
        <v>5</v>
      </c>
      <c r="B3724" t="s">
        <v>181</v>
      </c>
      <c r="C3724">
        <v>2020</v>
      </c>
      <c r="D3724">
        <v>12</v>
      </c>
      <c r="E3724" t="s">
        <v>255</v>
      </c>
      <c r="F3724">
        <v>3</v>
      </c>
      <c r="G3724" t="s">
        <v>189</v>
      </c>
      <c r="H3724">
        <v>19</v>
      </c>
      <c r="I3724" t="s">
        <v>262</v>
      </c>
      <c r="J3724" t="s">
        <v>127</v>
      </c>
      <c r="K3724" t="s">
        <v>263</v>
      </c>
      <c r="L3724">
        <v>300</v>
      </c>
      <c r="M3724" t="s">
        <v>191</v>
      </c>
      <c r="N3724">
        <v>36</v>
      </c>
      <c r="O3724">
        <v>114225.38</v>
      </c>
      <c r="P3724">
        <v>633875</v>
      </c>
      <c r="Q3724" t="str">
        <f t="shared" si="58"/>
        <v>4-Medium C&amp;I</v>
      </c>
    </row>
    <row r="3725" spans="1:17" x14ac:dyDescent="0.35">
      <c r="A3725">
        <v>5</v>
      </c>
      <c r="B3725" t="s">
        <v>181</v>
      </c>
      <c r="C3725">
        <v>2020</v>
      </c>
      <c r="D3725">
        <v>12</v>
      </c>
      <c r="E3725" t="s">
        <v>255</v>
      </c>
      <c r="F3725">
        <v>10</v>
      </c>
      <c r="G3725" t="s">
        <v>238</v>
      </c>
      <c r="H3725">
        <v>2</v>
      </c>
      <c r="I3725" t="s">
        <v>264</v>
      </c>
      <c r="J3725" t="s">
        <v>121</v>
      </c>
      <c r="K3725" t="s">
        <v>230</v>
      </c>
      <c r="L3725">
        <v>207</v>
      </c>
      <c r="M3725" t="s">
        <v>243</v>
      </c>
      <c r="N3725">
        <v>25</v>
      </c>
      <c r="O3725">
        <v>6893.84</v>
      </c>
      <c r="P3725">
        <v>28589</v>
      </c>
      <c r="Q3725" t="str">
        <f t="shared" si="58"/>
        <v>1-Residential</v>
      </c>
    </row>
    <row r="3726" spans="1:17" x14ac:dyDescent="0.35">
      <c r="A3726">
        <v>4</v>
      </c>
      <c r="B3726" t="s">
        <v>187</v>
      </c>
      <c r="C3726">
        <v>2020</v>
      </c>
      <c r="D3726">
        <v>12</v>
      </c>
      <c r="E3726" t="s">
        <v>255</v>
      </c>
      <c r="F3726">
        <v>1</v>
      </c>
      <c r="G3726" t="s">
        <v>183</v>
      </c>
      <c r="H3726">
        <v>6</v>
      </c>
      <c r="I3726" t="s">
        <v>256</v>
      </c>
      <c r="J3726" t="s">
        <v>122</v>
      </c>
      <c r="K3726" t="s">
        <v>242</v>
      </c>
      <c r="L3726">
        <v>200</v>
      </c>
      <c r="M3726" t="s">
        <v>210</v>
      </c>
      <c r="N3726">
        <v>37</v>
      </c>
      <c r="O3726">
        <v>4432.17</v>
      </c>
      <c r="P3726">
        <v>27224</v>
      </c>
      <c r="Q3726" t="str">
        <f t="shared" si="58"/>
        <v>2-Low Income Residential</v>
      </c>
    </row>
    <row r="3727" spans="1:17" x14ac:dyDescent="0.35">
      <c r="A3727">
        <v>5</v>
      </c>
      <c r="B3727" t="s">
        <v>181</v>
      </c>
      <c r="C3727">
        <v>2020</v>
      </c>
      <c r="D3727">
        <v>12</v>
      </c>
      <c r="E3727" t="s">
        <v>255</v>
      </c>
      <c r="F3727">
        <v>60</v>
      </c>
      <c r="G3727" t="s">
        <v>212</v>
      </c>
      <c r="H3727">
        <v>621</v>
      </c>
      <c r="I3727" t="s">
        <v>259</v>
      </c>
      <c r="J3727" t="s">
        <v>116</v>
      </c>
      <c r="K3727" t="s">
        <v>224</v>
      </c>
      <c r="L3727">
        <v>4563</v>
      </c>
      <c r="M3727" t="s">
        <v>228</v>
      </c>
      <c r="N3727">
        <v>1</v>
      </c>
      <c r="O3727">
        <v>8.18</v>
      </c>
      <c r="P3727">
        <v>11</v>
      </c>
      <c r="Q3727" t="str">
        <f t="shared" si="58"/>
        <v>3-Small C&amp;I</v>
      </c>
    </row>
    <row r="3728" spans="1:17" x14ac:dyDescent="0.35">
      <c r="A3728">
        <v>5</v>
      </c>
      <c r="B3728" t="s">
        <v>181</v>
      </c>
      <c r="C3728">
        <v>2020</v>
      </c>
      <c r="D3728">
        <v>12</v>
      </c>
      <c r="E3728" t="s">
        <v>255</v>
      </c>
      <c r="F3728">
        <v>3</v>
      </c>
      <c r="G3728" t="s">
        <v>189</v>
      </c>
      <c r="H3728">
        <v>603</v>
      </c>
      <c r="I3728" t="s">
        <v>196</v>
      </c>
      <c r="J3728" t="s">
        <v>125</v>
      </c>
      <c r="K3728" t="s">
        <v>197</v>
      </c>
      <c r="L3728">
        <v>300</v>
      </c>
      <c r="M3728" t="s">
        <v>191</v>
      </c>
      <c r="N3728">
        <v>1655</v>
      </c>
      <c r="O3728">
        <v>182330.66</v>
      </c>
      <c r="P3728">
        <v>577353</v>
      </c>
      <c r="Q3728" t="str">
        <f t="shared" si="58"/>
        <v>Street</v>
      </c>
    </row>
    <row r="3729" spans="1:17" x14ac:dyDescent="0.35">
      <c r="A3729">
        <v>5</v>
      </c>
      <c r="B3729" t="s">
        <v>181</v>
      </c>
      <c r="C3729">
        <v>2020</v>
      </c>
      <c r="D3729">
        <v>12</v>
      </c>
      <c r="E3729" t="s">
        <v>255</v>
      </c>
      <c r="F3729">
        <v>6</v>
      </c>
      <c r="G3729" t="s">
        <v>192</v>
      </c>
      <c r="H3729">
        <v>606</v>
      </c>
      <c r="I3729" t="s">
        <v>279</v>
      </c>
      <c r="J3729" t="s">
        <v>130</v>
      </c>
      <c r="K3729" t="s">
        <v>280</v>
      </c>
      <c r="L3729">
        <v>700</v>
      </c>
      <c r="M3729" t="s">
        <v>193</v>
      </c>
      <c r="N3729">
        <v>2</v>
      </c>
      <c r="O3729">
        <v>842.93</v>
      </c>
      <c r="P3729">
        <v>1772</v>
      </c>
      <c r="Q3729" t="str">
        <f t="shared" si="58"/>
        <v>Street</v>
      </c>
    </row>
    <row r="3730" spans="1:17" x14ac:dyDescent="0.35">
      <c r="A3730">
        <v>5</v>
      </c>
      <c r="B3730" t="s">
        <v>181</v>
      </c>
      <c r="C3730">
        <v>2020</v>
      </c>
      <c r="D3730">
        <v>12</v>
      </c>
      <c r="E3730" t="s">
        <v>255</v>
      </c>
      <c r="F3730">
        <v>6</v>
      </c>
      <c r="G3730" t="s">
        <v>192</v>
      </c>
      <c r="H3730">
        <v>623</v>
      </c>
      <c r="I3730" t="s">
        <v>295</v>
      </c>
      <c r="J3730" t="s">
        <v>124</v>
      </c>
      <c r="K3730" t="s">
        <v>227</v>
      </c>
      <c r="L3730">
        <v>700</v>
      </c>
      <c r="M3730" t="s">
        <v>193</v>
      </c>
      <c r="N3730">
        <v>1</v>
      </c>
      <c r="O3730">
        <v>1807.74</v>
      </c>
      <c r="P3730">
        <v>7582</v>
      </c>
      <c r="Q3730" t="str">
        <f t="shared" si="58"/>
        <v>Street</v>
      </c>
    </row>
    <row r="3731" spans="1:17" x14ac:dyDescent="0.35">
      <c r="A3731">
        <v>4</v>
      </c>
      <c r="B3731" t="s">
        <v>187</v>
      </c>
      <c r="C3731">
        <v>2020</v>
      </c>
      <c r="D3731">
        <v>12</v>
      </c>
      <c r="E3731" t="s">
        <v>255</v>
      </c>
      <c r="F3731">
        <v>6</v>
      </c>
      <c r="G3731" t="s">
        <v>192</v>
      </c>
      <c r="H3731">
        <v>624</v>
      </c>
      <c r="I3731" t="s">
        <v>226</v>
      </c>
      <c r="J3731" t="s">
        <v>124</v>
      </c>
      <c r="K3731" t="s">
        <v>227</v>
      </c>
      <c r="L3731">
        <v>4562</v>
      </c>
      <c r="M3731" t="s">
        <v>211</v>
      </c>
      <c r="N3731">
        <v>2</v>
      </c>
      <c r="O3731">
        <v>1429</v>
      </c>
      <c r="P3731">
        <v>8506</v>
      </c>
      <c r="Q3731" t="str">
        <f t="shared" si="58"/>
        <v>Street</v>
      </c>
    </row>
    <row r="3732" spans="1:17" x14ac:dyDescent="0.35">
      <c r="A3732">
        <v>5</v>
      </c>
      <c r="B3732" t="s">
        <v>181</v>
      </c>
      <c r="C3732">
        <v>2020</v>
      </c>
      <c r="D3732">
        <v>12</v>
      </c>
      <c r="E3732" t="s">
        <v>255</v>
      </c>
      <c r="F3732">
        <v>1</v>
      </c>
      <c r="G3732" t="s">
        <v>183</v>
      </c>
      <c r="H3732">
        <v>616</v>
      </c>
      <c r="I3732" t="s">
        <v>199</v>
      </c>
      <c r="J3732" t="s">
        <v>125</v>
      </c>
      <c r="K3732" t="s">
        <v>197</v>
      </c>
      <c r="L3732">
        <v>4512</v>
      </c>
      <c r="M3732" t="s">
        <v>186</v>
      </c>
      <c r="N3732">
        <v>668</v>
      </c>
      <c r="O3732">
        <v>25908.48</v>
      </c>
      <c r="P3732">
        <v>92947</v>
      </c>
      <c r="Q3732" t="str">
        <f t="shared" si="58"/>
        <v>Street</v>
      </c>
    </row>
    <row r="3733" spans="1:17" x14ac:dyDescent="0.35">
      <c r="A3733">
        <v>5</v>
      </c>
      <c r="B3733" t="s">
        <v>181</v>
      </c>
      <c r="C3733">
        <v>2020</v>
      </c>
      <c r="D3733">
        <v>12</v>
      </c>
      <c r="E3733" t="s">
        <v>255</v>
      </c>
      <c r="F3733">
        <v>3</v>
      </c>
      <c r="G3733" t="s">
        <v>189</v>
      </c>
      <c r="H3733">
        <v>616</v>
      </c>
      <c r="I3733" t="s">
        <v>199</v>
      </c>
      <c r="J3733" t="s">
        <v>125</v>
      </c>
      <c r="K3733" t="s">
        <v>197</v>
      </c>
      <c r="L3733">
        <v>4532</v>
      </c>
      <c r="M3733" t="s">
        <v>200</v>
      </c>
      <c r="N3733">
        <v>3509</v>
      </c>
      <c r="O3733">
        <v>324830.17</v>
      </c>
      <c r="P3733">
        <v>1502217</v>
      </c>
      <c r="Q3733" t="str">
        <f t="shared" si="58"/>
        <v>Street</v>
      </c>
    </row>
    <row r="3734" spans="1:17" x14ac:dyDescent="0.35">
      <c r="A3734">
        <v>5</v>
      </c>
      <c r="B3734" t="s">
        <v>181</v>
      </c>
      <c r="C3734">
        <v>2020</v>
      </c>
      <c r="D3734">
        <v>12</v>
      </c>
      <c r="E3734" t="s">
        <v>255</v>
      </c>
      <c r="F3734">
        <v>10</v>
      </c>
      <c r="G3734" t="s">
        <v>238</v>
      </c>
      <c r="H3734">
        <v>5</v>
      </c>
      <c r="I3734" t="s">
        <v>190</v>
      </c>
      <c r="J3734" t="s">
        <v>115</v>
      </c>
      <c r="K3734" t="s">
        <v>185</v>
      </c>
      <c r="L3734">
        <v>207</v>
      </c>
      <c r="M3734" t="s">
        <v>243</v>
      </c>
      <c r="N3734">
        <v>15</v>
      </c>
      <c r="O3734">
        <v>2882.9</v>
      </c>
      <c r="P3734">
        <v>13733</v>
      </c>
      <c r="Q3734" t="str">
        <f t="shared" si="58"/>
        <v>3-Small C&amp;I</v>
      </c>
    </row>
    <row r="3735" spans="1:17" x14ac:dyDescent="0.35">
      <c r="A3735">
        <v>5</v>
      </c>
      <c r="B3735" t="s">
        <v>181</v>
      </c>
      <c r="C3735">
        <v>2020</v>
      </c>
      <c r="D3735">
        <v>12</v>
      </c>
      <c r="E3735" t="s">
        <v>255</v>
      </c>
      <c r="F3735">
        <v>6</v>
      </c>
      <c r="G3735" t="s">
        <v>192</v>
      </c>
      <c r="H3735">
        <v>608</v>
      </c>
      <c r="I3735" t="s">
        <v>290</v>
      </c>
      <c r="J3735" t="s">
        <v>278</v>
      </c>
      <c r="K3735" t="s">
        <v>212</v>
      </c>
      <c r="L3735">
        <v>700</v>
      </c>
      <c r="M3735" t="s">
        <v>193</v>
      </c>
      <c r="N3735">
        <v>52</v>
      </c>
      <c r="O3735">
        <v>44962.14</v>
      </c>
      <c r="P3735">
        <v>206903</v>
      </c>
      <c r="Q3735" t="str">
        <f t="shared" si="58"/>
        <v>Street</v>
      </c>
    </row>
    <row r="3736" spans="1:17" x14ac:dyDescent="0.35">
      <c r="A3736">
        <v>5</v>
      </c>
      <c r="B3736" t="s">
        <v>181</v>
      </c>
      <c r="C3736">
        <v>2020</v>
      </c>
      <c r="D3736">
        <v>12</v>
      </c>
      <c r="E3736" t="s">
        <v>255</v>
      </c>
      <c r="F3736">
        <v>6</v>
      </c>
      <c r="G3736" t="s">
        <v>192</v>
      </c>
      <c r="H3736">
        <v>625</v>
      </c>
      <c r="I3736" t="s">
        <v>286</v>
      </c>
      <c r="J3736" t="s">
        <v>132</v>
      </c>
      <c r="K3736" t="s">
        <v>212</v>
      </c>
      <c r="L3736">
        <v>700</v>
      </c>
      <c r="M3736" t="s">
        <v>193</v>
      </c>
      <c r="N3736">
        <v>1</v>
      </c>
      <c r="O3736">
        <v>22.1</v>
      </c>
      <c r="P3736">
        <v>28</v>
      </c>
      <c r="Q3736" t="str">
        <f t="shared" si="58"/>
        <v>Street</v>
      </c>
    </row>
    <row r="3737" spans="1:17" x14ac:dyDescent="0.35">
      <c r="A3737">
        <v>5</v>
      </c>
      <c r="B3737" t="s">
        <v>181</v>
      </c>
      <c r="C3737">
        <v>2020</v>
      </c>
      <c r="D3737">
        <v>12</v>
      </c>
      <c r="E3737" t="s">
        <v>255</v>
      </c>
      <c r="F3737">
        <v>3</v>
      </c>
      <c r="G3737" t="s">
        <v>189</v>
      </c>
      <c r="H3737">
        <v>952</v>
      </c>
      <c r="I3737" t="s">
        <v>235</v>
      </c>
      <c r="J3737" t="s">
        <v>117</v>
      </c>
      <c r="K3737" t="s">
        <v>236</v>
      </c>
      <c r="L3737">
        <v>4532</v>
      </c>
      <c r="M3737" t="s">
        <v>200</v>
      </c>
      <c r="N3737">
        <v>462</v>
      </c>
      <c r="O3737">
        <v>127258.56</v>
      </c>
      <c r="P3737">
        <v>1604809</v>
      </c>
      <c r="Q3737" t="str">
        <f t="shared" si="58"/>
        <v>3-Small C&amp;I</v>
      </c>
    </row>
    <row r="3738" spans="1:17" x14ac:dyDescent="0.35">
      <c r="A3738">
        <v>5</v>
      </c>
      <c r="B3738" t="s">
        <v>181</v>
      </c>
      <c r="C3738">
        <v>2020</v>
      </c>
      <c r="D3738">
        <v>12</v>
      </c>
      <c r="E3738" t="s">
        <v>255</v>
      </c>
      <c r="F3738">
        <v>1</v>
      </c>
      <c r="G3738" t="s">
        <v>183</v>
      </c>
      <c r="H3738">
        <v>953</v>
      </c>
      <c r="I3738" t="s">
        <v>213</v>
      </c>
      <c r="J3738" t="s">
        <v>118</v>
      </c>
      <c r="K3738" t="s">
        <v>214</v>
      </c>
      <c r="L3738">
        <v>4512</v>
      </c>
      <c r="M3738" t="s">
        <v>186</v>
      </c>
      <c r="N3738">
        <v>778</v>
      </c>
      <c r="O3738">
        <v>32539.74</v>
      </c>
      <c r="P3738">
        <v>268265</v>
      </c>
      <c r="Q3738" t="str">
        <f t="shared" si="58"/>
        <v>3-Small C&amp;I</v>
      </c>
    </row>
    <row r="3739" spans="1:17" x14ac:dyDescent="0.35">
      <c r="A3739">
        <v>5</v>
      </c>
      <c r="B3739" t="s">
        <v>181</v>
      </c>
      <c r="C3739">
        <v>2020</v>
      </c>
      <c r="D3739">
        <v>12</v>
      </c>
      <c r="E3739" t="s">
        <v>255</v>
      </c>
      <c r="F3739">
        <v>79</v>
      </c>
      <c r="G3739" t="s">
        <v>212</v>
      </c>
      <c r="H3739">
        <v>951</v>
      </c>
      <c r="I3739" t="s">
        <v>250</v>
      </c>
      <c r="J3739" t="s">
        <v>126</v>
      </c>
      <c r="K3739" t="s">
        <v>249</v>
      </c>
      <c r="L3739">
        <v>4579</v>
      </c>
      <c r="M3739" t="s">
        <v>221</v>
      </c>
      <c r="N3739">
        <v>7</v>
      </c>
      <c r="O3739">
        <v>315.10000000000002</v>
      </c>
      <c r="P3739">
        <v>2844</v>
      </c>
      <c r="Q3739" t="str">
        <f t="shared" si="58"/>
        <v>3-Small C&amp;I</v>
      </c>
    </row>
    <row r="3740" spans="1:17" x14ac:dyDescent="0.35">
      <c r="A3740">
        <v>5</v>
      </c>
      <c r="B3740" t="s">
        <v>181</v>
      </c>
      <c r="C3740">
        <v>2020</v>
      </c>
      <c r="D3740">
        <v>12</v>
      </c>
      <c r="E3740" t="s">
        <v>255</v>
      </c>
      <c r="F3740">
        <v>3</v>
      </c>
      <c r="G3740" t="s">
        <v>189</v>
      </c>
      <c r="H3740">
        <v>956</v>
      </c>
      <c r="I3740" t="s">
        <v>285</v>
      </c>
      <c r="J3740" t="s">
        <v>119</v>
      </c>
      <c r="K3740" t="s">
        <v>216</v>
      </c>
      <c r="L3740">
        <v>4532</v>
      </c>
      <c r="M3740" t="s">
        <v>200</v>
      </c>
      <c r="N3740">
        <v>198</v>
      </c>
      <c r="O3740">
        <v>253344.55</v>
      </c>
      <c r="P3740">
        <v>3309628</v>
      </c>
      <c r="Q3740" t="str">
        <f t="shared" si="58"/>
        <v>4-Medium C&amp;I</v>
      </c>
    </row>
    <row r="3741" spans="1:17" x14ac:dyDescent="0.35">
      <c r="A3741">
        <v>5</v>
      </c>
      <c r="B3741" t="s">
        <v>181</v>
      </c>
      <c r="C3741">
        <v>2020</v>
      </c>
      <c r="D3741">
        <v>12</v>
      </c>
      <c r="E3741" t="s">
        <v>255</v>
      </c>
      <c r="F3741">
        <v>5</v>
      </c>
      <c r="G3741" t="s">
        <v>195</v>
      </c>
      <c r="H3741">
        <v>710</v>
      </c>
      <c r="I3741" t="s">
        <v>220</v>
      </c>
      <c r="J3741" t="s">
        <v>207</v>
      </c>
      <c r="K3741" t="s">
        <v>208</v>
      </c>
      <c r="L3741">
        <v>4552</v>
      </c>
      <c r="M3741" t="s">
        <v>276</v>
      </c>
      <c r="N3741">
        <v>624</v>
      </c>
      <c r="O3741">
        <v>10391441.82</v>
      </c>
      <c r="P3741">
        <v>176962929</v>
      </c>
      <c r="Q3741" t="str">
        <f t="shared" si="58"/>
        <v>5-Large C&amp;I</v>
      </c>
    </row>
    <row r="3742" spans="1:17" x14ac:dyDescent="0.35">
      <c r="A3742">
        <v>5</v>
      </c>
      <c r="B3742" t="s">
        <v>181</v>
      </c>
      <c r="C3742">
        <v>2020</v>
      </c>
      <c r="D3742">
        <v>12</v>
      </c>
      <c r="E3742" t="s">
        <v>255</v>
      </c>
      <c r="F3742">
        <v>71</v>
      </c>
      <c r="G3742" t="s">
        <v>212</v>
      </c>
      <c r="H3742">
        <v>1</v>
      </c>
      <c r="I3742" t="s">
        <v>229</v>
      </c>
      <c r="J3742" t="s">
        <v>121</v>
      </c>
      <c r="K3742" t="s">
        <v>230</v>
      </c>
      <c r="L3742">
        <v>1571</v>
      </c>
      <c r="M3742" t="s">
        <v>265</v>
      </c>
      <c r="N3742">
        <v>1</v>
      </c>
      <c r="O3742">
        <v>7</v>
      </c>
      <c r="P3742">
        <v>0</v>
      </c>
      <c r="Q3742" t="str">
        <f t="shared" si="58"/>
        <v>1-Residential</v>
      </c>
    </row>
    <row r="3743" spans="1:17" x14ac:dyDescent="0.35">
      <c r="A3743">
        <v>5</v>
      </c>
      <c r="B3743" t="s">
        <v>181</v>
      </c>
      <c r="C3743">
        <v>2020</v>
      </c>
      <c r="D3743">
        <v>12</v>
      </c>
      <c r="E3743" t="s">
        <v>255</v>
      </c>
      <c r="F3743">
        <v>3</v>
      </c>
      <c r="G3743" t="s">
        <v>189</v>
      </c>
      <c r="H3743">
        <v>621</v>
      </c>
      <c r="I3743" t="s">
        <v>259</v>
      </c>
      <c r="J3743" t="s">
        <v>116</v>
      </c>
      <c r="K3743" t="s">
        <v>224</v>
      </c>
      <c r="L3743">
        <v>4532</v>
      </c>
      <c r="M3743" t="s">
        <v>200</v>
      </c>
      <c r="N3743">
        <v>6</v>
      </c>
      <c r="O3743">
        <v>655.04999999999995</v>
      </c>
      <c r="P3743">
        <v>6570</v>
      </c>
      <c r="Q3743" t="str">
        <f t="shared" si="58"/>
        <v>3-Small C&amp;I</v>
      </c>
    </row>
    <row r="3744" spans="1:17" x14ac:dyDescent="0.35">
      <c r="A3744">
        <v>5</v>
      </c>
      <c r="B3744" t="s">
        <v>181</v>
      </c>
      <c r="C3744">
        <v>2020</v>
      </c>
      <c r="D3744">
        <v>12</v>
      </c>
      <c r="E3744" t="s">
        <v>255</v>
      </c>
      <c r="F3744">
        <v>1</v>
      </c>
      <c r="G3744" t="s">
        <v>183</v>
      </c>
      <c r="H3744">
        <v>905</v>
      </c>
      <c r="I3744" t="s">
        <v>272</v>
      </c>
      <c r="J3744" t="s">
        <v>122</v>
      </c>
      <c r="K3744" t="s">
        <v>242</v>
      </c>
      <c r="L3744">
        <v>4512</v>
      </c>
      <c r="M3744" t="s">
        <v>186</v>
      </c>
      <c r="N3744">
        <v>65823</v>
      </c>
      <c r="O3744">
        <v>1467080.63</v>
      </c>
      <c r="P3744">
        <v>36907471</v>
      </c>
      <c r="Q3744" t="str">
        <f t="shared" si="58"/>
        <v>2-Low Income Residential</v>
      </c>
    </row>
    <row r="3745" spans="1:17" x14ac:dyDescent="0.35">
      <c r="A3745">
        <v>5</v>
      </c>
      <c r="B3745" t="s">
        <v>181</v>
      </c>
      <c r="C3745">
        <v>2020</v>
      </c>
      <c r="D3745">
        <v>12</v>
      </c>
      <c r="E3745" t="s">
        <v>255</v>
      </c>
      <c r="F3745">
        <v>6</v>
      </c>
      <c r="G3745" t="s">
        <v>192</v>
      </c>
      <c r="H3745">
        <v>601</v>
      </c>
      <c r="I3745" t="s">
        <v>260</v>
      </c>
      <c r="J3745" t="s">
        <v>123</v>
      </c>
      <c r="K3745" t="s">
        <v>261</v>
      </c>
      <c r="L3745">
        <v>700</v>
      </c>
      <c r="M3745" t="s">
        <v>193</v>
      </c>
      <c r="N3745">
        <v>112</v>
      </c>
      <c r="O3745">
        <v>70564.259999999995</v>
      </c>
      <c r="P3745">
        <v>128072</v>
      </c>
      <c r="Q3745" t="str">
        <f t="shared" si="58"/>
        <v>Street</v>
      </c>
    </row>
    <row r="3746" spans="1:17" x14ac:dyDescent="0.35">
      <c r="A3746">
        <v>5</v>
      </c>
      <c r="B3746" t="s">
        <v>181</v>
      </c>
      <c r="C3746">
        <v>2020</v>
      </c>
      <c r="D3746">
        <v>12</v>
      </c>
      <c r="E3746" t="s">
        <v>255</v>
      </c>
      <c r="F3746">
        <v>5</v>
      </c>
      <c r="G3746" t="s">
        <v>195</v>
      </c>
      <c r="H3746">
        <v>602</v>
      </c>
      <c r="I3746" t="s">
        <v>246</v>
      </c>
      <c r="J3746" t="s">
        <v>125</v>
      </c>
      <c r="K3746" t="s">
        <v>197</v>
      </c>
      <c r="L3746">
        <v>460</v>
      </c>
      <c r="M3746" t="s">
        <v>198</v>
      </c>
      <c r="N3746">
        <v>27</v>
      </c>
      <c r="O3746">
        <v>3741.83</v>
      </c>
      <c r="P3746">
        <v>12082</v>
      </c>
      <c r="Q3746" t="str">
        <f t="shared" si="58"/>
        <v>Street</v>
      </c>
    </row>
    <row r="3747" spans="1:17" x14ac:dyDescent="0.35">
      <c r="A3747">
        <v>4</v>
      </c>
      <c r="B3747" t="s">
        <v>187</v>
      </c>
      <c r="C3747">
        <v>2020</v>
      </c>
      <c r="D3747">
        <v>12</v>
      </c>
      <c r="E3747" t="s">
        <v>255</v>
      </c>
      <c r="F3747">
        <v>3</v>
      </c>
      <c r="G3747" t="s">
        <v>189</v>
      </c>
      <c r="H3747">
        <v>616</v>
      </c>
      <c r="I3747" t="s">
        <v>199</v>
      </c>
      <c r="J3747" t="s">
        <v>125</v>
      </c>
      <c r="K3747" t="s">
        <v>197</v>
      </c>
      <c r="L3747">
        <v>4512</v>
      </c>
      <c r="M3747" t="s">
        <v>186</v>
      </c>
      <c r="N3747">
        <v>1</v>
      </c>
      <c r="O3747">
        <v>9.77</v>
      </c>
      <c r="P3747">
        <v>27</v>
      </c>
      <c r="Q3747" t="str">
        <f t="shared" si="58"/>
        <v>Street</v>
      </c>
    </row>
    <row r="3748" spans="1:17" x14ac:dyDescent="0.35">
      <c r="A3748">
        <v>4</v>
      </c>
      <c r="B3748" t="s">
        <v>187</v>
      </c>
      <c r="C3748">
        <v>2020</v>
      </c>
      <c r="D3748">
        <v>12</v>
      </c>
      <c r="E3748" t="s">
        <v>255</v>
      </c>
      <c r="F3748">
        <v>1</v>
      </c>
      <c r="G3748" t="s">
        <v>183</v>
      </c>
      <c r="H3748">
        <v>5</v>
      </c>
      <c r="I3748" t="s">
        <v>190</v>
      </c>
      <c r="J3748" t="s">
        <v>115</v>
      </c>
      <c r="K3748" t="s">
        <v>185</v>
      </c>
      <c r="L3748">
        <v>200</v>
      </c>
      <c r="M3748" t="s">
        <v>210</v>
      </c>
      <c r="N3748">
        <v>11</v>
      </c>
      <c r="O3748">
        <v>937.91</v>
      </c>
      <c r="P3748">
        <v>4034</v>
      </c>
      <c r="Q3748" t="str">
        <f t="shared" si="58"/>
        <v>3-Small C&amp;I</v>
      </c>
    </row>
    <row r="3749" spans="1:17" x14ac:dyDescent="0.35">
      <c r="A3749">
        <v>5</v>
      </c>
      <c r="B3749" t="s">
        <v>181</v>
      </c>
      <c r="C3749">
        <v>2020</v>
      </c>
      <c r="D3749">
        <v>12</v>
      </c>
      <c r="E3749" t="s">
        <v>255</v>
      </c>
      <c r="F3749">
        <v>5</v>
      </c>
      <c r="G3749" t="s">
        <v>195</v>
      </c>
      <c r="H3749">
        <v>616</v>
      </c>
      <c r="I3749" t="s">
        <v>199</v>
      </c>
      <c r="J3749" t="s">
        <v>125</v>
      </c>
      <c r="K3749" t="s">
        <v>197</v>
      </c>
      <c r="L3749">
        <v>4552</v>
      </c>
      <c r="M3749" t="s">
        <v>276</v>
      </c>
      <c r="N3749">
        <v>108</v>
      </c>
      <c r="O3749">
        <v>16806.669999999998</v>
      </c>
      <c r="P3749">
        <v>79941</v>
      </c>
      <c r="Q3749" t="str">
        <f t="shared" si="58"/>
        <v>Street</v>
      </c>
    </row>
    <row r="3750" spans="1:17" x14ac:dyDescent="0.35">
      <c r="A3750">
        <v>5</v>
      </c>
      <c r="B3750" t="s">
        <v>181</v>
      </c>
      <c r="C3750">
        <v>2020</v>
      </c>
      <c r="D3750">
        <v>12</v>
      </c>
      <c r="E3750" t="s">
        <v>255</v>
      </c>
      <c r="F3750">
        <v>5</v>
      </c>
      <c r="G3750" t="s">
        <v>195</v>
      </c>
      <c r="H3750">
        <v>950</v>
      </c>
      <c r="I3750" t="s">
        <v>184</v>
      </c>
      <c r="J3750" t="s">
        <v>115</v>
      </c>
      <c r="K3750" t="s">
        <v>185</v>
      </c>
      <c r="L3750">
        <v>4552</v>
      </c>
      <c r="M3750" t="s">
        <v>276</v>
      </c>
      <c r="N3750">
        <v>1372</v>
      </c>
      <c r="O3750">
        <v>329302.48</v>
      </c>
      <c r="P3750">
        <v>3397275</v>
      </c>
      <c r="Q3750" t="str">
        <f t="shared" si="58"/>
        <v>3-Small C&amp;I</v>
      </c>
    </row>
    <row r="3751" spans="1:17" x14ac:dyDescent="0.35">
      <c r="A3751">
        <v>5</v>
      </c>
      <c r="B3751" t="s">
        <v>181</v>
      </c>
      <c r="C3751">
        <v>2020</v>
      </c>
      <c r="D3751">
        <v>12</v>
      </c>
      <c r="E3751" t="s">
        <v>255</v>
      </c>
      <c r="F3751">
        <v>6</v>
      </c>
      <c r="G3751" t="s">
        <v>192</v>
      </c>
      <c r="H3751">
        <v>950</v>
      </c>
      <c r="I3751" t="s">
        <v>184</v>
      </c>
      <c r="J3751" t="s">
        <v>115</v>
      </c>
      <c r="K3751" t="s">
        <v>185</v>
      </c>
      <c r="L3751">
        <v>4562</v>
      </c>
      <c r="M3751" t="s">
        <v>211</v>
      </c>
      <c r="N3751">
        <v>30</v>
      </c>
      <c r="O3751">
        <v>901.18</v>
      </c>
      <c r="P3751">
        <v>6543</v>
      </c>
      <c r="Q3751" t="str">
        <f t="shared" si="58"/>
        <v>3-Small C&amp;I</v>
      </c>
    </row>
    <row r="3752" spans="1:17" x14ac:dyDescent="0.35">
      <c r="A3752">
        <v>5</v>
      </c>
      <c r="B3752" t="s">
        <v>181</v>
      </c>
      <c r="C3752">
        <v>2020</v>
      </c>
      <c r="D3752">
        <v>12</v>
      </c>
      <c r="E3752" t="s">
        <v>255</v>
      </c>
      <c r="F3752">
        <v>3</v>
      </c>
      <c r="G3752" t="s">
        <v>189</v>
      </c>
      <c r="H3752">
        <v>951</v>
      </c>
      <c r="I3752" t="s">
        <v>250</v>
      </c>
      <c r="J3752" t="s">
        <v>126</v>
      </c>
      <c r="K3752" t="s">
        <v>249</v>
      </c>
      <c r="L3752">
        <v>4532</v>
      </c>
      <c r="M3752" t="s">
        <v>200</v>
      </c>
      <c r="N3752">
        <v>1236</v>
      </c>
      <c r="O3752">
        <v>47804.36</v>
      </c>
      <c r="P3752">
        <v>416497</v>
      </c>
      <c r="Q3752" t="str">
        <f t="shared" si="58"/>
        <v>3-Small C&amp;I</v>
      </c>
    </row>
    <row r="3753" spans="1:17" x14ac:dyDescent="0.35">
      <c r="A3753">
        <v>5</v>
      </c>
      <c r="B3753" t="s">
        <v>181</v>
      </c>
      <c r="C3753">
        <v>2020</v>
      </c>
      <c r="D3753">
        <v>12</v>
      </c>
      <c r="E3753" t="s">
        <v>255</v>
      </c>
      <c r="F3753">
        <v>1</v>
      </c>
      <c r="G3753" t="s">
        <v>183</v>
      </c>
      <c r="H3753">
        <v>950</v>
      </c>
      <c r="I3753" t="s">
        <v>184</v>
      </c>
      <c r="J3753" t="s">
        <v>115</v>
      </c>
      <c r="K3753" t="s">
        <v>185</v>
      </c>
      <c r="L3753">
        <v>4512</v>
      </c>
      <c r="M3753" t="s">
        <v>186</v>
      </c>
      <c r="N3753">
        <v>872</v>
      </c>
      <c r="O3753">
        <v>-20577.04</v>
      </c>
      <c r="P3753">
        <v>418598</v>
      </c>
      <c r="Q3753" t="str">
        <f t="shared" si="58"/>
        <v>3-Small C&amp;I</v>
      </c>
    </row>
    <row r="3754" spans="1:17" x14ac:dyDescent="0.35">
      <c r="A3754">
        <v>5</v>
      </c>
      <c r="B3754" t="s">
        <v>181</v>
      </c>
      <c r="C3754">
        <v>2020</v>
      </c>
      <c r="D3754">
        <v>12</v>
      </c>
      <c r="E3754" t="s">
        <v>255</v>
      </c>
      <c r="F3754">
        <v>79</v>
      </c>
      <c r="G3754" t="s">
        <v>212</v>
      </c>
      <c r="H3754">
        <v>5</v>
      </c>
      <c r="I3754" t="s">
        <v>190</v>
      </c>
      <c r="J3754" t="s">
        <v>115</v>
      </c>
      <c r="K3754" t="s">
        <v>185</v>
      </c>
      <c r="L3754">
        <v>1579</v>
      </c>
      <c r="M3754" t="s">
        <v>271</v>
      </c>
      <c r="N3754">
        <v>1</v>
      </c>
      <c r="O3754">
        <v>9.64</v>
      </c>
      <c r="P3754">
        <v>0</v>
      </c>
      <c r="Q3754" t="str">
        <f t="shared" si="58"/>
        <v>3-Small C&amp;I</v>
      </c>
    </row>
    <row r="3755" spans="1:17" x14ac:dyDescent="0.35">
      <c r="A3755">
        <v>4</v>
      </c>
      <c r="B3755" t="s">
        <v>187</v>
      </c>
      <c r="C3755">
        <v>2020</v>
      </c>
      <c r="D3755">
        <v>12</v>
      </c>
      <c r="E3755" t="s">
        <v>255</v>
      </c>
      <c r="F3755">
        <v>3</v>
      </c>
      <c r="G3755" t="s">
        <v>189</v>
      </c>
      <c r="H3755">
        <v>11</v>
      </c>
      <c r="I3755" t="s">
        <v>283</v>
      </c>
      <c r="J3755" t="s">
        <v>115</v>
      </c>
      <c r="K3755" t="s">
        <v>185</v>
      </c>
      <c r="L3755">
        <v>300</v>
      </c>
      <c r="M3755" t="s">
        <v>191</v>
      </c>
      <c r="N3755">
        <v>2</v>
      </c>
      <c r="O3755">
        <v>0.42</v>
      </c>
      <c r="P3755">
        <v>146</v>
      </c>
      <c r="Q3755" t="str">
        <f t="shared" si="58"/>
        <v>3-Small C&amp;I</v>
      </c>
    </row>
    <row r="3756" spans="1:17" x14ac:dyDescent="0.35">
      <c r="A3756">
        <v>5</v>
      </c>
      <c r="B3756" t="s">
        <v>181</v>
      </c>
      <c r="C3756">
        <v>2020</v>
      </c>
      <c r="D3756">
        <v>12</v>
      </c>
      <c r="E3756" t="s">
        <v>255</v>
      </c>
      <c r="F3756">
        <v>3</v>
      </c>
      <c r="G3756" t="s">
        <v>189</v>
      </c>
      <c r="H3756">
        <v>13</v>
      </c>
      <c r="I3756" t="s">
        <v>296</v>
      </c>
      <c r="J3756" t="s">
        <v>119</v>
      </c>
      <c r="K3756" t="s">
        <v>216</v>
      </c>
      <c r="L3756">
        <v>300</v>
      </c>
      <c r="M3756" t="s">
        <v>191</v>
      </c>
      <c r="N3756">
        <v>87</v>
      </c>
      <c r="O3756">
        <v>202749.46</v>
      </c>
      <c r="P3756">
        <v>1027675</v>
      </c>
      <c r="Q3756" t="str">
        <f t="shared" si="58"/>
        <v>4-Medium C&amp;I</v>
      </c>
    </row>
    <row r="3757" spans="1:17" x14ac:dyDescent="0.35">
      <c r="A3757">
        <v>5</v>
      </c>
      <c r="B3757" t="s">
        <v>181</v>
      </c>
      <c r="C3757">
        <v>2020</v>
      </c>
      <c r="D3757">
        <v>12</v>
      </c>
      <c r="E3757" t="s">
        <v>255</v>
      </c>
      <c r="F3757">
        <v>3</v>
      </c>
      <c r="G3757" t="s">
        <v>189</v>
      </c>
      <c r="H3757">
        <v>701</v>
      </c>
      <c r="I3757" t="s">
        <v>206</v>
      </c>
      <c r="J3757" t="s">
        <v>207</v>
      </c>
      <c r="K3757" t="s">
        <v>208</v>
      </c>
      <c r="L3757">
        <v>300</v>
      </c>
      <c r="M3757" t="s">
        <v>191</v>
      </c>
      <c r="N3757">
        <v>164</v>
      </c>
      <c r="O3757">
        <v>2346108.7999999998</v>
      </c>
      <c r="P3757">
        <v>14752540</v>
      </c>
      <c r="Q3757" t="str">
        <f t="shared" si="58"/>
        <v>5-Large C&amp;I</v>
      </c>
    </row>
    <row r="3758" spans="1:17" x14ac:dyDescent="0.35">
      <c r="A3758">
        <v>5</v>
      </c>
      <c r="B3758" t="s">
        <v>181</v>
      </c>
      <c r="C3758">
        <v>2020</v>
      </c>
      <c r="D3758">
        <v>12</v>
      </c>
      <c r="E3758" t="s">
        <v>255</v>
      </c>
      <c r="F3758">
        <v>1</v>
      </c>
      <c r="G3758" t="s">
        <v>183</v>
      </c>
      <c r="H3758">
        <v>301</v>
      </c>
      <c r="I3758" t="s">
        <v>247</v>
      </c>
      <c r="J3758" t="s">
        <v>121</v>
      </c>
      <c r="K3758" t="s">
        <v>230</v>
      </c>
      <c r="L3758">
        <v>200</v>
      </c>
      <c r="M3758" t="s">
        <v>210</v>
      </c>
      <c r="N3758">
        <v>2</v>
      </c>
      <c r="O3758">
        <v>-485.89</v>
      </c>
      <c r="P3758">
        <v>-1851</v>
      </c>
      <c r="Q3758" t="str">
        <f t="shared" si="58"/>
        <v>1-Residential</v>
      </c>
    </row>
    <row r="3759" spans="1:17" x14ac:dyDescent="0.35">
      <c r="A3759">
        <v>4</v>
      </c>
      <c r="B3759" t="s">
        <v>187</v>
      </c>
      <c r="C3759">
        <v>2020</v>
      </c>
      <c r="D3759">
        <v>12</v>
      </c>
      <c r="E3759" t="s">
        <v>255</v>
      </c>
      <c r="F3759">
        <v>3</v>
      </c>
      <c r="G3759" t="s">
        <v>189</v>
      </c>
      <c r="H3759">
        <v>1</v>
      </c>
      <c r="I3759" t="s">
        <v>229</v>
      </c>
      <c r="J3759" t="s">
        <v>121</v>
      </c>
      <c r="K3759" t="s">
        <v>230</v>
      </c>
      <c r="L3759">
        <v>300</v>
      </c>
      <c r="M3759" t="s">
        <v>191</v>
      </c>
      <c r="N3759">
        <v>19</v>
      </c>
      <c r="O3759">
        <v>1936.67</v>
      </c>
      <c r="P3759">
        <v>7234</v>
      </c>
      <c r="Q3759" t="str">
        <f t="shared" si="58"/>
        <v>1-Residential</v>
      </c>
    </row>
    <row r="3760" spans="1:17" x14ac:dyDescent="0.35">
      <c r="A3760">
        <v>5</v>
      </c>
      <c r="B3760" t="s">
        <v>181</v>
      </c>
      <c r="C3760">
        <v>2020</v>
      </c>
      <c r="D3760">
        <v>12</v>
      </c>
      <c r="E3760" t="s">
        <v>255</v>
      </c>
      <c r="F3760">
        <v>1</v>
      </c>
      <c r="G3760" t="s">
        <v>183</v>
      </c>
      <c r="H3760">
        <v>7</v>
      </c>
      <c r="I3760" t="s">
        <v>241</v>
      </c>
      <c r="J3760" t="s">
        <v>122</v>
      </c>
      <c r="K3760" t="s">
        <v>242</v>
      </c>
      <c r="L3760">
        <v>200</v>
      </c>
      <c r="M3760" t="s">
        <v>210</v>
      </c>
      <c r="N3760">
        <v>110</v>
      </c>
      <c r="O3760">
        <v>10055.99</v>
      </c>
      <c r="P3760">
        <v>64166</v>
      </c>
      <c r="Q3760" t="str">
        <f t="shared" si="58"/>
        <v>2-Low Income Residential</v>
      </c>
    </row>
    <row r="3761" spans="1:17" x14ac:dyDescent="0.35">
      <c r="A3761">
        <v>5</v>
      </c>
      <c r="B3761" t="s">
        <v>181</v>
      </c>
      <c r="C3761">
        <v>2020</v>
      </c>
      <c r="D3761">
        <v>12</v>
      </c>
      <c r="E3761" t="s">
        <v>255</v>
      </c>
      <c r="F3761">
        <v>10</v>
      </c>
      <c r="G3761" t="s">
        <v>238</v>
      </c>
      <c r="H3761">
        <v>6</v>
      </c>
      <c r="I3761" t="s">
        <v>256</v>
      </c>
      <c r="J3761" t="s">
        <v>122</v>
      </c>
      <c r="K3761" t="s">
        <v>242</v>
      </c>
      <c r="L3761">
        <v>207</v>
      </c>
      <c r="M3761" t="s">
        <v>243</v>
      </c>
      <c r="N3761">
        <v>5126</v>
      </c>
      <c r="O3761">
        <v>752885.52</v>
      </c>
      <c r="P3761">
        <v>4694536</v>
      </c>
      <c r="Q3761" t="str">
        <f t="shared" si="58"/>
        <v>2-Low Income Residential</v>
      </c>
    </row>
    <row r="3762" spans="1:17" x14ac:dyDescent="0.35">
      <c r="A3762">
        <v>4</v>
      </c>
      <c r="B3762" t="s">
        <v>187</v>
      </c>
      <c r="C3762">
        <v>2020</v>
      </c>
      <c r="D3762">
        <v>12</v>
      </c>
      <c r="E3762" t="s">
        <v>255</v>
      </c>
      <c r="F3762">
        <v>10</v>
      </c>
      <c r="G3762" t="s">
        <v>238</v>
      </c>
      <c r="H3762">
        <v>6</v>
      </c>
      <c r="I3762" t="s">
        <v>256</v>
      </c>
      <c r="J3762" t="s">
        <v>122</v>
      </c>
      <c r="K3762" t="s">
        <v>242</v>
      </c>
      <c r="L3762">
        <v>207</v>
      </c>
      <c r="M3762" t="s">
        <v>243</v>
      </c>
      <c r="N3762">
        <v>1</v>
      </c>
      <c r="O3762">
        <v>113.88</v>
      </c>
      <c r="P3762">
        <v>695</v>
      </c>
      <c r="Q3762" t="str">
        <f t="shared" ref="Q3762:Q3825" si="59">VLOOKUP(J3762,S:T,2,FALSE)</f>
        <v>2-Low Income Residential</v>
      </c>
    </row>
    <row r="3763" spans="1:17" x14ac:dyDescent="0.35">
      <c r="A3763">
        <v>4</v>
      </c>
      <c r="B3763" t="s">
        <v>187</v>
      </c>
      <c r="C3763">
        <v>2020</v>
      </c>
      <c r="D3763">
        <v>12</v>
      </c>
      <c r="E3763" t="s">
        <v>255</v>
      </c>
      <c r="F3763">
        <v>60</v>
      </c>
      <c r="G3763" t="s">
        <v>212</v>
      </c>
      <c r="H3763">
        <v>624</v>
      </c>
      <c r="I3763" t="s">
        <v>226</v>
      </c>
      <c r="J3763" t="s">
        <v>124</v>
      </c>
      <c r="K3763" t="s">
        <v>227</v>
      </c>
      <c r="L3763">
        <v>4563</v>
      </c>
      <c r="M3763" t="s">
        <v>228</v>
      </c>
      <c r="N3763">
        <v>2</v>
      </c>
      <c r="O3763">
        <v>31.44</v>
      </c>
      <c r="P3763">
        <v>174</v>
      </c>
      <c r="Q3763" t="str">
        <f t="shared" si="59"/>
        <v>Street</v>
      </c>
    </row>
    <row r="3764" spans="1:17" x14ac:dyDescent="0.35">
      <c r="A3764">
        <v>5</v>
      </c>
      <c r="B3764" t="s">
        <v>181</v>
      </c>
      <c r="C3764">
        <v>2020</v>
      </c>
      <c r="D3764">
        <v>12</v>
      </c>
      <c r="E3764" t="s">
        <v>255</v>
      </c>
      <c r="F3764">
        <v>6</v>
      </c>
      <c r="G3764" t="s">
        <v>192</v>
      </c>
      <c r="H3764">
        <v>619</v>
      </c>
      <c r="I3764" t="s">
        <v>277</v>
      </c>
      <c r="J3764" t="s">
        <v>278</v>
      </c>
      <c r="K3764" t="s">
        <v>212</v>
      </c>
      <c r="L3764">
        <v>4562</v>
      </c>
      <c r="M3764" t="s">
        <v>211</v>
      </c>
      <c r="N3764">
        <v>416</v>
      </c>
      <c r="O3764">
        <v>534219.32999999996</v>
      </c>
      <c r="P3764">
        <v>4772599</v>
      </c>
      <c r="Q3764" t="str">
        <f t="shared" si="59"/>
        <v>Street</v>
      </c>
    </row>
    <row r="3765" spans="1:17" x14ac:dyDescent="0.35">
      <c r="A3765">
        <v>5</v>
      </c>
      <c r="B3765" t="s">
        <v>181</v>
      </c>
      <c r="C3765">
        <v>2020</v>
      </c>
      <c r="D3765">
        <v>12</v>
      </c>
      <c r="E3765" t="s">
        <v>255</v>
      </c>
      <c r="F3765">
        <v>6</v>
      </c>
      <c r="G3765" t="s">
        <v>192</v>
      </c>
      <c r="H3765">
        <v>626</v>
      </c>
      <c r="I3765" t="s">
        <v>268</v>
      </c>
      <c r="J3765" t="s">
        <v>132</v>
      </c>
      <c r="K3765" t="s">
        <v>212</v>
      </c>
      <c r="L3765">
        <v>700</v>
      </c>
      <c r="M3765" t="s">
        <v>193</v>
      </c>
      <c r="N3765">
        <v>3</v>
      </c>
      <c r="O3765">
        <v>2270.8200000000002</v>
      </c>
      <c r="P3765">
        <v>772</v>
      </c>
      <c r="Q3765" t="str">
        <f t="shared" si="59"/>
        <v>Street</v>
      </c>
    </row>
    <row r="3766" spans="1:17" x14ac:dyDescent="0.35">
      <c r="A3766">
        <v>4</v>
      </c>
      <c r="B3766" t="s">
        <v>187</v>
      </c>
      <c r="C3766">
        <v>2020</v>
      </c>
      <c r="D3766">
        <v>12</v>
      </c>
      <c r="E3766" t="s">
        <v>255</v>
      </c>
      <c r="F3766">
        <v>1</v>
      </c>
      <c r="G3766" t="s">
        <v>183</v>
      </c>
      <c r="H3766">
        <v>950</v>
      </c>
      <c r="I3766" t="s">
        <v>184</v>
      </c>
      <c r="J3766" t="s">
        <v>115</v>
      </c>
      <c r="K3766" t="s">
        <v>185</v>
      </c>
      <c r="L3766">
        <v>4512</v>
      </c>
      <c r="M3766" t="s">
        <v>186</v>
      </c>
      <c r="N3766">
        <v>29</v>
      </c>
      <c r="O3766">
        <v>2009.39</v>
      </c>
      <c r="P3766">
        <v>18148</v>
      </c>
      <c r="Q3766" t="str">
        <f t="shared" si="59"/>
        <v>3-Small C&amp;I</v>
      </c>
    </row>
    <row r="3767" spans="1:17" x14ac:dyDescent="0.35">
      <c r="A3767">
        <v>5</v>
      </c>
      <c r="B3767" t="s">
        <v>181</v>
      </c>
      <c r="C3767">
        <v>2020</v>
      </c>
      <c r="D3767">
        <v>12</v>
      </c>
      <c r="E3767" t="s">
        <v>255</v>
      </c>
      <c r="F3767">
        <v>72</v>
      </c>
      <c r="G3767" t="s">
        <v>212</v>
      </c>
      <c r="H3767">
        <v>5</v>
      </c>
      <c r="I3767" t="s">
        <v>190</v>
      </c>
      <c r="J3767" t="s">
        <v>115</v>
      </c>
      <c r="K3767" t="s">
        <v>185</v>
      </c>
      <c r="L3767">
        <v>1572</v>
      </c>
      <c r="M3767" t="s">
        <v>231</v>
      </c>
      <c r="N3767">
        <v>1</v>
      </c>
      <c r="O3767">
        <v>2622.2</v>
      </c>
      <c r="P3767">
        <v>13114</v>
      </c>
      <c r="Q3767" t="str">
        <f t="shared" si="59"/>
        <v>3-Small C&amp;I</v>
      </c>
    </row>
    <row r="3768" spans="1:17" x14ac:dyDescent="0.35">
      <c r="A3768">
        <v>5</v>
      </c>
      <c r="B3768" t="s">
        <v>181</v>
      </c>
      <c r="C3768">
        <v>2020</v>
      </c>
      <c r="D3768">
        <v>12</v>
      </c>
      <c r="E3768" t="s">
        <v>255</v>
      </c>
      <c r="F3768">
        <v>3</v>
      </c>
      <c r="G3768" t="s">
        <v>189</v>
      </c>
      <c r="H3768">
        <v>18</v>
      </c>
      <c r="I3768" t="s">
        <v>215</v>
      </c>
      <c r="J3768" t="s">
        <v>119</v>
      </c>
      <c r="K3768" t="s">
        <v>216</v>
      </c>
      <c r="L3768">
        <v>300</v>
      </c>
      <c r="M3768" t="s">
        <v>191</v>
      </c>
      <c r="N3768">
        <v>1729</v>
      </c>
      <c r="O3768">
        <v>4460370.93</v>
      </c>
      <c r="P3768">
        <v>24167628</v>
      </c>
      <c r="Q3768" t="str">
        <f t="shared" si="59"/>
        <v>4-Medium C&amp;I</v>
      </c>
    </row>
    <row r="3769" spans="1:17" x14ac:dyDescent="0.35">
      <c r="A3769">
        <v>4</v>
      </c>
      <c r="B3769" t="s">
        <v>187</v>
      </c>
      <c r="C3769">
        <v>2020</v>
      </c>
      <c r="D3769">
        <v>12</v>
      </c>
      <c r="E3769" t="s">
        <v>255</v>
      </c>
      <c r="F3769">
        <v>3</v>
      </c>
      <c r="G3769" t="s">
        <v>189</v>
      </c>
      <c r="H3769">
        <v>18</v>
      </c>
      <c r="I3769" t="s">
        <v>215</v>
      </c>
      <c r="J3769" t="s">
        <v>119</v>
      </c>
      <c r="K3769" t="s">
        <v>216</v>
      </c>
      <c r="L3769">
        <v>300</v>
      </c>
      <c r="M3769" t="s">
        <v>191</v>
      </c>
      <c r="N3769">
        <v>3</v>
      </c>
      <c r="O3769">
        <v>893.45</v>
      </c>
      <c r="P3769">
        <v>3410</v>
      </c>
      <c r="Q3769" t="str">
        <f t="shared" si="59"/>
        <v>4-Medium C&amp;I</v>
      </c>
    </row>
    <row r="3770" spans="1:17" x14ac:dyDescent="0.35">
      <c r="A3770">
        <v>5</v>
      </c>
      <c r="B3770" t="s">
        <v>181</v>
      </c>
      <c r="C3770">
        <v>2020</v>
      </c>
      <c r="D3770">
        <v>12</v>
      </c>
      <c r="E3770" t="s">
        <v>255</v>
      </c>
      <c r="F3770">
        <v>5</v>
      </c>
      <c r="G3770" t="s">
        <v>195</v>
      </c>
      <c r="H3770">
        <v>701</v>
      </c>
      <c r="I3770" t="s">
        <v>206</v>
      </c>
      <c r="J3770" t="s">
        <v>207</v>
      </c>
      <c r="K3770" t="s">
        <v>208</v>
      </c>
      <c r="L3770">
        <v>460</v>
      </c>
      <c r="M3770" t="s">
        <v>198</v>
      </c>
      <c r="N3770">
        <v>64</v>
      </c>
      <c r="O3770">
        <v>1160829.3400000001</v>
      </c>
      <c r="P3770">
        <v>6897557</v>
      </c>
      <c r="Q3770" t="str">
        <f t="shared" si="59"/>
        <v>5-Large C&amp;I</v>
      </c>
    </row>
    <row r="3771" spans="1:17" x14ac:dyDescent="0.35">
      <c r="A3771">
        <v>4</v>
      </c>
      <c r="B3771" t="s">
        <v>187</v>
      </c>
      <c r="C3771">
        <v>2020</v>
      </c>
      <c r="D3771">
        <v>12</v>
      </c>
      <c r="E3771" t="s">
        <v>255</v>
      </c>
      <c r="F3771">
        <v>3</v>
      </c>
      <c r="G3771" t="s">
        <v>189</v>
      </c>
      <c r="H3771">
        <v>955</v>
      </c>
      <c r="I3771" t="s">
        <v>282</v>
      </c>
      <c r="J3771" t="s">
        <v>127</v>
      </c>
      <c r="K3771" t="s">
        <v>263</v>
      </c>
      <c r="L3771">
        <v>4532</v>
      </c>
      <c r="M3771" t="s">
        <v>200</v>
      </c>
      <c r="N3771">
        <v>1</v>
      </c>
      <c r="O3771">
        <v>1074.6600000000001</v>
      </c>
      <c r="P3771">
        <v>17897</v>
      </c>
      <c r="Q3771" t="str">
        <f t="shared" si="59"/>
        <v>4-Medium C&amp;I</v>
      </c>
    </row>
    <row r="3772" spans="1:17" x14ac:dyDescent="0.35">
      <c r="A3772">
        <v>5</v>
      </c>
      <c r="B3772" t="s">
        <v>181</v>
      </c>
      <c r="C3772">
        <v>2020</v>
      </c>
      <c r="D3772">
        <v>12</v>
      </c>
      <c r="E3772" t="s">
        <v>255</v>
      </c>
      <c r="F3772">
        <v>10</v>
      </c>
      <c r="G3772" t="s">
        <v>238</v>
      </c>
      <c r="H3772">
        <v>903</v>
      </c>
      <c r="I3772" t="s">
        <v>239</v>
      </c>
      <c r="J3772" t="s">
        <v>121</v>
      </c>
      <c r="K3772" t="s">
        <v>230</v>
      </c>
      <c r="L3772">
        <v>4513</v>
      </c>
      <c r="M3772" t="s">
        <v>240</v>
      </c>
      <c r="N3772">
        <v>32252</v>
      </c>
      <c r="O3772">
        <v>4208236.68</v>
      </c>
      <c r="P3772">
        <v>32808871</v>
      </c>
      <c r="Q3772" t="str">
        <f t="shared" si="59"/>
        <v>1-Residential</v>
      </c>
    </row>
    <row r="3773" spans="1:17" x14ac:dyDescent="0.35">
      <c r="A3773">
        <v>5</v>
      </c>
      <c r="B3773" t="s">
        <v>181</v>
      </c>
      <c r="C3773">
        <v>2020</v>
      </c>
      <c r="D3773">
        <v>12</v>
      </c>
      <c r="E3773" t="s">
        <v>255</v>
      </c>
      <c r="F3773">
        <v>3</v>
      </c>
      <c r="G3773" t="s">
        <v>189</v>
      </c>
      <c r="H3773">
        <v>2</v>
      </c>
      <c r="I3773" t="s">
        <v>264</v>
      </c>
      <c r="J3773" t="s">
        <v>121</v>
      </c>
      <c r="K3773" t="s">
        <v>230</v>
      </c>
      <c r="L3773">
        <v>300</v>
      </c>
      <c r="M3773" t="s">
        <v>191</v>
      </c>
      <c r="N3773">
        <v>1</v>
      </c>
      <c r="O3773">
        <v>18.649999999999999</v>
      </c>
      <c r="P3773">
        <v>50</v>
      </c>
      <c r="Q3773" t="str">
        <f t="shared" si="59"/>
        <v>1-Residential</v>
      </c>
    </row>
    <row r="3774" spans="1:17" x14ac:dyDescent="0.35">
      <c r="A3774">
        <v>5</v>
      </c>
      <c r="B3774" t="s">
        <v>181</v>
      </c>
      <c r="C3774">
        <v>2020</v>
      </c>
      <c r="D3774">
        <v>12</v>
      </c>
      <c r="E3774" t="s">
        <v>255</v>
      </c>
      <c r="F3774">
        <v>6</v>
      </c>
      <c r="G3774" t="s">
        <v>192</v>
      </c>
      <c r="H3774">
        <v>612</v>
      </c>
      <c r="I3774" t="s">
        <v>223</v>
      </c>
      <c r="J3774" t="s">
        <v>116</v>
      </c>
      <c r="K3774" t="s">
        <v>224</v>
      </c>
      <c r="L3774">
        <v>700</v>
      </c>
      <c r="M3774" t="s">
        <v>193</v>
      </c>
      <c r="N3774">
        <v>2</v>
      </c>
      <c r="O3774">
        <v>81.02</v>
      </c>
      <c r="P3774">
        <v>331</v>
      </c>
      <c r="Q3774" t="str">
        <f t="shared" si="59"/>
        <v>3-Small C&amp;I</v>
      </c>
    </row>
    <row r="3775" spans="1:17" x14ac:dyDescent="0.35">
      <c r="A3775">
        <v>5</v>
      </c>
      <c r="B3775" t="s">
        <v>181</v>
      </c>
      <c r="C3775">
        <v>2020</v>
      </c>
      <c r="D3775">
        <v>12</v>
      </c>
      <c r="E3775" t="s">
        <v>255</v>
      </c>
      <c r="F3775">
        <v>6</v>
      </c>
      <c r="G3775" t="s">
        <v>192</v>
      </c>
      <c r="H3775">
        <v>621</v>
      </c>
      <c r="I3775" t="s">
        <v>259</v>
      </c>
      <c r="J3775" t="s">
        <v>116</v>
      </c>
      <c r="K3775" t="s">
        <v>224</v>
      </c>
      <c r="L3775">
        <v>4562</v>
      </c>
      <c r="M3775" t="s">
        <v>211</v>
      </c>
      <c r="N3775">
        <v>12</v>
      </c>
      <c r="O3775">
        <v>233.25</v>
      </c>
      <c r="P3775">
        <v>1538</v>
      </c>
      <c r="Q3775" t="str">
        <f t="shared" si="59"/>
        <v>3-Small C&amp;I</v>
      </c>
    </row>
    <row r="3776" spans="1:17" x14ac:dyDescent="0.35">
      <c r="A3776">
        <v>5</v>
      </c>
      <c r="B3776" t="s">
        <v>181</v>
      </c>
      <c r="C3776">
        <v>2020</v>
      </c>
      <c r="D3776">
        <v>12</v>
      </c>
      <c r="E3776" t="s">
        <v>255</v>
      </c>
      <c r="F3776">
        <v>10</v>
      </c>
      <c r="G3776" t="s">
        <v>238</v>
      </c>
      <c r="H3776">
        <v>905</v>
      </c>
      <c r="I3776" t="s">
        <v>272</v>
      </c>
      <c r="J3776" t="s">
        <v>122</v>
      </c>
      <c r="K3776" t="s">
        <v>242</v>
      </c>
      <c r="L3776">
        <v>4513</v>
      </c>
      <c r="M3776" t="s">
        <v>240</v>
      </c>
      <c r="N3776">
        <v>4827</v>
      </c>
      <c r="O3776">
        <v>171889.73</v>
      </c>
      <c r="P3776">
        <v>4622328</v>
      </c>
      <c r="Q3776" t="str">
        <f t="shared" si="59"/>
        <v>2-Low Income Residential</v>
      </c>
    </row>
    <row r="3777" spans="1:17" x14ac:dyDescent="0.35">
      <c r="A3777">
        <v>4</v>
      </c>
      <c r="B3777" t="s">
        <v>187</v>
      </c>
      <c r="C3777">
        <v>2020</v>
      </c>
      <c r="D3777">
        <v>12</v>
      </c>
      <c r="E3777" t="s">
        <v>255</v>
      </c>
      <c r="F3777">
        <v>10</v>
      </c>
      <c r="G3777" t="s">
        <v>238</v>
      </c>
      <c r="H3777">
        <v>905</v>
      </c>
      <c r="I3777" t="s">
        <v>272</v>
      </c>
      <c r="J3777" t="s">
        <v>122</v>
      </c>
      <c r="K3777" t="s">
        <v>242</v>
      </c>
      <c r="L3777">
        <v>4513</v>
      </c>
      <c r="M3777" t="s">
        <v>240</v>
      </c>
      <c r="N3777">
        <v>4</v>
      </c>
      <c r="O3777">
        <v>103.67</v>
      </c>
      <c r="P3777">
        <v>2450</v>
      </c>
      <c r="Q3777" t="str">
        <f t="shared" si="59"/>
        <v>2-Low Income Residential</v>
      </c>
    </row>
    <row r="3778" spans="1:17" x14ac:dyDescent="0.35">
      <c r="A3778">
        <v>4</v>
      </c>
      <c r="B3778" t="s">
        <v>187</v>
      </c>
      <c r="C3778">
        <v>2020</v>
      </c>
      <c r="D3778">
        <v>12</v>
      </c>
      <c r="E3778" t="s">
        <v>255</v>
      </c>
      <c r="F3778">
        <v>1</v>
      </c>
      <c r="G3778" t="s">
        <v>183</v>
      </c>
      <c r="H3778">
        <v>905</v>
      </c>
      <c r="I3778" t="s">
        <v>272</v>
      </c>
      <c r="J3778" t="s">
        <v>122</v>
      </c>
      <c r="K3778" t="s">
        <v>242</v>
      </c>
      <c r="L3778">
        <v>4512</v>
      </c>
      <c r="M3778" t="s">
        <v>186</v>
      </c>
      <c r="N3778">
        <v>111</v>
      </c>
      <c r="O3778">
        <v>3837.08</v>
      </c>
      <c r="P3778">
        <v>95284</v>
      </c>
      <c r="Q3778" t="str">
        <f t="shared" si="59"/>
        <v>2-Low Income Residential</v>
      </c>
    </row>
    <row r="3779" spans="1:17" x14ac:dyDescent="0.35">
      <c r="A3779">
        <v>5</v>
      </c>
      <c r="B3779" t="s">
        <v>181</v>
      </c>
      <c r="C3779">
        <v>2020</v>
      </c>
      <c r="D3779">
        <v>12</v>
      </c>
      <c r="E3779" t="s">
        <v>255</v>
      </c>
      <c r="F3779">
        <v>6</v>
      </c>
      <c r="G3779" t="s">
        <v>192</v>
      </c>
      <c r="H3779">
        <v>615</v>
      </c>
      <c r="I3779" t="s">
        <v>292</v>
      </c>
      <c r="J3779" t="s">
        <v>123</v>
      </c>
      <c r="K3779" t="s">
        <v>261</v>
      </c>
      <c r="L3779">
        <v>4562</v>
      </c>
      <c r="M3779" t="s">
        <v>211</v>
      </c>
      <c r="N3779">
        <v>518</v>
      </c>
      <c r="O3779">
        <v>604951.73</v>
      </c>
      <c r="P3779">
        <v>1397826</v>
      </c>
      <c r="Q3779" t="str">
        <f t="shared" si="59"/>
        <v>Street</v>
      </c>
    </row>
    <row r="3780" spans="1:17" x14ac:dyDescent="0.35">
      <c r="A3780">
        <v>5</v>
      </c>
      <c r="B3780" t="s">
        <v>181</v>
      </c>
      <c r="C3780">
        <v>2020</v>
      </c>
      <c r="D3780">
        <v>12</v>
      </c>
      <c r="E3780" t="s">
        <v>255</v>
      </c>
      <c r="F3780">
        <v>6</v>
      </c>
      <c r="G3780" t="s">
        <v>192</v>
      </c>
      <c r="H3780">
        <v>618</v>
      </c>
      <c r="I3780" t="s">
        <v>294</v>
      </c>
      <c r="J3780" t="s">
        <v>130</v>
      </c>
      <c r="K3780" t="s">
        <v>280</v>
      </c>
      <c r="L3780">
        <v>4562</v>
      </c>
      <c r="M3780" t="s">
        <v>211</v>
      </c>
      <c r="N3780">
        <v>6</v>
      </c>
      <c r="O3780">
        <v>1716.96</v>
      </c>
      <c r="P3780">
        <v>4963</v>
      </c>
      <c r="Q3780" t="str">
        <f t="shared" si="59"/>
        <v>Street</v>
      </c>
    </row>
    <row r="3781" spans="1:17" x14ac:dyDescent="0.35">
      <c r="A3781">
        <v>5</v>
      </c>
      <c r="B3781" t="s">
        <v>181</v>
      </c>
      <c r="C3781">
        <v>2020</v>
      </c>
      <c r="D3781">
        <v>12</v>
      </c>
      <c r="E3781" t="s">
        <v>255</v>
      </c>
      <c r="F3781">
        <v>79</v>
      </c>
      <c r="G3781" t="s">
        <v>212</v>
      </c>
      <c r="H3781">
        <v>153</v>
      </c>
      <c r="I3781" t="s">
        <v>269</v>
      </c>
      <c r="J3781" t="s">
        <v>270</v>
      </c>
      <c r="K3781" t="s">
        <v>270</v>
      </c>
      <c r="L3781">
        <v>1579</v>
      </c>
      <c r="M3781" t="s">
        <v>271</v>
      </c>
      <c r="N3781">
        <v>17</v>
      </c>
      <c r="O3781">
        <v>0</v>
      </c>
      <c r="P3781">
        <v>2622548</v>
      </c>
      <c r="Q3781" t="str">
        <f t="shared" si="59"/>
        <v>OTHER</v>
      </c>
    </row>
    <row r="3782" spans="1:17" x14ac:dyDescent="0.35">
      <c r="A3782">
        <v>5</v>
      </c>
      <c r="B3782" t="s">
        <v>181</v>
      </c>
      <c r="C3782">
        <v>2020</v>
      </c>
      <c r="D3782">
        <v>12</v>
      </c>
      <c r="E3782" t="s">
        <v>255</v>
      </c>
      <c r="F3782">
        <v>6</v>
      </c>
      <c r="G3782" t="s">
        <v>192</v>
      </c>
      <c r="H3782">
        <v>616</v>
      </c>
      <c r="I3782" t="s">
        <v>199</v>
      </c>
      <c r="J3782" t="s">
        <v>125</v>
      </c>
      <c r="K3782" t="s">
        <v>197</v>
      </c>
      <c r="L3782">
        <v>4562</v>
      </c>
      <c r="M3782" t="s">
        <v>211</v>
      </c>
      <c r="N3782">
        <v>953</v>
      </c>
      <c r="O3782">
        <v>75085.929999999993</v>
      </c>
      <c r="P3782">
        <v>333742</v>
      </c>
      <c r="Q3782" t="str">
        <f t="shared" si="59"/>
        <v>Street</v>
      </c>
    </row>
    <row r="3783" spans="1:17" x14ac:dyDescent="0.35">
      <c r="A3783">
        <v>4</v>
      </c>
      <c r="B3783" t="s">
        <v>187</v>
      </c>
      <c r="C3783">
        <v>2020</v>
      </c>
      <c r="D3783">
        <v>12</v>
      </c>
      <c r="E3783" t="s">
        <v>255</v>
      </c>
      <c r="F3783">
        <v>5</v>
      </c>
      <c r="G3783" t="s">
        <v>195</v>
      </c>
      <c r="H3783">
        <v>950</v>
      </c>
      <c r="I3783" t="s">
        <v>184</v>
      </c>
      <c r="J3783" t="s">
        <v>115</v>
      </c>
      <c r="K3783" t="s">
        <v>185</v>
      </c>
      <c r="L3783">
        <v>4552</v>
      </c>
      <c r="M3783" t="s">
        <v>276</v>
      </c>
      <c r="N3783">
        <v>2</v>
      </c>
      <c r="O3783">
        <v>49.56</v>
      </c>
      <c r="P3783">
        <v>301</v>
      </c>
      <c r="Q3783" t="str">
        <f t="shared" si="59"/>
        <v>3-Small C&amp;I</v>
      </c>
    </row>
    <row r="3784" spans="1:17" x14ac:dyDescent="0.35">
      <c r="A3784">
        <v>5</v>
      </c>
      <c r="B3784" t="s">
        <v>181</v>
      </c>
      <c r="C3784">
        <v>2020</v>
      </c>
      <c r="D3784">
        <v>12</v>
      </c>
      <c r="E3784" t="s">
        <v>255</v>
      </c>
      <c r="F3784">
        <v>75</v>
      </c>
      <c r="G3784" t="s">
        <v>212</v>
      </c>
      <c r="H3784">
        <v>950</v>
      </c>
      <c r="I3784" t="s">
        <v>184</v>
      </c>
      <c r="J3784" t="s">
        <v>115</v>
      </c>
      <c r="K3784" t="s">
        <v>185</v>
      </c>
      <c r="L3784">
        <v>4575</v>
      </c>
      <c r="M3784" t="s">
        <v>212</v>
      </c>
      <c r="N3784">
        <v>2</v>
      </c>
      <c r="O3784">
        <v>883.81</v>
      </c>
      <c r="P3784">
        <v>9280</v>
      </c>
      <c r="Q3784" t="str">
        <f t="shared" si="59"/>
        <v>3-Small C&amp;I</v>
      </c>
    </row>
    <row r="3785" spans="1:17" x14ac:dyDescent="0.35">
      <c r="A3785">
        <v>5</v>
      </c>
      <c r="B3785" t="s">
        <v>181</v>
      </c>
      <c r="C3785">
        <v>2020</v>
      </c>
      <c r="D3785">
        <v>12</v>
      </c>
      <c r="E3785" t="s">
        <v>255</v>
      </c>
      <c r="F3785">
        <v>79</v>
      </c>
      <c r="G3785" t="s">
        <v>212</v>
      </c>
      <c r="H3785">
        <v>950</v>
      </c>
      <c r="I3785" t="s">
        <v>184</v>
      </c>
      <c r="J3785" t="s">
        <v>115</v>
      </c>
      <c r="K3785" t="s">
        <v>185</v>
      </c>
      <c r="L3785">
        <v>4579</v>
      </c>
      <c r="M3785" t="s">
        <v>221</v>
      </c>
      <c r="N3785">
        <v>79</v>
      </c>
      <c r="O3785">
        <v>12122.06</v>
      </c>
      <c r="P3785">
        <v>121951</v>
      </c>
      <c r="Q3785" t="str">
        <f t="shared" si="59"/>
        <v>3-Small C&amp;I</v>
      </c>
    </row>
    <row r="3786" spans="1:17" x14ac:dyDescent="0.35">
      <c r="A3786">
        <v>5</v>
      </c>
      <c r="B3786" t="s">
        <v>181</v>
      </c>
      <c r="C3786">
        <v>2020</v>
      </c>
      <c r="D3786">
        <v>12</v>
      </c>
      <c r="E3786" t="s">
        <v>255</v>
      </c>
      <c r="F3786">
        <v>5</v>
      </c>
      <c r="G3786" t="s">
        <v>195</v>
      </c>
      <c r="H3786">
        <v>11</v>
      </c>
      <c r="I3786" t="s">
        <v>283</v>
      </c>
      <c r="J3786" t="s">
        <v>115</v>
      </c>
      <c r="K3786" t="s">
        <v>185</v>
      </c>
      <c r="L3786">
        <v>460</v>
      </c>
      <c r="M3786" t="s">
        <v>198</v>
      </c>
      <c r="N3786">
        <v>2</v>
      </c>
      <c r="O3786">
        <v>126.61</v>
      </c>
      <c r="P3786">
        <v>549</v>
      </c>
      <c r="Q3786" t="str">
        <f t="shared" si="59"/>
        <v>3-Small C&amp;I</v>
      </c>
    </row>
    <row r="3787" spans="1:17" x14ac:dyDescent="0.35">
      <c r="A3787">
        <v>5</v>
      </c>
      <c r="B3787" t="s">
        <v>181</v>
      </c>
      <c r="C3787">
        <v>2020</v>
      </c>
      <c r="D3787">
        <v>12</v>
      </c>
      <c r="E3787" t="s">
        <v>255</v>
      </c>
      <c r="F3787">
        <v>77</v>
      </c>
      <c r="G3787" t="s">
        <v>212</v>
      </c>
      <c r="H3787">
        <v>5</v>
      </c>
      <c r="I3787" t="s">
        <v>190</v>
      </c>
      <c r="J3787" t="s">
        <v>115</v>
      </c>
      <c r="K3787" t="s">
        <v>185</v>
      </c>
      <c r="L3787">
        <v>1577</v>
      </c>
      <c r="M3787" t="s">
        <v>233</v>
      </c>
      <c r="N3787">
        <v>3</v>
      </c>
      <c r="O3787">
        <v>691.51</v>
      </c>
      <c r="P3787">
        <v>3321</v>
      </c>
      <c r="Q3787" t="str">
        <f t="shared" si="59"/>
        <v>3-Small C&amp;I</v>
      </c>
    </row>
    <row r="3788" spans="1:17" x14ac:dyDescent="0.35">
      <c r="A3788">
        <v>5</v>
      </c>
      <c r="B3788" t="s">
        <v>181</v>
      </c>
      <c r="C3788">
        <v>2020</v>
      </c>
      <c r="D3788">
        <v>12</v>
      </c>
      <c r="E3788" t="s">
        <v>255</v>
      </c>
      <c r="F3788">
        <v>3</v>
      </c>
      <c r="G3788" t="s">
        <v>189</v>
      </c>
      <c r="H3788">
        <v>5</v>
      </c>
      <c r="I3788" t="s">
        <v>190</v>
      </c>
      <c r="J3788" t="s">
        <v>115</v>
      </c>
      <c r="K3788" t="s">
        <v>185</v>
      </c>
      <c r="L3788">
        <v>300</v>
      </c>
      <c r="M3788" t="s">
        <v>191</v>
      </c>
      <c r="N3788">
        <v>39012</v>
      </c>
      <c r="O3788">
        <v>4420875.34</v>
      </c>
      <c r="P3788">
        <v>43857826</v>
      </c>
      <c r="Q3788" t="str">
        <f t="shared" si="59"/>
        <v>3-Small C&amp;I</v>
      </c>
    </row>
    <row r="3789" spans="1:17" x14ac:dyDescent="0.35">
      <c r="A3789">
        <v>5</v>
      </c>
      <c r="B3789" t="s">
        <v>181</v>
      </c>
      <c r="C3789">
        <v>2020</v>
      </c>
      <c r="D3789">
        <v>12</v>
      </c>
      <c r="E3789" t="s">
        <v>255</v>
      </c>
      <c r="F3789">
        <v>3</v>
      </c>
      <c r="G3789" t="s">
        <v>189</v>
      </c>
      <c r="H3789">
        <v>9</v>
      </c>
      <c r="I3789" t="s">
        <v>275</v>
      </c>
      <c r="J3789" t="s">
        <v>117</v>
      </c>
      <c r="K3789" t="s">
        <v>236</v>
      </c>
      <c r="L3789">
        <v>300</v>
      </c>
      <c r="M3789" t="s">
        <v>191</v>
      </c>
      <c r="N3789">
        <v>293</v>
      </c>
      <c r="O3789">
        <v>-143619.12</v>
      </c>
      <c r="P3789">
        <v>477266</v>
      </c>
      <c r="Q3789" t="str">
        <f t="shared" si="59"/>
        <v>3-Small C&amp;I</v>
      </c>
    </row>
    <row r="3790" spans="1:17" x14ac:dyDescent="0.35">
      <c r="A3790">
        <v>4</v>
      </c>
      <c r="B3790" t="s">
        <v>187</v>
      </c>
      <c r="C3790">
        <v>2020</v>
      </c>
      <c r="D3790">
        <v>12</v>
      </c>
      <c r="E3790" t="s">
        <v>255</v>
      </c>
      <c r="F3790">
        <v>3</v>
      </c>
      <c r="G3790" t="s">
        <v>189</v>
      </c>
      <c r="H3790">
        <v>951</v>
      </c>
      <c r="I3790" t="s">
        <v>250</v>
      </c>
      <c r="J3790" t="s">
        <v>126</v>
      </c>
      <c r="K3790" t="s">
        <v>249</v>
      </c>
      <c r="L3790">
        <v>4532</v>
      </c>
      <c r="M3790" t="s">
        <v>200</v>
      </c>
      <c r="N3790">
        <v>6</v>
      </c>
      <c r="O3790">
        <v>178.65</v>
      </c>
      <c r="P3790">
        <v>1366</v>
      </c>
      <c r="Q3790" t="str">
        <f t="shared" si="59"/>
        <v>3-Small C&amp;I</v>
      </c>
    </row>
    <row r="3791" spans="1:17" x14ac:dyDescent="0.35">
      <c r="A3791">
        <v>4</v>
      </c>
      <c r="B3791" t="s">
        <v>187</v>
      </c>
      <c r="C3791">
        <v>2020</v>
      </c>
      <c r="D3791">
        <v>12</v>
      </c>
      <c r="E3791" t="s">
        <v>255</v>
      </c>
      <c r="F3791">
        <v>5</v>
      </c>
      <c r="G3791" t="s">
        <v>195</v>
      </c>
      <c r="H3791">
        <v>18</v>
      </c>
      <c r="I3791" t="s">
        <v>215</v>
      </c>
      <c r="J3791" t="s">
        <v>119</v>
      </c>
      <c r="K3791" t="s">
        <v>216</v>
      </c>
      <c r="L3791">
        <v>460</v>
      </c>
      <c r="M3791" t="s">
        <v>198</v>
      </c>
      <c r="N3791">
        <v>1</v>
      </c>
      <c r="O3791">
        <v>580.54</v>
      </c>
      <c r="P3791">
        <v>2680</v>
      </c>
      <c r="Q3791" t="str">
        <f t="shared" si="59"/>
        <v>4-Medium C&amp;I</v>
      </c>
    </row>
    <row r="3792" spans="1:17" x14ac:dyDescent="0.35">
      <c r="A3792">
        <v>5</v>
      </c>
      <c r="B3792" t="s">
        <v>181</v>
      </c>
      <c r="C3792">
        <v>2020</v>
      </c>
      <c r="D3792">
        <v>12</v>
      </c>
      <c r="E3792" t="s">
        <v>255</v>
      </c>
      <c r="F3792">
        <v>77</v>
      </c>
      <c r="G3792" t="s">
        <v>212</v>
      </c>
      <c r="H3792">
        <v>18</v>
      </c>
      <c r="I3792" t="s">
        <v>215</v>
      </c>
      <c r="J3792" t="s">
        <v>119</v>
      </c>
      <c r="K3792" t="s">
        <v>216</v>
      </c>
      <c r="L3792">
        <v>1577</v>
      </c>
      <c r="M3792" t="s">
        <v>233</v>
      </c>
      <c r="N3792">
        <v>1</v>
      </c>
      <c r="O3792">
        <v>3459.84</v>
      </c>
      <c r="P3792">
        <v>16200</v>
      </c>
      <c r="Q3792" t="str">
        <f t="shared" si="59"/>
        <v>4-Medium C&amp;I</v>
      </c>
    </row>
    <row r="3793" spans="1:17" x14ac:dyDescent="0.35">
      <c r="A3793">
        <v>4</v>
      </c>
      <c r="B3793" t="s">
        <v>187</v>
      </c>
      <c r="C3793">
        <v>2020</v>
      </c>
      <c r="D3793">
        <v>12</v>
      </c>
      <c r="E3793" t="s">
        <v>255</v>
      </c>
      <c r="F3793">
        <v>3</v>
      </c>
      <c r="G3793" t="s">
        <v>189</v>
      </c>
      <c r="H3793">
        <v>953</v>
      </c>
      <c r="I3793" t="s">
        <v>213</v>
      </c>
      <c r="J3793" t="s">
        <v>118</v>
      </c>
      <c r="K3793" t="s">
        <v>214</v>
      </c>
      <c r="L3793">
        <v>4532</v>
      </c>
      <c r="M3793" t="s">
        <v>200</v>
      </c>
      <c r="N3793">
        <v>46</v>
      </c>
      <c r="O3793">
        <v>2711.89</v>
      </c>
      <c r="P3793">
        <v>22691</v>
      </c>
      <c r="Q3793" t="str">
        <f t="shared" si="59"/>
        <v>3-Small C&amp;I</v>
      </c>
    </row>
    <row r="3794" spans="1:17" x14ac:dyDescent="0.35">
      <c r="A3794">
        <v>5</v>
      </c>
      <c r="B3794" t="s">
        <v>181</v>
      </c>
      <c r="C3794">
        <v>2020</v>
      </c>
      <c r="D3794">
        <v>12</v>
      </c>
      <c r="E3794" t="s">
        <v>255</v>
      </c>
      <c r="F3794">
        <v>75</v>
      </c>
      <c r="G3794" t="s">
        <v>212</v>
      </c>
      <c r="H3794">
        <v>701</v>
      </c>
      <c r="I3794" t="s">
        <v>206</v>
      </c>
      <c r="J3794" t="s">
        <v>207</v>
      </c>
      <c r="K3794" t="s">
        <v>208</v>
      </c>
      <c r="L3794">
        <v>1575</v>
      </c>
      <c r="M3794" t="s">
        <v>218</v>
      </c>
      <c r="N3794">
        <v>1</v>
      </c>
      <c r="O3794">
        <v>25486.12</v>
      </c>
      <c r="P3794">
        <v>158200</v>
      </c>
      <c r="Q3794" t="str">
        <f t="shared" si="59"/>
        <v>5-Large C&amp;I</v>
      </c>
    </row>
    <row r="3795" spans="1:17" x14ac:dyDescent="0.35">
      <c r="A3795">
        <v>5</v>
      </c>
      <c r="B3795" t="s">
        <v>181</v>
      </c>
      <c r="C3795">
        <v>2020</v>
      </c>
      <c r="D3795">
        <v>12</v>
      </c>
      <c r="E3795" t="s">
        <v>255</v>
      </c>
      <c r="F3795">
        <v>3</v>
      </c>
      <c r="G3795" t="s">
        <v>189</v>
      </c>
      <c r="H3795">
        <v>710</v>
      </c>
      <c r="I3795" t="s">
        <v>220</v>
      </c>
      <c r="J3795" t="s">
        <v>207</v>
      </c>
      <c r="K3795" t="s">
        <v>208</v>
      </c>
      <c r="L3795">
        <v>4532</v>
      </c>
      <c r="M3795" t="s">
        <v>200</v>
      </c>
      <c r="N3795">
        <v>1927</v>
      </c>
      <c r="O3795">
        <v>18672916.289999999</v>
      </c>
      <c r="P3795">
        <v>307872287</v>
      </c>
      <c r="Q3795" t="str">
        <f t="shared" si="59"/>
        <v>5-Large C&amp;I</v>
      </c>
    </row>
    <row r="3796" spans="1:17" x14ac:dyDescent="0.35">
      <c r="A3796">
        <v>5</v>
      </c>
      <c r="B3796" t="s">
        <v>181</v>
      </c>
      <c r="C3796">
        <v>2020</v>
      </c>
      <c r="D3796">
        <v>12</v>
      </c>
      <c r="E3796" t="s">
        <v>255</v>
      </c>
      <c r="F3796">
        <v>3</v>
      </c>
      <c r="G3796" t="s">
        <v>189</v>
      </c>
      <c r="H3796">
        <v>700</v>
      </c>
      <c r="I3796" t="s">
        <v>273</v>
      </c>
      <c r="J3796" t="s">
        <v>207</v>
      </c>
      <c r="K3796" t="s">
        <v>208</v>
      </c>
      <c r="L3796">
        <v>300</v>
      </c>
      <c r="M3796" t="s">
        <v>191</v>
      </c>
      <c r="N3796">
        <v>4</v>
      </c>
      <c r="O3796">
        <v>15527.9</v>
      </c>
      <c r="P3796">
        <v>75280</v>
      </c>
      <c r="Q3796" t="str">
        <f t="shared" si="59"/>
        <v>5-Large C&amp;I</v>
      </c>
    </row>
    <row r="3797" spans="1:17" x14ac:dyDescent="0.35">
      <c r="A3797">
        <v>5</v>
      </c>
      <c r="B3797" t="s">
        <v>181</v>
      </c>
      <c r="C3797">
        <v>2020</v>
      </c>
      <c r="D3797">
        <v>12</v>
      </c>
      <c r="E3797" t="s">
        <v>255</v>
      </c>
      <c r="F3797">
        <v>3</v>
      </c>
      <c r="G3797" t="s">
        <v>189</v>
      </c>
      <c r="H3797">
        <v>16</v>
      </c>
      <c r="I3797" t="s">
        <v>281</v>
      </c>
      <c r="J3797" t="s">
        <v>127</v>
      </c>
      <c r="K3797" t="s">
        <v>263</v>
      </c>
      <c r="L3797">
        <v>300</v>
      </c>
      <c r="M3797" t="s">
        <v>191</v>
      </c>
      <c r="N3797">
        <v>1</v>
      </c>
      <c r="O3797">
        <v>4004.04</v>
      </c>
      <c r="P3797">
        <v>26360</v>
      </c>
      <c r="Q3797" t="str">
        <f t="shared" si="59"/>
        <v>4-Medium C&amp;I</v>
      </c>
    </row>
    <row r="3798" spans="1:17" x14ac:dyDescent="0.35">
      <c r="A3798">
        <v>5</v>
      </c>
      <c r="B3798" t="s">
        <v>181</v>
      </c>
      <c r="C3798">
        <v>2020</v>
      </c>
      <c r="D3798">
        <v>12</v>
      </c>
      <c r="E3798" t="s">
        <v>255</v>
      </c>
      <c r="F3798">
        <v>10</v>
      </c>
      <c r="G3798" t="s">
        <v>238</v>
      </c>
      <c r="H3798">
        <v>1</v>
      </c>
      <c r="I3798" t="s">
        <v>229</v>
      </c>
      <c r="J3798" t="s">
        <v>121</v>
      </c>
      <c r="K3798" t="s">
        <v>230</v>
      </c>
      <c r="L3798">
        <v>207</v>
      </c>
      <c r="M3798" t="s">
        <v>243</v>
      </c>
      <c r="N3798">
        <v>34457</v>
      </c>
      <c r="O3798">
        <v>7457645.8099999996</v>
      </c>
      <c r="P3798">
        <v>29483184</v>
      </c>
      <c r="Q3798" t="str">
        <f t="shared" si="59"/>
        <v>1-Residential</v>
      </c>
    </row>
    <row r="3799" spans="1:17" x14ac:dyDescent="0.35">
      <c r="A3799">
        <v>4</v>
      </c>
      <c r="B3799" t="s">
        <v>187</v>
      </c>
      <c r="C3799">
        <v>2020</v>
      </c>
      <c r="D3799">
        <v>12</v>
      </c>
      <c r="E3799" t="s">
        <v>255</v>
      </c>
      <c r="F3799">
        <v>10</v>
      </c>
      <c r="G3799" t="s">
        <v>238</v>
      </c>
      <c r="H3799">
        <v>903</v>
      </c>
      <c r="I3799" t="s">
        <v>239</v>
      </c>
      <c r="J3799" t="s">
        <v>121</v>
      </c>
      <c r="K3799" t="s">
        <v>230</v>
      </c>
      <c r="L3799">
        <v>4513</v>
      </c>
      <c r="M3799" t="s">
        <v>240</v>
      </c>
      <c r="N3799">
        <v>144</v>
      </c>
      <c r="O3799">
        <v>14960.52</v>
      </c>
      <c r="P3799">
        <v>110434</v>
      </c>
      <c r="Q3799" t="str">
        <f t="shared" si="59"/>
        <v>1-Residential</v>
      </c>
    </row>
    <row r="3800" spans="1:17" x14ac:dyDescent="0.35">
      <c r="A3800">
        <v>5</v>
      </c>
      <c r="B3800" t="s">
        <v>181</v>
      </c>
      <c r="C3800">
        <v>2020</v>
      </c>
      <c r="D3800">
        <v>12</v>
      </c>
      <c r="E3800" t="s">
        <v>255</v>
      </c>
      <c r="F3800">
        <v>3</v>
      </c>
      <c r="G3800" t="s">
        <v>189</v>
      </c>
      <c r="H3800">
        <v>903</v>
      </c>
      <c r="I3800" t="s">
        <v>239</v>
      </c>
      <c r="J3800" t="s">
        <v>121</v>
      </c>
      <c r="K3800" t="s">
        <v>230</v>
      </c>
      <c r="L3800">
        <v>4532</v>
      </c>
      <c r="M3800" t="s">
        <v>200</v>
      </c>
      <c r="N3800">
        <v>1185</v>
      </c>
      <c r="O3800">
        <v>333552.01</v>
      </c>
      <c r="P3800">
        <v>2683322</v>
      </c>
      <c r="Q3800" t="str">
        <f t="shared" si="59"/>
        <v>1-Residential</v>
      </c>
    </row>
    <row r="3801" spans="1:17" x14ac:dyDescent="0.35">
      <c r="A3801">
        <v>4</v>
      </c>
      <c r="B3801" t="s">
        <v>187</v>
      </c>
      <c r="C3801">
        <v>2020</v>
      </c>
      <c r="D3801">
        <v>12</v>
      </c>
      <c r="E3801" t="s">
        <v>255</v>
      </c>
      <c r="F3801">
        <v>1</v>
      </c>
      <c r="G3801" t="s">
        <v>183</v>
      </c>
      <c r="H3801">
        <v>903</v>
      </c>
      <c r="I3801" t="s">
        <v>239</v>
      </c>
      <c r="J3801" t="s">
        <v>121</v>
      </c>
      <c r="K3801" t="s">
        <v>230</v>
      </c>
      <c r="L3801">
        <v>4512</v>
      </c>
      <c r="M3801" t="s">
        <v>186</v>
      </c>
      <c r="N3801">
        <v>9736</v>
      </c>
      <c r="O3801">
        <v>976407.96</v>
      </c>
      <c r="P3801">
        <v>7223595</v>
      </c>
      <c r="Q3801" t="str">
        <f t="shared" si="59"/>
        <v>1-Residential</v>
      </c>
    </row>
    <row r="3802" spans="1:17" x14ac:dyDescent="0.35">
      <c r="A3802">
        <v>5</v>
      </c>
      <c r="B3802" t="s">
        <v>181</v>
      </c>
      <c r="C3802">
        <v>2020</v>
      </c>
      <c r="D3802">
        <v>12</v>
      </c>
      <c r="E3802" t="s">
        <v>255</v>
      </c>
      <c r="F3802">
        <v>72</v>
      </c>
      <c r="G3802" t="s">
        <v>212</v>
      </c>
      <c r="H3802">
        <v>1</v>
      </c>
      <c r="I3802" t="s">
        <v>229</v>
      </c>
      <c r="J3802" t="s">
        <v>121</v>
      </c>
      <c r="K3802" t="s">
        <v>230</v>
      </c>
      <c r="L3802">
        <v>1572</v>
      </c>
      <c r="M3802" t="s">
        <v>231</v>
      </c>
      <c r="N3802">
        <v>1</v>
      </c>
      <c r="O3802">
        <v>119.39</v>
      </c>
      <c r="P3802">
        <v>462</v>
      </c>
      <c r="Q3802" t="str">
        <f t="shared" si="59"/>
        <v>1-Residential</v>
      </c>
    </row>
    <row r="3803" spans="1:17" x14ac:dyDescent="0.35">
      <c r="A3803">
        <v>5</v>
      </c>
      <c r="B3803" t="s">
        <v>181</v>
      </c>
      <c r="C3803">
        <v>2020</v>
      </c>
      <c r="D3803">
        <v>12</v>
      </c>
      <c r="E3803" t="s">
        <v>255</v>
      </c>
      <c r="F3803">
        <v>75</v>
      </c>
      <c r="G3803" t="s">
        <v>212</v>
      </c>
      <c r="H3803">
        <v>13</v>
      </c>
      <c r="I3803" t="s">
        <v>296</v>
      </c>
      <c r="J3803" t="s">
        <v>119</v>
      </c>
      <c r="K3803" t="s">
        <v>216</v>
      </c>
      <c r="L3803">
        <v>1575</v>
      </c>
      <c r="M3803" t="s">
        <v>218</v>
      </c>
      <c r="N3803">
        <v>1</v>
      </c>
      <c r="O3803">
        <v>2164.58</v>
      </c>
      <c r="P3803">
        <v>10780</v>
      </c>
      <c r="Q3803" t="str">
        <f t="shared" si="59"/>
        <v>4-Medium C&amp;I</v>
      </c>
    </row>
    <row r="3804" spans="1:17" x14ac:dyDescent="0.35">
      <c r="A3804">
        <v>5</v>
      </c>
      <c r="B3804" t="s">
        <v>181</v>
      </c>
      <c r="C3804">
        <v>2020</v>
      </c>
      <c r="D3804">
        <v>12</v>
      </c>
      <c r="E3804" t="s">
        <v>255</v>
      </c>
      <c r="F3804">
        <v>3</v>
      </c>
      <c r="G3804" t="s">
        <v>189</v>
      </c>
      <c r="H3804">
        <v>602</v>
      </c>
      <c r="I3804" t="s">
        <v>246</v>
      </c>
      <c r="J3804" t="s">
        <v>125</v>
      </c>
      <c r="K3804" t="s">
        <v>197</v>
      </c>
      <c r="L3804">
        <v>300</v>
      </c>
      <c r="M3804" t="s">
        <v>191</v>
      </c>
      <c r="N3804">
        <v>856</v>
      </c>
      <c r="O3804">
        <v>111335.5</v>
      </c>
      <c r="P3804">
        <v>343934</v>
      </c>
      <c r="Q3804" t="str">
        <f t="shared" si="59"/>
        <v>Street</v>
      </c>
    </row>
    <row r="3805" spans="1:17" x14ac:dyDescent="0.35">
      <c r="A3805">
        <v>5</v>
      </c>
      <c r="B3805" t="s">
        <v>181</v>
      </c>
      <c r="C3805">
        <v>2020</v>
      </c>
      <c r="D3805">
        <v>12</v>
      </c>
      <c r="E3805" t="s">
        <v>255</v>
      </c>
      <c r="F3805">
        <v>10</v>
      </c>
      <c r="G3805" t="s">
        <v>238</v>
      </c>
      <c r="H3805">
        <v>603</v>
      </c>
      <c r="I3805" t="s">
        <v>196</v>
      </c>
      <c r="J3805" t="s">
        <v>125</v>
      </c>
      <c r="K3805" t="s">
        <v>197</v>
      </c>
      <c r="L3805">
        <v>207</v>
      </c>
      <c r="M3805" t="s">
        <v>243</v>
      </c>
      <c r="N3805">
        <v>27</v>
      </c>
      <c r="O3805">
        <v>621.35</v>
      </c>
      <c r="P3805">
        <v>1721</v>
      </c>
      <c r="Q3805" t="str">
        <f t="shared" si="59"/>
        <v>Street</v>
      </c>
    </row>
    <row r="3806" spans="1:17" x14ac:dyDescent="0.35">
      <c r="A3806">
        <v>4</v>
      </c>
      <c r="B3806" t="s">
        <v>187</v>
      </c>
      <c r="C3806">
        <v>2020</v>
      </c>
      <c r="D3806">
        <v>12</v>
      </c>
      <c r="E3806" t="s">
        <v>255</v>
      </c>
      <c r="F3806">
        <v>6</v>
      </c>
      <c r="G3806" t="s">
        <v>192</v>
      </c>
      <c r="H3806">
        <v>615</v>
      </c>
      <c r="I3806" t="s">
        <v>292</v>
      </c>
      <c r="J3806" t="s">
        <v>123</v>
      </c>
      <c r="K3806" t="s">
        <v>261</v>
      </c>
      <c r="L3806">
        <v>4562</v>
      </c>
      <c r="M3806" t="s">
        <v>211</v>
      </c>
      <c r="N3806">
        <v>1</v>
      </c>
      <c r="O3806">
        <v>6584.57</v>
      </c>
      <c r="P3806">
        <v>20223</v>
      </c>
      <c r="Q3806" t="str">
        <f t="shared" si="59"/>
        <v>Street</v>
      </c>
    </row>
    <row r="3807" spans="1:17" x14ac:dyDescent="0.35">
      <c r="A3807">
        <v>5</v>
      </c>
      <c r="B3807" t="s">
        <v>181</v>
      </c>
      <c r="C3807">
        <v>2020</v>
      </c>
      <c r="D3807">
        <v>12</v>
      </c>
      <c r="E3807" t="s">
        <v>255</v>
      </c>
      <c r="F3807">
        <v>60</v>
      </c>
      <c r="G3807" t="s">
        <v>212</v>
      </c>
      <c r="H3807">
        <v>624</v>
      </c>
      <c r="I3807" t="s">
        <v>226</v>
      </c>
      <c r="J3807" t="s">
        <v>124</v>
      </c>
      <c r="K3807" t="s">
        <v>227</v>
      </c>
      <c r="L3807">
        <v>4563</v>
      </c>
      <c r="M3807" t="s">
        <v>228</v>
      </c>
      <c r="N3807">
        <v>4</v>
      </c>
      <c r="O3807">
        <v>76.27</v>
      </c>
      <c r="P3807">
        <v>497</v>
      </c>
      <c r="Q3807" t="str">
        <f t="shared" si="59"/>
        <v>Street</v>
      </c>
    </row>
    <row r="3808" spans="1:17" x14ac:dyDescent="0.35">
      <c r="A3808">
        <v>5</v>
      </c>
      <c r="B3808" t="s">
        <v>181</v>
      </c>
      <c r="C3808">
        <v>2020</v>
      </c>
      <c r="D3808">
        <v>12</v>
      </c>
      <c r="E3808" t="s">
        <v>255</v>
      </c>
      <c r="F3808">
        <v>1</v>
      </c>
      <c r="G3808" t="s">
        <v>183</v>
      </c>
      <c r="H3808">
        <v>602</v>
      </c>
      <c r="I3808" t="s">
        <v>246</v>
      </c>
      <c r="J3808" t="s">
        <v>125</v>
      </c>
      <c r="K3808" t="s">
        <v>197</v>
      </c>
      <c r="L3808">
        <v>200</v>
      </c>
      <c r="M3808" t="s">
        <v>210</v>
      </c>
      <c r="N3808">
        <v>186</v>
      </c>
      <c r="O3808">
        <v>8295.08</v>
      </c>
      <c r="P3808">
        <v>22258</v>
      </c>
      <c r="Q3808" t="str">
        <f t="shared" si="59"/>
        <v>Street</v>
      </c>
    </row>
    <row r="3809" spans="1:17" x14ac:dyDescent="0.35">
      <c r="A3809">
        <v>5</v>
      </c>
      <c r="B3809" t="s">
        <v>181</v>
      </c>
      <c r="C3809">
        <v>2020</v>
      </c>
      <c r="D3809">
        <v>12</v>
      </c>
      <c r="E3809" t="s">
        <v>255</v>
      </c>
      <c r="F3809">
        <v>10</v>
      </c>
      <c r="G3809" t="s">
        <v>238</v>
      </c>
      <c r="H3809">
        <v>602</v>
      </c>
      <c r="I3809" t="s">
        <v>246</v>
      </c>
      <c r="J3809" t="s">
        <v>125</v>
      </c>
      <c r="K3809" t="s">
        <v>197</v>
      </c>
      <c r="L3809">
        <v>207</v>
      </c>
      <c r="M3809" t="s">
        <v>243</v>
      </c>
      <c r="N3809">
        <v>2</v>
      </c>
      <c r="O3809">
        <v>81.33</v>
      </c>
      <c r="P3809">
        <v>187</v>
      </c>
      <c r="Q3809" t="str">
        <f t="shared" si="59"/>
        <v>Street</v>
      </c>
    </row>
    <row r="3810" spans="1:17" x14ac:dyDescent="0.35">
      <c r="A3810">
        <v>5</v>
      </c>
      <c r="B3810" t="s">
        <v>181</v>
      </c>
      <c r="C3810">
        <v>2020</v>
      </c>
      <c r="D3810">
        <v>12</v>
      </c>
      <c r="E3810" t="s">
        <v>255</v>
      </c>
      <c r="F3810">
        <v>5</v>
      </c>
      <c r="G3810" t="s">
        <v>195</v>
      </c>
      <c r="H3810">
        <v>8</v>
      </c>
      <c r="I3810" t="s">
        <v>248</v>
      </c>
      <c r="J3810" t="s">
        <v>126</v>
      </c>
      <c r="K3810" t="s">
        <v>249</v>
      </c>
      <c r="L3810">
        <v>460</v>
      </c>
      <c r="M3810" t="s">
        <v>198</v>
      </c>
      <c r="N3810">
        <v>1</v>
      </c>
      <c r="O3810">
        <v>66.09</v>
      </c>
      <c r="P3810">
        <v>292</v>
      </c>
      <c r="Q3810" t="str">
        <f t="shared" si="59"/>
        <v>3-Small C&amp;I</v>
      </c>
    </row>
    <row r="3811" spans="1:17" x14ac:dyDescent="0.35">
      <c r="A3811">
        <v>4</v>
      </c>
      <c r="B3811" t="s">
        <v>187</v>
      </c>
      <c r="C3811">
        <v>2020</v>
      </c>
      <c r="D3811">
        <v>12</v>
      </c>
      <c r="E3811" t="s">
        <v>255</v>
      </c>
      <c r="F3811">
        <v>3</v>
      </c>
      <c r="G3811" t="s">
        <v>189</v>
      </c>
      <c r="H3811">
        <v>950</v>
      </c>
      <c r="I3811" t="s">
        <v>184</v>
      </c>
      <c r="J3811" t="s">
        <v>115</v>
      </c>
      <c r="K3811" t="s">
        <v>185</v>
      </c>
      <c r="L3811">
        <v>4532</v>
      </c>
      <c r="M3811" t="s">
        <v>200</v>
      </c>
      <c r="N3811">
        <v>1213</v>
      </c>
      <c r="O3811">
        <v>165240.6</v>
      </c>
      <c r="P3811">
        <v>1555779</v>
      </c>
      <c r="Q3811" t="str">
        <f t="shared" si="59"/>
        <v>3-Small C&amp;I</v>
      </c>
    </row>
    <row r="3812" spans="1:17" x14ac:dyDescent="0.35">
      <c r="A3812">
        <v>5</v>
      </c>
      <c r="B3812" t="s">
        <v>181</v>
      </c>
      <c r="C3812">
        <v>2020</v>
      </c>
      <c r="D3812">
        <v>12</v>
      </c>
      <c r="E3812" t="s">
        <v>255</v>
      </c>
      <c r="F3812">
        <v>10</v>
      </c>
      <c r="G3812" t="s">
        <v>238</v>
      </c>
      <c r="H3812">
        <v>950</v>
      </c>
      <c r="I3812" t="s">
        <v>184</v>
      </c>
      <c r="J3812" t="s">
        <v>115</v>
      </c>
      <c r="K3812" t="s">
        <v>185</v>
      </c>
      <c r="L3812">
        <v>4513</v>
      </c>
      <c r="M3812" t="s">
        <v>240</v>
      </c>
      <c r="N3812">
        <v>12</v>
      </c>
      <c r="O3812">
        <v>1898.7</v>
      </c>
      <c r="P3812">
        <v>19126</v>
      </c>
      <c r="Q3812" t="str">
        <f t="shared" si="59"/>
        <v>3-Small C&amp;I</v>
      </c>
    </row>
    <row r="3813" spans="1:17" x14ac:dyDescent="0.35">
      <c r="A3813">
        <v>5</v>
      </c>
      <c r="B3813" t="s">
        <v>181</v>
      </c>
      <c r="C3813">
        <v>2020</v>
      </c>
      <c r="D3813">
        <v>12</v>
      </c>
      <c r="E3813" t="s">
        <v>255</v>
      </c>
      <c r="F3813">
        <v>6</v>
      </c>
      <c r="G3813" t="s">
        <v>192</v>
      </c>
      <c r="H3813">
        <v>5</v>
      </c>
      <c r="I3813" t="s">
        <v>190</v>
      </c>
      <c r="J3813" t="s">
        <v>115</v>
      </c>
      <c r="K3813" t="s">
        <v>185</v>
      </c>
      <c r="L3813">
        <v>700</v>
      </c>
      <c r="M3813" t="s">
        <v>193</v>
      </c>
      <c r="N3813">
        <v>6</v>
      </c>
      <c r="O3813">
        <v>320.58</v>
      </c>
      <c r="P3813">
        <v>1300</v>
      </c>
      <c r="Q3813" t="str">
        <f t="shared" si="59"/>
        <v>3-Small C&amp;I</v>
      </c>
    </row>
    <row r="3814" spans="1:17" x14ac:dyDescent="0.35">
      <c r="A3814">
        <v>4</v>
      </c>
      <c r="B3814" t="s">
        <v>187</v>
      </c>
      <c r="C3814">
        <v>2020</v>
      </c>
      <c r="D3814">
        <v>12</v>
      </c>
      <c r="E3814" t="s">
        <v>255</v>
      </c>
      <c r="F3814">
        <v>3</v>
      </c>
      <c r="G3814" t="s">
        <v>189</v>
      </c>
      <c r="H3814">
        <v>952</v>
      </c>
      <c r="I3814" t="s">
        <v>235</v>
      </c>
      <c r="J3814" t="s">
        <v>117</v>
      </c>
      <c r="K3814" t="s">
        <v>236</v>
      </c>
      <c r="L3814">
        <v>4532</v>
      </c>
      <c r="M3814" t="s">
        <v>200</v>
      </c>
      <c r="N3814">
        <v>10</v>
      </c>
      <c r="O3814">
        <v>320.17</v>
      </c>
      <c r="P3814">
        <v>2336</v>
      </c>
      <c r="Q3814" t="str">
        <f t="shared" si="59"/>
        <v>3-Small C&amp;I</v>
      </c>
    </row>
    <row r="3815" spans="1:17" x14ac:dyDescent="0.35">
      <c r="A3815">
        <v>4</v>
      </c>
      <c r="B3815" t="s">
        <v>187</v>
      </c>
      <c r="C3815">
        <v>2020</v>
      </c>
      <c r="D3815">
        <v>12</v>
      </c>
      <c r="E3815" t="s">
        <v>255</v>
      </c>
      <c r="F3815">
        <v>3</v>
      </c>
      <c r="G3815" t="s">
        <v>189</v>
      </c>
      <c r="H3815">
        <v>9</v>
      </c>
      <c r="I3815" t="s">
        <v>275</v>
      </c>
      <c r="J3815" t="s">
        <v>117</v>
      </c>
      <c r="K3815" t="s">
        <v>236</v>
      </c>
      <c r="L3815">
        <v>300</v>
      </c>
      <c r="M3815" t="s">
        <v>191</v>
      </c>
      <c r="N3815">
        <v>3</v>
      </c>
      <c r="O3815">
        <v>70.67</v>
      </c>
      <c r="P3815">
        <v>293</v>
      </c>
      <c r="Q3815" t="str">
        <f t="shared" si="59"/>
        <v>3-Small C&amp;I</v>
      </c>
    </row>
    <row r="3816" spans="1:17" x14ac:dyDescent="0.35">
      <c r="A3816">
        <v>5</v>
      </c>
      <c r="B3816" t="s">
        <v>181</v>
      </c>
      <c r="C3816">
        <v>2020</v>
      </c>
      <c r="D3816">
        <v>12</v>
      </c>
      <c r="E3816" t="s">
        <v>255</v>
      </c>
      <c r="F3816">
        <v>79</v>
      </c>
      <c r="G3816" t="s">
        <v>212</v>
      </c>
      <c r="H3816">
        <v>18</v>
      </c>
      <c r="I3816" t="s">
        <v>215</v>
      </c>
      <c r="J3816" t="s">
        <v>119</v>
      </c>
      <c r="K3816" t="s">
        <v>216</v>
      </c>
      <c r="L3816">
        <v>1579</v>
      </c>
      <c r="M3816" t="s">
        <v>271</v>
      </c>
      <c r="N3816">
        <v>1</v>
      </c>
      <c r="O3816">
        <v>11090.48</v>
      </c>
      <c r="P3816">
        <v>68400</v>
      </c>
      <c r="Q3816" t="str">
        <f t="shared" si="59"/>
        <v>4-Medium C&amp;I</v>
      </c>
    </row>
    <row r="3817" spans="1:17" x14ac:dyDescent="0.35">
      <c r="A3817">
        <v>5</v>
      </c>
      <c r="B3817" t="s">
        <v>181</v>
      </c>
      <c r="C3817">
        <v>2020</v>
      </c>
      <c r="D3817">
        <v>12</v>
      </c>
      <c r="E3817" t="s">
        <v>255</v>
      </c>
      <c r="F3817">
        <v>3</v>
      </c>
      <c r="G3817" t="s">
        <v>189</v>
      </c>
      <c r="H3817">
        <v>20</v>
      </c>
      <c r="I3817" t="s">
        <v>300</v>
      </c>
      <c r="J3817" t="s">
        <v>128</v>
      </c>
      <c r="K3817" t="s">
        <v>205</v>
      </c>
      <c r="L3817">
        <v>300</v>
      </c>
      <c r="M3817" t="s">
        <v>191</v>
      </c>
      <c r="N3817">
        <v>66</v>
      </c>
      <c r="O3817">
        <v>129578.95</v>
      </c>
      <c r="P3817">
        <v>703973</v>
      </c>
      <c r="Q3817" t="str">
        <f t="shared" si="59"/>
        <v>4-Medium C&amp;I</v>
      </c>
    </row>
    <row r="3818" spans="1:17" x14ac:dyDescent="0.35">
      <c r="A3818">
        <v>5</v>
      </c>
      <c r="B3818" t="s">
        <v>181</v>
      </c>
      <c r="C3818">
        <v>2020</v>
      </c>
      <c r="D3818">
        <v>12</v>
      </c>
      <c r="E3818" t="s">
        <v>255</v>
      </c>
      <c r="F3818">
        <v>79</v>
      </c>
      <c r="G3818" t="s">
        <v>212</v>
      </c>
      <c r="H3818">
        <v>954</v>
      </c>
      <c r="I3818" t="s">
        <v>237</v>
      </c>
      <c r="J3818" t="s">
        <v>119</v>
      </c>
      <c r="K3818" t="s">
        <v>216</v>
      </c>
      <c r="L3818">
        <v>4579</v>
      </c>
      <c r="M3818" t="s">
        <v>221</v>
      </c>
      <c r="N3818">
        <v>4</v>
      </c>
      <c r="O3818">
        <v>6058.02</v>
      </c>
      <c r="P3818">
        <v>58800</v>
      </c>
      <c r="Q3818" t="str">
        <f t="shared" si="59"/>
        <v>4-Medium C&amp;I</v>
      </c>
    </row>
    <row r="3819" spans="1:17" x14ac:dyDescent="0.35">
      <c r="A3819">
        <v>4</v>
      </c>
      <c r="B3819" t="s">
        <v>187</v>
      </c>
      <c r="C3819">
        <v>2020</v>
      </c>
      <c r="D3819">
        <v>12</v>
      </c>
      <c r="E3819" t="s">
        <v>255</v>
      </c>
      <c r="F3819">
        <v>3</v>
      </c>
      <c r="G3819" t="s">
        <v>189</v>
      </c>
      <c r="H3819">
        <v>710</v>
      </c>
      <c r="I3819" t="s">
        <v>220</v>
      </c>
      <c r="J3819" t="s">
        <v>207</v>
      </c>
      <c r="K3819" t="s">
        <v>208</v>
      </c>
      <c r="L3819">
        <v>4532</v>
      </c>
      <c r="M3819" t="s">
        <v>200</v>
      </c>
      <c r="N3819">
        <v>9</v>
      </c>
      <c r="O3819">
        <v>76880.39</v>
      </c>
      <c r="P3819">
        <v>1099996</v>
      </c>
      <c r="Q3819" t="str">
        <f t="shared" si="59"/>
        <v>5-Large C&amp;I</v>
      </c>
    </row>
    <row r="3820" spans="1:17" x14ac:dyDescent="0.35">
      <c r="A3820">
        <v>4</v>
      </c>
      <c r="B3820" t="s">
        <v>187</v>
      </c>
      <c r="C3820">
        <v>2020</v>
      </c>
      <c r="D3820">
        <v>12</v>
      </c>
      <c r="E3820" t="s">
        <v>255</v>
      </c>
      <c r="F3820">
        <v>10</v>
      </c>
      <c r="G3820" t="s">
        <v>238</v>
      </c>
      <c r="H3820">
        <v>1</v>
      </c>
      <c r="I3820" t="s">
        <v>229</v>
      </c>
      <c r="J3820" t="s">
        <v>121</v>
      </c>
      <c r="K3820" t="s">
        <v>230</v>
      </c>
      <c r="L3820">
        <v>207</v>
      </c>
      <c r="M3820" t="s">
        <v>243</v>
      </c>
      <c r="N3820">
        <v>28</v>
      </c>
      <c r="O3820">
        <v>4401.2</v>
      </c>
      <c r="P3820">
        <v>16911</v>
      </c>
      <c r="Q3820" t="str">
        <f t="shared" si="59"/>
        <v>1-Residential</v>
      </c>
    </row>
    <row r="3821" spans="1:17" x14ac:dyDescent="0.35">
      <c r="A3821">
        <v>4</v>
      </c>
      <c r="B3821" t="s">
        <v>187</v>
      </c>
      <c r="C3821">
        <v>2020</v>
      </c>
      <c r="D3821">
        <v>12</v>
      </c>
      <c r="E3821" t="s">
        <v>255</v>
      </c>
      <c r="F3821">
        <v>3</v>
      </c>
      <c r="G3821" t="s">
        <v>189</v>
      </c>
      <c r="H3821">
        <v>903</v>
      </c>
      <c r="I3821" t="s">
        <v>239</v>
      </c>
      <c r="J3821" t="s">
        <v>121</v>
      </c>
      <c r="K3821" t="s">
        <v>230</v>
      </c>
      <c r="L3821">
        <v>4532</v>
      </c>
      <c r="M3821" t="s">
        <v>200</v>
      </c>
      <c r="N3821">
        <v>19</v>
      </c>
      <c r="O3821">
        <v>1771.5</v>
      </c>
      <c r="P3821">
        <v>13010</v>
      </c>
      <c r="Q3821" t="str">
        <f t="shared" si="59"/>
        <v>1-Residential</v>
      </c>
    </row>
    <row r="3822" spans="1:17" x14ac:dyDescent="0.35">
      <c r="A3822">
        <v>5</v>
      </c>
      <c r="B3822" t="s">
        <v>181</v>
      </c>
      <c r="C3822">
        <v>2020</v>
      </c>
      <c r="D3822">
        <v>12</v>
      </c>
      <c r="E3822" t="s">
        <v>255</v>
      </c>
      <c r="F3822">
        <v>1</v>
      </c>
      <c r="G3822" t="s">
        <v>183</v>
      </c>
      <c r="H3822">
        <v>6</v>
      </c>
      <c r="I3822" t="s">
        <v>256</v>
      </c>
      <c r="J3822" t="s">
        <v>122</v>
      </c>
      <c r="K3822" t="s">
        <v>242</v>
      </c>
      <c r="L3822">
        <v>200</v>
      </c>
      <c r="M3822" t="s">
        <v>210</v>
      </c>
      <c r="N3822">
        <v>56272</v>
      </c>
      <c r="O3822">
        <v>5285312.66</v>
      </c>
      <c r="P3822">
        <v>32291455</v>
      </c>
      <c r="Q3822" t="str">
        <f t="shared" si="59"/>
        <v>2-Low Income Residential</v>
      </c>
    </row>
    <row r="3823" spans="1:17" x14ac:dyDescent="0.35">
      <c r="A3823">
        <v>5</v>
      </c>
      <c r="B3823" t="s">
        <v>181</v>
      </c>
      <c r="C3823">
        <v>2020</v>
      </c>
      <c r="D3823">
        <v>12</v>
      </c>
      <c r="E3823" t="s">
        <v>255</v>
      </c>
      <c r="F3823">
        <v>6</v>
      </c>
      <c r="G3823" t="s">
        <v>192</v>
      </c>
      <c r="H3823">
        <v>613</v>
      </c>
      <c r="I3823" t="s">
        <v>258</v>
      </c>
      <c r="J3823" t="s">
        <v>116</v>
      </c>
      <c r="K3823" t="s">
        <v>224</v>
      </c>
      <c r="L3823">
        <v>700</v>
      </c>
      <c r="M3823" t="s">
        <v>193</v>
      </c>
      <c r="N3823">
        <v>4</v>
      </c>
      <c r="O3823">
        <v>111.39</v>
      </c>
      <c r="P3823">
        <v>419</v>
      </c>
      <c r="Q3823" t="str">
        <f t="shared" si="59"/>
        <v>3-Small C&amp;I</v>
      </c>
    </row>
    <row r="3824" spans="1:17" x14ac:dyDescent="0.35">
      <c r="A3824">
        <v>4</v>
      </c>
      <c r="B3824" t="s">
        <v>187</v>
      </c>
      <c r="C3824">
        <v>2020</v>
      </c>
      <c r="D3824">
        <v>12</v>
      </c>
      <c r="E3824" t="s">
        <v>255</v>
      </c>
      <c r="F3824">
        <v>3</v>
      </c>
      <c r="G3824" t="s">
        <v>189</v>
      </c>
      <c r="H3824">
        <v>621</v>
      </c>
      <c r="I3824" t="s">
        <v>259</v>
      </c>
      <c r="J3824" t="s">
        <v>116</v>
      </c>
      <c r="K3824" t="s">
        <v>224</v>
      </c>
      <c r="L3824">
        <v>4532</v>
      </c>
      <c r="M3824" t="s">
        <v>200</v>
      </c>
      <c r="N3824">
        <v>8</v>
      </c>
      <c r="O3824">
        <v>215.12</v>
      </c>
      <c r="P3824">
        <v>1570</v>
      </c>
      <c r="Q3824" t="str">
        <f t="shared" si="59"/>
        <v>3-Small C&amp;I</v>
      </c>
    </row>
    <row r="3825" spans="1:17" x14ac:dyDescent="0.35">
      <c r="A3825">
        <v>5</v>
      </c>
      <c r="B3825" t="s">
        <v>181</v>
      </c>
      <c r="C3825">
        <v>2020</v>
      </c>
      <c r="D3825">
        <v>12</v>
      </c>
      <c r="E3825" t="s">
        <v>255</v>
      </c>
      <c r="F3825">
        <v>10</v>
      </c>
      <c r="G3825" t="s">
        <v>238</v>
      </c>
      <c r="H3825">
        <v>616</v>
      </c>
      <c r="I3825" t="s">
        <v>199</v>
      </c>
      <c r="J3825" t="s">
        <v>125</v>
      </c>
      <c r="K3825" t="s">
        <v>197</v>
      </c>
      <c r="L3825">
        <v>4513</v>
      </c>
      <c r="M3825" t="s">
        <v>240</v>
      </c>
      <c r="N3825">
        <v>3</v>
      </c>
      <c r="O3825">
        <v>97.76</v>
      </c>
      <c r="P3825">
        <v>484</v>
      </c>
      <c r="Q3825" t="str">
        <f t="shared" si="59"/>
        <v>Street</v>
      </c>
    </row>
    <row r="3826" spans="1:17" x14ac:dyDescent="0.35">
      <c r="A3826">
        <v>5</v>
      </c>
      <c r="B3826" t="s">
        <v>181</v>
      </c>
      <c r="C3826">
        <v>2020</v>
      </c>
      <c r="D3826">
        <v>12</v>
      </c>
      <c r="E3826" t="s">
        <v>255</v>
      </c>
      <c r="F3826">
        <v>1</v>
      </c>
      <c r="G3826" t="s">
        <v>183</v>
      </c>
      <c r="H3826">
        <v>11</v>
      </c>
      <c r="I3826" t="s">
        <v>283</v>
      </c>
      <c r="J3826" t="s">
        <v>115</v>
      </c>
      <c r="K3826" t="s">
        <v>185</v>
      </c>
      <c r="L3826">
        <v>200</v>
      </c>
      <c r="M3826" t="s">
        <v>210</v>
      </c>
      <c r="N3826">
        <v>10</v>
      </c>
      <c r="O3826">
        <v>-1085.53</v>
      </c>
      <c r="P3826">
        <v>53695</v>
      </c>
      <c r="Q3826" t="str">
        <f t="shared" ref="Q3826:Q3845" si="60">VLOOKUP(J3826,S:T,2,FALSE)</f>
        <v>3-Small C&amp;I</v>
      </c>
    </row>
    <row r="3827" spans="1:17" x14ac:dyDescent="0.35">
      <c r="A3827">
        <v>5</v>
      </c>
      <c r="B3827" t="s">
        <v>181</v>
      </c>
      <c r="C3827">
        <v>2020</v>
      </c>
      <c r="D3827">
        <v>12</v>
      </c>
      <c r="E3827" t="s">
        <v>255</v>
      </c>
      <c r="F3827">
        <v>6</v>
      </c>
      <c r="G3827" t="s">
        <v>192</v>
      </c>
      <c r="H3827">
        <v>609</v>
      </c>
      <c r="I3827" t="s">
        <v>298</v>
      </c>
      <c r="J3827" t="s">
        <v>278</v>
      </c>
      <c r="K3827" t="s">
        <v>212</v>
      </c>
      <c r="L3827">
        <v>700</v>
      </c>
      <c r="M3827" t="s">
        <v>193</v>
      </c>
      <c r="N3827">
        <v>11</v>
      </c>
      <c r="O3827">
        <v>6082.53</v>
      </c>
      <c r="P3827">
        <v>28712</v>
      </c>
      <c r="Q3827" t="str">
        <f t="shared" si="60"/>
        <v>Street</v>
      </c>
    </row>
    <row r="3828" spans="1:17" x14ac:dyDescent="0.35">
      <c r="A3828">
        <v>5</v>
      </c>
      <c r="B3828" t="s">
        <v>181</v>
      </c>
      <c r="C3828">
        <v>2020</v>
      </c>
      <c r="D3828">
        <v>12</v>
      </c>
      <c r="E3828" t="s">
        <v>255</v>
      </c>
      <c r="F3828">
        <v>6</v>
      </c>
      <c r="G3828" t="s">
        <v>192</v>
      </c>
      <c r="H3828">
        <v>627</v>
      </c>
      <c r="I3828" t="s">
        <v>257</v>
      </c>
      <c r="J3828" t="s">
        <v>132</v>
      </c>
      <c r="K3828" t="s">
        <v>212</v>
      </c>
      <c r="L3828">
        <v>4562</v>
      </c>
      <c r="M3828" t="s">
        <v>211</v>
      </c>
      <c r="N3828">
        <v>1</v>
      </c>
      <c r="O3828">
        <v>898</v>
      </c>
      <c r="P3828">
        <v>251</v>
      </c>
      <c r="Q3828" t="str">
        <f t="shared" si="60"/>
        <v>Street</v>
      </c>
    </row>
    <row r="3829" spans="1:17" x14ac:dyDescent="0.35">
      <c r="A3829">
        <v>5</v>
      </c>
      <c r="B3829" t="s">
        <v>181</v>
      </c>
      <c r="C3829">
        <v>2020</v>
      </c>
      <c r="D3829">
        <v>12</v>
      </c>
      <c r="E3829" t="s">
        <v>255</v>
      </c>
      <c r="F3829">
        <v>5</v>
      </c>
      <c r="G3829" t="s">
        <v>195</v>
      </c>
      <c r="H3829">
        <v>5</v>
      </c>
      <c r="I3829" t="s">
        <v>190</v>
      </c>
      <c r="J3829" t="s">
        <v>115</v>
      </c>
      <c r="K3829" t="s">
        <v>185</v>
      </c>
      <c r="L3829">
        <v>460</v>
      </c>
      <c r="M3829" t="s">
        <v>198</v>
      </c>
      <c r="N3829">
        <v>912</v>
      </c>
      <c r="O3829">
        <v>196146.02</v>
      </c>
      <c r="P3829">
        <v>1431683</v>
      </c>
      <c r="Q3829" t="str">
        <f t="shared" si="60"/>
        <v>3-Small C&amp;I</v>
      </c>
    </row>
    <row r="3830" spans="1:17" x14ac:dyDescent="0.35">
      <c r="A3830">
        <v>5</v>
      </c>
      <c r="B3830" t="s">
        <v>181</v>
      </c>
      <c r="C3830">
        <v>2020</v>
      </c>
      <c r="D3830">
        <v>12</v>
      </c>
      <c r="E3830" t="s">
        <v>255</v>
      </c>
      <c r="F3830">
        <v>3</v>
      </c>
      <c r="G3830" t="s">
        <v>189</v>
      </c>
      <c r="H3830">
        <v>11</v>
      </c>
      <c r="I3830" t="s">
        <v>283</v>
      </c>
      <c r="J3830" t="s">
        <v>115</v>
      </c>
      <c r="K3830" t="s">
        <v>185</v>
      </c>
      <c r="L3830">
        <v>300</v>
      </c>
      <c r="M3830" t="s">
        <v>191</v>
      </c>
      <c r="N3830">
        <v>191</v>
      </c>
      <c r="O3830">
        <v>34398.230000000003</v>
      </c>
      <c r="P3830">
        <v>168697</v>
      </c>
      <c r="Q3830" t="str">
        <f t="shared" si="60"/>
        <v>3-Small C&amp;I</v>
      </c>
    </row>
    <row r="3831" spans="1:17" x14ac:dyDescent="0.35">
      <c r="A3831">
        <v>4</v>
      </c>
      <c r="B3831" t="s">
        <v>187</v>
      </c>
      <c r="C3831">
        <v>2020</v>
      </c>
      <c r="D3831">
        <v>12</v>
      </c>
      <c r="E3831" t="s">
        <v>255</v>
      </c>
      <c r="F3831">
        <v>3</v>
      </c>
      <c r="G3831" t="s">
        <v>189</v>
      </c>
      <c r="H3831">
        <v>10</v>
      </c>
      <c r="I3831" t="s">
        <v>251</v>
      </c>
      <c r="J3831" t="s">
        <v>118</v>
      </c>
      <c r="K3831" t="s">
        <v>214</v>
      </c>
      <c r="L3831">
        <v>300</v>
      </c>
      <c r="M3831" t="s">
        <v>191</v>
      </c>
      <c r="N3831">
        <v>30</v>
      </c>
      <c r="O3831">
        <v>2728.77</v>
      </c>
      <c r="P3831">
        <v>11757</v>
      </c>
      <c r="Q3831" t="str">
        <f t="shared" si="60"/>
        <v>3-Small C&amp;I</v>
      </c>
    </row>
    <row r="3832" spans="1:17" x14ac:dyDescent="0.35">
      <c r="A3832">
        <v>5</v>
      </c>
      <c r="B3832" t="s">
        <v>181</v>
      </c>
      <c r="C3832">
        <v>2020</v>
      </c>
      <c r="D3832">
        <v>12</v>
      </c>
      <c r="E3832" t="s">
        <v>255</v>
      </c>
      <c r="F3832">
        <v>3</v>
      </c>
      <c r="G3832" t="s">
        <v>189</v>
      </c>
      <c r="H3832">
        <v>954</v>
      </c>
      <c r="I3832" t="s">
        <v>237</v>
      </c>
      <c r="J3832" t="s">
        <v>119</v>
      </c>
      <c r="K3832" t="s">
        <v>216</v>
      </c>
      <c r="L3832">
        <v>4532</v>
      </c>
      <c r="M3832" t="s">
        <v>200</v>
      </c>
      <c r="N3832">
        <v>7585</v>
      </c>
      <c r="O3832">
        <v>11321559.24</v>
      </c>
      <c r="P3832">
        <v>141302665</v>
      </c>
      <c r="Q3832" t="str">
        <f t="shared" si="60"/>
        <v>4-Medium C&amp;I</v>
      </c>
    </row>
    <row r="3833" spans="1:17" x14ac:dyDescent="0.35">
      <c r="A3833">
        <v>5</v>
      </c>
      <c r="B3833" t="s">
        <v>181</v>
      </c>
      <c r="C3833">
        <v>2020</v>
      </c>
      <c r="D3833">
        <v>12</v>
      </c>
      <c r="E3833" t="s">
        <v>255</v>
      </c>
      <c r="F3833">
        <v>5</v>
      </c>
      <c r="G3833" t="s">
        <v>195</v>
      </c>
      <c r="H3833">
        <v>18</v>
      </c>
      <c r="I3833" t="s">
        <v>215</v>
      </c>
      <c r="J3833" t="s">
        <v>119</v>
      </c>
      <c r="K3833" t="s">
        <v>216</v>
      </c>
      <c r="L3833">
        <v>460</v>
      </c>
      <c r="M3833" t="s">
        <v>198</v>
      </c>
      <c r="N3833">
        <v>149</v>
      </c>
      <c r="O3833">
        <v>503367.39</v>
      </c>
      <c r="P3833">
        <v>2643921</v>
      </c>
      <c r="Q3833" t="str">
        <f t="shared" si="60"/>
        <v>4-Medium C&amp;I</v>
      </c>
    </row>
    <row r="3834" spans="1:17" x14ac:dyDescent="0.35">
      <c r="A3834">
        <v>5</v>
      </c>
      <c r="B3834" t="s">
        <v>181</v>
      </c>
      <c r="C3834">
        <v>2020</v>
      </c>
      <c r="D3834">
        <v>12</v>
      </c>
      <c r="E3834" t="s">
        <v>255</v>
      </c>
      <c r="F3834">
        <v>3</v>
      </c>
      <c r="G3834" t="s">
        <v>189</v>
      </c>
      <c r="H3834">
        <v>955</v>
      </c>
      <c r="I3834" t="s">
        <v>282</v>
      </c>
      <c r="J3834" t="s">
        <v>119</v>
      </c>
      <c r="K3834" t="s">
        <v>216</v>
      </c>
      <c r="L3834">
        <v>4532</v>
      </c>
      <c r="M3834" t="s">
        <v>200</v>
      </c>
      <c r="N3834">
        <v>329</v>
      </c>
      <c r="O3834">
        <v>543134.87</v>
      </c>
      <c r="P3834">
        <v>6965265</v>
      </c>
      <c r="Q3834" t="str">
        <f t="shared" si="60"/>
        <v>4-Medium C&amp;I</v>
      </c>
    </row>
    <row r="3835" spans="1:17" x14ac:dyDescent="0.35">
      <c r="A3835">
        <v>5</v>
      </c>
      <c r="B3835" t="s">
        <v>181</v>
      </c>
      <c r="C3835">
        <v>2020</v>
      </c>
      <c r="D3835">
        <v>12</v>
      </c>
      <c r="E3835" t="s">
        <v>255</v>
      </c>
      <c r="F3835">
        <v>75</v>
      </c>
      <c r="G3835" t="s">
        <v>212</v>
      </c>
      <c r="H3835">
        <v>954</v>
      </c>
      <c r="I3835" t="s">
        <v>237</v>
      </c>
      <c r="J3835" t="s">
        <v>119</v>
      </c>
      <c r="K3835" t="s">
        <v>216</v>
      </c>
      <c r="L3835">
        <v>4575</v>
      </c>
      <c r="M3835" t="s">
        <v>212</v>
      </c>
      <c r="N3835">
        <v>1</v>
      </c>
      <c r="O3835">
        <v>2824.84</v>
      </c>
      <c r="P3835">
        <v>36750</v>
      </c>
      <c r="Q3835" t="str">
        <f t="shared" si="60"/>
        <v>4-Medium C&amp;I</v>
      </c>
    </row>
    <row r="3836" spans="1:17" x14ac:dyDescent="0.35">
      <c r="A3836">
        <v>5</v>
      </c>
      <c r="B3836" t="s">
        <v>181</v>
      </c>
      <c r="C3836">
        <v>2020</v>
      </c>
      <c r="D3836">
        <v>12</v>
      </c>
      <c r="E3836" t="s">
        <v>255</v>
      </c>
      <c r="F3836">
        <v>3</v>
      </c>
      <c r="G3836" t="s">
        <v>189</v>
      </c>
      <c r="H3836">
        <v>17</v>
      </c>
      <c r="I3836" t="s">
        <v>204</v>
      </c>
      <c r="J3836" t="s">
        <v>128</v>
      </c>
      <c r="K3836" t="s">
        <v>205</v>
      </c>
      <c r="L3836">
        <v>300</v>
      </c>
      <c r="M3836" t="s">
        <v>191</v>
      </c>
      <c r="N3836">
        <v>3</v>
      </c>
      <c r="O3836">
        <v>3364.72</v>
      </c>
      <c r="P3836">
        <v>16200</v>
      </c>
      <c r="Q3836" t="str">
        <f t="shared" si="60"/>
        <v>4-Medium C&amp;I</v>
      </c>
    </row>
    <row r="3837" spans="1:17" x14ac:dyDescent="0.35">
      <c r="A3837">
        <v>5</v>
      </c>
      <c r="B3837" t="s">
        <v>181</v>
      </c>
      <c r="C3837">
        <v>2020</v>
      </c>
      <c r="D3837">
        <v>12</v>
      </c>
      <c r="E3837" t="s">
        <v>255</v>
      </c>
      <c r="F3837">
        <v>1</v>
      </c>
      <c r="G3837" t="s">
        <v>183</v>
      </c>
      <c r="H3837">
        <v>2</v>
      </c>
      <c r="I3837" t="s">
        <v>264</v>
      </c>
      <c r="J3837" t="s">
        <v>121</v>
      </c>
      <c r="K3837" t="s">
        <v>230</v>
      </c>
      <c r="L3837">
        <v>200</v>
      </c>
      <c r="M3837" t="s">
        <v>210</v>
      </c>
      <c r="N3837">
        <v>307</v>
      </c>
      <c r="O3837">
        <v>38983.1</v>
      </c>
      <c r="P3837">
        <v>157393</v>
      </c>
      <c r="Q3837" t="str">
        <f t="shared" si="60"/>
        <v>1-Residential</v>
      </c>
    </row>
    <row r="3838" spans="1:17" x14ac:dyDescent="0.35">
      <c r="A3838">
        <v>5</v>
      </c>
      <c r="B3838" t="s">
        <v>181</v>
      </c>
      <c r="C3838">
        <v>2020</v>
      </c>
      <c r="D3838">
        <v>12</v>
      </c>
      <c r="E3838" t="s">
        <v>255</v>
      </c>
      <c r="F3838">
        <v>1</v>
      </c>
      <c r="G3838" t="s">
        <v>183</v>
      </c>
      <c r="H3838">
        <v>903</v>
      </c>
      <c r="I3838" t="s">
        <v>239</v>
      </c>
      <c r="J3838" t="s">
        <v>121</v>
      </c>
      <c r="K3838" t="s">
        <v>230</v>
      </c>
      <c r="L3838">
        <v>4512</v>
      </c>
      <c r="M3838" t="s">
        <v>186</v>
      </c>
      <c r="N3838">
        <v>456223</v>
      </c>
      <c r="O3838">
        <v>36674037.240000002</v>
      </c>
      <c r="P3838">
        <v>276389045</v>
      </c>
      <c r="Q3838" t="str">
        <f t="shared" si="60"/>
        <v>1-Residential</v>
      </c>
    </row>
    <row r="3839" spans="1:17" x14ac:dyDescent="0.35">
      <c r="A3839">
        <v>5</v>
      </c>
      <c r="B3839" t="s">
        <v>181</v>
      </c>
      <c r="C3839">
        <v>2020</v>
      </c>
      <c r="D3839">
        <v>12</v>
      </c>
      <c r="E3839" t="s">
        <v>255</v>
      </c>
      <c r="F3839">
        <v>3</v>
      </c>
      <c r="G3839" t="s">
        <v>189</v>
      </c>
      <c r="H3839">
        <v>1</v>
      </c>
      <c r="I3839" t="s">
        <v>229</v>
      </c>
      <c r="J3839" t="s">
        <v>121</v>
      </c>
      <c r="K3839" t="s">
        <v>230</v>
      </c>
      <c r="L3839">
        <v>300</v>
      </c>
      <c r="M3839" t="s">
        <v>191</v>
      </c>
      <c r="N3839">
        <v>1128</v>
      </c>
      <c r="O3839">
        <v>275335.59999999998</v>
      </c>
      <c r="P3839">
        <v>1112344</v>
      </c>
      <c r="Q3839" t="str">
        <f t="shared" si="60"/>
        <v>1-Residential</v>
      </c>
    </row>
    <row r="3840" spans="1:17" x14ac:dyDescent="0.35">
      <c r="A3840">
        <v>5</v>
      </c>
      <c r="B3840" t="s">
        <v>181</v>
      </c>
      <c r="C3840">
        <v>2020</v>
      </c>
      <c r="D3840">
        <v>12</v>
      </c>
      <c r="E3840" t="s">
        <v>255</v>
      </c>
      <c r="F3840">
        <v>6</v>
      </c>
      <c r="G3840" t="s">
        <v>192</v>
      </c>
      <c r="H3840">
        <v>600</v>
      </c>
      <c r="I3840" t="s">
        <v>266</v>
      </c>
      <c r="J3840" t="s">
        <v>123</v>
      </c>
      <c r="K3840" t="s">
        <v>261</v>
      </c>
      <c r="L3840">
        <v>700</v>
      </c>
      <c r="M3840" t="s">
        <v>193</v>
      </c>
      <c r="N3840">
        <v>67</v>
      </c>
      <c r="O3840">
        <v>44948.2</v>
      </c>
      <c r="P3840">
        <v>108416</v>
      </c>
      <c r="Q3840" t="str">
        <f t="shared" si="60"/>
        <v>Street</v>
      </c>
    </row>
    <row r="3841" spans="1:17" x14ac:dyDescent="0.35">
      <c r="A3841">
        <v>4</v>
      </c>
      <c r="B3841" t="s">
        <v>187</v>
      </c>
      <c r="C3841">
        <v>2020</v>
      </c>
      <c r="D3841">
        <v>12</v>
      </c>
      <c r="E3841" t="s">
        <v>255</v>
      </c>
      <c r="F3841">
        <v>60</v>
      </c>
      <c r="G3841" t="s">
        <v>212</v>
      </c>
      <c r="H3841">
        <v>615</v>
      </c>
      <c r="I3841" t="s">
        <v>292</v>
      </c>
      <c r="J3841" t="s">
        <v>123</v>
      </c>
      <c r="K3841" t="s">
        <v>261</v>
      </c>
      <c r="L3841">
        <v>4563</v>
      </c>
      <c r="M3841" t="s">
        <v>228</v>
      </c>
      <c r="N3841">
        <v>1</v>
      </c>
      <c r="O3841">
        <v>12.42</v>
      </c>
      <c r="P3841">
        <v>38</v>
      </c>
      <c r="Q3841" t="str">
        <f t="shared" si="60"/>
        <v>Street</v>
      </c>
    </row>
    <row r="3842" spans="1:17" x14ac:dyDescent="0.35">
      <c r="A3842">
        <v>5</v>
      </c>
      <c r="B3842" t="s">
        <v>181</v>
      </c>
      <c r="C3842">
        <v>2020</v>
      </c>
      <c r="D3842">
        <v>12</v>
      </c>
      <c r="E3842" t="s">
        <v>255</v>
      </c>
      <c r="F3842">
        <v>6</v>
      </c>
      <c r="G3842" t="s">
        <v>192</v>
      </c>
      <c r="H3842">
        <v>607</v>
      </c>
      <c r="I3842" t="s">
        <v>293</v>
      </c>
      <c r="J3842" t="s">
        <v>130</v>
      </c>
      <c r="K3842" t="s">
        <v>280</v>
      </c>
      <c r="L3842">
        <v>700</v>
      </c>
      <c r="M3842" t="s">
        <v>193</v>
      </c>
      <c r="N3842">
        <v>2</v>
      </c>
      <c r="O3842">
        <v>21039.66</v>
      </c>
      <c r="P3842">
        <v>57353</v>
      </c>
      <c r="Q3842" t="str">
        <f t="shared" si="60"/>
        <v>Street</v>
      </c>
    </row>
    <row r="3843" spans="1:17" x14ac:dyDescent="0.35">
      <c r="A3843">
        <v>5</v>
      </c>
      <c r="B3843" t="s">
        <v>181</v>
      </c>
      <c r="C3843">
        <v>2020</v>
      </c>
      <c r="D3843">
        <v>12</v>
      </c>
      <c r="E3843" t="s">
        <v>255</v>
      </c>
      <c r="F3843">
        <v>6</v>
      </c>
      <c r="G3843" t="s">
        <v>192</v>
      </c>
      <c r="H3843">
        <v>624</v>
      </c>
      <c r="I3843" t="s">
        <v>226</v>
      </c>
      <c r="J3843" t="s">
        <v>124</v>
      </c>
      <c r="K3843" t="s">
        <v>227</v>
      </c>
      <c r="L3843">
        <v>4562</v>
      </c>
      <c r="M3843" t="s">
        <v>211</v>
      </c>
      <c r="N3843">
        <v>11</v>
      </c>
      <c r="O3843">
        <v>2022.49</v>
      </c>
      <c r="P3843">
        <v>14164</v>
      </c>
      <c r="Q3843" t="str">
        <f t="shared" si="60"/>
        <v>Street</v>
      </c>
    </row>
    <row r="3844" spans="1:17" x14ac:dyDescent="0.35">
      <c r="A3844">
        <v>5</v>
      </c>
      <c r="B3844" t="s">
        <v>181</v>
      </c>
      <c r="C3844">
        <v>2020</v>
      </c>
      <c r="D3844">
        <v>12</v>
      </c>
      <c r="E3844" t="s">
        <v>255</v>
      </c>
      <c r="F3844">
        <v>6</v>
      </c>
      <c r="G3844" t="s">
        <v>192</v>
      </c>
      <c r="H3844">
        <v>603</v>
      </c>
      <c r="I3844" t="s">
        <v>196</v>
      </c>
      <c r="J3844" t="s">
        <v>125</v>
      </c>
      <c r="K3844" t="s">
        <v>197</v>
      </c>
      <c r="L3844">
        <v>700</v>
      </c>
      <c r="M3844" t="s">
        <v>193</v>
      </c>
      <c r="N3844">
        <v>604</v>
      </c>
      <c r="O3844">
        <v>57429.02</v>
      </c>
      <c r="P3844">
        <v>174279</v>
      </c>
      <c r="Q3844" t="str">
        <f t="shared" si="60"/>
        <v>Street</v>
      </c>
    </row>
    <row r="3845" spans="1:17" x14ac:dyDescent="0.35">
      <c r="A3845">
        <v>5</v>
      </c>
      <c r="B3845" t="s">
        <v>181</v>
      </c>
      <c r="C3845">
        <v>2020</v>
      </c>
      <c r="D3845">
        <v>12</v>
      </c>
      <c r="E3845" t="s">
        <v>255</v>
      </c>
      <c r="F3845">
        <v>1</v>
      </c>
      <c r="G3845" t="s">
        <v>183</v>
      </c>
      <c r="H3845">
        <v>5</v>
      </c>
      <c r="I3845" t="s">
        <v>190</v>
      </c>
      <c r="J3845" t="s">
        <v>115</v>
      </c>
      <c r="K3845" t="s">
        <v>185</v>
      </c>
      <c r="L3845">
        <v>200</v>
      </c>
      <c r="M3845" t="s">
        <v>210</v>
      </c>
      <c r="N3845">
        <v>1144</v>
      </c>
      <c r="O3845">
        <v>93642.91</v>
      </c>
      <c r="P3845">
        <v>594682</v>
      </c>
      <c r="Q3845" t="str">
        <f t="shared" si="60"/>
        <v>3-Small C&amp;I</v>
      </c>
    </row>
  </sheetData>
  <sortState xmlns:xlrd2="http://schemas.microsoft.com/office/spreadsheetml/2017/richdata2" ref="A2:Q2929">
    <sortCondition ref="C2:C2929"/>
    <sortCondition ref="D2:D2929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A6254-5794-4E33-A124-FC062C7F1B91}">
  <dimension ref="A1:U1021"/>
  <sheetViews>
    <sheetView topLeftCell="I1" workbookViewId="0">
      <selection activeCell="R6" sqref="R6:R10"/>
    </sheetView>
  </sheetViews>
  <sheetFormatPr defaultRowHeight="14.5" x14ac:dyDescent="0.35"/>
  <cols>
    <col min="1" max="1" width="5.453125" bestFit="1" customWidth="1"/>
    <col min="2" max="2" width="7.81640625" bestFit="1" customWidth="1"/>
    <col min="3" max="3" width="7" bestFit="1" customWidth="1"/>
    <col min="4" max="4" width="7.81640625" bestFit="1" customWidth="1"/>
    <col min="5" max="5" width="14.1796875" bestFit="1" customWidth="1"/>
    <col min="6" max="6" width="18.81640625" bestFit="1" customWidth="1"/>
    <col min="7" max="7" width="22.26953125" bestFit="1" customWidth="1"/>
    <col min="8" max="8" width="12.7265625" bestFit="1" customWidth="1"/>
    <col min="9" max="9" width="11.7265625" bestFit="1" customWidth="1"/>
    <col min="10" max="10" width="14.54296875" bestFit="1" customWidth="1"/>
    <col min="11" max="11" width="12" bestFit="1" customWidth="1"/>
    <col min="12" max="12" width="25.7265625" customWidth="1"/>
    <col min="13" max="13" width="2.7265625" style="179" customWidth="1"/>
    <col min="15" max="15" width="25.54296875" customWidth="1"/>
    <col min="16" max="16" width="2.7265625" style="179" customWidth="1"/>
    <col min="17" max="17" width="24.7265625" bestFit="1" customWidth="1"/>
    <col min="18" max="18" width="15.36328125" bestFit="1" customWidth="1"/>
    <col min="19" max="19" width="9.81640625" bestFit="1" customWidth="1"/>
    <col min="20" max="20" width="14.453125" bestFit="1" customWidth="1"/>
    <col min="21" max="23" width="9.81640625" bestFit="1" customWidth="1"/>
    <col min="24" max="26" width="10.81640625" bestFit="1" customWidth="1"/>
    <col min="27" max="29" width="9.81640625" bestFit="1" customWidth="1"/>
    <col min="30" max="30" width="10.7265625" bestFit="1" customWidth="1"/>
    <col min="31" max="32" width="10" bestFit="1" customWidth="1"/>
    <col min="33" max="33" width="9.1796875" bestFit="1" customWidth="1"/>
    <col min="34" max="34" width="12.1796875" bestFit="1" customWidth="1"/>
    <col min="35" max="35" width="12" bestFit="1" customWidth="1"/>
  </cols>
  <sheetData>
    <row r="1" spans="1:21" x14ac:dyDescent="0.35">
      <c r="A1" t="s">
        <v>106</v>
      </c>
      <c r="B1" t="s">
        <v>92</v>
      </c>
      <c r="C1" t="s">
        <v>48</v>
      </c>
      <c r="D1" t="s">
        <v>107</v>
      </c>
      <c r="E1" t="s">
        <v>108</v>
      </c>
      <c r="F1" t="s">
        <v>109</v>
      </c>
      <c r="G1" t="s">
        <v>110</v>
      </c>
      <c r="H1" t="s">
        <v>111</v>
      </c>
      <c r="I1" t="s">
        <v>112</v>
      </c>
      <c r="J1" t="s">
        <v>113</v>
      </c>
      <c r="K1" t="s">
        <v>114</v>
      </c>
      <c r="L1" t="s">
        <v>49</v>
      </c>
      <c r="N1" t="s">
        <v>115</v>
      </c>
      <c r="O1" t="s">
        <v>53</v>
      </c>
      <c r="Q1" s="175" t="s">
        <v>48</v>
      </c>
      <c r="R1" s="176">
        <v>5</v>
      </c>
      <c r="T1" s="220" t="s">
        <v>350</v>
      </c>
      <c r="U1" s="246"/>
    </row>
    <row r="2" spans="1:21" x14ac:dyDescent="0.35">
      <c r="A2">
        <v>2019</v>
      </c>
      <c r="B2">
        <v>3</v>
      </c>
      <c r="C2">
        <v>4</v>
      </c>
      <c r="D2">
        <v>201</v>
      </c>
      <c r="E2" t="s">
        <v>115</v>
      </c>
      <c r="F2">
        <v>142120.79999999999</v>
      </c>
      <c r="G2">
        <v>-1179.51</v>
      </c>
      <c r="H2">
        <v>0</v>
      </c>
      <c r="I2">
        <v>0</v>
      </c>
      <c r="J2">
        <v>0</v>
      </c>
      <c r="K2">
        <v>140941.29</v>
      </c>
      <c r="L2" t="str">
        <f t="shared" ref="L2:L65" si="0">VLOOKUP(E2,N:O,2,FALSE)</f>
        <v>3-Small C&amp;I</v>
      </c>
      <c r="N2" t="s">
        <v>116</v>
      </c>
      <c r="O2" t="s">
        <v>53</v>
      </c>
    </row>
    <row r="3" spans="1:21" x14ac:dyDescent="0.35">
      <c r="A3">
        <v>2019</v>
      </c>
      <c r="B3">
        <v>3</v>
      </c>
      <c r="C3">
        <v>4</v>
      </c>
      <c r="D3">
        <v>201</v>
      </c>
      <c r="E3" t="s">
        <v>116</v>
      </c>
      <c r="F3">
        <v>129.22</v>
      </c>
      <c r="G3">
        <v>-1.0900000000000001</v>
      </c>
      <c r="H3">
        <v>0</v>
      </c>
      <c r="I3">
        <v>0</v>
      </c>
      <c r="J3">
        <v>0</v>
      </c>
      <c r="K3">
        <v>128.13</v>
      </c>
      <c r="L3" t="str">
        <f t="shared" si="0"/>
        <v>3-Small C&amp;I</v>
      </c>
      <c r="N3" t="s">
        <v>126</v>
      </c>
      <c r="O3" t="s">
        <v>53</v>
      </c>
      <c r="Q3" s="175" t="s">
        <v>306</v>
      </c>
      <c r="R3" s="175" t="s">
        <v>57</v>
      </c>
    </row>
    <row r="4" spans="1:21" x14ac:dyDescent="0.35">
      <c r="A4">
        <v>2019</v>
      </c>
      <c r="B4">
        <v>3</v>
      </c>
      <c r="C4">
        <v>4</v>
      </c>
      <c r="D4">
        <v>201</v>
      </c>
      <c r="E4" t="s">
        <v>117</v>
      </c>
      <c r="F4">
        <v>485.36</v>
      </c>
      <c r="G4">
        <v>-4.03</v>
      </c>
      <c r="H4">
        <v>0</v>
      </c>
      <c r="I4">
        <v>0</v>
      </c>
      <c r="J4">
        <v>0</v>
      </c>
      <c r="K4">
        <v>481.33</v>
      </c>
      <c r="L4" t="str">
        <f t="shared" si="0"/>
        <v>3-Small C&amp;I</v>
      </c>
      <c r="N4" t="s">
        <v>117</v>
      </c>
      <c r="O4" t="s">
        <v>53</v>
      </c>
      <c r="R4">
        <v>2021</v>
      </c>
    </row>
    <row r="5" spans="1:21" x14ac:dyDescent="0.35">
      <c r="A5">
        <v>2019</v>
      </c>
      <c r="B5">
        <v>3</v>
      </c>
      <c r="C5">
        <v>4</v>
      </c>
      <c r="D5">
        <v>201</v>
      </c>
      <c r="E5" t="s">
        <v>118</v>
      </c>
      <c r="F5">
        <v>2352.12</v>
      </c>
      <c r="G5">
        <v>-19.54</v>
      </c>
      <c r="H5">
        <v>0</v>
      </c>
      <c r="I5">
        <v>0</v>
      </c>
      <c r="J5">
        <v>0</v>
      </c>
      <c r="K5">
        <v>2332.58</v>
      </c>
      <c r="L5" t="str">
        <f t="shared" si="0"/>
        <v>3-Small C&amp;I</v>
      </c>
      <c r="N5" t="s">
        <v>118</v>
      </c>
      <c r="O5" t="s">
        <v>53</v>
      </c>
      <c r="Q5" s="175" t="s">
        <v>58</v>
      </c>
      <c r="R5">
        <v>1</v>
      </c>
    </row>
    <row r="6" spans="1:21" x14ac:dyDescent="0.35">
      <c r="A6">
        <v>2019</v>
      </c>
      <c r="B6">
        <v>3</v>
      </c>
      <c r="C6">
        <v>4</v>
      </c>
      <c r="D6">
        <v>201</v>
      </c>
      <c r="E6" t="s">
        <v>119</v>
      </c>
      <c r="F6">
        <v>100923.58</v>
      </c>
      <c r="G6">
        <v>-40.380000000000003</v>
      </c>
      <c r="H6">
        <v>0</v>
      </c>
      <c r="I6">
        <v>0</v>
      </c>
      <c r="J6">
        <v>0</v>
      </c>
      <c r="K6">
        <v>100883.2</v>
      </c>
      <c r="L6" t="str">
        <f t="shared" si="0"/>
        <v>4-Medium C&amp;I</v>
      </c>
      <c r="N6" t="s">
        <v>119</v>
      </c>
      <c r="O6" t="s">
        <v>54</v>
      </c>
      <c r="Q6" s="176" t="s">
        <v>98</v>
      </c>
      <c r="R6" s="177">
        <v>44100801</v>
      </c>
    </row>
    <row r="7" spans="1:21" x14ac:dyDescent="0.35">
      <c r="A7">
        <v>2019</v>
      </c>
      <c r="B7">
        <v>3</v>
      </c>
      <c r="C7">
        <v>4</v>
      </c>
      <c r="D7">
        <v>201</v>
      </c>
      <c r="E7" t="s">
        <v>127</v>
      </c>
      <c r="F7">
        <v>1.54</v>
      </c>
      <c r="G7">
        <v>0</v>
      </c>
      <c r="H7">
        <v>0</v>
      </c>
      <c r="I7">
        <v>0</v>
      </c>
      <c r="J7">
        <v>0</v>
      </c>
      <c r="K7">
        <v>1.54</v>
      </c>
      <c r="L7" t="str">
        <f t="shared" si="0"/>
        <v>4-Medium C&amp;I</v>
      </c>
      <c r="N7" t="s">
        <v>127</v>
      </c>
      <c r="O7" t="s">
        <v>54</v>
      </c>
      <c r="Q7" s="176" t="s">
        <v>99</v>
      </c>
      <c r="R7" s="177">
        <v>6345249.25</v>
      </c>
    </row>
    <row r="8" spans="1:21" x14ac:dyDescent="0.35">
      <c r="A8">
        <v>2019</v>
      </c>
      <c r="B8">
        <v>3</v>
      </c>
      <c r="C8">
        <v>4</v>
      </c>
      <c r="D8">
        <v>201</v>
      </c>
      <c r="E8" t="s">
        <v>120</v>
      </c>
      <c r="F8">
        <v>92121.17</v>
      </c>
      <c r="G8">
        <v>-36.85</v>
      </c>
      <c r="H8">
        <v>0</v>
      </c>
      <c r="I8">
        <v>0</v>
      </c>
      <c r="J8">
        <v>0</v>
      </c>
      <c r="K8">
        <v>92084.32</v>
      </c>
      <c r="L8" t="str">
        <f t="shared" si="0"/>
        <v>5-Large C&amp;I</v>
      </c>
      <c r="N8" t="s">
        <v>128</v>
      </c>
      <c r="O8" t="s">
        <v>54</v>
      </c>
      <c r="Q8" s="176" t="s">
        <v>53</v>
      </c>
      <c r="R8" s="177">
        <v>10802638.33</v>
      </c>
    </row>
    <row r="9" spans="1:21" x14ac:dyDescent="0.35">
      <c r="A9">
        <v>2019</v>
      </c>
      <c r="B9">
        <v>3</v>
      </c>
      <c r="C9">
        <v>4</v>
      </c>
      <c r="D9">
        <v>201</v>
      </c>
      <c r="E9" t="s">
        <v>121</v>
      </c>
      <c r="F9">
        <v>715061</v>
      </c>
      <c r="G9">
        <v>-12298.9</v>
      </c>
      <c r="H9">
        <v>0</v>
      </c>
      <c r="I9">
        <v>0</v>
      </c>
      <c r="J9">
        <v>0</v>
      </c>
      <c r="K9">
        <v>702762.1</v>
      </c>
      <c r="L9" t="str">
        <f t="shared" si="0"/>
        <v>1-Residential</v>
      </c>
      <c r="N9" t="s">
        <v>120</v>
      </c>
      <c r="O9" t="s">
        <v>55</v>
      </c>
      <c r="Q9" s="176" t="s">
        <v>54</v>
      </c>
      <c r="R9" s="177">
        <v>13531005.649999999</v>
      </c>
    </row>
    <row r="10" spans="1:21" x14ac:dyDescent="0.35">
      <c r="A10">
        <v>2019</v>
      </c>
      <c r="B10">
        <v>3</v>
      </c>
      <c r="C10">
        <v>4</v>
      </c>
      <c r="D10">
        <v>201</v>
      </c>
      <c r="E10" t="s">
        <v>122</v>
      </c>
      <c r="F10">
        <v>10711.51</v>
      </c>
      <c r="G10">
        <v>-184.26</v>
      </c>
      <c r="H10">
        <v>0</v>
      </c>
      <c r="I10">
        <v>0</v>
      </c>
      <c r="J10">
        <v>0</v>
      </c>
      <c r="K10">
        <v>10527.25</v>
      </c>
      <c r="L10" t="str">
        <f t="shared" si="0"/>
        <v>2-Low Income Residential</v>
      </c>
      <c r="N10" t="s">
        <v>121</v>
      </c>
      <c r="O10" t="s">
        <v>98</v>
      </c>
      <c r="Q10" s="176" t="s">
        <v>55</v>
      </c>
      <c r="R10" s="177">
        <v>22159195.630000003</v>
      </c>
    </row>
    <row r="11" spans="1:21" x14ac:dyDescent="0.35">
      <c r="A11">
        <v>2019</v>
      </c>
      <c r="B11">
        <v>3</v>
      </c>
      <c r="C11">
        <v>4</v>
      </c>
      <c r="D11">
        <v>201</v>
      </c>
      <c r="E11" t="s">
        <v>123</v>
      </c>
      <c r="F11">
        <v>1563.23</v>
      </c>
      <c r="G11">
        <v>-12.97</v>
      </c>
      <c r="H11">
        <v>0</v>
      </c>
      <c r="I11">
        <v>0</v>
      </c>
      <c r="J11">
        <v>0</v>
      </c>
      <c r="K11">
        <v>1550.26</v>
      </c>
      <c r="L11" t="str">
        <f t="shared" si="0"/>
        <v>Street</v>
      </c>
      <c r="N11" t="s">
        <v>122</v>
      </c>
      <c r="O11" t="s">
        <v>99</v>
      </c>
    </row>
    <row r="12" spans="1:21" x14ac:dyDescent="0.35">
      <c r="A12">
        <v>2019</v>
      </c>
      <c r="B12">
        <v>3</v>
      </c>
      <c r="C12">
        <v>4</v>
      </c>
      <c r="D12">
        <v>201</v>
      </c>
      <c r="E12" t="s">
        <v>124</v>
      </c>
      <c r="F12">
        <v>659.63</v>
      </c>
      <c r="G12">
        <v>-5.48</v>
      </c>
      <c r="H12">
        <v>0</v>
      </c>
      <c r="I12">
        <v>0</v>
      </c>
      <c r="J12">
        <v>0</v>
      </c>
      <c r="K12">
        <v>654.15</v>
      </c>
      <c r="L12" t="str">
        <f t="shared" si="0"/>
        <v>Street</v>
      </c>
      <c r="N12" t="s">
        <v>133</v>
      </c>
      <c r="O12" t="s">
        <v>98</v>
      </c>
    </row>
    <row r="13" spans="1:21" x14ac:dyDescent="0.35">
      <c r="A13">
        <v>2019</v>
      </c>
      <c r="B13">
        <v>3</v>
      </c>
      <c r="C13">
        <v>4</v>
      </c>
      <c r="D13">
        <v>201</v>
      </c>
      <c r="E13" t="s">
        <v>125</v>
      </c>
      <c r="F13">
        <v>1.99</v>
      </c>
      <c r="G13">
        <v>-0.02</v>
      </c>
      <c r="H13">
        <v>0</v>
      </c>
      <c r="I13">
        <v>0</v>
      </c>
      <c r="J13">
        <v>0</v>
      </c>
      <c r="K13">
        <v>1.97</v>
      </c>
      <c r="L13" t="str">
        <f t="shared" si="0"/>
        <v>Street</v>
      </c>
      <c r="N13" t="s">
        <v>123</v>
      </c>
      <c r="O13" t="s">
        <v>134</v>
      </c>
    </row>
    <row r="14" spans="1:21" x14ac:dyDescent="0.35">
      <c r="A14">
        <v>2019</v>
      </c>
      <c r="B14">
        <v>3</v>
      </c>
      <c r="C14">
        <v>4</v>
      </c>
      <c r="D14">
        <v>201</v>
      </c>
      <c r="E14" t="s">
        <v>115</v>
      </c>
      <c r="F14">
        <v>4.3499999999999996</v>
      </c>
      <c r="G14">
        <v>-0.04</v>
      </c>
      <c r="H14">
        <v>0</v>
      </c>
      <c r="I14">
        <v>0</v>
      </c>
      <c r="J14">
        <v>0</v>
      </c>
      <c r="K14">
        <v>4.3099999999999996</v>
      </c>
      <c r="L14" t="str">
        <f t="shared" si="0"/>
        <v>3-Small C&amp;I</v>
      </c>
      <c r="N14" t="s">
        <v>129</v>
      </c>
      <c r="O14" t="s">
        <v>134</v>
      </c>
    </row>
    <row r="15" spans="1:21" x14ac:dyDescent="0.35">
      <c r="A15">
        <v>2019</v>
      </c>
      <c r="B15">
        <v>3</v>
      </c>
      <c r="C15">
        <v>4</v>
      </c>
      <c r="D15">
        <v>201</v>
      </c>
      <c r="E15" t="s">
        <v>119</v>
      </c>
      <c r="F15">
        <v>177.38</v>
      </c>
      <c r="G15">
        <v>-7.0000000000000007E-2</v>
      </c>
      <c r="H15">
        <v>0</v>
      </c>
      <c r="I15">
        <v>0</v>
      </c>
      <c r="J15">
        <v>0</v>
      </c>
      <c r="K15">
        <v>177.31</v>
      </c>
      <c r="L15" t="str">
        <f t="shared" si="0"/>
        <v>4-Medium C&amp;I</v>
      </c>
      <c r="N15" t="s">
        <v>130</v>
      </c>
      <c r="O15" t="s">
        <v>134</v>
      </c>
    </row>
    <row r="16" spans="1:21" x14ac:dyDescent="0.35">
      <c r="A16">
        <v>2019</v>
      </c>
      <c r="B16">
        <v>3</v>
      </c>
      <c r="C16">
        <v>4</v>
      </c>
      <c r="D16">
        <v>201</v>
      </c>
      <c r="E16" t="s">
        <v>121</v>
      </c>
      <c r="F16">
        <v>435.02</v>
      </c>
      <c r="G16">
        <v>-7.48</v>
      </c>
      <c r="H16">
        <v>0</v>
      </c>
      <c r="I16">
        <v>0</v>
      </c>
      <c r="J16">
        <v>0</v>
      </c>
      <c r="K16">
        <v>427.54</v>
      </c>
      <c r="L16" t="str">
        <f t="shared" si="0"/>
        <v>1-Residential</v>
      </c>
      <c r="N16" t="s">
        <v>124</v>
      </c>
      <c r="O16" t="s">
        <v>134</v>
      </c>
    </row>
    <row r="17" spans="1:15" x14ac:dyDescent="0.35">
      <c r="A17">
        <v>2019</v>
      </c>
      <c r="B17">
        <v>3</v>
      </c>
      <c r="C17">
        <v>5</v>
      </c>
      <c r="D17">
        <v>201</v>
      </c>
      <c r="E17" t="s">
        <v>115</v>
      </c>
      <c r="F17">
        <v>8878169.6199999992</v>
      </c>
      <c r="G17">
        <v>-73700.960000000006</v>
      </c>
      <c r="H17">
        <v>0</v>
      </c>
      <c r="I17">
        <v>0</v>
      </c>
      <c r="J17">
        <v>0</v>
      </c>
      <c r="K17">
        <v>8804468.6600000001</v>
      </c>
      <c r="L17" t="str">
        <f t="shared" si="0"/>
        <v>3-Small C&amp;I</v>
      </c>
      <c r="N17" t="s">
        <v>125</v>
      </c>
      <c r="O17" t="s">
        <v>134</v>
      </c>
    </row>
    <row r="18" spans="1:15" x14ac:dyDescent="0.35">
      <c r="A18">
        <v>2019</v>
      </c>
      <c r="B18">
        <v>3</v>
      </c>
      <c r="C18">
        <v>5</v>
      </c>
      <c r="D18">
        <v>201</v>
      </c>
      <c r="E18" t="s">
        <v>116</v>
      </c>
      <c r="F18">
        <v>594.69000000000005</v>
      </c>
      <c r="G18">
        <v>-4.9400000000000004</v>
      </c>
      <c r="H18">
        <v>0</v>
      </c>
      <c r="I18">
        <v>0</v>
      </c>
      <c r="J18">
        <v>0</v>
      </c>
      <c r="K18">
        <v>589.75</v>
      </c>
      <c r="L18" t="str">
        <f t="shared" si="0"/>
        <v>3-Small C&amp;I</v>
      </c>
      <c r="N18" t="s">
        <v>131</v>
      </c>
      <c r="O18" t="s">
        <v>134</v>
      </c>
    </row>
    <row r="19" spans="1:15" x14ac:dyDescent="0.35">
      <c r="A19">
        <v>2019</v>
      </c>
      <c r="B19">
        <v>3</v>
      </c>
      <c r="C19">
        <v>5</v>
      </c>
      <c r="D19">
        <v>201</v>
      </c>
      <c r="E19" t="s">
        <v>126</v>
      </c>
      <c r="F19">
        <v>17938.73</v>
      </c>
      <c r="G19">
        <v>-148.69999999999999</v>
      </c>
      <c r="H19">
        <v>0</v>
      </c>
      <c r="I19">
        <v>0</v>
      </c>
      <c r="J19">
        <v>0</v>
      </c>
      <c r="K19">
        <v>17790.03</v>
      </c>
      <c r="L19" t="str">
        <f t="shared" si="0"/>
        <v>3-Small C&amp;I</v>
      </c>
      <c r="N19" t="s">
        <v>132</v>
      </c>
      <c r="O19" t="s">
        <v>134</v>
      </c>
    </row>
    <row r="20" spans="1:15" x14ac:dyDescent="0.35">
      <c r="A20">
        <v>2019</v>
      </c>
      <c r="B20">
        <v>3</v>
      </c>
      <c r="C20">
        <v>5</v>
      </c>
      <c r="D20">
        <v>201</v>
      </c>
      <c r="E20" t="s">
        <v>117</v>
      </c>
      <c r="F20">
        <v>191427.02</v>
      </c>
      <c r="G20">
        <v>-1588.83</v>
      </c>
      <c r="H20">
        <v>0</v>
      </c>
      <c r="I20">
        <v>0</v>
      </c>
      <c r="J20">
        <v>0</v>
      </c>
      <c r="K20">
        <v>189838.19</v>
      </c>
      <c r="L20" t="str">
        <f t="shared" si="0"/>
        <v>3-Small C&amp;I</v>
      </c>
    </row>
    <row r="21" spans="1:15" x14ac:dyDescent="0.35">
      <c r="A21">
        <v>2019</v>
      </c>
      <c r="B21">
        <v>3</v>
      </c>
      <c r="C21">
        <v>5</v>
      </c>
      <c r="D21">
        <v>201</v>
      </c>
      <c r="E21" t="s">
        <v>118</v>
      </c>
      <c r="F21">
        <v>979328.28</v>
      </c>
      <c r="G21">
        <v>-8127.54</v>
      </c>
      <c r="H21">
        <v>0</v>
      </c>
      <c r="I21">
        <v>0</v>
      </c>
      <c r="J21">
        <v>0</v>
      </c>
      <c r="K21">
        <v>971200.74</v>
      </c>
      <c r="L21" t="str">
        <f t="shared" si="0"/>
        <v>3-Small C&amp;I</v>
      </c>
    </row>
    <row r="22" spans="1:15" x14ac:dyDescent="0.35">
      <c r="A22">
        <v>2019</v>
      </c>
      <c r="B22">
        <v>3</v>
      </c>
      <c r="C22">
        <v>5</v>
      </c>
      <c r="D22">
        <v>201</v>
      </c>
      <c r="E22" t="s">
        <v>119</v>
      </c>
      <c r="F22">
        <v>11040249.9</v>
      </c>
      <c r="G22">
        <v>-4412.22</v>
      </c>
      <c r="H22">
        <v>0</v>
      </c>
      <c r="I22">
        <v>0</v>
      </c>
      <c r="J22">
        <v>0</v>
      </c>
      <c r="K22">
        <v>11035837.68</v>
      </c>
      <c r="L22" t="str">
        <f t="shared" si="0"/>
        <v>4-Medium C&amp;I</v>
      </c>
    </row>
    <row r="23" spans="1:15" x14ac:dyDescent="0.35">
      <c r="A23">
        <v>2019</v>
      </c>
      <c r="B23">
        <v>3</v>
      </c>
      <c r="C23">
        <v>5</v>
      </c>
      <c r="D23">
        <v>201</v>
      </c>
      <c r="E23" t="s">
        <v>127</v>
      </c>
      <c r="F23">
        <v>846707.92</v>
      </c>
      <c r="G23">
        <v>-338.63</v>
      </c>
      <c r="H23">
        <v>0</v>
      </c>
      <c r="I23">
        <v>0</v>
      </c>
      <c r="J23">
        <v>0</v>
      </c>
      <c r="K23">
        <v>846369.29</v>
      </c>
      <c r="L23" t="str">
        <f t="shared" si="0"/>
        <v>4-Medium C&amp;I</v>
      </c>
    </row>
    <row r="24" spans="1:15" x14ac:dyDescent="0.35">
      <c r="A24">
        <v>2019</v>
      </c>
      <c r="B24">
        <v>3</v>
      </c>
      <c r="C24">
        <v>5</v>
      </c>
      <c r="D24">
        <v>201</v>
      </c>
      <c r="E24" t="s">
        <v>128</v>
      </c>
      <c r="F24">
        <v>415307.51</v>
      </c>
      <c r="G24">
        <v>-166.09</v>
      </c>
      <c r="H24">
        <v>0</v>
      </c>
      <c r="I24">
        <v>0</v>
      </c>
      <c r="J24">
        <v>0</v>
      </c>
      <c r="K24">
        <v>415141.42</v>
      </c>
      <c r="L24" t="str">
        <f t="shared" si="0"/>
        <v>4-Medium C&amp;I</v>
      </c>
    </row>
    <row r="25" spans="1:15" x14ac:dyDescent="0.35">
      <c r="A25">
        <v>2019</v>
      </c>
      <c r="B25">
        <v>3</v>
      </c>
      <c r="C25">
        <v>5</v>
      </c>
      <c r="D25">
        <v>201</v>
      </c>
      <c r="E25" t="s">
        <v>120</v>
      </c>
      <c r="F25">
        <v>19858285.550000001</v>
      </c>
      <c r="G25">
        <v>-7932.02</v>
      </c>
      <c r="H25">
        <v>0</v>
      </c>
      <c r="I25">
        <v>-0.04</v>
      </c>
      <c r="J25">
        <v>0</v>
      </c>
      <c r="K25">
        <v>19850353.489999998</v>
      </c>
      <c r="L25" t="str">
        <f t="shared" si="0"/>
        <v>5-Large C&amp;I</v>
      </c>
    </row>
    <row r="26" spans="1:15" x14ac:dyDescent="0.35">
      <c r="A26">
        <v>2019</v>
      </c>
      <c r="B26">
        <v>3</v>
      </c>
      <c r="C26">
        <v>5</v>
      </c>
      <c r="D26">
        <v>201</v>
      </c>
      <c r="E26" t="s">
        <v>121</v>
      </c>
      <c r="F26">
        <v>33544082.82</v>
      </c>
      <c r="G26">
        <v>-576999.21</v>
      </c>
      <c r="H26">
        <v>0</v>
      </c>
      <c r="I26">
        <v>-0.01</v>
      </c>
      <c r="J26">
        <v>0</v>
      </c>
      <c r="K26">
        <v>32967083.600000001</v>
      </c>
      <c r="L26" t="str">
        <f t="shared" si="0"/>
        <v>1-Residential</v>
      </c>
    </row>
    <row r="27" spans="1:15" x14ac:dyDescent="0.35">
      <c r="A27">
        <v>2019</v>
      </c>
      <c r="B27">
        <v>3</v>
      </c>
      <c r="C27">
        <v>5</v>
      </c>
      <c r="D27">
        <v>201</v>
      </c>
      <c r="E27" t="s">
        <v>122</v>
      </c>
      <c r="F27">
        <v>5919741.25</v>
      </c>
      <c r="G27">
        <v>-101819.71</v>
      </c>
      <c r="H27">
        <v>0</v>
      </c>
      <c r="I27">
        <v>0</v>
      </c>
      <c r="J27">
        <v>0</v>
      </c>
      <c r="K27">
        <v>5817921.54</v>
      </c>
      <c r="L27" t="str">
        <f t="shared" si="0"/>
        <v>2-Low Income Residential</v>
      </c>
    </row>
    <row r="28" spans="1:15" x14ac:dyDescent="0.35">
      <c r="A28">
        <v>2019</v>
      </c>
      <c r="B28">
        <v>3</v>
      </c>
      <c r="C28">
        <v>5</v>
      </c>
      <c r="D28">
        <v>201</v>
      </c>
      <c r="E28" t="s">
        <v>133</v>
      </c>
      <c r="F28">
        <v>97362.38</v>
      </c>
      <c r="G28">
        <v>-1674.63</v>
      </c>
      <c r="H28">
        <v>0</v>
      </c>
      <c r="I28">
        <v>0</v>
      </c>
      <c r="J28">
        <v>0</v>
      </c>
      <c r="K28">
        <v>95687.75</v>
      </c>
      <c r="L28" t="str">
        <f t="shared" si="0"/>
        <v>1-Residential</v>
      </c>
    </row>
    <row r="29" spans="1:15" x14ac:dyDescent="0.35">
      <c r="A29">
        <v>2019</v>
      </c>
      <c r="B29">
        <v>3</v>
      </c>
      <c r="C29">
        <v>5</v>
      </c>
      <c r="D29">
        <v>201</v>
      </c>
      <c r="E29" t="s">
        <v>123</v>
      </c>
      <c r="F29">
        <v>259663.62</v>
      </c>
      <c r="G29">
        <v>-2155.34</v>
      </c>
      <c r="H29">
        <v>0</v>
      </c>
      <c r="I29">
        <v>0</v>
      </c>
      <c r="J29">
        <v>0</v>
      </c>
      <c r="K29">
        <v>257508.28</v>
      </c>
      <c r="L29" t="str">
        <f t="shared" si="0"/>
        <v>Street</v>
      </c>
    </row>
    <row r="30" spans="1:15" x14ac:dyDescent="0.35">
      <c r="A30">
        <v>2019</v>
      </c>
      <c r="B30">
        <v>3</v>
      </c>
      <c r="C30">
        <v>5</v>
      </c>
      <c r="D30">
        <v>201</v>
      </c>
      <c r="E30" t="s">
        <v>129</v>
      </c>
      <c r="F30">
        <v>20450.2</v>
      </c>
      <c r="G30">
        <v>-169.73</v>
      </c>
      <c r="H30">
        <v>0</v>
      </c>
      <c r="I30">
        <v>0</v>
      </c>
      <c r="J30">
        <v>0</v>
      </c>
      <c r="K30">
        <v>20280.47</v>
      </c>
      <c r="L30" t="str">
        <f t="shared" si="0"/>
        <v>Street</v>
      </c>
    </row>
    <row r="31" spans="1:15" x14ac:dyDescent="0.35">
      <c r="A31">
        <v>2019</v>
      </c>
      <c r="B31">
        <v>3</v>
      </c>
      <c r="C31">
        <v>5</v>
      </c>
      <c r="D31">
        <v>201</v>
      </c>
      <c r="E31" t="s">
        <v>130</v>
      </c>
      <c r="F31">
        <v>508.09</v>
      </c>
      <c r="G31">
        <v>-4.21</v>
      </c>
      <c r="H31">
        <v>0</v>
      </c>
      <c r="I31">
        <v>0</v>
      </c>
      <c r="J31">
        <v>0</v>
      </c>
      <c r="K31">
        <v>503.88</v>
      </c>
      <c r="L31" t="str">
        <f t="shared" si="0"/>
        <v>Street</v>
      </c>
    </row>
    <row r="32" spans="1:15" x14ac:dyDescent="0.35">
      <c r="A32">
        <v>2019</v>
      </c>
      <c r="B32">
        <v>3</v>
      </c>
      <c r="C32">
        <v>5</v>
      </c>
      <c r="D32">
        <v>201</v>
      </c>
      <c r="E32" t="s">
        <v>124</v>
      </c>
      <c r="F32">
        <v>1974.51</v>
      </c>
      <c r="G32">
        <v>-16.39</v>
      </c>
      <c r="H32">
        <v>0</v>
      </c>
      <c r="I32">
        <v>0</v>
      </c>
      <c r="J32">
        <v>0</v>
      </c>
      <c r="K32">
        <v>1958.12</v>
      </c>
      <c r="L32" t="str">
        <f t="shared" si="0"/>
        <v>Street</v>
      </c>
    </row>
    <row r="33" spans="1:12" x14ac:dyDescent="0.35">
      <c r="A33">
        <v>2019</v>
      </c>
      <c r="B33">
        <v>3</v>
      </c>
      <c r="C33">
        <v>5</v>
      </c>
      <c r="D33">
        <v>201</v>
      </c>
      <c r="E33" t="s">
        <v>125</v>
      </c>
      <c r="F33">
        <v>153221.91</v>
      </c>
      <c r="G33">
        <v>-1271.83</v>
      </c>
      <c r="H33">
        <v>0</v>
      </c>
      <c r="I33">
        <v>0</v>
      </c>
      <c r="J33">
        <v>0</v>
      </c>
      <c r="K33">
        <v>151950.07999999999</v>
      </c>
      <c r="L33" t="str">
        <f t="shared" si="0"/>
        <v>Street</v>
      </c>
    </row>
    <row r="34" spans="1:12" x14ac:dyDescent="0.35">
      <c r="A34">
        <v>2019</v>
      </c>
      <c r="B34">
        <v>3</v>
      </c>
      <c r="C34">
        <v>5</v>
      </c>
      <c r="D34">
        <v>201</v>
      </c>
      <c r="E34" t="s">
        <v>131</v>
      </c>
      <c r="F34">
        <v>1042976.26</v>
      </c>
      <c r="G34">
        <v>-9689.18</v>
      </c>
      <c r="H34">
        <v>0</v>
      </c>
      <c r="I34">
        <v>0</v>
      </c>
      <c r="J34">
        <v>0</v>
      </c>
      <c r="K34">
        <v>1033287.08</v>
      </c>
      <c r="L34" t="str">
        <f t="shared" si="0"/>
        <v>Street</v>
      </c>
    </row>
    <row r="35" spans="1:12" x14ac:dyDescent="0.35">
      <c r="A35">
        <v>2019</v>
      </c>
      <c r="B35">
        <v>3</v>
      </c>
      <c r="C35">
        <v>5</v>
      </c>
      <c r="D35">
        <v>201</v>
      </c>
      <c r="E35" t="s">
        <v>132</v>
      </c>
      <c r="F35">
        <v>38.409999999999997</v>
      </c>
      <c r="G35">
        <v>-0.32</v>
      </c>
      <c r="H35">
        <v>0</v>
      </c>
      <c r="I35">
        <v>0</v>
      </c>
      <c r="J35">
        <v>0</v>
      </c>
      <c r="K35">
        <v>38.090000000000003</v>
      </c>
      <c r="L35" t="str">
        <f t="shared" si="0"/>
        <v>Street</v>
      </c>
    </row>
    <row r="36" spans="1:12" x14ac:dyDescent="0.35">
      <c r="A36">
        <v>2019</v>
      </c>
      <c r="B36">
        <v>3</v>
      </c>
      <c r="C36">
        <v>5</v>
      </c>
      <c r="D36">
        <v>201</v>
      </c>
      <c r="E36" t="s">
        <v>115</v>
      </c>
      <c r="F36">
        <v>384812.31</v>
      </c>
      <c r="G36">
        <v>-3193.98</v>
      </c>
      <c r="H36">
        <v>0</v>
      </c>
      <c r="I36">
        <v>0</v>
      </c>
      <c r="J36">
        <v>0</v>
      </c>
      <c r="K36">
        <v>381618.33</v>
      </c>
      <c r="L36" t="str">
        <f t="shared" si="0"/>
        <v>3-Small C&amp;I</v>
      </c>
    </row>
    <row r="37" spans="1:12" x14ac:dyDescent="0.35">
      <c r="A37">
        <v>2019</v>
      </c>
      <c r="B37">
        <v>3</v>
      </c>
      <c r="C37">
        <v>5</v>
      </c>
      <c r="D37">
        <v>201</v>
      </c>
      <c r="E37" t="s">
        <v>126</v>
      </c>
      <c r="F37">
        <v>5136.57</v>
      </c>
      <c r="G37">
        <v>-42.75</v>
      </c>
      <c r="H37">
        <v>0</v>
      </c>
      <c r="I37">
        <v>0</v>
      </c>
      <c r="J37">
        <v>0</v>
      </c>
      <c r="K37">
        <v>5093.82</v>
      </c>
      <c r="L37" t="str">
        <f t="shared" si="0"/>
        <v>3-Small C&amp;I</v>
      </c>
    </row>
    <row r="38" spans="1:12" x14ac:dyDescent="0.35">
      <c r="A38">
        <v>2019</v>
      </c>
      <c r="B38">
        <v>3</v>
      </c>
      <c r="C38">
        <v>5</v>
      </c>
      <c r="D38">
        <v>201</v>
      </c>
      <c r="E38" t="s">
        <v>117</v>
      </c>
      <c r="F38">
        <v>2817.43</v>
      </c>
      <c r="G38">
        <v>-23.39</v>
      </c>
      <c r="H38">
        <v>0</v>
      </c>
      <c r="I38">
        <v>0</v>
      </c>
      <c r="J38">
        <v>0</v>
      </c>
      <c r="K38">
        <v>2794.04</v>
      </c>
      <c r="L38" t="str">
        <f t="shared" si="0"/>
        <v>3-Small C&amp;I</v>
      </c>
    </row>
    <row r="39" spans="1:12" x14ac:dyDescent="0.35">
      <c r="A39">
        <v>2019</v>
      </c>
      <c r="B39">
        <v>3</v>
      </c>
      <c r="C39">
        <v>5</v>
      </c>
      <c r="D39">
        <v>201</v>
      </c>
      <c r="E39" t="s">
        <v>118</v>
      </c>
      <c r="F39">
        <v>32034.58</v>
      </c>
      <c r="G39">
        <v>-265.87</v>
      </c>
      <c r="H39">
        <v>0</v>
      </c>
      <c r="I39">
        <v>0</v>
      </c>
      <c r="J39">
        <v>0</v>
      </c>
      <c r="K39">
        <v>31768.71</v>
      </c>
      <c r="L39" t="str">
        <f t="shared" si="0"/>
        <v>3-Small C&amp;I</v>
      </c>
    </row>
    <row r="40" spans="1:12" x14ac:dyDescent="0.35">
      <c r="A40">
        <v>2019</v>
      </c>
      <c r="B40">
        <v>3</v>
      </c>
      <c r="C40">
        <v>5</v>
      </c>
      <c r="D40">
        <v>201</v>
      </c>
      <c r="E40" t="s">
        <v>119</v>
      </c>
      <c r="F40">
        <v>447320.45</v>
      </c>
      <c r="G40">
        <v>-178.9</v>
      </c>
      <c r="H40">
        <v>0</v>
      </c>
      <c r="I40">
        <v>0</v>
      </c>
      <c r="J40">
        <v>0</v>
      </c>
      <c r="K40">
        <v>447141.55</v>
      </c>
      <c r="L40" t="str">
        <f t="shared" si="0"/>
        <v>4-Medium C&amp;I</v>
      </c>
    </row>
    <row r="41" spans="1:12" x14ac:dyDescent="0.35">
      <c r="A41">
        <v>2019</v>
      </c>
      <c r="B41">
        <v>3</v>
      </c>
      <c r="C41">
        <v>5</v>
      </c>
      <c r="D41">
        <v>201</v>
      </c>
      <c r="E41" t="s">
        <v>127</v>
      </c>
      <c r="F41">
        <v>18147.259999999998</v>
      </c>
      <c r="G41">
        <v>-7.26</v>
      </c>
      <c r="H41">
        <v>0</v>
      </c>
      <c r="I41">
        <v>0</v>
      </c>
      <c r="J41">
        <v>0</v>
      </c>
      <c r="K41">
        <v>18140</v>
      </c>
      <c r="L41" t="str">
        <f t="shared" si="0"/>
        <v>4-Medium C&amp;I</v>
      </c>
    </row>
    <row r="42" spans="1:12" x14ac:dyDescent="0.35">
      <c r="A42">
        <v>2019</v>
      </c>
      <c r="B42">
        <v>3</v>
      </c>
      <c r="C42">
        <v>5</v>
      </c>
      <c r="D42">
        <v>201</v>
      </c>
      <c r="E42" t="s">
        <v>128</v>
      </c>
      <c r="F42">
        <v>5885.49</v>
      </c>
      <c r="G42">
        <v>-2.35</v>
      </c>
      <c r="H42">
        <v>0</v>
      </c>
      <c r="I42">
        <v>0</v>
      </c>
      <c r="J42">
        <v>0</v>
      </c>
      <c r="K42">
        <v>5883.14</v>
      </c>
      <c r="L42" t="str">
        <f t="shared" si="0"/>
        <v>4-Medium C&amp;I</v>
      </c>
    </row>
    <row r="43" spans="1:12" x14ac:dyDescent="0.35">
      <c r="A43">
        <v>2019</v>
      </c>
      <c r="B43">
        <v>3</v>
      </c>
      <c r="C43">
        <v>5</v>
      </c>
      <c r="D43">
        <v>201</v>
      </c>
      <c r="E43" t="s">
        <v>120</v>
      </c>
      <c r="F43">
        <v>999000.46</v>
      </c>
      <c r="G43">
        <v>-399.61</v>
      </c>
      <c r="H43">
        <v>0</v>
      </c>
      <c r="I43">
        <v>0</v>
      </c>
      <c r="J43">
        <v>0</v>
      </c>
      <c r="K43">
        <v>998600.85</v>
      </c>
      <c r="L43" t="str">
        <f t="shared" si="0"/>
        <v>5-Large C&amp;I</v>
      </c>
    </row>
    <row r="44" spans="1:12" x14ac:dyDescent="0.35">
      <c r="A44">
        <v>2019</v>
      </c>
      <c r="B44">
        <v>3</v>
      </c>
      <c r="C44">
        <v>5</v>
      </c>
      <c r="D44">
        <v>201</v>
      </c>
      <c r="E44" t="s">
        <v>121</v>
      </c>
      <c r="F44">
        <v>1318434.55</v>
      </c>
      <c r="G44">
        <v>-22676.49</v>
      </c>
      <c r="H44">
        <v>0</v>
      </c>
      <c r="I44">
        <v>0</v>
      </c>
      <c r="J44">
        <v>0</v>
      </c>
      <c r="K44">
        <v>1295758.06</v>
      </c>
      <c r="L44" t="str">
        <f t="shared" si="0"/>
        <v>1-Residential</v>
      </c>
    </row>
    <row r="45" spans="1:12" x14ac:dyDescent="0.35">
      <c r="A45">
        <v>2019</v>
      </c>
      <c r="B45">
        <v>3</v>
      </c>
      <c r="C45">
        <v>5</v>
      </c>
      <c r="D45">
        <v>201</v>
      </c>
      <c r="E45" t="s">
        <v>122</v>
      </c>
      <c r="F45">
        <v>137802.29</v>
      </c>
      <c r="G45">
        <v>-2370.29</v>
      </c>
      <c r="H45">
        <v>0</v>
      </c>
      <c r="I45">
        <v>0</v>
      </c>
      <c r="J45">
        <v>0</v>
      </c>
      <c r="K45">
        <v>135432</v>
      </c>
      <c r="L45" t="str">
        <f t="shared" si="0"/>
        <v>2-Low Income Residential</v>
      </c>
    </row>
    <row r="46" spans="1:12" x14ac:dyDescent="0.35">
      <c r="A46">
        <v>2019</v>
      </c>
      <c r="B46">
        <v>3</v>
      </c>
      <c r="C46">
        <v>5</v>
      </c>
      <c r="D46">
        <v>201</v>
      </c>
      <c r="E46" t="s">
        <v>133</v>
      </c>
      <c r="F46">
        <v>753.91</v>
      </c>
      <c r="G46">
        <v>-12.96</v>
      </c>
      <c r="H46">
        <v>0</v>
      </c>
      <c r="I46">
        <v>0</v>
      </c>
      <c r="J46">
        <v>0</v>
      </c>
      <c r="K46">
        <v>740.95</v>
      </c>
      <c r="L46" t="str">
        <f t="shared" si="0"/>
        <v>1-Residential</v>
      </c>
    </row>
    <row r="47" spans="1:12" x14ac:dyDescent="0.35">
      <c r="A47">
        <v>2019</v>
      </c>
      <c r="B47">
        <v>4</v>
      </c>
      <c r="C47">
        <v>4</v>
      </c>
      <c r="D47">
        <v>201</v>
      </c>
      <c r="E47" t="s">
        <v>115</v>
      </c>
      <c r="F47">
        <v>133158.97</v>
      </c>
      <c r="G47">
        <v>-1105.03</v>
      </c>
      <c r="H47">
        <v>0</v>
      </c>
      <c r="I47">
        <v>0</v>
      </c>
      <c r="J47">
        <v>0</v>
      </c>
      <c r="K47">
        <v>132053.94</v>
      </c>
      <c r="L47" t="str">
        <f t="shared" si="0"/>
        <v>3-Small C&amp;I</v>
      </c>
    </row>
    <row r="48" spans="1:12" x14ac:dyDescent="0.35">
      <c r="A48">
        <v>2019</v>
      </c>
      <c r="B48">
        <v>4</v>
      </c>
      <c r="C48">
        <v>4</v>
      </c>
      <c r="D48">
        <v>201</v>
      </c>
      <c r="E48" t="s">
        <v>116</v>
      </c>
      <c r="F48">
        <v>108.52</v>
      </c>
      <c r="G48">
        <v>-0.91</v>
      </c>
      <c r="H48">
        <v>0</v>
      </c>
      <c r="I48">
        <v>0</v>
      </c>
      <c r="J48">
        <v>0</v>
      </c>
      <c r="K48">
        <v>107.61</v>
      </c>
      <c r="L48" t="str">
        <f t="shared" si="0"/>
        <v>3-Small C&amp;I</v>
      </c>
    </row>
    <row r="49" spans="1:12" x14ac:dyDescent="0.35">
      <c r="A49">
        <v>2019</v>
      </c>
      <c r="B49">
        <v>4</v>
      </c>
      <c r="C49">
        <v>4</v>
      </c>
      <c r="D49">
        <v>201</v>
      </c>
      <c r="E49" t="s">
        <v>117</v>
      </c>
      <c r="F49">
        <v>474.98</v>
      </c>
      <c r="G49">
        <v>-3.94</v>
      </c>
      <c r="H49">
        <v>0</v>
      </c>
      <c r="I49">
        <v>0</v>
      </c>
      <c r="J49">
        <v>0</v>
      </c>
      <c r="K49">
        <v>471.04</v>
      </c>
      <c r="L49" t="str">
        <f t="shared" si="0"/>
        <v>3-Small C&amp;I</v>
      </c>
    </row>
    <row r="50" spans="1:12" x14ac:dyDescent="0.35">
      <c r="A50">
        <v>2019</v>
      </c>
      <c r="B50">
        <v>4</v>
      </c>
      <c r="C50">
        <v>4</v>
      </c>
      <c r="D50">
        <v>201</v>
      </c>
      <c r="E50" t="s">
        <v>118</v>
      </c>
      <c r="F50">
        <v>2642.14</v>
      </c>
      <c r="G50">
        <v>-21.92</v>
      </c>
      <c r="H50">
        <v>0</v>
      </c>
      <c r="I50">
        <v>0</v>
      </c>
      <c r="J50">
        <v>0</v>
      </c>
      <c r="K50">
        <v>2620.2199999999998</v>
      </c>
      <c r="L50" t="str">
        <f t="shared" si="0"/>
        <v>3-Small C&amp;I</v>
      </c>
    </row>
    <row r="51" spans="1:12" x14ac:dyDescent="0.35">
      <c r="A51">
        <v>2019</v>
      </c>
      <c r="B51">
        <v>4</v>
      </c>
      <c r="C51">
        <v>4</v>
      </c>
      <c r="D51">
        <v>201</v>
      </c>
      <c r="E51" t="s">
        <v>119</v>
      </c>
      <c r="F51">
        <v>101035.48</v>
      </c>
      <c r="G51">
        <v>-40.43</v>
      </c>
      <c r="H51">
        <v>0</v>
      </c>
      <c r="I51">
        <v>0</v>
      </c>
      <c r="J51">
        <v>0</v>
      </c>
      <c r="K51">
        <v>100995.05</v>
      </c>
      <c r="L51" t="str">
        <f t="shared" si="0"/>
        <v>4-Medium C&amp;I</v>
      </c>
    </row>
    <row r="52" spans="1:12" x14ac:dyDescent="0.35">
      <c r="A52">
        <v>2019</v>
      </c>
      <c r="B52">
        <v>4</v>
      </c>
      <c r="C52">
        <v>4</v>
      </c>
      <c r="D52">
        <v>201</v>
      </c>
      <c r="E52" t="s">
        <v>127</v>
      </c>
      <c r="F52">
        <v>1.27</v>
      </c>
      <c r="G52">
        <v>0</v>
      </c>
      <c r="H52">
        <v>0</v>
      </c>
      <c r="I52">
        <v>0</v>
      </c>
      <c r="J52">
        <v>0</v>
      </c>
      <c r="K52">
        <v>1.27</v>
      </c>
      <c r="L52" t="str">
        <f t="shared" si="0"/>
        <v>4-Medium C&amp;I</v>
      </c>
    </row>
    <row r="53" spans="1:12" x14ac:dyDescent="0.35">
      <c r="A53">
        <v>2019</v>
      </c>
      <c r="B53">
        <v>4</v>
      </c>
      <c r="C53">
        <v>4</v>
      </c>
      <c r="D53">
        <v>201</v>
      </c>
      <c r="E53" t="s">
        <v>120</v>
      </c>
      <c r="F53">
        <v>86111.12</v>
      </c>
      <c r="G53">
        <v>-34.450000000000003</v>
      </c>
      <c r="H53">
        <v>0</v>
      </c>
      <c r="I53">
        <v>0</v>
      </c>
      <c r="J53">
        <v>0</v>
      </c>
      <c r="K53">
        <v>86076.67</v>
      </c>
      <c r="L53" t="str">
        <f t="shared" si="0"/>
        <v>5-Large C&amp;I</v>
      </c>
    </row>
    <row r="54" spans="1:12" x14ac:dyDescent="0.35">
      <c r="A54">
        <v>2019</v>
      </c>
      <c r="B54">
        <v>4</v>
      </c>
      <c r="C54">
        <v>4</v>
      </c>
      <c r="D54">
        <v>201</v>
      </c>
      <c r="E54" t="s">
        <v>121</v>
      </c>
      <c r="F54">
        <v>641636.53</v>
      </c>
      <c r="G54">
        <v>-11035.66</v>
      </c>
      <c r="H54">
        <v>0</v>
      </c>
      <c r="I54">
        <v>0</v>
      </c>
      <c r="J54">
        <v>0</v>
      </c>
      <c r="K54">
        <v>630600.87</v>
      </c>
      <c r="L54" t="str">
        <f t="shared" si="0"/>
        <v>1-Residential</v>
      </c>
    </row>
    <row r="55" spans="1:12" x14ac:dyDescent="0.35">
      <c r="A55">
        <v>2019</v>
      </c>
      <c r="B55">
        <v>4</v>
      </c>
      <c r="C55">
        <v>4</v>
      </c>
      <c r="D55">
        <v>201</v>
      </c>
      <c r="E55" t="s">
        <v>122</v>
      </c>
      <c r="F55">
        <v>9581.81</v>
      </c>
      <c r="G55">
        <v>-164.76</v>
      </c>
      <c r="H55">
        <v>0</v>
      </c>
      <c r="I55">
        <v>0</v>
      </c>
      <c r="J55">
        <v>0</v>
      </c>
      <c r="K55">
        <v>9417.0499999999993</v>
      </c>
      <c r="L55" t="str">
        <f t="shared" si="0"/>
        <v>2-Low Income Residential</v>
      </c>
    </row>
    <row r="56" spans="1:12" x14ac:dyDescent="0.35">
      <c r="A56">
        <v>2019</v>
      </c>
      <c r="B56">
        <v>4</v>
      </c>
      <c r="C56">
        <v>4</v>
      </c>
      <c r="D56">
        <v>201</v>
      </c>
      <c r="E56" t="s">
        <v>123</v>
      </c>
      <c r="F56">
        <v>1336.22</v>
      </c>
      <c r="G56">
        <v>-11.09</v>
      </c>
      <c r="H56">
        <v>0</v>
      </c>
      <c r="I56">
        <v>0</v>
      </c>
      <c r="J56">
        <v>0</v>
      </c>
      <c r="K56">
        <v>1325.13</v>
      </c>
      <c r="L56" t="str">
        <f t="shared" si="0"/>
        <v>Street</v>
      </c>
    </row>
    <row r="57" spans="1:12" x14ac:dyDescent="0.35">
      <c r="A57">
        <v>2019</v>
      </c>
      <c r="B57">
        <v>4</v>
      </c>
      <c r="C57">
        <v>4</v>
      </c>
      <c r="D57">
        <v>201</v>
      </c>
      <c r="E57" t="s">
        <v>124</v>
      </c>
      <c r="F57">
        <v>563.95000000000005</v>
      </c>
      <c r="G57">
        <v>-4.67</v>
      </c>
      <c r="H57">
        <v>0</v>
      </c>
      <c r="I57">
        <v>0</v>
      </c>
      <c r="J57">
        <v>0</v>
      </c>
      <c r="K57">
        <v>559.28</v>
      </c>
      <c r="L57" t="str">
        <f t="shared" si="0"/>
        <v>Street</v>
      </c>
    </row>
    <row r="58" spans="1:12" x14ac:dyDescent="0.35">
      <c r="A58">
        <v>2019</v>
      </c>
      <c r="B58">
        <v>4</v>
      </c>
      <c r="C58">
        <v>4</v>
      </c>
      <c r="D58">
        <v>201</v>
      </c>
      <c r="E58" t="s">
        <v>125</v>
      </c>
      <c r="F58">
        <v>1.72</v>
      </c>
      <c r="G58">
        <v>-0.01</v>
      </c>
      <c r="H58">
        <v>0</v>
      </c>
      <c r="I58">
        <v>0</v>
      </c>
      <c r="J58">
        <v>0</v>
      </c>
      <c r="K58">
        <v>1.71</v>
      </c>
      <c r="L58" t="str">
        <f t="shared" si="0"/>
        <v>Street</v>
      </c>
    </row>
    <row r="59" spans="1:12" x14ac:dyDescent="0.35">
      <c r="A59">
        <v>2019</v>
      </c>
      <c r="B59">
        <v>4</v>
      </c>
      <c r="C59">
        <v>4</v>
      </c>
      <c r="D59">
        <v>201</v>
      </c>
      <c r="E59" t="s">
        <v>121</v>
      </c>
      <c r="F59">
        <v>132.31</v>
      </c>
      <c r="G59">
        <v>-2.2599999999999998</v>
      </c>
      <c r="H59">
        <v>0</v>
      </c>
      <c r="I59">
        <v>0</v>
      </c>
      <c r="J59">
        <v>0</v>
      </c>
      <c r="K59">
        <v>130.05000000000001</v>
      </c>
      <c r="L59" t="str">
        <f t="shared" si="0"/>
        <v>1-Residential</v>
      </c>
    </row>
    <row r="60" spans="1:12" x14ac:dyDescent="0.35">
      <c r="A60">
        <v>2019</v>
      </c>
      <c r="B60">
        <v>4</v>
      </c>
      <c r="C60">
        <v>5</v>
      </c>
      <c r="D60">
        <v>201</v>
      </c>
      <c r="E60" t="s">
        <v>115</v>
      </c>
      <c r="F60">
        <v>7493164.2300000004</v>
      </c>
      <c r="G60">
        <v>-62191.4</v>
      </c>
      <c r="H60">
        <v>0</v>
      </c>
      <c r="I60">
        <v>0</v>
      </c>
      <c r="J60">
        <v>0</v>
      </c>
      <c r="K60">
        <v>7430972.8300000001</v>
      </c>
      <c r="L60" t="str">
        <f t="shared" si="0"/>
        <v>3-Small C&amp;I</v>
      </c>
    </row>
    <row r="61" spans="1:12" x14ac:dyDescent="0.35">
      <c r="A61">
        <v>2019</v>
      </c>
      <c r="B61">
        <v>4</v>
      </c>
      <c r="C61">
        <v>5</v>
      </c>
      <c r="D61">
        <v>201</v>
      </c>
      <c r="E61" t="s">
        <v>116</v>
      </c>
      <c r="F61">
        <v>511.21</v>
      </c>
      <c r="G61">
        <v>-4.24</v>
      </c>
      <c r="H61">
        <v>0</v>
      </c>
      <c r="I61">
        <v>0</v>
      </c>
      <c r="J61">
        <v>0</v>
      </c>
      <c r="K61">
        <v>506.97</v>
      </c>
      <c r="L61" t="str">
        <f t="shared" si="0"/>
        <v>3-Small C&amp;I</v>
      </c>
    </row>
    <row r="62" spans="1:12" x14ac:dyDescent="0.35">
      <c r="A62">
        <v>2019</v>
      </c>
      <c r="B62">
        <v>4</v>
      </c>
      <c r="C62">
        <v>5</v>
      </c>
      <c r="D62">
        <v>201</v>
      </c>
      <c r="E62" t="s">
        <v>126</v>
      </c>
      <c r="F62">
        <v>17020</v>
      </c>
      <c r="G62">
        <v>-141.09</v>
      </c>
      <c r="H62">
        <v>0</v>
      </c>
      <c r="I62">
        <v>0</v>
      </c>
      <c r="J62">
        <v>0</v>
      </c>
      <c r="K62">
        <v>16878.91</v>
      </c>
      <c r="L62" t="str">
        <f t="shared" si="0"/>
        <v>3-Small C&amp;I</v>
      </c>
    </row>
    <row r="63" spans="1:12" x14ac:dyDescent="0.35">
      <c r="A63">
        <v>2019</v>
      </c>
      <c r="B63">
        <v>4</v>
      </c>
      <c r="C63">
        <v>5</v>
      </c>
      <c r="D63">
        <v>201</v>
      </c>
      <c r="E63" t="s">
        <v>117</v>
      </c>
      <c r="F63">
        <v>135803.98000000001</v>
      </c>
      <c r="G63">
        <v>-1127.06</v>
      </c>
      <c r="H63">
        <v>0</v>
      </c>
      <c r="I63">
        <v>0</v>
      </c>
      <c r="J63">
        <v>0</v>
      </c>
      <c r="K63">
        <v>134676.92000000001</v>
      </c>
      <c r="L63" t="str">
        <f t="shared" si="0"/>
        <v>3-Small C&amp;I</v>
      </c>
    </row>
    <row r="64" spans="1:12" x14ac:dyDescent="0.35">
      <c r="A64">
        <v>2019</v>
      </c>
      <c r="B64">
        <v>4</v>
      </c>
      <c r="C64">
        <v>5</v>
      </c>
      <c r="D64">
        <v>201</v>
      </c>
      <c r="E64" t="s">
        <v>118</v>
      </c>
      <c r="F64">
        <v>763552.81</v>
      </c>
      <c r="G64">
        <v>-6335.93</v>
      </c>
      <c r="H64">
        <v>0</v>
      </c>
      <c r="I64">
        <v>0</v>
      </c>
      <c r="J64">
        <v>0</v>
      </c>
      <c r="K64">
        <v>757216.88</v>
      </c>
      <c r="L64" t="str">
        <f t="shared" si="0"/>
        <v>3-Small C&amp;I</v>
      </c>
    </row>
    <row r="65" spans="1:12" x14ac:dyDescent="0.35">
      <c r="A65">
        <v>2019</v>
      </c>
      <c r="B65">
        <v>4</v>
      </c>
      <c r="C65">
        <v>5</v>
      </c>
      <c r="D65">
        <v>201</v>
      </c>
      <c r="E65" t="s">
        <v>119</v>
      </c>
      <c r="F65">
        <v>10006506.59</v>
      </c>
      <c r="G65">
        <v>-4002.49</v>
      </c>
      <c r="H65">
        <v>0</v>
      </c>
      <c r="I65">
        <v>0</v>
      </c>
      <c r="J65">
        <v>0</v>
      </c>
      <c r="K65">
        <v>10002504.1</v>
      </c>
      <c r="L65" t="str">
        <f t="shared" si="0"/>
        <v>4-Medium C&amp;I</v>
      </c>
    </row>
    <row r="66" spans="1:12" x14ac:dyDescent="0.35">
      <c r="A66">
        <v>2019</v>
      </c>
      <c r="B66">
        <v>4</v>
      </c>
      <c r="C66">
        <v>5</v>
      </c>
      <c r="D66">
        <v>201</v>
      </c>
      <c r="E66" t="s">
        <v>127</v>
      </c>
      <c r="F66">
        <v>692520.72</v>
      </c>
      <c r="G66">
        <v>-277.02</v>
      </c>
      <c r="H66">
        <v>0</v>
      </c>
      <c r="I66">
        <v>0</v>
      </c>
      <c r="J66">
        <v>0</v>
      </c>
      <c r="K66">
        <v>692243.7</v>
      </c>
      <c r="L66" t="str">
        <f t="shared" ref="L66:L129" si="1">VLOOKUP(E66,N:O,2,FALSE)</f>
        <v>4-Medium C&amp;I</v>
      </c>
    </row>
    <row r="67" spans="1:12" x14ac:dyDescent="0.35">
      <c r="A67">
        <v>2019</v>
      </c>
      <c r="B67">
        <v>4</v>
      </c>
      <c r="C67">
        <v>5</v>
      </c>
      <c r="D67">
        <v>201</v>
      </c>
      <c r="E67" t="s">
        <v>128</v>
      </c>
      <c r="F67">
        <v>347614.8</v>
      </c>
      <c r="G67">
        <v>-138.97</v>
      </c>
      <c r="H67">
        <v>0</v>
      </c>
      <c r="I67">
        <v>0</v>
      </c>
      <c r="J67">
        <v>0</v>
      </c>
      <c r="K67">
        <v>347475.83</v>
      </c>
      <c r="L67" t="str">
        <f t="shared" si="1"/>
        <v>4-Medium C&amp;I</v>
      </c>
    </row>
    <row r="68" spans="1:12" x14ac:dyDescent="0.35">
      <c r="A68">
        <v>2019</v>
      </c>
      <c r="B68">
        <v>4</v>
      </c>
      <c r="C68">
        <v>5</v>
      </c>
      <c r="D68">
        <v>201</v>
      </c>
      <c r="E68" t="s">
        <v>120</v>
      </c>
      <c r="F68">
        <v>19019896.129999999</v>
      </c>
      <c r="G68">
        <v>-7608.03</v>
      </c>
      <c r="H68">
        <v>0</v>
      </c>
      <c r="I68">
        <v>0</v>
      </c>
      <c r="J68">
        <v>0</v>
      </c>
      <c r="K68">
        <v>19012288.100000001</v>
      </c>
      <c r="L68" t="str">
        <f t="shared" si="1"/>
        <v>5-Large C&amp;I</v>
      </c>
    </row>
    <row r="69" spans="1:12" x14ac:dyDescent="0.35">
      <c r="A69">
        <v>2019</v>
      </c>
      <c r="B69">
        <v>4</v>
      </c>
      <c r="C69">
        <v>5</v>
      </c>
      <c r="D69">
        <v>201</v>
      </c>
      <c r="E69" t="s">
        <v>121</v>
      </c>
      <c r="F69">
        <v>26827616.16</v>
      </c>
      <c r="G69">
        <v>-461441.13</v>
      </c>
      <c r="H69">
        <v>0</v>
      </c>
      <c r="I69">
        <v>0</v>
      </c>
      <c r="J69">
        <v>0</v>
      </c>
      <c r="K69">
        <v>26366175.030000001</v>
      </c>
      <c r="L69" t="str">
        <f t="shared" si="1"/>
        <v>1-Residential</v>
      </c>
    </row>
    <row r="70" spans="1:12" x14ac:dyDescent="0.35">
      <c r="A70">
        <v>2019</v>
      </c>
      <c r="B70">
        <v>4</v>
      </c>
      <c r="C70">
        <v>5</v>
      </c>
      <c r="D70">
        <v>201</v>
      </c>
      <c r="E70" t="s">
        <v>122</v>
      </c>
      <c r="F70">
        <v>4607542.79</v>
      </c>
      <c r="G70">
        <v>-79248.149999999994</v>
      </c>
      <c r="H70">
        <v>0</v>
      </c>
      <c r="I70">
        <v>0</v>
      </c>
      <c r="J70">
        <v>0</v>
      </c>
      <c r="K70">
        <v>4528294.6399999997</v>
      </c>
      <c r="L70" t="str">
        <f t="shared" si="1"/>
        <v>2-Low Income Residential</v>
      </c>
    </row>
    <row r="71" spans="1:12" x14ac:dyDescent="0.35">
      <c r="A71">
        <v>2019</v>
      </c>
      <c r="B71">
        <v>4</v>
      </c>
      <c r="C71">
        <v>5</v>
      </c>
      <c r="D71">
        <v>201</v>
      </c>
      <c r="E71" t="s">
        <v>133</v>
      </c>
      <c r="F71">
        <v>63145.24</v>
      </c>
      <c r="G71">
        <v>-1086.1600000000001</v>
      </c>
      <c r="H71">
        <v>0</v>
      </c>
      <c r="I71">
        <v>0</v>
      </c>
      <c r="J71">
        <v>0</v>
      </c>
      <c r="K71">
        <v>62059.08</v>
      </c>
      <c r="L71" t="str">
        <f t="shared" si="1"/>
        <v>1-Residential</v>
      </c>
    </row>
    <row r="72" spans="1:12" x14ac:dyDescent="0.35">
      <c r="A72">
        <v>2019</v>
      </c>
      <c r="B72">
        <v>4</v>
      </c>
      <c r="C72">
        <v>5</v>
      </c>
      <c r="D72">
        <v>201</v>
      </c>
      <c r="E72" t="s">
        <v>123</v>
      </c>
      <c r="F72">
        <v>194047.63</v>
      </c>
      <c r="G72">
        <v>-1610.6</v>
      </c>
      <c r="H72">
        <v>0</v>
      </c>
      <c r="I72">
        <v>0</v>
      </c>
      <c r="J72">
        <v>0</v>
      </c>
      <c r="K72">
        <v>192437.03</v>
      </c>
      <c r="L72" t="str">
        <f t="shared" si="1"/>
        <v>Street</v>
      </c>
    </row>
    <row r="73" spans="1:12" x14ac:dyDescent="0.35">
      <c r="A73">
        <v>2019</v>
      </c>
      <c r="B73">
        <v>4</v>
      </c>
      <c r="C73">
        <v>5</v>
      </c>
      <c r="D73">
        <v>201</v>
      </c>
      <c r="E73" t="s">
        <v>129</v>
      </c>
      <c r="F73">
        <v>16615.02</v>
      </c>
      <c r="G73">
        <v>-137.91999999999999</v>
      </c>
      <c r="H73">
        <v>0</v>
      </c>
      <c r="I73">
        <v>0</v>
      </c>
      <c r="J73">
        <v>0</v>
      </c>
      <c r="K73">
        <v>16477.099999999999</v>
      </c>
      <c r="L73" t="str">
        <f t="shared" si="1"/>
        <v>Street</v>
      </c>
    </row>
    <row r="74" spans="1:12" x14ac:dyDescent="0.35">
      <c r="A74">
        <v>2019</v>
      </c>
      <c r="B74">
        <v>4</v>
      </c>
      <c r="C74">
        <v>5</v>
      </c>
      <c r="D74">
        <v>201</v>
      </c>
      <c r="E74" t="s">
        <v>130</v>
      </c>
      <c r="F74">
        <v>430.88</v>
      </c>
      <c r="G74">
        <v>-3.58</v>
      </c>
      <c r="H74">
        <v>0</v>
      </c>
      <c r="I74">
        <v>0</v>
      </c>
      <c r="J74">
        <v>0</v>
      </c>
      <c r="K74">
        <v>427.3</v>
      </c>
      <c r="L74" t="str">
        <f t="shared" si="1"/>
        <v>Street</v>
      </c>
    </row>
    <row r="75" spans="1:12" x14ac:dyDescent="0.35">
      <c r="A75">
        <v>2019</v>
      </c>
      <c r="B75">
        <v>4</v>
      </c>
      <c r="C75">
        <v>5</v>
      </c>
      <c r="D75">
        <v>201</v>
      </c>
      <c r="E75" t="s">
        <v>124</v>
      </c>
      <c r="F75">
        <v>1687.66</v>
      </c>
      <c r="G75">
        <v>-14.01</v>
      </c>
      <c r="H75">
        <v>0</v>
      </c>
      <c r="I75">
        <v>0</v>
      </c>
      <c r="J75">
        <v>0</v>
      </c>
      <c r="K75">
        <v>1673.65</v>
      </c>
      <c r="L75" t="str">
        <f t="shared" si="1"/>
        <v>Street</v>
      </c>
    </row>
    <row r="76" spans="1:12" x14ac:dyDescent="0.35">
      <c r="A76">
        <v>2019</v>
      </c>
      <c r="B76">
        <v>4</v>
      </c>
      <c r="C76">
        <v>5</v>
      </c>
      <c r="D76">
        <v>201</v>
      </c>
      <c r="E76" t="s">
        <v>125</v>
      </c>
      <c r="F76">
        <v>121164.96</v>
      </c>
      <c r="G76">
        <v>-1005.98</v>
      </c>
      <c r="H76">
        <v>0</v>
      </c>
      <c r="I76">
        <v>0</v>
      </c>
      <c r="J76">
        <v>0</v>
      </c>
      <c r="K76">
        <v>120158.98</v>
      </c>
      <c r="L76" t="str">
        <f t="shared" si="1"/>
        <v>Street</v>
      </c>
    </row>
    <row r="77" spans="1:12" x14ac:dyDescent="0.35">
      <c r="A77">
        <v>2019</v>
      </c>
      <c r="B77">
        <v>4</v>
      </c>
      <c r="C77">
        <v>5</v>
      </c>
      <c r="D77">
        <v>201</v>
      </c>
      <c r="E77" t="s">
        <v>131</v>
      </c>
      <c r="F77">
        <v>195250.79</v>
      </c>
      <c r="G77">
        <v>-1620.56</v>
      </c>
      <c r="H77">
        <v>0</v>
      </c>
      <c r="I77">
        <v>0</v>
      </c>
      <c r="J77">
        <v>0</v>
      </c>
      <c r="K77">
        <v>193630.23</v>
      </c>
      <c r="L77" t="str">
        <f t="shared" si="1"/>
        <v>Street</v>
      </c>
    </row>
    <row r="78" spans="1:12" x14ac:dyDescent="0.35">
      <c r="A78">
        <v>2019</v>
      </c>
      <c r="B78">
        <v>4</v>
      </c>
      <c r="C78">
        <v>5</v>
      </c>
      <c r="D78">
        <v>201</v>
      </c>
      <c r="E78" t="s">
        <v>132</v>
      </c>
      <c r="F78">
        <v>33.049999999999997</v>
      </c>
      <c r="G78">
        <v>-0.27</v>
      </c>
      <c r="H78">
        <v>0</v>
      </c>
      <c r="I78">
        <v>0</v>
      </c>
      <c r="J78">
        <v>0</v>
      </c>
      <c r="K78">
        <v>32.78</v>
      </c>
      <c r="L78" t="str">
        <f t="shared" si="1"/>
        <v>Street</v>
      </c>
    </row>
    <row r="79" spans="1:12" x14ac:dyDescent="0.35">
      <c r="A79">
        <v>2019</v>
      </c>
      <c r="B79">
        <v>4</v>
      </c>
      <c r="C79">
        <v>5</v>
      </c>
      <c r="D79">
        <v>201</v>
      </c>
      <c r="E79" t="s">
        <v>115</v>
      </c>
      <c r="F79">
        <v>391003.44</v>
      </c>
      <c r="G79">
        <v>-3245.13</v>
      </c>
      <c r="H79">
        <v>0</v>
      </c>
      <c r="I79">
        <v>0</v>
      </c>
      <c r="J79">
        <v>0</v>
      </c>
      <c r="K79">
        <v>387758.31</v>
      </c>
      <c r="L79" t="str">
        <f t="shared" si="1"/>
        <v>3-Small C&amp;I</v>
      </c>
    </row>
    <row r="80" spans="1:12" x14ac:dyDescent="0.35">
      <c r="A80">
        <v>2019</v>
      </c>
      <c r="B80">
        <v>4</v>
      </c>
      <c r="C80">
        <v>5</v>
      </c>
      <c r="D80">
        <v>201</v>
      </c>
      <c r="E80" t="s">
        <v>126</v>
      </c>
      <c r="F80">
        <v>5050.07</v>
      </c>
      <c r="G80">
        <v>-42.07</v>
      </c>
      <c r="H80">
        <v>0</v>
      </c>
      <c r="I80">
        <v>0</v>
      </c>
      <c r="J80">
        <v>0</v>
      </c>
      <c r="K80">
        <v>5008</v>
      </c>
      <c r="L80" t="str">
        <f t="shared" si="1"/>
        <v>3-Small C&amp;I</v>
      </c>
    </row>
    <row r="81" spans="1:12" x14ac:dyDescent="0.35">
      <c r="A81">
        <v>2019</v>
      </c>
      <c r="B81">
        <v>4</v>
      </c>
      <c r="C81">
        <v>5</v>
      </c>
      <c r="D81">
        <v>201</v>
      </c>
      <c r="E81" t="s">
        <v>117</v>
      </c>
      <c r="F81">
        <v>1417.59</v>
      </c>
      <c r="G81">
        <v>-11.77</v>
      </c>
      <c r="H81">
        <v>0</v>
      </c>
      <c r="I81">
        <v>0</v>
      </c>
      <c r="J81">
        <v>0</v>
      </c>
      <c r="K81">
        <v>1405.82</v>
      </c>
      <c r="L81" t="str">
        <f t="shared" si="1"/>
        <v>3-Small C&amp;I</v>
      </c>
    </row>
    <row r="82" spans="1:12" x14ac:dyDescent="0.35">
      <c r="A82">
        <v>2019</v>
      </c>
      <c r="B82">
        <v>4</v>
      </c>
      <c r="C82">
        <v>5</v>
      </c>
      <c r="D82">
        <v>201</v>
      </c>
      <c r="E82" t="s">
        <v>118</v>
      </c>
      <c r="F82">
        <v>25715.01</v>
      </c>
      <c r="G82">
        <v>-213.44</v>
      </c>
      <c r="H82">
        <v>0</v>
      </c>
      <c r="I82">
        <v>0</v>
      </c>
      <c r="J82">
        <v>0</v>
      </c>
      <c r="K82">
        <v>25501.57</v>
      </c>
      <c r="L82" t="str">
        <f t="shared" si="1"/>
        <v>3-Small C&amp;I</v>
      </c>
    </row>
    <row r="83" spans="1:12" x14ac:dyDescent="0.35">
      <c r="A83">
        <v>2019</v>
      </c>
      <c r="B83">
        <v>4</v>
      </c>
      <c r="C83">
        <v>5</v>
      </c>
      <c r="D83">
        <v>201</v>
      </c>
      <c r="E83" t="s">
        <v>119</v>
      </c>
      <c r="F83">
        <v>544701.9</v>
      </c>
      <c r="G83">
        <v>-217.89</v>
      </c>
      <c r="H83">
        <v>0</v>
      </c>
      <c r="I83">
        <v>0</v>
      </c>
      <c r="J83">
        <v>0</v>
      </c>
      <c r="K83">
        <v>544484.01</v>
      </c>
      <c r="L83" t="str">
        <f t="shared" si="1"/>
        <v>4-Medium C&amp;I</v>
      </c>
    </row>
    <row r="84" spans="1:12" x14ac:dyDescent="0.35">
      <c r="A84">
        <v>2019</v>
      </c>
      <c r="B84">
        <v>4</v>
      </c>
      <c r="C84">
        <v>5</v>
      </c>
      <c r="D84">
        <v>201</v>
      </c>
      <c r="E84" t="s">
        <v>127</v>
      </c>
      <c r="F84">
        <v>29780.43</v>
      </c>
      <c r="G84">
        <v>-11.91</v>
      </c>
      <c r="H84">
        <v>0</v>
      </c>
      <c r="I84">
        <v>0</v>
      </c>
      <c r="J84">
        <v>0</v>
      </c>
      <c r="K84">
        <v>29768.52</v>
      </c>
      <c r="L84" t="str">
        <f t="shared" si="1"/>
        <v>4-Medium C&amp;I</v>
      </c>
    </row>
    <row r="85" spans="1:12" x14ac:dyDescent="0.35">
      <c r="A85">
        <v>2019</v>
      </c>
      <c r="B85">
        <v>4</v>
      </c>
      <c r="C85">
        <v>5</v>
      </c>
      <c r="D85">
        <v>201</v>
      </c>
      <c r="E85" t="s">
        <v>128</v>
      </c>
      <c r="F85">
        <v>22561.73</v>
      </c>
      <c r="G85">
        <v>-9.0299999999999994</v>
      </c>
      <c r="H85">
        <v>0</v>
      </c>
      <c r="I85">
        <v>0</v>
      </c>
      <c r="J85">
        <v>0</v>
      </c>
      <c r="K85">
        <v>22552.7</v>
      </c>
      <c r="L85" t="str">
        <f t="shared" si="1"/>
        <v>4-Medium C&amp;I</v>
      </c>
    </row>
    <row r="86" spans="1:12" x14ac:dyDescent="0.35">
      <c r="A86">
        <v>2019</v>
      </c>
      <c r="B86">
        <v>4</v>
      </c>
      <c r="C86">
        <v>5</v>
      </c>
      <c r="D86">
        <v>201</v>
      </c>
      <c r="E86" t="s">
        <v>120</v>
      </c>
      <c r="F86">
        <v>1090249.08</v>
      </c>
      <c r="G86">
        <v>-436.11</v>
      </c>
      <c r="H86">
        <v>0</v>
      </c>
      <c r="I86">
        <v>0</v>
      </c>
      <c r="J86">
        <v>0</v>
      </c>
      <c r="K86">
        <v>1089812.97</v>
      </c>
      <c r="L86" t="str">
        <f t="shared" si="1"/>
        <v>5-Large C&amp;I</v>
      </c>
    </row>
    <row r="87" spans="1:12" x14ac:dyDescent="0.35">
      <c r="A87">
        <v>2019</v>
      </c>
      <c r="B87">
        <v>4</v>
      </c>
      <c r="C87">
        <v>5</v>
      </c>
      <c r="D87">
        <v>201</v>
      </c>
      <c r="E87" t="s">
        <v>121</v>
      </c>
      <c r="F87">
        <v>964711.52</v>
      </c>
      <c r="G87">
        <v>-16592.86</v>
      </c>
      <c r="H87">
        <v>0</v>
      </c>
      <c r="I87">
        <v>0</v>
      </c>
      <c r="J87">
        <v>0</v>
      </c>
      <c r="K87">
        <v>948118.66</v>
      </c>
      <c r="L87" t="str">
        <f t="shared" si="1"/>
        <v>1-Residential</v>
      </c>
    </row>
    <row r="88" spans="1:12" x14ac:dyDescent="0.35">
      <c r="A88">
        <v>2019</v>
      </c>
      <c r="B88">
        <v>4</v>
      </c>
      <c r="C88">
        <v>5</v>
      </c>
      <c r="D88">
        <v>201</v>
      </c>
      <c r="E88" t="s">
        <v>122</v>
      </c>
      <c r="F88">
        <v>184983.43</v>
      </c>
      <c r="G88">
        <v>-3181.81</v>
      </c>
      <c r="H88">
        <v>0</v>
      </c>
      <c r="I88">
        <v>0</v>
      </c>
      <c r="J88">
        <v>0</v>
      </c>
      <c r="K88">
        <v>181801.62</v>
      </c>
      <c r="L88" t="str">
        <f t="shared" si="1"/>
        <v>2-Low Income Residential</v>
      </c>
    </row>
    <row r="89" spans="1:12" x14ac:dyDescent="0.35">
      <c r="A89">
        <v>2019</v>
      </c>
      <c r="B89">
        <v>4</v>
      </c>
      <c r="C89">
        <v>5</v>
      </c>
      <c r="D89">
        <v>201</v>
      </c>
      <c r="E89" t="s">
        <v>133</v>
      </c>
      <c r="F89">
        <v>1054.45</v>
      </c>
      <c r="G89">
        <v>-18.13</v>
      </c>
      <c r="H89">
        <v>0</v>
      </c>
      <c r="I89">
        <v>0</v>
      </c>
      <c r="J89">
        <v>0</v>
      </c>
      <c r="K89">
        <v>1036.32</v>
      </c>
      <c r="L89" t="str">
        <f t="shared" si="1"/>
        <v>1-Residential</v>
      </c>
    </row>
    <row r="90" spans="1:12" x14ac:dyDescent="0.35">
      <c r="A90">
        <v>2019</v>
      </c>
      <c r="B90">
        <v>5</v>
      </c>
      <c r="C90">
        <v>4</v>
      </c>
      <c r="D90">
        <v>201</v>
      </c>
      <c r="E90" t="s">
        <v>115</v>
      </c>
      <c r="F90">
        <v>125690.74</v>
      </c>
      <c r="G90">
        <v>-853.2</v>
      </c>
      <c r="H90">
        <v>0</v>
      </c>
      <c r="I90">
        <v>0</v>
      </c>
      <c r="J90">
        <v>0</v>
      </c>
      <c r="K90">
        <v>124837.54</v>
      </c>
      <c r="L90" t="str">
        <f t="shared" si="1"/>
        <v>3-Small C&amp;I</v>
      </c>
    </row>
    <row r="91" spans="1:12" x14ac:dyDescent="0.35">
      <c r="A91">
        <v>2019</v>
      </c>
      <c r="B91">
        <v>5</v>
      </c>
      <c r="C91">
        <v>4</v>
      </c>
      <c r="D91">
        <v>201</v>
      </c>
      <c r="E91" t="s">
        <v>116</v>
      </c>
      <c r="F91">
        <v>98.74</v>
      </c>
      <c r="G91">
        <v>-0.66</v>
      </c>
      <c r="H91">
        <v>0</v>
      </c>
      <c r="I91">
        <v>0</v>
      </c>
      <c r="J91">
        <v>0</v>
      </c>
      <c r="K91">
        <v>98.08</v>
      </c>
      <c r="L91" t="str">
        <f t="shared" si="1"/>
        <v>3-Small C&amp;I</v>
      </c>
    </row>
    <row r="92" spans="1:12" x14ac:dyDescent="0.35">
      <c r="A92">
        <v>2019</v>
      </c>
      <c r="B92">
        <v>5</v>
      </c>
      <c r="C92">
        <v>4</v>
      </c>
      <c r="D92">
        <v>201</v>
      </c>
      <c r="E92" t="s">
        <v>117</v>
      </c>
      <c r="F92">
        <v>400.02</v>
      </c>
      <c r="G92">
        <v>-2.73</v>
      </c>
      <c r="H92">
        <v>0</v>
      </c>
      <c r="I92">
        <v>0</v>
      </c>
      <c r="J92">
        <v>0</v>
      </c>
      <c r="K92">
        <v>397.29</v>
      </c>
      <c r="L92" t="str">
        <f t="shared" si="1"/>
        <v>3-Small C&amp;I</v>
      </c>
    </row>
    <row r="93" spans="1:12" x14ac:dyDescent="0.35">
      <c r="A93">
        <v>2019</v>
      </c>
      <c r="B93">
        <v>5</v>
      </c>
      <c r="C93">
        <v>4</v>
      </c>
      <c r="D93">
        <v>201</v>
      </c>
      <c r="E93" t="s">
        <v>118</v>
      </c>
      <c r="F93">
        <v>2188.5100000000002</v>
      </c>
      <c r="G93">
        <v>-14.87</v>
      </c>
      <c r="H93">
        <v>0</v>
      </c>
      <c r="I93">
        <v>0</v>
      </c>
      <c r="J93">
        <v>0</v>
      </c>
      <c r="K93">
        <v>2173.64</v>
      </c>
      <c r="L93" t="str">
        <f t="shared" si="1"/>
        <v>3-Small C&amp;I</v>
      </c>
    </row>
    <row r="94" spans="1:12" x14ac:dyDescent="0.35">
      <c r="A94">
        <v>2019</v>
      </c>
      <c r="B94">
        <v>5</v>
      </c>
      <c r="C94">
        <v>4</v>
      </c>
      <c r="D94">
        <v>201</v>
      </c>
      <c r="E94" t="s">
        <v>119</v>
      </c>
      <c r="F94">
        <v>104743.76</v>
      </c>
      <c r="G94">
        <v>-52.32</v>
      </c>
      <c r="H94">
        <v>0</v>
      </c>
      <c r="I94">
        <v>0</v>
      </c>
      <c r="J94">
        <v>0</v>
      </c>
      <c r="K94">
        <v>104691.44</v>
      </c>
      <c r="L94" t="str">
        <f t="shared" si="1"/>
        <v>4-Medium C&amp;I</v>
      </c>
    </row>
    <row r="95" spans="1:12" x14ac:dyDescent="0.35">
      <c r="A95">
        <v>2019</v>
      </c>
      <c r="B95">
        <v>5</v>
      </c>
      <c r="C95">
        <v>4</v>
      </c>
      <c r="D95">
        <v>201</v>
      </c>
      <c r="E95" t="s">
        <v>127</v>
      </c>
      <c r="F95">
        <v>1.72</v>
      </c>
      <c r="G95">
        <v>0</v>
      </c>
      <c r="H95">
        <v>0</v>
      </c>
      <c r="I95">
        <v>0</v>
      </c>
      <c r="J95">
        <v>0</v>
      </c>
      <c r="K95">
        <v>1.72</v>
      </c>
      <c r="L95" t="str">
        <f t="shared" si="1"/>
        <v>4-Medium C&amp;I</v>
      </c>
    </row>
    <row r="96" spans="1:12" x14ac:dyDescent="0.35">
      <c r="A96">
        <v>2019</v>
      </c>
      <c r="B96">
        <v>5</v>
      </c>
      <c r="C96">
        <v>4</v>
      </c>
      <c r="D96">
        <v>201</v>
      </c>
      <c r="E96" t="s">
        <v>120</v>
      </c>
      <c r="F96">
        <v>106041.60000000001</v>
      </c>
      <c r="G96">
        <v>-53.01</v>
      </c>
      <c r="H96">
        <v>0</v>
      </c>
      <c r="I96">
        <v>0</v>
      </c>
      <c r="J96">
        <v>0</v>
      </c>
      <c r="K96">
        <v>105988.59</v>
      </c>
      <c r="L96" t="str">
        <f t="shared" si="1"/>
        <v>5-Large C&amp;I</v>
      </c>
    </row>
    <row r="97" spans="1:12" x14ac:dyDescent="0.35">
      <c r="A97">
        <v>2019</v>
      </c>
      <c r="B97">
        <v>5</v>
      </c>
      <c r="C97">
        <v>4</v>
      </c>
      <c r="D97">
        <v>201</v>
      </c>
      <c r="E97" t="s">
        <v>121</v>
      </c>
      <c r="F97">
        <v>588776.80000000005</v>
      </c>
      <c r="G97">
        <v>-15188.62</v>
      </c>
      <c r="H97">
        <v>0</v>
      </c>
      <c r="I97">
        <v>0</v>
      </c>
      <c r="J97">
        <v>0</v>
      </c>
      <c r="K97">
        <v>573588.18000000005</v>
      </c>
      <c r="L97" t="str">
        <f t="shared" si="1"/>
        <v>1-Residential</v>
      </c>
    </row>
    <row r="98" spans="1:12" x14ac:dyDescent="0.35">
      <c r="A98">
        <v>2019</v>
      </c>
      <c r="B98">
        <v>5</v>
      </c>
      <c r="C98">
        <v>4</v>
      </c>
      <c r="D98">
        <v>201</v>
      </c>
      <c r="E98" t="s">
        <v>122</v>
      </c>
      <c r="F98">
        <v>7429.57</v>
      </c>
      <c r="G98">
        <v>-191.73</v>
      </c>
      <c r="H98">
        <v>0</v>
      </c>
      <c r="I98">
        <v>0</v>
      </c>
      <c r="J98">
        <v>0</v>
      </c>
      <c r="K98">
        <v>7237.84</v>
      </c>
      <c r="L98" t="str">
        <f t="shared" si="1"/>
        <v>2-Low Income Residential</v>
      </c>
    </row>
    <row r="99" spans="1:12" x14ac:dyDescent="0.35">
      <c r="A99">
        <v>2019</v>
      </c>
      <c r="B99">
        <v>5</v>
      </c>
      <c r="C99">
        <v>4</v>
      </c>
      <c r="D99">
        <v>201</v>
      </c>
      <c r="E99" t="s">
        <v>123</v>
      </c>
      <c r="F99">
        <v>1172.42</v>
      </c>
      <c r="G99">
        <v>-7.97</v>
      </c>
      <c r="H99">
        <v>0</v>
      </c>
      <c r="I99">
        <v>0</v>
      </c>
      <c r="J99">
        <v>0</v>
      </c>
      <c r="K99">
        <v>1164.45</v>
      </c>
      <c r="L99" t="str">
        <f t="shared" si="1"/>
        <v>Street</v>
      </c>
    </row>
    <row r="100" spans="1:12" x14ac:dyDescent="0.35">
      <c r="A100">
        <v>2019</v>
      </c>
      <c r="B100">
        <v>5</v>
      </c>
      <c r="C100">
        <v>4</v>
      </c>
      <c r="D100">
        <v>201</v>
      </c>
      <c r="E100" t="s">
        <v>124</v>
      </c>
      <c r="F100">
        <v>494.81</v>
      </c>
      <c r="G100">
        <v>-3.36</v>
      </c>
      <c r="H100">
        <v>0</v>
      </c>
      <c r="I100">
        <v>0</v>
      </c>
      <c r="J100">
        <v>0</v>
      </c>
      <c r="K100">
        <v>491.45</v>
      </c>
      <c r="L100" t="str">
        <f t="shared" si="1"/>
        <v>Street</v>
      </c>
    </row>
    <row r="101" spans="1:12" x14ac:dyDescent="0.35">
      <c r="A101">
        <v>2019</v>
      </c>
      <c r="B101">
        <v>5</v>
      </c>
      <c r="C101">
        <v>4</v>
      </c>
      <c r="D101">
        <v>201</v>
      </c>
      <c r="E101" t="s">
        <v>125</v>
      </c>
      <c r="F101">
        <v>1.54</v>
      </c>
      <c r="G101">
        <v>-0.01</v>
      </c>
      <c r="H101">
        <v>0</v>
      </c>
      <c r="I101">
        <v>0</v>
      </c>
      <c r="J101">
        <v>0</v>
      </c>
      <c r="K101">
        <v>1.53</v>
      </c>
      <c r="L101" t="str">
        <f t="shared" si="1"/>
        <v>Street</v>
      </c>
    </row>
    <row r="102" spans="1:12" x14ac:dyDescent="0.35">
      <c r="A102">
        <v>2019</v>
      </c>
      <c r="B102">
        <v>5</v>
      </c>
      <c r="C102">
        <v>4</v>
      </c>
      <c r="D102">
        <v>201</v>
      </c>
      <c r="E102" t="s">
        <v>115</v>
      </c>
      <c r="F102">
        <v>42397.55</v>
      </c>
      <c r="G102">
        <v>-288.33999999999997</v>
      </c>
      <c r="H102">
        <v>0</v>
      </c>
      <c r="I102">
        <v>0</v>
      </c>
      <c r="J102">
        <v>0</v>
      </c>
      <c r="K102">
        <v>42109.21</v>
      </c>
      <c r="L102" t="str">
        <f t="shared" si="1"/>
        <v>3-Small C&amp;I</v>
      </c>
    </row>
    <row r="103" spans="1:12" x14ac:dyDescent="0.35">
      <c r="A103">
        <v>2019</v>
      </c>
      <c r="B103">
        <v>5</v>
      </c>
      <c r="C103">
        <v>4</v>
      </c>
      <c r="D103">
        <v>201</v>
      </c>
      <c r="E103" t="s">
        <v>117</v>
      </c>
      <c r="F103">
        <v>72.94</v>
      </c>
      <c r="G103">
        <v>-0.5</v>
      </c>
      <c r="H103">
        <v>0</v>
      </c>
      <c r="I103">
        <v>0</v>
      </c>
      <c r="J103">
        <v>0</v>
      </c>
      <c r="K103">
        <v>72.44</v>
      </c>
      <c r="L103" t="str">
        <f t="shared" si="1"/>
        <v>3-Small C&amp;I</v>
      </c>
    </row>
    <row r="104" spans="1:12" x14ac:dyDescent="0.35">
      <c r="A104">
        <v>2019</v>
      </c>
      <c r="B104">
        <v>5</v>
      </c>
      <c r="C104">
        <v>4</v>
      </c>
      <c r="D104">
        <v>201</v>
      </c>
      <c r="E104" t="s">
        <v>118</v>
      </c>
      <c r="F104">
        <v>428.52</v>
      </c>
      <c r="G104">
        <v>-2.92</v>
      </c>
      <c r="H104">
        <v>0</v>
      </c>
      <c r="I104">
        <v>0</v>
      </c>
      <c r="J104">
        <v>0</v>
      </c>
      <c r="K104">
        <v>425.6</v>
      </c>
      <c r="L104" t="str">
        <f t="shared" si="1"/>
        <v>3-Small C&amp;I</v>
      </c>
    </row>
    <row r="105" spans="1:12" x14ac:dyDescent="0.35">
      <c r="A105">
        <v>2019</v>
      </c>
      <c r="B105">
        <v>5</v>
      </c>
      <c r="C105">
        <v>4</v>
      </c>
      <c r="D105">
        <v>201</v>
      </c>
      <c r="E105" t="s">
        <v>119</v>
      </c>
      <c r="F105">
        <v>44216.69</v>
      </c>
      <c r="G105">
        <v>-22.1</v>
      </c>
      <c r="H105">
        <v>0</v>
      </c>
      <c r="I105">
        <v>0</v>
      </c>
      <c r="J105">
        <v>0</v>
      </c>
      <c r="K105">
        <v>44194.59</v>
      </c>
      <c r="L105" t="str">
        <f t="shared" si="1"/>
        <v>4-Medium C&amp;I</v>
      </c>
    </row>
    <row r="106" spans="1:12" x14ac:dyDescent="0.35">
      <c r="A106">
        <v>2019</v>
      </c>
      <c r="B106">
        <v>5</v>
      </c>
      <c r="C106">
        <v>4</v>
      </c>
      <c r="D106">
        <v>201</v>
      </c>
      <c r="E106" t="s">
        <v>121</v>
      </c>
      <c r="F106">
        <v>86456.37</v>
      </c>
      <c r="G106">
        <v>-2229.7199999999998</v>
      </c>
      <c r="H106">
        <v>0</v>
      </c>
      <c r="I106">
        <v>0</v>
      </c>
      <c r="J106">
        <v>0</v>
      </c>
      <c r="K106">
        <v>84226.65</v>
      </c>
      <c r="L106" t="str">
        <f t="shared" si="1"/>
        <v>1-Residential</v>
      </c>
    </row>
    <row r="107" spans="1:12" x14ac:dyDescent="0.35">
      <c r="A107">
        <v>2019</v>
      </c>
      <c r="B107">
        <v>5</v>
      </c>
      <c r="C107">
        <v>4</v>
      </c>
      <c r="D107">
        <v>201</v>
      </c>
      <c r="E107" t="s">
        <v>122</v>
      </c>
      <c r="F107">
        <v>236.21</v>
      </c>
      <c r="G107">
        <v>-6.1</v>
      </c>
      <c r="H107">
        <v>0</v>
      </c>
      <c r="I107">
        <v>0</v>
      </c>
      <c r="J107">
        <v>0</v>
      </c>
      <c r="K107">
        <v>230.11</v>
      </c>
      <c r="L107" t="str">
        <f t="shared" si="1"/>
        <v>2-Low Income Residential</v>
      </c>
    </row>
    <row r="108" spans="1:12" x14ac:dyDescent="0.35">
      <c r="A108">
        <v>2019</v>
      </c>
      <c r="B108">
        <v>5</v>
      </c>
      <c r="C108">
        <v>5</v>
      </c>
      <c r="D108">
        <v>201</v>
      </c>
      <c r="E108" t="s">
        <v>115</v>
      </c>
      <c r="F108">
        <v>7397212.1399999997</v>
      </c>
      <c r="G108">
        <v>-50498.34</v>
      </c>
      <c r="H108">
        <v>0</v>
      </c>
      <c r="I108">
        <v>-0.38</v>
      </c>
      <c r="J108">
        <v>0</v>
      </c>
      <c r="K108">
        <v>7346713.4199999999</v>
      </c>
      <c r="L108" t="str">
        <f t="shared" si="1"/>
        <v>3-Small C&amp;I</v>
      </c>
    </row>
    <row r="109" spans="1:12" x14ac:dyDescent="0.35">
      <c r="A109">
        <v>2019</v>
      </c>
      <c r="B109">
        <v>5</v>
      </c>
      <c r="C109">
        <v>5</v>
      </c>
      <c r="D109">
        <v>201</v>
      </c>
      <c r="E109" t="s">
        <v>116</v>
      </c>
      <c r="F109">
        <v>464.25</v>
      </c>
      <c r="G109">
        <v>-3.14</v>
      </c>
      <c r="H109">
        <v>0</v>
      </c>
      <c r="I109">
        <v>0</v>
      </c>
      <c r="J109">
        <v>0</v>
      </c>
      <c r="K109">
        <v>461.11</v>
      </c>
      <c r="L109" t="str">
        <f t="shared" si="1"/>
        <v>3-Small C&amp;I</v>
      </c>
    </row>
    <row r="110" spans="1:12" x14ac:dyDescent="0.35">
      <c r="A110">
        <v>2019</v>
      </c>
      <c r="B110">
        <v>5</v>
      </c>
      <c r="C110">
        <v>5</v>
      </c>
      <c r="D110">
        <v>201</v>
      </c>
      <c r="E110" t="s">
        <v>126</v>
      </c>
      <c r="F110">
        <v>17155.66</v>
      </c>
      <c r="G110">
        <v>-116.75</v>
      </c>
      <c r="H110">
        <v>0</v>
      </c>
      <c r="I110">
        <v>0</v>
      </c>
      <c r="J110">
        <v>0</v>
      </c>
      <c r="K110">
        <v>17038.91</v>
      </c>
      <c r="L110" t="str">
        <f t="shared" si="1"/>
        <v>3-Small C&amp;I</v>
      </c>
    </row>
    <row r="111" spans="1:12" x14ac:dyDescent="0.35">
      <c r="A111">
        <v>2019</v>
      </c>
      <c r="B111">
        <v>5</v>
      </c>
      <c r="C111">
        <v>5</v>
      </c>
      <c r="D111">
        <v>201</v>
      </c>
      <c r="E111" t="s">
        <v>117</v>
      </c>
      <c r="F111">
        <v>106048.88</v>
      </c>
      <c r="G111">
        <v>-723.3</v>
      </c>
      <c r="H111">
        <v>0</v>
      </c>
      <c r="I111">
        <v>0</v>
      </c>
      <c r="J111">
        <v>0</v>
      </c>
      <c r="K111">
        <v>105325.58</v>
      </c>
      <c r="L111" t="str">
        <f t="shared" si="1"/>
        <v>3-Small C&amp;I</v>
      </c>
    </row>
    <row r="112" spans="1:12" x14ac:dyDescent="0.35">
      <c r="A112">
        <v>2019</v>
      </c>
      <c r="B112">
        <v>5</v>
      </c>
      <c r="C112">
        <v>5</v>
      </c>
      <c r="D112">
        <v>201</v>
      </c>
      <c r="E112" t="s">
        <v>118</v>
      </c>
      <c r="F112">
        <v>692293.52</v>
      </c>
      <c r="G112">
        <v>-4729.59</v>
      </c>
      <c r="H112">
        <v>0</v>
      </c>
      <c r="I112">
        <v>0</v>
      </c>
      <c r="J112">
        <v>0</v>
      </c>
      <c r="K112">
        <v>687563.93</v>
      </c>
      <c r="L112" t="str">
        <f t="shared" si="1"/>
        <v>3-Small C&amp;I</v>
      </c>
    </row>
    <row r="113" spans="1:12" x14ac:dyDescent="0.35">
      <c r="A113">
        <v>2019</v>
      </c>
      <c r="B113">
        <v>5</v>
      </c>
      <c r="C113">
        <v>5</v>
      </c>
      <c r="D113">
        <v>201</v>
      </c>
      <c r="E113" t="s">
        <v>119</v>
      </c>
      <c r="F113">
        <v>10419143.85</v>
      </c>
      <c r="G113">
        <v>-5155.4399999999996</v>
      </c>
      <c r="H113">
        <v>0</v>
      </c>
      <c r="I113">
        <v>-0.41</v>
      </c>
      <c r="J113">
        <v>0</v>
      </c>
      <c r="K113">
        <v>10413988</v>
      </c>
      <c r="L113" t="str">
        <f t="shared" si="1"/>
        <v>4-Medium C&amp;I</v>
      </c>
    </row>
    <row r="114" spans="1:12" x14ac:dyDescent="0.35">
      <c r="A114">
        <v>2019</v>
      </c>
      <c r="B114">
        <v>5</v>
      </c>
      <c r="C114">
        <v>5</v>
      </c>
      <c r="D114">
        <v>201</v>
      </c>
      <c r="E114" t="s">
        <v>127</v>
      </c>
      <c r="F114">
        <v>590064.87</v>
      </c>
      <c r="G114">
        <v>-291.66000000000003</v>
      </c>
      <c r="H114">
        <v>0</v>
      </c>
      <c r="I114">
        <v>0</v>
      </c>
      <c r="J114">
        <v>0</v>
      </c>
      <c r="K114">
        <v>589773.21</v>
      </c>
      <c r="L114" t="str">
        <f t="shared" si="1"/>
        <v>4-Medium C&amp;I</v>
      </c>
    </row>
    <row r="115" spans="1:12" x14ac:dyDescent="0.35">
      <c r="A115">
        <v>2019</v>
      </c>
      <c r="B115">
        <v>5</v>
      </c>
      <c r="C115">
        <v>5</v>
      </c>
      <c r="D115">
        <v>201</v>
      </c>
      <c r="E115" t="s">
        <v>128</v>
      </c>
      <c r="F115">
        <v>354861.34</v>
      </c>
      <c r="G115">
        <v>-176.4</v>
      </c>
      <c r="H115">
        <v>0</v>
      </c>
      <c r="I115">
        <v>0</v>
      </c>
      <c r="J115">
        <v>0</v>
      </c>
      <c r="K115">
        <v>354684.94</v>
      </c>
      <c r="L115" t="str">
        <f t="shared" si="1"/>
        <v>4-Medium C&amp;I</v>
      </c>
    </row>
    <row r="116" spans="1:12" x14ac:dyDescent="0.35">
      <c r="A116">
        <v>2019</v>
      </c>
      <c r="B116">
        <v>5</v>
      </c>
      <c r="C116">
        <v>5</v>
      </c>
      <c r="D116">
        <v>201</v>
      </c>
      <c r="E116" t="s">
        <v>120</v>
      </c>
      <c r="F116">
        <v>19398766.07</v>
      </c>
      <c r="G116">
        <v>-9580.2900000000009</v>
      </c>
      <c r="H116">
        <v>0</v>
      </c>
      <c r="I116">
        <v>0</v>
      </c>
      <c r="J116">
        <v>0</v>
      </c>
      <c r="K116">
        <v>19389185.780000001</v>
      </c>
      <c r="L116" t="str">
        <f t="shared" si="1"/>
        <v>5-Large C&amp;I</v>
      </c>
    </row>
    <row r="117" spans="1:12" x14ac:dyDescent="0.35">
      <c r="A117">
        <v>2019</v>
      </c>
      <c r="B117">
        <v>5</v>
      </c>
      <c r="C117">
        <v>5</v>
      </c>
      <c r="D117">
        <v>201</v>
      </c>
      <c r="E117" t="s">
        <v>121</v>
      </c>
      <c r="F117">
        <v>24937547.100000001</v>
      </c>
      <c r="G117">
        <v>-640919.42000000004</v>
      </c>
      <c r="H117">
        <v>0</v>
      </c>
      <c r="I117">
        <v>-0.06</v>
      </c>
      <c r="J117">
        <v>0</v>
      </c>
      <c r="K117">
        <v>24296627.620000001</v>
      </c>
      <c r="L117" t="str">
        <f t="shared" si="1"/>
        <v>1-Residential</v>
      </c>
    </row>
    <row r="118" spans="1:12" x14ac:dyDescent="0.35">
      <c r="A118">
        <v>2019</v>
      </c>
      <c r="B118">
        <v>5</v>
      </c>
      <c r="C118">
        <v>5</v>
      </c>
      <c r="D118">
        <v>201</v>
      </c>
      <c r="E118" t="s">
        <v>122</v>
      </c>
      <c r="F118">
        <v>3943641.72</v>
      </c>
      <c r="G118">
        <v>-101279.46</v>
      </c>
      <c r="H118">
        <v>0</v>
      </c>
      <c r="I118">
        <v>0</v>
      </c>
      <c r="J118">
        <v>0</v>
      </c>
      <c r="K118">
        <v>3842362.26</v>
      </c>
      <c r="L118" t="str">
        <f t="shared" si="1"/>
        <v>2-Low Income Residential</v>
      </c>
    </row>
    <row r="119" spans="1:12" x14ac:dyDescent="0.35">
      <c r="A119">
        <v>2019</v>
      </c>
      <c r="B119">
        <v>5</v>
      </c>
      <c r="C119">
        <v>5</v>
      </c>
      <c r="D119">
        <v>201</v>
      </c>
      <c r="E119" t="s">
        <v>133</v>
      </c>
      <c r="F119">
        <v>51927.15</v>
      </c>
      <c r="G119">
        <v>-1295.3499999999999</v>
      </c>
      <c r="H119">
        <v>0</v>
      </c>
      <c r="I119">
        <v>0</v>
      </c>
      <c r="J119">
        <v>0</v>
      </c>
      <c r="K119">
        <v>50631.8</v>
      </c>
      <c r="L119" t="str">
        <f t="shared" si="1"/>
        <v>1-Residential</v>
      </c>
    </row>
    <row r="120" spans="1:12" x14ac:dyDescent="0.35">
      <c r="A120">
        <v>2019</v>
      </c>
      <c r="B120">
        <v>5</v>
      </c>
      <c r="C120">
        <v>5</v>
      </c>
      <c r="D120">
        <v>201</v>
      </c>
      <c r="E120" t="s">
        <v>123</v>
      </c>
      <c r="F120">
        <v>170237.36</v>
      </c>
      <c r="G120">
        <v>-1157.95</v>
      </c>
      <c r="H120">
        <v>0</v>
      </c>
      <c r="I120">
        <v>0</v>
      </c>
      <c r="J120">
        <v>0</v>
      </c>
      <c r="K120">
        <v>169079.41</v>
      </c>
      <c r="L120" t="str">
        <f t="shared" si="1"/>
        <v>Street</v>
      </c>
    </row>
    <row r="121" spans="1:12" x14ac:dyDescent="0.35">
      <c r="A121">
        <v>2019</v>
      </c>
      <c r="B121">
        <v>5</v>
      </c>
      <c r="C121">
        <v>5</v>
      </c>
      <c r="D121">
        <v>201</v>
      </c>
      <c r="E121" t="s">
        <v>129</v>
      </c>
      <c r="F121">
        <v>14584.67</v>
      </c>
      <c r="G121">
        <v>-99.18</v>
      </c>
      <c r="H121">
        <v>0</v>
      </c>
      <c r="I121">
        <v>0</v>
      </c>
      <c r="J121">
        <v>0</v>
      </c>
      <c r="K121">
        <v>14485.49</v>
      </c>
      <c r="L121" t="str">
        <f t="shared" si="1"/>
        <v>Street</v>
      </c>
    </row>
    <row r="122" spans="1:12" x14ac:dyDescent="0.35">
      <c r="A122">
        <v>2019</v>
      </c>
      <c r="B122">
        <v>5</v>
      </c>
      <c r="C122">
        <v>5</v>
      </c>
      <c r="D122">
        <v>201</v>
      </c>
      <c r="E122" t="s">
        <v>130</v>
      </c>
      <c r="F122">
        <v>406.31</v>
      </c>
      <c r="G122">
        <v>-2.76</v>
      </c>
      <c r="H122">
        <v>0</v>
      </c>
      <c r="I122">
        <v>0</v>
      </c>
      <c r="J122">
        <v>0</v>
      </c>
      <c r="K122">
        <v>403.55</v>
      </c>
      <c r="L122" t="str">
        <f t="shared" si="1"/>
        <v>Street</v>
      </c>
    </row>
    <row r="123" spans="1:12" x14ac:dyDescent="0.35">
      <c r="A123">
        <v>2019</v>
      </c>
      <c r="B123">
        <v>5</v>
      </c>
      <c r="C123">
        <v>5</v>
      </c>
      <c r="D123">
        <v>201</v>
      </c>
      <c r="E123" t="s">
        <v>124</v>
      </c>
      <c r="F123">
        <v>1491.81</v>
      </c>
      <c r="G123">
        <v>-10.14</v>
      </c>
      <c r="H123">
        <v>0</v>
      </c>
      <c r="I123">
        <v>0</v>
      </c>
      <c r="J123">
        <v>0</v>
      </c>
      <c r="K123">
        <v>1481.67</v>
      </c>
      <c r="L123" t="str">
        <f t="shared" si="1"/>
        <v>Street</v>
      </c>
    </row>
    <row r="124" spans="1:12" x14ac:dyDescent="0.35">
      <c r="A124">
        <v>2019</v>
      </c>
      <c r="B124">
        <v>5</v>
      </c>
      <c r="C124">
        <v>5</v>
      </c>
      <c r="D124">
        <v>201</v>
      </c>
      <c r="E124" t="s">
        <v>125</v>
      </c>
      <c r="F124">
        <v>108242.87</v>
      </c>
      <c r="G124">
        <v>-733.38</v>
      </c>
      <c r="H124">
        <v>0</v>
      </c>
      <c r="I124">
        <v>0</v>
      </c>
      <c r="J124">
        <v>0</v>
      </c>
      <c r="K124">
        <v>107509.49</v>
      </c>
      <c r="L124" t="str">
        <f t="shared" si="1"/>
        <v>Street</v>
      </c>
    </row>
    <row r="125" spans="1:12" x14ac:dyDescent="0.35">
      <c r="A125">
        <v>2019</v>
      </c>
      <c r="B125">
        <v>5</v>
      </c>
      <c r="C125">
        <v>5</v>
      </c>
      <c r="D125">
        <v>201</v>
      </c>
      <c r="E125" t="s">
        <v>131</v>
      </c>
      <c r="F125">
        <v>146224.59</v>
      </c>
      <c r="G125">
        <v>-972.42</v>
      </c>
      <c r="H125">
        <v>0</v>
      </c>
      <c r="I125">
        <v>0</v>
      </c>
      <c r="J125">
        <v>0</v>
      </c>
      <c r="K125">
        <v>145252.17000000001</v>
      </c>
      <c r="L125" t="str">
        <f t="shared" si="1"/>
        <v>Street</v>
      </c>
    </row>
    <row r="126" spans="1:12" x14ac:dyDescent="0.35">
      <c r="A126">
        <v>2019</v>
      </c>
      <c r="B126">
        <v>5</v>
      </c>
      <c r="C126">
        <v>5</v>
      </c>
      <c r="D126">
        <v>201</v>
      </c>
      <c r="E126" t="s">
        <v>132</v>
      </c>
      <c r="F126">
        <v>28.89</v>
      </c>
      <c r="G126">
        <v>-0.19</v>
      </c>
      <c r="H126">
        <v>0</v>
      </c>
      <c r="I126">
        <v>0</v>
      </c>
      <c r="J126">
        <v>0</v>
      </c>
      <c r="K126">
        <v>28.7</v>
      </c>
      <c r="L126" t="str">
        <f t="shared" si="1"/>
        <v>Street</v>
      </c>
    </row>
    <row r="127" spans="1:12" x14ac:dyDescent="0.35">
      <c r="A127">
        <v>2019</v>
      </c>
      <c r="B127">
        <v>5</v>
      </c>
      <c r="C127">
        <v>5</v>
      </c>
      <c r="D127">
        <v>201</v>
      </c>
      <c r="E127" t="s">
        <v>115</v>
      </c>
      <c r="F127">
        <v>415546.04</v>
      </c>
      <c r="G127">
        <v>-2800.45</v>
      </c>
      <c r="H127">
        <v>0</v>
      </c>
      <c r="I127">
        <v>0</v>
      </c>
      <c r="J127">
        <v>0</v>
      </c>
      <c r="K127">
        <v>412745.59</v>
      </c>
      <c r="L127" t="str">
        <f t="shared" si="1"/>
        <v>3-Small C&amp;I</v>
      </c>
    </row>
    <row r="128" spans="1:12" x14ac:dyDescent="0.35">
      <c r="A128">
        <v>2019</v>
      </c>
      <c r="B128">
        <v>5</v>
      </c>
      <c r="C128">
        <v>5</v>
      </c>
      <c r="D128">
        <v>201</v>
      </c>
      <c r="E128" t="s">
        <v>126</v>
      </c>
      <c r="F128">
        <v>5098.08</v>
      </c>
      <c r="G128">
        <v>-34.590000000000003</v>
      </c>
      <c r="H128">
        <v>0</v>
      </c>
      <c r="I128">
        <v>0</v>
      </c>
      <c r="J128">
        <v>0</v>
      </c>
      <c r="K128">
        <v>5063.49</v>
      </c>
      <c r="L128" t="str">
        <f t="shared" si="1"/>
        <v>3-Small C&amp;I</v>
      </c>
    </row>
    <row r="129" spans="1:12" x14ac:dyDescent="0.35">
      <c r="A129">
        <v>2019</v>
      </c>
      <c r="B129">
        <v>5</v>
      </c>
      <c r="C129">
        <v>5</v>
      </c>
      <c r="D129">
        <v>201</v>
      </c>
      <c r="E129" t="s">
        <v>117</v>
      </c>
      <c r="F129">
        <v>2617.69</v>
      </c>
      <c r="G129">
        <v>-16.68</v>
      </c>
      <c r="H129">
        <v>0</v>
      </c>
      <c r="I129">
        <v>0</v>
      </c>
      <c r="J129">
        <v>0</v>
      </c>
      <c r="K129">
        <v>2601.0100000000002</v>
      </c>
      <c r="L129" t="str">
        <f t="shared" si="1"/>
        <v>3-Small C&amp;I</v>
      </c>
    </row>
    <row r="130" spans="1:12" x14ac:dyDescent="0.35">
      <c r="A130">
        <v>2019</v>
      </c>
      <c r="B130">
        <v>5</v>
      </c>
      <c r="C130">
        <v>5</v>
      </c>
      <c r="D130">
        <v>201</v>
      </c>
      <c r="E130" t="s">
        <v>118</v>
      </c>
      <c r="F130">
        <v>33314.68</v>
      </c>
      <c r="G130">
        <v>-226.63</v>
      </c>
      <c r="H130">
        <v>0</v>
      </c>
      <c r="I130">
        <v>0</v>
      </c>
      <c r="J130">
        <v>0</v>
      </c>
      <c r="K130">
        <v>33088.050000000003</v>
      </c>
      <c r="L130" t="str">
        <f t="shared" ref="L130:L193" si="2">VLOOKUP(E130,N:O,2,FALSE)</f>
        <v>3-Small C&amp;I</v>
      </c>
    </row>
    <row r="131" spans="1:12" x14ac:dyDescent="0.35">
      <c r="A131">
        <v>2019</v>
      </c>
      <c r="B131">
        <v>5</v>
      </c>
      <c r="C131">
        <v>5</v>
      </c>
      <c r="D131">
        <v>201</v>
      </c>
      <c r="E131" t="s">
        <v>119</v>
      </c>
      <c r="F131">
        <v>622644.03</v>
      </c>
      <c r="G131">
        <v>-311.04000000000002</v>
      </c>
      <c r="H131">
        <v>0</v>
      </c>
      <c r="I131">
        <v>0</v>
      </c>
      <c r="J131">
        <v>0</v>
      </c>
      <c r="K131">
        <v>622332.99</v>
      </c>
      <c r="L131" t="str">
        <f t="shared" si="2"/>
        <v>4-Medium C&amp;I</v>
      </c>
    </row>
    <row r="132" spans="1:12" x14ac:dyDescent="0.35">
      <c r="A132">
        <v>2019</v>
      </c>
      <c r="B132">
        <v>5</v>
      </c>
      <c r="C132">
        <v>5</v>
      </c>
      <c r="D132">
        <v>201</v>
      </c>
      <c r="E132" t="s">
        <v>127</v>
      </c>
      <c r="F132">
        <v>34394.14</v>
      </c>
      <c r="G132">
        <v>-17.2</v>
      </c>
      <c r="H132">
        <v>0</v>
      </c>
      <c r="I132">
        <v>0</v>
      </c>
      <c r="J132">
        <v>0</v>
      </c>
      <c r="K132">
        <v>34376.94</v>
      </c>
      <c r="L132" t="str">
        <f t="shared" si="2"/>
        <v>4-Medium C&amp;I</v>
      </c>
    </row>
    <row r="133" spans="1:12" x14ac:dyDescent="0.35">
      <c r="A133">
        <v>2019</v>
      </c>
      <c r="B133">
        <v>5</v>
      </c>
      <c r="C133">
        <v>5</v>
      </c>
      <c r="D133">
        <v>201</v>
      </c>
      <c r="E133" t="s">
        <v>128</v>
      </c>
      <c r="F133">
        <v>10701.66</v>
      </c>
      <c r="G133">
        <v>-4.92</v>
      </c>
      <c r="H133">
        <v>0</v>
      </c>
      <c r="I133">
        <v>0</v>
      </c>
      <c r="J133">
        <v>0</v>
      </c>
      <c r="K133">
        <v>10696.74</v>
      </c>
      <c r="L133" t="str">
        <f t="shared" si="2"/>
        <v>4-Medium C&amp;I</v>
      </c>
    </row>
    <row r="134" spans="1:12" x14ac:dyDescent="0.35">
      <c r="A134">
        <v>2019</v>
      </c>
      <c r="B134">
        <v>5</v>
      </c>
      <c r="C134">
        <v>5</v>
      </c>
      <c r="D134">
        <v>201</v>
      </c>
      <c r="E134" t="s">
        <v>120</v>
      </c>
      <c r="F134">
        <v>900574.26</v>
      </c>
      <c r="G134">
        <v>-449.26</v>
      </c>
      <c r="H134">
        <v>0</v>
      </c>
      <c r="I134">
        <v>0</v>
      </c>
      <c r="J134">
        <v>0</v>
      </c>
      <c r="K134">
        <v>900125</v>
      </c>
      <c r="L134" t="str">
        <f t="shared" si="2"/>
        <v>5-Large C&amp;I</v>
      </c>
    </row>
    <row r="135" spans="1:12" x14ac:dyDescent="0.35">
      <c r="A135">
        <v>2019</v>
      </c>
      <c r="B135">
        <v>5</v>
      </c>
      <c r="C135">
        <v>5</v>
      </c>
      <c r="D135">
        <v>201</v>
      </c>
      <c r="E135" t="s">
        <v>121</v>
      </c>
      <c r="F135">
        <v>1390662.64</v>
      </c>
      <c r="G135">
        <v>-35882.99</v>
      </c>
      <c r="H135">
        <v>0</v>
      </c>
      <c r="I135">
        <v>0</v>
      </c>
      <c r="J135">
        <v>0</v>
      </c>
      <c r="K135">
        <v>1354779.65</v>
      </c>
      <c r="L135" t="str">
        <f t="shared" si="2"/>
        <v>1-Residential</v>
      </c>
    </row>
    <row r="136" spans="1:12" x14ac:dyDescent="0.35">
      <c r="A136">
        <v>2019</v>
      </c>
      <c r="B136">
        <v>5</v>
      </c>
      <c r="C136">
        <v>5</v>
      </c>
      <c r="D136">
        <v>201</v>
      </c>
      <c r="E136" t="s">
        <v>122</v>
      </c>
      <c r="F136">
        <v>221981.94</v>
      </c>
      <c r="G136">
        <v>-5729.23</v>
      </c>
      <c r="H136">
        <v>0</v>
      </c>
      <c r="I136">
        <v>0</v>
      </c>
      <c r="J136">
        <v>0</v>
      </c>
      <c r="K136">
        <v>216252.71</v>
      </c>
      <c r="L136" t="str">
        <f t="shared" si="2"/>
        <v>2-Low Income Residential</v>
      </c>
    </row>
    <row r="137" spans="1:12" x14ac:dyDescent="0.35">
      <c r="A137">
        <v>2019</v>
      </c>
      <c r="B137">
        <v>5</v>
      </c>
      <c r="C137">
        <v>5</v>
      </c>
      <c r="D137">
        <v>201</v>
      </c>
      <c r="E137" t="s">
        <v>133</v>
      </c>
      <c r="F137">
        <v>2035.16</v>
      </c>
      <c r="G137">
        <v>-52.51</v>
      </c>
      <c r="H137">
        <v>0</v>
      </c>
      <c r="I137">
        <v>0</v>
      </c>
      <c r="J137">
        <v>0</v>
      </c>
      <c r="K137">
        <v>1982.65</v>
      </c>
      <c r="L137" t="str">
        <f t="shared" si="2"/>
        <v>1-Residential</v>
      </c>
    </row>
    <row r="138" spans="1:12" x14ac:dyDescent="0.35">
      <c r="A138">
        <v>2019</v>
      </c>
      <c r="B138">
        <v>5</v>
      </c>
      <c r="C138">
        <v>5</v>
      </c>
      <c r="D138">
        <v>201</v>
      </c>
      <c r="E138" t="s">
        <v>131</v>
      </c>
      <c r="F138">
        <v>55266.21</v>
      </c>
      <c r="G138">
        <v>-458.71</v>
      </c>
      <c r="H138">
        <v>0</v>
      </c>
      <c r="I138">
        <v>0</v>
      </c>
      <c r="J138">
        <v>0</v>
      </c>
      <c r="K138">
        <v>54807.5</v>
      </c>
      <c r="L138" t="str">
        <f t="shared" si="2"/>
        <v>Street</v>
      </c>
    </row>
    <row r="139" spans="1:12" x14ac:dyDescent="0.35">
      <c r="A139">
        <v>2019</v>
      </c>
      <c r="B139">
        <v>6</v>
      </c>
      <c r="C139">
        <v>4</v>
      </c>
      <c r="D139">
        <v>201</v>
      </c>
      <c r="E139" t="s">
        <v>115</v>
      </c>
      <c r="F139">
        <v>109800.15</v>
      </c>
      <c r="G139">
        <v>-746.53</v>
      </c>
      <c r="H139">
        <v>0</v>
      </c>
      <c r="I139">
        <v>0</v>
      </c>
      <c r="J139">
        <v>0</v>
      </c>
      <c r="K139">
        <v>109053.62</v>
      </c>
      <c r="L139" t="str">
        <f t="shared" si="2"/>
        <v>3-Small C&amp;I</v>
      </c>
    </row>
    <row r="140" spans="1:12" x14ac:dyDescent="0.35">
      <c r="A140">
        <v>2019</v>
      </c>
      <c r="B140">
        <v>6</v>
      </c>
      <c r="C140">
        <v>4</v>
      </c>
      <c r="D140">
        <v>201</v>
      </c>
      <c r="E140" t="s">
        <v>116</v>
      </c>
      <c r="F140">
        <v>95.21</v>
      </c>
      <c r="G140">
        <v>-0.65</v>
      </c>
      <c r="H140">
        <v>0</v>
      </c>
      <c r="I140">
        <v>0</v>
      </c>
      <c r="J140">
        <v>0</v>
      </c>
      <c r="K140">
        <v>94.56</v>
      </c>
      <c r="L140" t="str">
        <f t="shared" si="2"/>
        <v>3-Small C&amp;I</v>
      </c>
    </row>
    <row r="141" spans="1:12" x14ac:dyDescent="0.35">
      <c r="A141">
        <v>2019</v>
      </c>
      <c r="B141">
        <v>6</v>
      </c>
      <c r="C141">
        <v>4</v>
      </c>
      <c r="D141">
        <v>201</v>
      </c>
      <c r="E141" t="s">
        <v>117</v>
      </c>
      <c r="F141">
        <v>382.19</v>
      </c>
      <c r="G141">
        <v>-2.59</v>
      </c>
      <c r="H141">
        <v>0</v>
      </c>
      <c r="I141">
        <v>0</v>
      </c>
      <c r="J141">
        <v>0</v>
      </c>
      <c r="K141">
        <v>379.6</v>
      </c>
      <c r="L141" t="str">
        <f t="shared" si="2"/>
        <v>3-Small C&amp;I</v>
      </c>
    </row>
    <row r="142" spans="1:12" x14ac:dyDescent="0.35">
      <c r="A142">
        <v>2019</v>
      </c>
      <c r="B142">
        <v>6</v>
      </c>
      <c r="C142">
        <v>4</v>
      </c>
      <c r="D142">
        <v>201</v>
      </c>
      <c r="E142" t="s">
        <v>118</v>
      </c>
      <c r="F142">
        <v>1523.84</v>
      </c>
      <c r="G142">
        <v>-10.37</v>
      </c>
      <c r="H142">
        <v>0</v>
      </c>
      <c r="I142">
        <v>0</v>
      </c>
      <c r="J142">
        <v>0</v>
      </c>
      <c r="K142">
        <v>1513.47</v>
      </c>
      <c r="L142" t="str">
        <f t="shared" si="2"/>
        <v>3-Small C&amp;I</v>
      </c>
    </row>
    <row r="143" spans="1:12" x14ac:dyDescent="0.35">
      <c r="A143">
        <v>2019</v>
      </c>
      <c r="B143">
        <v>6</v>
      </c>
      <c r="C143">
        <v>4</v>
      </c>
      <c r="D143">
        <v>201</v>
      </c>
      <c r="E143" t="s">
        <v>119</v>
      </c>
      <c r="F143">
        <v>71366.38</v>
      </c>
      <c r="G143">
        <v>-35.69</v>
      </c>
      <c r="H143">
        <v>0</v>
      </c>
      <c r="I143">
        <v>0</v>
      </c>
      <c r="J143">
        <v>0</v>
      </c>
      <c r="K143">
        <v>71330.69</v>
      </c>
      <c r="L143" t="str">
        <f t="shared" si="2"/>
        <v>4-Medium C&amp;I</v>
      </c>
    </row>
    <row r="144" spans="1:12" x14ac:dyDescent="0.35">
      <c r="A144">
        <v>2019</v>
      </c>
      <c r="B144">
        <v>6</v>
      </c>
      <c r="C144">
        <v>4</v>
      </c>
      <c r="D144">
        <v>201</v>
      </c>
      <c r="E144" t="s">
        <v>127</v>
      </c>
      <c r="F144">
        <v>1.63</v>
      </c>
      <c r="G144">
        <v>0</v>
      </c>
      <c r="H144">
        <v>0</v>
      </c>
      <c r="I144">
        <v>0</v>
      </c>
      <c r="J144">
        <v>0</v>
      </c>
      <c r="K144">
        <v>1.63</v>
      </c>
      <c r="L144" t="str">
        <f t="shared" si="2"/>
        <v>4-Medium C&amp;I</v>
      </c>
    </row>
    <row r="145" spans="1:12" x14ac:dyDescent="0.35">
      <c r="A145">
        <v>2019</v>
      </c>
      <c r="B145">
        <v>6</v>
      </c>
      <c r="C145">
        <v>4</v>
      </c>
      <c r="D145">
        <v>201</v>
      </c>
      <c r="E145" t="s">
        <v>120</v>
      </c>
      <c r="F145">
        <v>102025.8</v>
      </c>
      <c r="G145">
        <v>-51.02</v>
      </c>
      <c r="H145">
        <v>0</v>
      </c>
      <c r="I145">
        <v>0</v>
      </c>
      <c r="J145">
        <v>0</v>
      </c>
      <c r="K145">
        <v>101974.78</v>
      </c>
      <c r="L145" t="str">
        <f t="shared" si="2"/>
        <v>5-Large C&amp;I</v>
      </c>
    </row>
    <row r="146" spans="1:12" x14ac:dyDescent="0.35">
      <c r="A146">
        <v>2019</v>
      </c>
      <c r="B146">
        <v>6</v>
      </c>
      <c r="C146">
        <v>4</v>
      </c>
      <c r="D146">
        <v>201</v>
      </c>
      <c r="E146" t="s">
        <v>121</v>
      </c>
      <c r="F146">
        <v>564403.49</v>
      </c>
      <c r="G146">
        <v>-14560.58</v>
      </c>
      <c r="H146">
        <v>0</v>
      </c>
      <c r="I146">
        <v>0</v>
      </c>
      <c r="J146">
        <v>0</v>
      </c>
      <c r="K146">
        <v>549842.91</v>
      </c>
      <c r="L146" t="str">
        <f t="shared" si="2"/>
        <v>1-Residential</v>
      </c>
    </row>
    <row r="147" spans="1:12" x14ac:dyDescent="0.35">
      <c r="A147">
        <v>2019</v>
      </c>
      <c r="B147">
        <v>6</v>
      </c>
      <c r="C147">
        <v>4</v>
      </c>
      <c r="D147">
        <v>201</v>
      </c>
      <c r="E147" t="s">
        <v>122</v>
      </c>
      <c r="F147">
        <v>6023.33</v>
      </c>
      <c r="G147">
        <v>-155.41999999999999</v>
      </c>
      <c r="H147">
        <v>0</v>
      </c>
      <c r="I147">
        <v>0</v>
      </c>
      <c r="J147">
        <v>0</v>
      </c>
      <c r="K147">
        <v>5867.91</v>
      </c>
      <c r="L147" t="str">
        <f t="shared" si="2"/>
        <v>2-Low Income Residential</v>
      </c>
    </row>
    <row r="148" spans="1:12" x14ac:dyDescent="0.35">
      <c r="A148">
        <v>2019</v>
      </c>
      <c r="B148">
        <v>6</v>
      </c>
      <c r="C148">
        <v>4</v>
      </c>
      <c r="D148">
        <v>201</v>
      </c>
      <c r="E148" t="s">
        <v>123</v>
      </c>
      <c r="F148">
        <v>1111.18</v>
      </c>
      <c r="G148">
        <v>-7.55</v>
      </c>
      <c r="H148">
        <v>0</v>
      </c>
      <c r="I148">
        <v>0</v>
      </c>
      <c r="J148">
        <v>0</v>
      </c>
      <c r="K148">
        <v>1103.6300000000001</v>
      </c>
      <c r="L148" t="str">
        <f t="shared" si="2"/>
        <v>Street</v>
      </c>
    </row>
    <row r="149" spans="1:12" x14ac:dyDescent="0.35">
      <c r="A149">
        <v>2019</v>
      </c>
      <c r="B149">
        <v>6</v>
      </c>
      <c r="C149">
        <v>4</v>
      </c>
      <c r="D149">
        <v>201</v>
      </c>
      <c r="E149" t="s">
        <v>124</v>
      </c>
      <c r="F149">
        <v>468.83</v>
      </c>
      <c r="G149">
        <v>-3.19</v>
      </c>
      <c r="H149">
        <v>0</v>
      </c>
      <c r="I149">
        <v>0</v>
      </c>
      <c r="J149">
        <v>0</v>
      </c>
      <c r="K149">
        <v>465.64</v>
      </c>
      <c r="L149" t="str">
        <f t="shared" si="2"/>
        <v>Street</v>
      </c>
    </row>
    <row r="150" spans="1:12" x14ac:dyDescent="0.35">
      <c r="A150">
        <v>2019</v>
      </c>
      <c r="B150">
        <v>6</v>
      </c>
      <c r="C150">
        <v>4</v>
      </c>
      <c r="D150">
        <v>201</v>
      </c>
      <c r="E150" t="s">
        <v>125</v>
      </c>
      <c r="F150">
        <v>1.45</v>
      </c>
      <c r="G150">
        <v>-0.01</v>
      </c>
      <c r="H150">
        <v>0</v>
      </c>
      <c r="I150">
        <v>0</v>
      </c>
      <c r="J150">
        <v>0</v>
      </c>
      <c r="K150">
        <v>1.44</v>
      </c>
      <c r="L150" t="str">
        <f t="shared" si="2"/>
        <v>Street</v>
      </c>
    </row>
    <row r="151" spans="1:12" x14ac:dyDescent="0.35">
      <c r="A151">
        <v>2019</v>
      </c>
      <c r="B151">
        <v>6</v>
      </c>
      <c r="C151">
        <v>4</v>
      </c>
      <c r="D151">
        <v>201</v>
      </c>
      <c r="E151" t="s">
        <v>115</v>
      </c>
      <c r="F151">
        <v>104.35</v>
      </c>
      <c r="G151">
        <v>-0.87</v>
      </c>
      <c r="H151">
        <v>0</v>
      </c>
      <c r="I151">
        <v>0</v>
      </c>
      <c r="J151">
        <v>0</v>
      </c>
      <c r="K151">
        <v>103.48</v>
      </c>
      <c r="L151" t="str">
        <f t="shared" si="2"/>
        <v>3-Small C&amp;I</v>
      </c>
    </row>
    <row r="152" spans="1:12" x14ac:dyDescent="0.35">
      <c r="A152">
        <v>2019</v>
      </c>
      <c r="B152">
        <v>6</v>
      </c>
      <c r="C152">
        <v>4</v>
      </c>
      <c r="D152">
        <v>201</v>
      </c>
      <c r="E152" t="s">
        <v>121</v>
      </c>
      <c r="F152">
        <v>116.56</v>
      </c>
      <c r="G152">
        <v>-3</v>
      </c>
      <c r="H152">
        <v>0</v>
      </c>
      <c r="I152">
        <v>0</v>
      </c>
      <c r="J152">
        <v>0</v>
      </c>
      <c r="K152">
        <v>113.56</v>
      </c>
      <c r="L152" t="str">
        <f t="shared" si="2"/>
        <v>1-Residential</v>
      </c>
    </row>
    <row r="153" spans="1:12" x14ac:dyDescent="0.35">
      <c r="A153">
        <v>2019</v>
      </c>
      <c r="B153">
        <v>6</v>
      </c>
      <c r="C153">
        <v>5</v>
      </c>
      <c r="D153">
        <v>201</v>
      </c>
      <c r="E153" t="s">
        <v>115</v>
      </c>
      <c r="F153">
        <v>7609966.4400000004</v>
      </c>
      <c r="G153">
        <v>-51748.34</v>
      </c>
      <c r="H153">
        <v>0</v>
      </c>
      <c r="I153">
        <v>0</v>
      </c>
      <c r="J153">
        <v>0</v>
      </c>
      <c r="K153">
        <v>7558218.0999999996</v>
      </c>
      <c r="L153" t="str">
        <f t="shared" si="2"/>
        <v>3-Small C&amp;I</v>
      </c>
    </row>
    <row r="154" spans="1:12" x14ac:dyDescent="0.35">
      <c r="A154">
        <v>2019</v>
      </c>
      <c r="B154">
        <v>6</v>
      </c>
      <c r="C154">
        <v>5</v>
      </c>
      <c r="D154">
        <v>201</v>
      </c>
      <c r="E154" t="s">
        <v>116</v>
      </c>
      <c r="F154">
        <v>415.41</v>
      </c>
      <c r="G154">
        <v>-2.82</v>
      </c>
      <c r="H154">
        <v>0</v>
      </c>
      <c r="I154">
        <v>0</v>
      </c>
      <c r="J154">
        <v>0</v>
      </c>
      <c r="K154">
        <v>412.59</v>
      </c>
      <c r="L154" t="str">
        <f t="shared" si="2"/>
        <v>3-Small C&amp;I</v>
      </c>
    </row>
    <row r="155" spans="1:12" x14ac:dyDescent="0.35">
      <c r="A155">
        <v>2019</v>
      </c>
      <c r="B155">
        <v>6</v>
      </c>
      <c r="C155">
        <v>5</v>
      </c>
      <c r="D155">
        <v>201</v>
      </c>
      <c r="E155" t="s">
        <v>126</v>
      </c>
      <c r="F155">
        <v>17168.27</v>
      </c>
      <c r="G155">
        <v>-116.87</v>
      </c>
      <c r="H155">
        <v>0</v>
      </c>
      <c r="I155">
        <v>0</v>
      </c>
      <c r="J155">
        <v>0</v>
      </c>
      <c r="K155">
        <v>17051.400000000001</v>
      </c>
      <c r="L155" t="str">
        <f t="shared" si="2"/>
        <v>3-Small C&amp;I</v>
      </c>
    </row>
    <row r="156" spans="1:12" x14ac:dyDescent="0.35">
      <c r="A156">
        <v>2019</v>
      </c>
      <c r="B156">
        <v>6</v>
      </c>
      <c r="C156">
        <v>5</v>
      </c>
      <c r="D156">
        <v>201</v>
      </c>
      <c r="E156" t="s">
        <v>117</v>
      </c>
      <c r="F156">
        <v>87461.94</v>
      </c>
      <c r="G156">
        <v>-593.29999999999995</v>
      </c>
      <c r="H156">
        <v>0</v>
      </c>
      <c r="I156">
        <v>0</v>
      </c>
      <c r="J156">
        <v>0</v>
      </c>
      <c r="K156">
        <v>86868.64</v>
      </c>
      <c r="L156" t="str">
        <f t="shared" si="2"/>
        <v>3-Small C&amp;I</v>
      </c>
    </row>
    <row r="157" spans="1:12" x14ac:dyDescent="0.35">
      <c r="A157">
        <v>2019</v>
      </c>
      <c r="B157">
        <v>6</v>
      </c>
      <c r="C157">
        <v>5</v>
      </c>
      <c r="D157">
        <v>201</v>
      </c>
      <c r="E157" t="s">
        <v>118</v>
      </c>
      <c r="F157">
        <v>617773.63</v>
      </c>
      <c r="G157">
        <v>-4197.8500000000004</v>
      </c>
      <c r="H157">
        <v>0</v>
      </c>
      <c r="I157">
        <v>0</v>
      </c>
      <c r="J157">
        <v>0</v>
      </c>
      <c r="K157">
        <v>613575.78</v>
      </c>
      <c r="L157" t="str">
        <f t="shared" si="2"/>
        <v>3-Small C&amp;I</v>
      </c>
    </row>
    <row r="158" spans="1:12" x14ac:dyDescent="0.35">
      <c r="A158">
        <v>2019</v>
      </c>
      <c r="B158">
        <v>6</v>
      </c>
      <c r="C158">
        <v>5</v>
      </c>
      <c r="D158">
        <v>201</v>
      </c>
      <c r="E158" t="s">
        <v>119</v>
      </c>
      <c r="F158">
        <v>10960910.42</v>
      </c>
      <c r="G158">
        <v>-5471.75</v>
      </c>
      <c r="H158">
        <v>0</v>
      </c>
      <c r="I158">
        <v>0</v>
      </c>
      <c r="J158">
        <v>0</v>
      </c>
      <c r="K158">
        <v>10955438.67</v>
      </c>
      <c r="L158" t="str">
        <f t="shared" si="2"/>
        <v>4-Medium C&amp;I</v>
      </c>
    </row>
    <row r="159" spans="1:12" x14ac:dyDescent="0.35">
      <c r="A159">
        <v>2019</v>
      </c>
      <c r="B159">
        <v>6</v>
      </c>
      <c r="C159">
        <v>5</v>
      </c>
      <c r="D159">
        <v>201</v>
      </c>
      <c r="E159" t="s">
        <v>127</v>
      </c>
      <c r="F159">
        <v>516964.45</v>
      </c>
      <c r="G159">
        <v>-258.32</v>
      </c>
      <c r="H159">
        <v>0</v>
      </c>
      <c r="I159">
        <v>0</v>
      </c>
      <c r="J159">
        <v>0</v>
      </c>
      <c r="K159">
        <v>516706.13</v>
      </c>
      <c r="L159" t="str">
        <f t="shared" si="2"/>
        <v>4-Medium C&amp;I</v>
      </c>
    </row>
    <row r="160" spans="1:12" x14ac:dyDescent="0.35">
      <c r="A160">
        <v>2019</v>
      </c>
      <c r="B160">
        <v>6</v>
      </c>
      <c r="C160">
        <v>5</v>
      </c>
      <c r="D160">
        <v>201</v>
      </c>
      <c r="E160" t="s">
        <v>128</v>
      </c>
      <c r="F160">
        <v>313601.06</v>
      </c>
      <c r="G160">
        <v>-157.19999999999999</v>
      </c>
      <c r="H160">
        <v>0</v>
      </c>
      <c r="I160">
        <v>0</v>
      </c>
      <c r="J160">
        <v>0</v>
      </c>
      <c r="K160">
        <v>313443.86</v>
      </c>
      <c r="L160" t="str">
        <f t="shared" si="2"/>
        <v>4-Medium C&amp;I</v>
      </c>
    </row>
    <row r="161" spans="1:12" x14ac:dyDescent="0.35">
      <c r="A161">
        <v>2019</v>
      </c>
      <c r="B161">
        <v>6</v>
      </c>
      <c r="C161">
        <v>5</v>
      </c>
      <c r="D161">
        <v>201</v>
      </c>
      <c r="E161" t="s">
        <v>120</v>
      </c>
      <c r="F161">
        <v>20631800.530000001</v>
      </c>
      <c r="G161">
        <v>-10314.299999999999</v>
      </c>
      <c r="H161">
        <v>0</v>
      </c>
      <c r="I161">
        <v>0</v>
      </c>
      <c r="J161">
        <v>0</v>
      </c>
      <c r="K161">
        <v>20621486.23</v>
      </c>
      <c r="L161" t="str">
        <f t="shared" si="2"/>
        <v>5-Large C&amp;I</v>
      </c>
    </row>
    <row r="162" spans="1:12" x14ac:dyDescent="0.35">
      <c r="A162">
        <v>2019</v>
      </c>
      <c r="B162">
        <v>6</v>
      </c>
      <c r="C162">
        <v>5</v>
      </c>
      <c r="D162">
        <v>201</v>
      </c>
      <c r="E162" t="s">
        <v>121</v>
      </c>
      <c r="F162">
        <v>24849913.77</v>
      </c>
      <c r="G162">
        <v>-641185.99</v>
      </c>
      <c r="H162">
        <v>0</v>
      </c>
      <c r="I162">
        <v>0</v>
      </c>
      <c r="J162">
        <v>0</v>
      </c>
      <c r="K162">
        <v>24208727.780000001</v>
      </c>
      <c r="L162" t="str">
        <f t="shared" si="2"/>
        <v>1-Residential</v>
      </c>
    </row>
    <row r="163" spans="1:12" x14ac:dyDescent="0.35">
      <c r="A163">
        <v>2019</v>
      </c>
      <c r="B163">
        <v>6</v>
      </c>
      <c r="C163">
        <v>5</v>
      </c>
      <c r="D163">
        <v>201</v>
      </c>
      <c r="E163" t="s">
        <v>122</v>
      </c>
      <c r="F163">
        <v>3610220.16</v>
      </c>
      <c r="G163">
        <v>-93136.95</v>
      </c>
      <c r="H163">
        <v>0</v>
      </c>
      <c r="I163">
        <v>0</v>
      </c>
      <c r="J163">
        <v>0</v>
      </c>
      <c r="K163">
        <v>3517083.21</v>
      </c>
      <c r="L163" t="str">
        <f t="shared" si="2"/>
        <v>2-Low Income Residential</v>
      </c>
    </row>
    <row r="164" spans="1:12" x14ac:dyDescent="0.35">
      <c r="A164">
        <v>2019</v>
      </c>
      <c r="B164">
        <v>6</v>
      </c>
      <c r="C164">
        <v>5</v>
      </c>
      <c r="D164">
        <v>201</v>
      </c>
      <c r="E164" t="s">
        <v>133</v>
      </c>
      <c r="F164">
        <v>48367</v>
      </c>
      <c r="G164">
        <v>-1247.8399999999999</v>
      </c>
      <c r="H164">
        <v>0</v>
      </c>
      <c r="I164">
        <v>0</v>
      </c>
      <c r="J164">
        <v>0</v>
      </c>
      <c r="K164">
        <v>47119.16</v>
      </c>
      <c r="L164" t="str">
        <f t="shared" si="2"/>
        <v>1-Residential</v>
      </c>
    </row>
    <row r="165" spans="1:12" x14ac:dyDescent="0.35">
      <c r="A165">
        <v>2019</v>
      </c>
      <c r="B165">
        <v>6</v>
      </c>
      <c r="C165">
        <v>5</v>
      </c>
      <c r="D165">
        <v>201</v>
      </c>
      <c r="E165" t="s">
        <v>123</v>
      </c>
      <c r="F165">
        <v>138102.39999999999</v>
      </c>
      <c r="G165">
        <v>-914.06</v>
      </c>
      <c r="H165">
        <v>0</v>
      </c>
      <c r="I165">
        <v>0</v>
      </c>
      <c r="J165">
        <v>0</v>
      </c>
      <c r="K165">
        <v>137188.34</v>
      </c>
      <c r="L165" t="str">
        <f t="shared" si="2"/>
        <v>Street</v>
      </c>
    </row>
    <row r="166" spans="1:12" x14ac:dyDescent="0.35">
      <c r="A166">
        <v>2019</v>
      </c>
      <c r="B166">
        <v>6</v>
      </c>
      <c r="C166">
        <v>5</v>
      </c>
      <c r="D166">
        <v>201</v>
      </c>
      <c r="E166" t="s">
        <v>129</v>
      </c>
      <c r="F166">
        <v>13894.37</v>
      </c>
      <c r="G166">
        <v>-94.47</v>
      </c>
      <c r="H166">
        <v>0</v>
      </c>
      <c r="I166">
        <v>0</v>
      </c>
      <c r="J166">
        <v>0</v>
      </c>
      <c r="K166">
        <v>13799.9</v>
      </c>
      <c r="L166" t="str">
        <f t="shared" si="2"/>
        <v>Street</v>
      </c>
    </row>
    <row r="167" spans="1:12" x14ac:dyDescent="0.35">
      <c r="A167">
        <v>2019</v>
      </c>
      <c r="B167">
        <v>6</v>
      </c>
      <c r="C167">
        <v>5</v>
      </c>
      <c r="D167">
        <v>201</v>
      </c>
      <c r="E167" t="s">
        <v>130</v>
      </c>
      <c r="F167">
        <v>-668.32</v>
      </c>
      <c r="G167">
        <v>5.93</v>
      </c>
      <c r="H167">
        <v>0</v>
      </c>
      <c r="I167">
        <v>0</v>
      </c>
      <c r="J167">
        <v>0</v>
      </c>
      <c r="K167">
        <v>-662.39</v>
      </c>
      <c r="L167" t="str">
        <f t="shared" si="2"/>
        <v>Street</v>
      </c>
    </row>
    <row r="168" spans="1:12" x14ac:dyDescent="0.35">
      <c r="A168">
        <v>2019</v>
      </c>
      <c r="B168">
        <v>6</v>
      </c>
      <c r="C168">
        <v>5</v>
      </c>
      <c r="D168">
        <v>201</v>
      </c>
      <c r="E168" t="s">
        <v>124</v>
      </c>
      <c r="F168">
        <v>1516.44</v>
      </c>
      <c r="G168">
        <v>-10.31</v>
      </c>
      <c r="H168">
        <v>0</v>
      </c>
      <c r="I168">
        <v>0</v>
      </c>
      <c r="J168">
        <v>0</v>
      </c>
      <c r="K168">
        <v>1506.13</v>
      </c>
      <c r="L168" t="str">
        <f t="shared" si="2"/>
        <v>Street</v>
      </c>
    </row>
    <row r="169" spans="1:12" x14ac:dyDescent="0.35">
      <c r="A169">
        <v>2019</v>
      </c>
      <c r="B169">
        <v>6</v>
      </c>
      <c r="C169">
        <v>5</v>
      </c>
      <c r="D169">
        <v>201</v>
      </c>
      <c r="E169" t="s">
        <v>125</v>
      </c>
      <c r="F169">
        <v>100527.57</v>
      </c>
      <c r="G169">
        <v>-681.7</v>
      </c>
      <c r="H169">
        <v>0</v>
      </c>
      <c r="I169">
        <v>0</v>
      </c>
      <c r="J169">
        <v>0</v>
      </c>
      <c r="K169">
        <v>99845.87</v>
      </c>
      <c r="L169" t="str">
        <f t="shared" si="2"/>
        <v>Street</v>
      </c>
    </row>
    <row r="170" spans="1:12" x14ac:dyDescent="0.35">
      <c r="A170">
        <v>2019</v>
      </c>
      <c r="B170">
        <v>6</v>
      </c>
      <c r="C170">
        <v>5</v>
      </c>
      <c r="D170">
        <v>201</v>
      </c>
      <c r="E170" t="s">
        <v>131</v>
      </c>
      <c r="F170">
        <v>268060.51</v>
      </c>
      <c r="G170">
        <v>-1888.35</v>
      </c>
      <c r="H170">
        <v>0</v>
      </c>
      <c r="I170">
        <v>0</v>
      </c>
      <c r="J170">
        <v>0</v>
      </c>
      <c r="K170">
        <v>266172.15999999997</v>
      </c>
      <c r="L170" t="str">
        <f t="shared" si="2"/>
        <v>Street</v>
      </c>
    </row>
    <row r="171" spans="1:12" x14ac:dyDescent="0.35">
      <c r="A171">
        <v>2019</v>
      </c>
      <c r="B171">
        <v>6</v>
      </c>
      <c r="C171">
        <v>5</v>
      </c>
      <c r="D171">
        <v>201</v>
      </c>
      <c r="E171" t="s">
        <v>132</v>
      </c>
      <c r="F171">
        <v>27.38</v>
      </c>
      <c r="G171">
        <v>-0.19</v>
      </c>
      <c r="H171">
        <v>0</v>
      </c>
      <c r="I171">
        <v>0</v>
      </c>
      <c r="J171">
        <v>0</v>
      </c>
      <c r="K171">
        <v>27.19</v>
      </c>
      <c r="L171" t="str">
        <f t="shared" si="2"/>
        <v>Street</v>
      </c>
    </row>
    <row r="172" spans="1:12" x14ac:dyDescent="0.35">
      <c r="A172">
        <v>2019</v>
      </c>
      <c r="B172">
        <v>6</v>
      </c>
      <c r="C172">
        <v>5</v>
      </c>
      <c r="D172">
        <v>201</v>
      </c>
      <c r="E172" t="s">
        <v>115</v>
      </c>
      <c r="F172">
        <v>342425.29</v>
      </c>
      <c r="G172">
        <v>-2318.2800000000002</v>
      </c>
      <c r="H172">
        <v>0</v>
      </c>
      <c r="I172">
        <v>0</v>
      </c>
      <c r="J172">
        <v>0</v>
      </c>
      <c r="K172">
        <v>340107.01</v>
      </c>
      <c r="L172" t="str">
        <f t="shared" si="2"/>
        <v>3-Small C&amp;I</v>
      </c>
    </row>
    <row r="173" spans="1:12" x14ac:dyDescent="0.35">
      <c r="A173">
        <v>2019</v>
      </c>
      <c r="B173">
        <v>6</v>
      </c>
      <c r="C173">
        <v>5</v>
      </c>
      <c r="D173">
        <v>201</v>
      </c>
      <c r="E173" t="s">
        <v>126</v>
      </c>
      <c r="F173">
        <v>5067.6400000000003</v>
      </c>
      <c r="G173">
        <v>-34.369999999999997</v>
      </c>
      <c r="H173">
        <v>0</v>
      </c>
      <c r="I173">
        <v>0</v>
      </c>
      <c r="J173">
        <v>0</v>
      </c>
      <c r="K173">
        <v>5033.2700000000004</v>
      </c>
      <c r="L173" t="str">
        <f t="shared" si="2"/>
        <v>3-Small C&amp;I</v>
      </c>
    </row>
    <row r="174" spans="1:12" x14ac:dyDescent="0.35">
      <c r="A174">
        <v>2019</v>
      </c>
      <c r="B174">
        <v>6</v>
      </c>
      <c r="C174">
        <v>5</v>
      </c>
      <c r="D174">
        <v>201</v>
      </c>
      <c r="E174" t="s">
        <v>117</v>
      </c>
      <c r="F174">
        <v>1415.02</v>
      </c>
      <c r="G174">
        <v>-9.6199999999999992</v>
      </c>
      <c r="H174">
        <v>0</v>
      </c>
      <c r="I174">
        <v>0</v>
      </c>
      <c r="J174">
        <v>0</v>
      </c>
      <c r="K174">
        <v>1405.4</v>
      </c>
      <c r="L174" t="str">
        <f t="shared" si="2"/>
        <v>3-Small C&amp;I</v>
      </c>
    </row>
    <row r="175" spans="1:12" x14ac:dyDescent="0.35">
      <c r="A175">
        <v>2019</v>
      </c>
      <c r="B175">
        <v>6</v>
      </c>
      <c r="C175">
        <v>5</v>
      </c>
      <c r="D175">
        <v>201</v>
      </c>
      <c r="E175" t="s">
        <v>118</v>
      </c>
      <c r="F175">
        <v>23456.5</v>
      </c>
      <c r="G175">
        <v>-159.41999999999999</v>
      </c>
      <c r="H175">
        <v>0</v>
      </c>
      <c r="I175">
        <v>0</v>
      </c>
      <c r="J175">
        <v>0</v>
      </c>
      <c r="K175">
        <v>23297.08</v>
      </c>
      <c r="L175" t="str">
        <f t="shared" si="2"/>
        <v>3-Small C&amp;I</v>
      </c>
    </row>
    <row r="176" spans="1:12" x14ac:dyDescent="0.35">
      <c r="A176">
        <v>2019</v>
      </c>
      <c r="B176">
        <v>6</v>
      </c>
      <c r="C176">
        <v>5</v>
      </c>
      <c r="D176">
        <v>201</v>
      </c>
      <c r="E176" t="s">
        <v>119</v>
      </c>
      <c r="F176">
        <v>429261.45</v>
      </c>
      <c r="G176">
        <v>-214.28</v>
      </c>
      <c r="H176">
        <v>0</v>
      </c>
      <c r="I176">
        <v>0</v>
      </c>
      <c r="J176">
        <v>0</v>
      </c>
      <c r="K176">
        <v>429047.17</v>
      </c>
      <c r="L176" t="str">
        <f t="shared" si="2"/>
        <v>4-Medium C&amp;I</v>
      </c>
    </row>
    <row r="177" spans="1:12" x14ac:dyDescent="0.35">
      <c r="A177">
        <v>2019</v>
      </c>
      <c r="B177">
        <v>6</v>
      </c>
      <c r="C177">
        <v>5</v>
      </c>
      <c r="D177">
        <v>201</v>
      </c>
      <c r="E177" t="s">
        <v>127</v>
      </c>
      <c r="F177">
        <v>32753.54</v>
      </c>
      <c r="G177">
        <v>-16.39</v>
      </c>
      <c r="H177">
        <v>0</v>
      </c>
      <c r="I177">
        <v>0</v>
      </c>
      <c r="J177">
        <v>0</v>
      </c>
      <c r="K177">
        <v>32737.15</v>
      </c>
      <c r="L177" t="str">
        <f t="shared" si="2"/>
        <v>4-Medium C&amp;I</v>
      </c>
    </row>
    <row r="178" spans="1:12" x14ac:dyDescent="0.35">
      <c r="A178">
        <v>2019</v>
      </c>
      <c r="B178">
        <v>6</v>
      </c>
      <c r="C178">
        <v>5</v>
      </c>
      <c r="D178">
        <v>201</v>
      </c>
      <c r="E178" t="s">
        <v>128</v>
      </c>
      <c r="F178">
        <v>7684.48</v>
      </c>
      <c r="G178">
        <v>-3.85</v>
      </c>
      <c r="H178">
        <v>0</v>
      </c>
      <c r="I178">
        <v>0</v>
      </c>
      <c r="J178">
        <v>0</v>
      </c>
      <c r="K178">
        <v>7680.63</v>
      </c>
      <c r="L178" t="str">
        <f t="shared" si="2"/>
        <v>4-Medium C&amp;I</v>
      </c>
    </row>
    <row r="179" spans="1:12" x14ac:dyDescent="0.35">
      <c r="A179">
        <v>2019</v>
      </c>
      <c r="B179">
        <v>6</v>
      </c>
      <c r="C179">
        <v>5</v>
      </c>
      <c r="D179">
        <v>201</v>
      </c>
      <c r="E179" t="s">
        <v>120</v>
      </c>
      <c r="F179">
        <v>1547294.93</v>
      </c>
      <c r="G179">
        <v>-773.64</v>
      </c>
      <c r="H179">
        <v>0</v>
      </c>
      <c r="I179">
        <v>0</v>
      </c>
      <c r="J179">
        <v>0</v>
      </c>
      <c r="K179">
        <v>1546521.29</v>
      </c>
      <c r="L179" t="str">
        <f t="shared" si="2"/>
        <v>5-Large C&amp;I</v>
      </c>
    </row>
    <row r="180" spans="1:12" x14ac:dyDescent="0.35">
      <c r="A180">
        <v>2019</v>
      </c>
      <c r="B180">
        <v>6</v>
      </c>
      <c r="C180">
        <v>5</v>
      </c>
      <c r="D180">
        <v>201</v>
      </c>
      <c r="E180" t="s">
        <v>121</v>
      </c>
      <c r="F180">
        <v>816066.79</v>
      </c>
      <c r="G180">
        <v>-21060.34</v>
      </c>
      <c r="H180">
        <v>0</v>
      </c>
      <c r="I180">
        <v>0</v>
      </c>
      <c r="J180">
        <v>0</v>
      </c>
      <c r="K180">
        <v>795006.45</v>
      </c>
      <c r="L180" t="str">
        <f t="shared" si="2"/>
        <v>1-Residential</v>
      </c>
    </row>
    <row r="181" spans="1:12" x14ac:dyDescent="0.35">
      <c r="A181">
        <v>2019</v>
      </c>
      <c r="B181">
        <v>6</v>
      </c>
      <c r="C181">
        <v>5</v>
      </c>
      <c r="D181">
        <v>201</v>
      </c>
      <c r="E181" t="s">
        <v>122</v>
      </c>
      <c r="F181">
        <v>179473.46</v>
      </c>
      <c r="G181">
        <v>-4629.95</v>
      </c>
      <c r="H181">
        <v>0</v>
      </c>
      <c r="I181">
        <v>0</v>
      </c>
      <c r="J181">
        <v>0</v>
      </c>
      <c r="K181">
        <v>174843.51</v>
      </c>
      <c r="L181" t="str">
        <f t="shared" si="2"/>
        <v>2-Low Income Residential</v>
      </c>
    </row>
    <row r="182" spans="1:12" x14ac:dyDescent="0.35">
      <c r="A182">
        <v>2019</v>
      </c>
      <c r="B182">
        <v>6</v>
      </c>
      <c r="C182">
        <v>5</v>
      </c>
      <c r="D182">
        <v>201</v>
      </c>
      <c r="E182" t="s">
        <v>133</v>
      </c>
      <c r="F182">
        <v>225.8</v>
      </c>
      <c r="G182">
        <v>-5.82</v>
      </c>
      <c r="H182">
        <v>0</v>
      </c>
      <c r="I182">
        <v>0</v>
      </c>
      <c r="J182">
        <v>0</v>
      </c>
      <c r="K182">
        <v>219.98</v>
      </c>
      <c r="L182" t="str">
        <f t="shared" si="2"/>
        <v>1-Residential</v>
      </c>
    </row>
    <row r="183" spans="1:12" x14ac:dyDescent="0.35">
      <c r="A183">
        <v>2019</v>
      </c>
      <c r="B183">
        <v>6</v>
      </c>
      <c r="C183">
        <v>5</v>
      </c>
      <c r="D183">
        <v>201</v>
      </c>
      <c r="E183" t="s">
        <v>125</v>
      </c>
      <c r="F183">
        <v>1.97</v>
      </c>
      <c r="G183">
        <v>-0.01</v>
      </c>
      <c r="H183">
        <v>0</v>
      </c>
      <c r="I183">
        <v>0</v>
      </c>
      <c r="J183">
        <v>0</v>
      </c>
      <c r="K183">
        <v>1.96</v>
      </c>
      <c r="L183" t="str">
        <f t="shared" si="2"/>
        <v>Street</v>
      </c>
    </row>
    <row r="184" spans="1:12" x14ac:dyDescent="0.35">
      <c r="A184">
        <v>2019</v>
      </c>
      <c r="B184">
        <v>7</v>
      </c>
      <c r="C184">
        <v>4</v>
      </c>
      <c r="D184">
        <v>201</v>
      </c>
      <c r="E184" t="s">
        <v>115</v>
      </c>
      <c r="F184">
        <v>193074.49</v>
      </c>
      <c r="G184">
        <v>-1312.78</v>
      </c>
      <c r="H184">
        <v>0</v>
      </c>
      <c r="I184">
        <v>0</v>
      </c>
      <c r="J184">
        <v>0</v>
      </c>
      <c r="K184">
        <v>191761.71</v>
      </c>
      <c r="L184" t="str">
        <f t="shared" si="2"/>
        <v>3-Small C&amp;I</v>
      </c>
    </row>
    <row r="185" spans="1:12" x14ac:dyDescent="0.35">
      <c r="A185">
        <v>2019</v>
      </c>
      <c r="B185">
        <v>7</v>
      </c>
      <c r="C185">
        <v>4</v>
      </c>
      <c r="D185">
        <v>201</v>
      </c>
      <c r="E185" t="s">
        <v>116</v>
      </c>
      <c r="F185">
        <v>75.58</v>
      </c>
      <c r="G185">
        <v>-0.52</v>
      </c>
      <c r="H185">
        <v>0</v>
      </c>
      <c r="I185">
        <v>0</v>
      </c>
      <c r="J185">
        <v>0</v>
      </c>
      <c r="K185">
        <v>75.06</v>
      </c>
      <c r="L185" t="str">
        <f t="shared" si="2"/>
        <v>3-Small C&amp;I</v>
      </c>
    </row>
    <row r="186" spans="1:12" x14ac:dyDescent="0.35">
      <c r="A186">
        <v>2019</v>
      </c>
      <c r="B186">
        <v>7</v>
      </c>
      <c r="C186">
        <v>4</v>
      </c>
      <c r="D186">
        <v>201</v>
      </c>
      <c r="E186" t="s">
        <v>117</v>
      </c>
      <c r="F186">
        <v>580.41</v>
      </c>
      <c r="G186">
        <v>-3.95</v>
      </c>
      <c r="H186">
        <v>0</v>
      </c>
      <c r="I186">
        <v>0</v>
      </c>
      <c r="J186">
        <v>0</v>
      </c>
      <c r="K186">
        <v>576.46</v>
      </c>
      <c r="L186" t="str">
        <f t="shared" si="2"/>
        <v>3-Small C&amp;I</v>
      </c>
    </row>
    <row r="187" spans="1:12" x14ac:dyDescent="0.35">
      <c r="A187">
        <v>2019</v>
      </c>
      <c r="B187">
        <v>7</v>
      </c>
      <c r="C187">
        <v>4</v>
      </c>
      <c r="D187">
        <v>201</v>
      </c>
      <c r="E187" t="s">
        <v>118</v>
      </c>
      <c r="F187">
        <v>1764.41</v>
      </c>
      <c r="G187">
        <v>-11.99</v>
      </c>
      <c r="H187">
        <v>0</v>
      </c>
      <c r="I187">
        <v>0</v>
      </c>
      <c r="J187">
        <v>0</v>
      </c>
      <c r="K187">
        <v>1752.42</v>
      </c>
      <c r="L187" t="str">
        <f t="shared" si="2"/>
        <v>3-Small C&amp;I</v>
      </c>
    </row>
    <row r="188" spans="1:12" x14ac:dyDescent="0.35">
      <c r="A188">
        <v>2019</v>
      </c>
      <c r="B188">
        <v>7</v>
      </c>
      <c r="C188">
        <v>4</v>
      </c>
      <c r="D188">
        <v>201</v>
      </c>
      <c r="E188" t="s">
        <v>119</v>
      </c>
      <c r="F188">
        <v>131700.01999999999</v>
      </c>
      <c r="G188">
        <v>-65.83</v>
      </c>
      <c r="H188">
        <v>0</v>
      </c>
      <c r="I188">
        <v>0</v>
      </c>
      <c r="J188">
        <v>0</v>
      </c>
      <c r="K188">
        <v>131634.19</v>
      </c>
      <c r="L188" t="str">
        <f t="shared" si="2"/>
        <v>4-Medium C&amp;I</v>
      </c>
    </row>
    <row r="189" spans="1:12" x14ac:dyDescent="0.35">
      <c r="A189">
        <v>2019</v>
      </c>
      <c r="B189">
        <v>7</v>
      </c>
      <c r="C189">
        <v>4</v>
      </c>
      <c r="D189">
        <v>201</v>
      </c>
      <c r="E189" t="s">
        <v>127</v>
      </c>
      <c r="F189">
        <v>1.45</v>
      </c>
      <c r="G189">
        <v>0</v>
      </c>
      <c r="H189">
        <v>0</v>
      </c>
      <c r="I189">
        <v>0</v>
      </c>
      <c r="J189">
        <v>0</v>
      </c>
      <c r="K189">
        <v>1.45</v>
      </c>
      <c r="L189" t="str">
        <f t="shared" si="2"/>
        <v>4-Medium C&amp;I</v>
      </c>
    </row>
    <row r="190" spans="1:12" x14ac:dyDescent="0.35">
      <c r="A190">
        <v>2019</v>
      </c>
      <c r="B190">
        <v>7</v>
      </c>
      <c r="C190">
        <v>4</v>
      </c>
      <c r="D190">
        <v>201</v>
      </c>
      <c r="E190" t="s">
        <v>120</v>
      </c>
      <c r="F190">
        <v>125139.38</v>
      </c>
      <c r="G190">
        <v>-62.58</v>
      </c>
      <c r="H190">
        <v>0</v>
      </c>
      <c r="I190">
        <v>0</v>
      </c>
      <c r="J190">
        <v>0</v>
      </c>
      <c r="K190">
        <v>125076.8</v>
      </c>
      <c r="L190" t="str">
        <f t="shared" si="2"/>
        <v>5-Large C&amp;I</v>
      </c>
    </row>
    <row r="191" spans="1:12" x14ac:dyDescent="0.35">
      <c r="A191">
        <v>2019</v>
      </c>
      <c r="B191">
        <v>7</v>
      </c>
      <c r="C191">
        <v>4</v>
      </c>
      <c r="D191">
        <v>201</v>
      </c>
      <c r="E191" t="s">
        <v>121</v>
      </c>
      <c r="F191">
        <v>1007822.89</v>
      </c>
      <c r="G191">
        <v>-26000.18</v>
      </c>
      <c r="H191">
        <v>0</v>
      </c>
      <c r="I191">
        <v>0</v>
      </c>
      <c r="J191">
        <v>0</v>
      </c>
      <c r="K191">
        <v>981822.71</v>
      </c>
      <c r="L191" t="str">
        <f t="shared" si="2"/>
        <v>1-Residential</v>
      </c>
    </row>
    <row r="192" spans="1:12" x14ac:dyDescent="0.35">
      <c r="A192">
        <v>2019</v>
      </c>
      <c r="B192">
        <v>7</v>
      </c>
      <c r="C192">
        <v>4</v>
      </c>
      <c r="D192">
        <v>201</v>
      </c>
      <c r="E192" t="s">
        <v>122</v>
      </c>
      <c r="F192">
        <v>7181.53</v>
      </c>
      <c r="G192">
        <v>-185.33</v>
      </c>
      <c r="H192">
        <v>0</v>
      </c>
      <c r="I192">
        <v>0</v>
      </c>
      <c r="J192">
        <v>0</v>
      </c>
      <c r="K192">
        <v>6996.2</v>
      </c>
      <c r="L192" t="str">
        <f t="shared" si="2"/>
        <v>2-Low Income Residential</v>
      </c>
    </row>
    <row r="193" spans="1:12" x14ac:dyDescent="0.35">
      <c r="A193">
        <v>2019</v>
      </c>
      <c r="B193">
        <v>7</v>
      </c>
      <c r="C193">
        <v>4</v>
      </c>
      <c r="D193">
        <v>201</v>
      </c>
      <c r="E193" t="s">
        <v>123</v>
      </c>
      <c r="F193">
        <v>1117.54</v>
      </c>
      <c r="G193">
        <v>-7.6</v>
      </c>
      <c r="H193">
        <v>0</v>
      </c>
      <c r="I193">
        <v>0</v>
      </c>
      <c r="J193">
        <v>0</v>
      </c>
      <c r="K193">
        <v>1109.94</v>
      </c>
      <c r="L193" t="str">
        <f t="shared" si="2"/>
        <v>Street</v>
      </c>
    </row>
    <row r="194" spans="1:12" x14ac:dyDescent="0.35">
      <c r="A194">
        <v>2019</v>
      </c>
      <c r="B194">
        <v>7</v>
      </c>
      <c r="C194">
        <v>4</v>
      </c>
      <c r="D194">
        <v>201</v>
      </c>
      <c r="E194" t="s">
        <v>124</v>
      </c>
      <c r="F194">
        <v>471.74</v>
      </c>
      <c r="G194">
        <v>-3.21</v>
      </c>
      <c r="H194">
        <v>0</v>
      </c>
      <c r="I194">
        <v>0</v>
      </c>
      <c r="J194">
        <v>0</v>
      </c>
      <c r="K194">
        <v>468.53</v>
      </c>
      <c r="L194" t="str">
        <f t="shared" ref="L194:L257" si="3">VLOOKUP(E194,N:O,2,FALSE)</f>
        <v>Street</v>
      </c>
    </row>
    <row r="195" spans="1:12" x14ac:dyDescent="0.35">
      <c r="A195">
        <v>2019</v>
      </c>
      <c r="B195">
        <v>7</v>
      </c>
      <c r="C195">
        <v>4</v>
      </c>
      <c r="D195">
        <v>201</v>
      </c>
      <c r="E195" t="s">
        <v>125</v>
      </c>
      <c r="F195">
        <v>1.45</v>
      </c>
      <c r="G195">
        <v>-0.01</v>
      </c>
      <c r="H195">
        <v>0</v>
      </c>
      <c r="I195">
        <v>0</v>
      </c>
      <c r="J195">
        <v>0</v>
      </c>
      <c r="K195">
        <v>1.44</v>
      </c>
      <c r="L195" t="str">
        <f t="shared" si="3"/>
        <v>Street</v>
      </c>
    </row>
    <row r="196" spans="1:12" x14ac:dyDescent="0.35">
      <c r="A196">
        <v>2019</v>
      </c>
      <c r="B196">
        <v>7</v>
      </c>
      <c r="C196">
        <v>4</v>
      </c>
      <c r="D196">
        <v>201</v>
      </c>
      <c r="E196" t="s">
        <v>121</v>
      </c>
      <c r="F196">
        <v>148.41999999999999</v>
      </c>
      <c r="G196">
        <v>-3.84</v>
      </c>
      <c r="H196">
        <v>0</v>
      </c>
      <c r="I196">
        <v>0</v>
      </c>
      <c r="J196">
        <v>0</v>
      </c>
      <c r="K196">
        <v>144.58000000000001</v>
      </c>
      <c r="L196" t="str">
        <f t="shared" si="3"/>
        <v>1-Residential</v>
      </c>
    </row>
    <row r="197" spans="1:12" x14ac:dyDescent="0.35">
      <c r="A197">
        <v>2019</v>
      </c>
      <c r="B197">
        <v>7</v>
      </c>
      <c r="C197">
        <v>5</v>
      </c>
      <c r="D197">
        <v>201</v>
      </c>
      <c r="E197" t="s">
        <v>115</v>
      </c>
      <c r="F197">
        <v>9478435.4299999997</v>
      </c>
      <c r="G197">
        <v>-64439.25</v>
      </c>
      <c r="H197">
        <v>0</v>
      </c>
      <c r="I197">
        <v>0</v>
      </c>
      <c r="J197">
        <v>0</v>
      </c>
      <c r="K197">
        <v>9413996.1799999997</v>
      </c>
      <c r="L197" t="str">
        <f t="shared" si="3"/>
        <v>3-Small C&amp;I</v>
      </c>
    </row>
    <row r="198" spans="1:12" x14ac:dyDescent="0.35">
      <c r="A198">
        <v>2019</v>
      </c>
      <c r="B198">
        <v>7</v>
      </c>
      <c r="C198">
        <v>5</v>
      </c>
      <c r="D198">
        <v>201</v>
      </c>
      <c r="E198" t="s">
        <v>116</v>
      </c>
      <c r="F198">
        <v>460.04</v>
      </c>
      <c r="G198">
        <v>-3.12</v>
      </c>
      <c r="H198">
        <v>0</v>
      </c>
      <c r="I198">
        <v>0</v>
      </c>
      <c r="J198">
        <v>0</v>
      </c>
      <c r="K198">
        <v>456.92</v>
      </c>
      <c r="L198" t="str">
        <f t="shared" si="3"/>
        <v>3-Small C&amp;I</v>
      </c>
    </row>
    <row r="199" spans="1:12" x14ac:dyDescent="0.35">
      <c r="A199">
        <v>2019</v>
      </c>
      <c r="B199">
        <v>7</v>
      </c>
      <c r="C199">
        <v>5</v>
      </c>
      <c r="D199">
        <v>201</v>
      </c>
      <c r="E199" t="s">
        <v>126</v>
      </c>
      <c r="F199">
        <v>17279.93</v>
      </c>
      <c r="G199">
        <v>-117.64</v>
      </c>
      <c r="H199">
        <v>0</v>
      </c>
      <c r="I199">
        <v>0</v>
      </c>
      <c r="J199">
        <v>0</v>
      </c>
      <c r="K199">
        <v>17162.29</v>
      </c>
      <c r="L199" t="str">
        <f t="shared" si="3"/>
        <v>3-Small C&amp;I</v>
      </c>
    </row>
    <row r="200" spans="1:12" x14ac:dyDescent="0.35">
      <c r="A200">
        <v>2019</v>
      </c>
      <c r="B200">
        <v>7</v>
      </c>
      <c r="C200">
        <v>5</v>
      </c>
      <c r="D200">
        <v>201</v>
      </c>
      <c r="E200" t="s">
        <v>117</v>
      </c>
      <c r="F200">
        <v>93231.73</v>
      </c>
      <c r="G200">
        <v>-633.92999999999995</v>
      </c>
      <c r="H200">
        <v>0</v>
      </c>
      <c r="I200">
        <v>0</v>
      </c>
      <c r="J200">
        <v>0</v>
      </c>
      <c r="K200">
        <v>92597.8</v>
      </c>
      <c r="L200" t="str">
        <f t="shared" si="3"/>
        <v>3-Small C&amp;I</v>
      </c>
    </row>
    <row r="201" spans="1:12" x14ac:dyDescent="0.35">
      <c r="A201">
        <v>2019</v>
      </c>
      <c r="B201">
        <v>7</v>
      </c>
      <c r="C201">
        <v>5</v>
      </c>
      <c r="D201">
        <v>201</v>
      </c>
      <c r="E201" t="s">
        <v>118</v>
      </c>
      <c r="F201">
        <v>684469.24</v>
      </c>
      <c r="G201">
        <v>-4649.63</v>
      </c>
      <c r="H201">
        <v>0</v>
      </c>
      <c r="I201">
        <v>0</v>
      </c>
      <c r="J201">
        <v>0</v>
      </c>
      <c r="K201">
        <v>679819.61</v>
      </c>
      <c r="L201" t="str">
        <f t="shared" si="3"/>
        <v>3-Small C&amp;I</v>
      </c>
    </row>
    <row r="202" spans="1:12" x14ac:dyDescent="0.35">
      <c r="A202">
        <v>2019</v>
      </c>
      <c r="B202">
        <v>7</v>
      </c>
      <c r="C202">
        <v>5</v>
      </c>
      <c r="D202">
        <v>201</v>
      </c>
      <c r="E202" t="s">
        <v>119</v>
      </c>
      <c r="F202">
        <v>12605225.76</v>
      </c>
      <c r="G202">
        <v>-6304</v>
      </c>
      <c r="H202">
        <v>0</v>
      </c>
      <c r="I202">
        <v>0</v>
      </c>
      <c r="J202">
        <v>0</v>
      </c>
      <c r="K202">
        <v>12598921.76</v>
      </c>
      <c r="L202" t="str">
        <f t="shared" si="3"/>
        <v>4-Medium C&amp;I</v>
      </c>
    </row>
    <row r="203" spans="1:12" x14ac:dyDescent="0.35">
      <c r="A203">
        <v>2019</v>
      </c>
      <c r="B203">
        <v>7</v>
      </c>
      <c r="C203">
        <v>5</v>
      </c>
      <c r="D203">
        <v>201</v>
      </c>
      <c r="E203" t="s">
        <v>127</v>
      </c>
      <c r="F203">
        <v>639423.44999999995</v>
      </c>
      <c r="G203">
        <v>-319.66000000000003</v>
      </c>
      <c r="H203">
        <v>0</v>
      </c>
      <c r="I203">
        <v>0</v>
      </c>
      <c r="J203">
        <v>0</v>
      </c>
      <c r="K203">
        <v>639103.79</v>
      </c>
      <c r="L203" t="str">
        <f t="shared" si="3"/>
        <v>4-Medium C&amp;I</v>
      </c>
    </row>
    <row r="204" spans="1:12" x14ac:dyDescent="0.35">
      <c r="A204">
        <v>2019</v>
      </c>
      <c r="B204">
        <v>7</v>
      </c>
      <c r="C204">
        <v>5</v>
      </c>
      <c r="D204">
        <v>201</v>
      </c>
      <c r="E204" t="s">
        <v>128</v>
      </c>
      <c r="F204">
        <v>433631.25</v>
      </c>
      <c r="G204">
        <v>-216.74</v>
      </c>
      <c r="H204">
        <v>0</v>
      </c>
      <c r="I204">
        <v>0</v>
      </c>
      <c r="J204">
        <v>0</v>
      </c>
      <c r="K204">
        <v>433414.51</v>
      </c>
      <c r="L204" t="str">
        <f t="shared" si="3"/>
        <v>4-Medium C&amp;I</v>
      </c>
    </row>
    <row r="205" spans="1:12" x14ac:dyDescent="0.35">
      <c r="A205">
        <v>2019</v>
      </c>
      <c r="B205">
        <v>7</v>
      </c>
      <c r="C205">
        <v>5</v>
      </c>
      <c r="D205">
        <v>201</v>
      </c>
      <c r="E205" t="s">
        <v>120</v>
      </c>
      <c r="F205">
        <v>21115021.629999999</v>
      </c>
      <c r="G205">
        <v>-10609.17</v>
      </c>
      <c r="H205">
        <v>0</v>
      </c>
      <c r="I205">
        <v>0</v>
      </c>
      <c r="J205">
        <v>0</v>
      </c>
      <c r="K205">
        <v>21104412.460000001</v>
      </c>
      <c r="L205" t="str">
        <f t="shared" si="3"/>
        <v>5-Large C&amp;I</v>
      </c>
    </row>
    <row r="206" spans="1:12" x14ac:dyDescent="0.35">
      <c r="A206">
        <v>2019</v>
      </c>
      <c r="B206">
        <v>7</v>
      </c>
      <c r="C206">
        <v>5</v>
      </c>
      <c r="D206">
        <v>201</v>
      </c>
      <c r="E206" t="s">
        <v>121</v>
      </c>
      <c r="F206">
        <v>37443585.420000002</v>
      </c>
      <c r="G206">
        <v>-966078.43</v>
      </c>
      <c r="H206">
        <v>0</v>
      </c>
      <c r="I206">
        <v>-0.03</v>
      </c>
      <c r="J206">
        <v>0</v>
      </c>
      <c r="K206">
        <v>36477506.960000001</v>
      </c>
      <c r="L206" t="str">
        <f t="shared" si="3"/>
        <v>1-Residential</v>
      </c>
    </row>
    <row r="207" spans="1:12" x14ac:dyDescent="0.35">
      <c r="A207">
        <v>2019</v>
      </c>
      <c r="B207">
        <v>7</v>
      </c>
      <c r="C207">
        <v>5</v>
      </c>
      <c r="D207">
        <v>201</v>
      </c>
      <c r="E207" t="s">
        <v>122</v>
      </c>
      <c r="F207">
        <v>5188804.87</v>
      </c>
      <c r="G207">
        <v>-133870.06</v>
      </c>
      <c r="H207">
        <v>0</v>
      </c>
      <c r="I207">
        <v>0</v>
      </c>
      <c r="J207">
        <v>0</v>
      </c>
      <c r="K207">
        <v>5054934.8099999996</v>
      </c>
      <c r="L207" t="str">
        <f t="shared" si="3"/>
        <v>2-Low Income Residential</v>
      </c>
    </row>
    <row r="208" spans="1:12" x14ac:dyDescent="0.35">
      <c r="A208">
        <v>2019</v>
      </c>
      <c r="B208">
        <v>7</v>
      </c>
      <c r="C208">
        <v>5</v>
      </c>
      <c r="D208">
        <v>201</v>
      </c>
      <c r="E208" t="s">
        <v>133</v>
      </c>
      <c r="F208">
        <v>37906.14</v>
      </c>
      <c r="G208">
        <v>-977.94</v>
      </c>
      <c r="H208">
        <v>0</v>
      </c>
      <c r="I208">
        <v>0</v>
      </c>
      <c r="J208">
        <v>0</v>
      </c>
      <c r="K208">
        <v>36928.199999999997</v>
      </c>
      <c r="L208" t="str">
        <f t="shared" si="3"/>
        <v>1-Residential</v>
      </c>
    </row>
    <row r="209" spans="1:12" x14ac:dyDescent="0.35">
      <c r="A209">
        <v>2019</v>
      </c>
      <c r="B209">
        <v>7</v>
      </c>
      <c r="C209">
        <v>5</v>
      </c>
      <c r="D209">
        <v>201</v>
      </c>
      <c r="E209" t="s">
        <v>123</v>
      </c>
      <c r="F209">
        <v>137410.92000000001</v>
      </c>
      <c r="G209">
        <v>-908.83</v>
      </c>
      <c r="H209">
        <v>0</v>
      </c>
      <c r="I209">
        <v>0</v>
      </c>
      <c r="J209">
        <v>0</v>
      </c>
      <c r="K209">
        <v>136502.09</v>
      </c>
      <c r="L209" t="str">
        <f t="shared" si="3"/>
        <v>Street</v>
      </c>
    </row>
    <row r="210" spans="1:12" x14ac:dyDescent="0.35">
      <c r="A210">
        <v>2019</v>
      </c>
      <c r="B210">
        <v>7</v>
      </c>
      <c r="C210">
        <v>5</v>
      </c>
      <c r="D210">
        <v>201</v>
      </c>
      <c r="E210" t="s">
        <v>129</v>
      </c>
      <c r="F210">
        <v>-16363.67</v>
      </c>
      <c r="G210">
        <v>141.47</v>
      </c>
      <c r="H210">
        <v>0</v>
      </c>
      <c r="I210">
        <v>0</v>
      </c>
      <c r="J210">
        <v>0</v>
      </c>
      <c r="K210">
        <v>-16222.2</v>
      </c>
      <c r="L210" t="str">
        <f t="shared" si="3"/>
        <v>Street</v>
      </c>
    </row>
    <row r="211" spans="1:12" x14ac:dyDescent="0.35">
      <c r="A211">
        <v>2019</v>
      </c>
      <c r="B211">
        <v>7</v>
      </c>
      <c r="C211">
        <v>5</v>
      </c>
      <c r="D211">
        <v>201</v>
      </c>
      <c r="E211" t="s">
        <v>130</v>
      </c>
      <c r="F211">
        <v>318.12</v>
      </c>
      <c r="G211">
        <v>-2.16</v>
      </c>
      <c r="H211">
        <v>0</v>
      </c>
      <c r="I211">
        <v>0</v>
      </c>
      <c r="J211">
        <v>0</v>
      </c>
      <c r="K211">
        <v>315.95999999999998</v>
      </c>
      <c r="L211" t="str">
        <f t="shared" si="3"/>
        <v>Street</v>
      </c>
    </row>
    <row r="212" spans="1:12" x14ac:dyDescent="0.35">
      <c r="A212">
        <v>2019</v>
      </c>
      <c r="B212">
        <v>7</v>
      </c>
      <c r="C212">
        <v>5</v>
      </c>
      <c r="D212">
        <v>201</v>
      </c>
      <c r="E212" t="s">
        <v>124</v>
      </c>
      <c r="F212">
        <v>1458.75</v>
      </c>
      <c r="G212">
        <v>-9.92</v>
      </c>
      <c r="H212">
        <v>0</v>
      </c>
      <c r="I212">
        <v>0</v>
      </c>
      <c r="J212">
        <v>0</v>
      </c>
      <c r="K212">
        <v>1448.83</v>
      </c>
      <c r="L212" t="str">
        <f t="shared" si="3"/>
        <v>Street</v>
      </c>
    </row>
    <row r="213" spans="1:12" x14ac:dyDescent="0.35">
      <c r="A213">
        <v>2019</v>
      </c>
      <c r="B213">
        <v>7</v>
      </c>
      <c r="C213">
        <v>5</v>
      </c>
      <c r="D213">
        <v>201</v>
      </c>
      <c r="E213" t="s">
        <v>125</v>
      </c>
      <c r="F213">
        <v>103432.8</v>
      </c>
      <c r="G213">
        <v>-703.63</v>
      </c>
      <c r="H213">
        <v>0</v>
      </c>
      <c r="I213">
        <v>0</v>
      </c>
      <c r="J213">
        <v>0</v>
      </c>
      <c r="K213">
        <v>102729.17</v>
      </c>
      <c r="L213" t="str">
        <f t="shared" si="3"/>
        <v>Street</v>
      </c>
    </row>
    <row r="214" spans="1:12" x14ac:dyDescent="0.35">
      <c r="A214">
        <v>2019</v>
      </c>
      <c r="B214">
        <v>7</v>
      </c>
      <c r="C214">
        <v>5</v>
      </c>
      <c r="D214">
        <v>201</v>
      </c>
      <c r="E214" t="s">
        <v>131</v>
      </c>
      <c r="F214">
        <v>230876.77</v>
      </c>
      <c r="G214">
        <v>-1661.57</v>
      </c>
      <c r="H214">
        <v>0</v>
      </c>
      <c r="I214">
        <v>0</v>
      </c>
      <c r="J214">
        <v>0</v>
      </c>
      <c r="K214">
        <v>229215.2</v>
      </c>
      <c r="L214" t="str">
        <f t="shared" si="3"/>
        <v>Street</v>
      </c>
    </row>
    <row r="215" spans="1:12" x14ac:dyDescent="0.35">
      <c r="A215">
        <v>2019</v>
      </c>
      <c r="B215">
        <v>7</v>
      </c>
      <c r="C215">
        <v>5</v>
      </c>
      <c r="D215">
        <v>201</v>
      </c>
      <c r="E215" t="s">
        <v>132</v>
      </c>
      <c r="F215">
        <v>27.47</v>
      </c>
      <c r="G215">
        <v>-0.19</v>
      </c>
      <c r="H215">
        <v>0</v>
      </c>
      <c r="I215">
        <v>0</v>
      </c>
      <c r="J215">
        <v>0</v>
      </c>
      <c r="K215">
        <v>27.28</v>
      </c>
      <c r="L215" t="str">
        <f t="shared" si="3"/>
        <v>Street</v>
      </c>
    </row>
    <row r="216" spans="1:12" x14ac:dyDescent="0.35">
      <c r="A216">
        <v>2019</v>
      </c>
      <c r="B216">
        <v>7</v>
      </c>
      <c r="C216">
        <v>5</v>
      </c>
      <c r="D216">
        <v>201</v>
      </c>
      <c r="E216" t="s">
        <v>115</v>
      </c>
      <c r="F216">
        <v>634169.18000000005</v>
      </c>
      <c r="G216">
        <v>-4311.58</v>
      </c>
      <c r="H216">
        <v>0</v>
      </c>
      <c r="I216">
        <v>0</v>
      </c>
      <c r="J216">
        <v>0</v>
      </c>
      <c r="K216">
        <v>629857.6</v>
      </c>
      <c r="L216" t="str">
        <f t="shared" si="3"/>
        <v>3-Small C&amp;I</v>
      </c>
    </row>
    <row r="217" spans="1:12" x14ac:dyDescent="0.35">
      <c r="A217">
        <v>2019</v>
      </c>
      <c r="B217">
        <v>7</v>
      </c>
      <c r="C217">
        <v>5</v>
      </c>
      <c r="D217">
        <v>201</v>
      </c>
      <c r="E217" t="s">
        <v>126</v>
      </c>
      <c r="F217">
        <v>5148.45</v>
      </c>
      <c r="G217">
        <v>-34.9</v>
      </c>
      <c r="H217">
        <v>0</v>
      </c>
      <c r="I217">
        <v>0</v>
      </c>
      <c r="J217">
        <v>0</v>
      </c>
      <c r="K217">
        <v>5113.55</v>
      </c>
      <c r="L217" t="str">
        <f t="shared" si="3"/>
        <v>3-Small C&amp;I</v>
      </c>
    </row>
    <row r="218" spans="1:12" x14ac:dyDescent="0.35">
      <c r="A218">
        <v>2019</v>
      </c>
      <c r="B218">
        <v>7</v>
      </c>
      <c r="C218">
        <v>5</v>
      </c>
      <c r="D218">
        <v>201</v>
      </c>
      <c r="E218" t="s">
        <v>117</v>
      </c>
      <c r="F218">
        <v>1178</v>
      </c>
      <c r="G218">
        <v>-8.01</v>
      </c>
      <c r="H218">
        <v>0</v>
      </c>
      <c r="I218">
        <v>0</v>
      </c>
      <c r="J218">
        <v>0</v>
      </c>
      <c r="K218">
        <v>1169.99</v>
      </c>
      <c r="L218" t="str">
        <f t="shared" si="3"/>
        <v>3-Small C&amp;I</v>
      </c>
    </row>
    <row r="219" spans="1:12" x14ac:dyDescent="0.35">
      <c r="A219">
        <v>2019</v>
      </c>
      <c r="B219">
        <v>7</v>
      </c>
      <c r="C219">
        <v>5</v>
      </c>
      <c r="D219">
        <v>201</v>
      </c>
      <c r="E219" t="s">
        <v>118</v>
      </c>
      <c r="F219">
        <v>34434.93</v>
      </c>
      <c r="G219">
        <v>-234</v>
      </c>
      <c r="H219">
        <v>0</v>
      </c>
      <c r="I219">
        <v>0</v>
      </c>
      <c r="J219">
        <v>0</v>
      </c>
      <c r="K219">
        <v>34200.93</v>
      </c>
      <c r="L219" t="str">
        <f t="shared" si="3"/>
        <v>3-Small C&amp;I</v>
      </c>
    </row>
    <row r="220" spans="1:12" x14ac:dyDescent="0.35">
      <c r="A220">
        <v>2019</v>
      </c>
      <c r="B220">
        <v>7</v>
      </c>
      <c r="C220">
        <v>5</v>
      </c>
      <c r="D220">
        <v>201</v>
      </c>
      <c r="E220" t="s">
        <v>119</v>
      </c>
      <c r="F220">
        <v>941941.11</v>
      </c>
      <c r="G220">
        <v>-470.7</v>
      </c>
      <c r="H220">
        <v>0</v>
      </c>
      <c r="I220">
        <v>0</v>
      </c>
      <c r="J220">
        <v>0</v>
      </c>
      <c r="K220">
        <v>941470.41</v>
      </c>
      <c r="L220" t="str">
        <f t="shared" si="3"/>
        <v>4-Medium C&amp;I</v>
      </c>
    </row>
    <row r="221" spans="1:12" x14ac:dyDescent="0.35">
      <c r="A221">
        <v>2019</v>
      </c>
      <c r="B221">
        <v>7</v>
      </c>
      <c r="C221">
        <v>5</v>
      </c>
      <c r="D221">
        <v>201</v>
      </c>
      <c r="E221" t="s">
        <v>127</v>
      </c>
      <c r="F221">
        <v>34761.089999999997</v>
      </c>
      <c r="G221">
        <v>-17.36</v>
      </c>
      <c r="H221">
        <v>0</v>
      </c>
      <c r="I221">
        <v>0</v>
      </c>
      <c r="J221">
        <v>0</v>
      </c>
      <c r="K221">
        <v>34743.730000000003</v>
      </c>
      <c r="L221" t="str">
        <f t="shared" si="3"/>
        <v>4-Medium C&amp;I</v>
      </c>
    </row>
    <row r="222" spans="1:12" x14ac:dyDescent="0.35">
      <c r="A222">
        <v>2019</v>
      </c>
      <c r="B222">
        <v>7</v>
      </c>
      <c r="C222">
        <v>5</v>
      </c>
      <c r="D222">
        <v>201</v>
      </c>
      <c r="E222" t="s">
        <v>128</v>
      </c>
      <c r="F222">
        <v>11934.24</v>
      </c>
      <c r="G222">
        <v>-5.97</v>
      </c>
      <c r="H222">
        <v>0</v>
      </c>
      <c r="I222">
        <v>0</v>
      </c>
      <c r="J222">
        <v>0</v>
      </c>
      <c r="K222">
        <v>11928.27</v>
      </c>
      <c r="L222" t="str">
        <f t="shared" si="3"/>
        <v>4-Medium C&amp;I</v>
      </c>
    </row>
    <row r="223" spans="1:12" x14ac:dyDescent="0.35">
      <c r="A223">
        <v>2019</v>
      </c>
      <c r="B223">
        <v>7</v>
      </c>
      <c r="C223">
        <v>5</v>
      </c>
      <c r="D223">
        <v>201</v>
      </c>
      <c r="E223" t="s">
        <v>120</v>
      </c>
      <c r="F223">
        <v>2167331.61</v>
      </c>
      <c r="G223">
        <v>-1072.1099999999999</v>
      </c>
      <c r="H223">
        <v>0</v>
      </c>
      <c r="I223">
        <v>0</v>
      </c>
      <c r="J223">
        <v>0</v>
      </c>
      <c r="K223">
        <v>2166259.5</v>
      </c>
      <c r="L223" t="str">
        <f t="shared" si="3"/>
        <v>5-Large C&amp;I</v>
      </c>
    </row>
    <row r="224" spans="1:12" x14ac:dyDescent="0.35">
      <c r="A224">
        <v>2019</v>
      </c>
      <c r="B224">
        <v>7</v>
      </c>
      <c r="C224">
        <v>5</v>
      </c>
      <c r="D224">
        <v>201</v>
      </c>
      <c r="E224" t="s">
        <v>121</v>
      </c>
      <c r="F224">
        <v>2390013.0499999998</v>
      </c>
      <c r="G224">
        <v>-61682.46</v>
      </c>
      <c r="H224">
        <v>0</v>
      </c>
      <c r="I224">
        <v>0</v>
      </c>
      <c r="J224">
        <v>0</v>
      </c>
      <c r="K224">
        <v>2328330.59</v>
      </c>
      <c r="L224" t="str">
        <f t="shared" si="3"/>
        <v>1-Residential</v>
      </c>
    </row>
    <row r="225" spans="1:12" x14ac:dyDescent="0.35">
      <c r="A225">
        <v>2019</v>
      </c>
      <c r="B225">
        <v>7</v>
      </c>
      <c r="C225">
        <v>5</v>
      </c>
      <c r="D225">
        <v>201</v>
      </c>
      <c r="E225" t="s">
        <v>122</v>
      </c>
      <c r="F225">
        <v>315604.78000000003</v>
      </c>
      <c r="G225">
        <v>-8142.3</v>
      </c>
      <c r="H225">
        <v>0</v>
      </c>
      <c r="I225">
        <v>0</v>
      </c>
      <c r="J225">
        <v>0</v>
      </c>
      <c r="K225">
        <v>307462.48</v>
      </c>
      <c r="L225" t="str">
        <f t="shared" si="3"/>
        <v>2-Low Income Residential</v>
      </c>
    </row>
    <row r="226" spans="1:12" x14ac:dyDescent="0.35">
      <c r="A226">
        <v>2019</v>
      </c>
      <c r="B226">
        <v>7</v>
      </c>
      <c r="C226">
        <v>5</v>
      </c>
      <c r="D226">
        <v>201</v>
      </c>
      <c r="E226" t="s">
        <v>133</v>
      </c>
      <c r="F226">
        <v>1708.22</v>
      </c>
      <c r="G226">
        <v>-44.05</v>
      </c>
      <c r="H226">
        <v>0</v>
      </c>
      <c r="I226">
        <v>0</v>
      </c>
      <c r="J226">
        <v>0</v>
      </c>
      <c r="K226">
        <v>1664.17</v>
      </c>
      <c r="L226" t="str">
        <f t="shared" si="3"/>
        <v>1-Residential</v>
      </c>
    </row>
    <row r="227" spans="1:12" x14ac:dyDescent="0.35">
      <c r="A227">
        <v>2019</v>
      </c>
      <c r="B227">
        <v>7</v>
      </c>
      <c r="C227">
        <v>5</v>
      </c>
      <c r="D227">
        <v>201</v>
      </c>
      <c r="E227" t="s">
        <v>125</v>
      </c>
      <c r="F227">
        <v>15.52</v>
      </c>
      <c r="G227">
        <v>-0.11</v>
      </c>
      <c r="H227">
        <v>0</v>
      </c>
      <c r="I227">
        <v>0</v>
      </c>
      <c r="J227">
        <v>0</v>
      </c>
      <c r="K227">
        <v>15.41</v>
      </c>
      <c r="L227" t="str">
        <f t="shared" si="3"/>
        <v>Street</v>
      </c>
    </row>
    <row r="228" spans="1:12" x14ac:dyDescent="0.35">
      <c r="A228">
        <v>2019</v>
      </c>
      <c r="B228">
        <v>8</v>
      </c>
      <c r="C228">
        <v>4</v>
      </c>
      <c r="D228">
        <v>201</v>
      </c>
      <c r="E228" t="s">
        <v>115</v>
      </c>
      <c r="F228">
        <v>263608.48</v>
      </c>
      <c r="G228">
        <v>-1792.29</v>
      </c>
      <c r="H228">
        <v>0</v>
      </c>
      <c r="I228">
        <v>0</v>
      </c>
      <c r="J228">
        <v>0</v>
      </c>
      <c r="K228">
        <v>261816.19</v>
      </c>
      <c r="L228" t="str">
        <f t="shared" si="3"/>
        <v>3-Small C&amp;I</v>
      </c>
    </row>
    <row r="229" spans="1:12" x14ac:dyDescent="0.35">
      <c r="A229">
        <v>2019</v>
      </c>
      <c r="B229">
        <v>8</v>
      </c>
      <c r="C229">
        <v>4</v>
      </c>
      <c r="D229">
        <v>201</v>
      </c>
      <c r="E229" t="s">
        <v>116</v>
      </c>
      <c r="F229">
        <v>85.72</v>
      </c>
      <c r="G229">
        <v>-0.6</v>
      </c>
      <c r="H229">
        <v>0</v>
      </c>
      <c r="I229">
        <v>0</v>
      </c>
      <c r="J229">
        <v>0</v>
      </c>
      <c r="K229">
        <v>85.12</v>
      </c>
      <c r="L229" t="str">
        <f t="shared" si="3"/>
        <v>3-Small C&amp;I</v>
      </c>
    </row>
    <row r="230" spans="1:12" x14ac:dyDescent="0.35">
      <c r="A230">
        <v>2019</v>
      </c>
      <c r="B230">
        <v>8</v>
      </c>
      <c r="C230">
        <v>4</v>
      </c>
      <c r="D230">
        <v>201</v>
      </c>
      <c r="E230" t="s">
        <v>117</v>
      </c>
      <c r="F230">
        <v>726.2</v>
      </c>
      <c r="G230">
        <v>-4.93</v>
      </c>
      <c r="H230">
        <v>0</v>
      </c>
      <c r="I230">
        <v>0</v>
      </c>
      <c r="J230">
        <v>0</v>
      </c>
      <c r="K230">
        <v>721.27</v>
      </c>
      <c r="L230" t="str">
        <f t="shared" si="3"/>
        <v>3-Small C&amp;I</v>
      </c>
    </row>
    <row r="231" spans="1:12" x14ac:dyDescent="0.35">
      <c r="A231">
        <v>2019</v>
      </c>
      <c r="B231">
        <v>8</v>
      </c>
      <c r="C231">
        <v>4</v>
      </c>
      <c r="D231">
        <v>201</v>
      </c>
      <c r="E231" t="s">
        <v>118</v>
      </c>
      <c r="F231">
        <v>2145.25</v>
      </c>
      <c r="G231">
        <v>-14.6</v>
      </c>
      <c r="H231">
        <v>0</v>
      </c>
      <c r="I231">
        <v>0</v>
      </c>
      <c r="J231">
        <v>0</v>
      </c>
      <c r="K231">
        <v>2130.65</v>
      </c>
      <c r="L231" t="str">
        <f t="shared" si="3"/>
        <v>3-Small C&amp;I</v>
      </c>
    </row>
    <row r="232" spans="1:12" x14ac:dyDescent="0.35">
      <c r="A232">
        <v>2019</v>
      </c>
      <c r="B232">
        <v>8</v>
      </c>
      <c r="C232">
        <v>4</v>
      </c>
      <c r="D232">
        <v>201</v>
      </c>
      <c r="E232" t="s">
        <v>119</v>
      </c>
      <c r="F232">
        <v>178852.23</v>
      </c>
      <c r="G232">
        <v>-89.43</v>
      </c>
      <c r="H232">
        <v>0</v>
      </c>
      <c r="I232">
        <v>0</v>
      </c>
      <c r="J232">
        <v>0</v>
      </c>
      <c r="K232">
        <v>178762.8</v>
      </c>
      <c r="L232" t="str">
        <f t="shared" si="3"/>
        <v>4-Medium C&amp;I</v>
      </c>
    </row>
    <row r="233" spans="1:12" x14ac:dyDescent="0.35">
      <c r="A233">
        <v>2019</v>
      </c>
      <c r="B233">
        <v>8</v>
      </c>
      <c r="C233">
        <v>4</v>
      </c>
      <c r="D233">
        <v>201</v>
      </c>
      <c r="E233" t="s">
        <v>127</v>
      </c>
      <c r="F233">
        <v>1.45</v>
      </c>
      <c r="G233">
        <v>0</v>
      </c>
      <c r="H233">
        <v>0</v>
      </c>
      <c r="I233">
        <v>0</v>
      </c>
      <c r="J233">
        <v>0</v>
      </c>
      <c r="K233">
        <v>1.45</v>
      </c>
      <c r="L233" t="str">
        <f t="shared" si="3"/>
        <v>4-Medium C&amp;I</v>
      </c>
    </row>
    <row r="234" spans="1:12" x14ac:dyDescent="0.35">
      <c r="A234">
        <v>2019</v>
      </c>
      <c r="B234">
        <v>8</v>
      </c>
      <c r="C234">
        <v>4</v>
      </c>
      <c r="D234">
        <v>201</v>
      </c>
      <c r="E234" t="s">
        <v>120</v>
      </c>
      <c r="F234">
        <v>126196.82</v>
      </c>
      <c r="G234">
        <v>-63.1</v>
      </c>
      <c r="H234">
        <v>0</v>
      </c>
      <c r="I234">
        <v>0</v>
      </c>
      <c r="J234">
        <v>0</v>
      </c>
      <c r="K234">
        <v>126133.72</v>
      </c>
      <c r="L234" t="str">
        <f t="shared" si="3"/>
        <v>5-Large C&amp;I</v>
      </c>
    </row>
    <row r="235" spans="1:12" x14ac:dyDescent="0.35">
      <c r="A235">
        <v>2019</v>
      </c>
      <c r="B235">
        <v>8</v>
      </c>
      <c r="C235">
        <v>4</v>
      </c>
      <c r="D235">
        <v>201</v>
      </c>
      <c r="E235" t="s">
        <v>121</v>
      </c>
      <c r="F235">
        <v>1295600.02</v>
      </c>
      <c r="G235">
        <v>-33426.5</v>
      </c>
      <c r="H235">
        <v>0</v>
      </c>
      <c r="I235">
        <v>0</v>
      </c>
      <c r="J235">
        <v>0</v>
      </c>
      <c r="K235">
        <v>1262173.52</v>
      </c>
      <c r="L235" t="str">
        <f t="shared" si="3"/>
        <v>1-Residential</v>
      </c>
    </row>
    <row r="236" spans="1:12" x14ac:dyDescent="0.35">
      <c r="A236">
        <v>2019</v>
      </c>
      <c r="B236">
        <v>8</v>
      </c>
      <c r="C236">
        <v>4</v>
      </c>
      <c r="D236">
        <v>201</v>
      </c>
      <c r="E236" t="s">
        <v>122</v>
      </c>
      <c r="F236">
        <v>8067.49</v>
      </c>
      <c r="G236">
        <v>-208.12</v>
      </c>
      <c r="H236">
        <v>0</v>
      </c>
      <c r="I236">
        <v>0</v>
      </c>
      <c r="J236">
        <v>0</v>
      </c>
      <c r="K236">
        <v>7859.37</v>
      </c>
      <c r="L236" t="str">
        <f t="shared" si="3"/>
        <v>2-Low Income Residential</v>
      </c>
    </row>
    <row r="237" spans="1:12" x14ac:dyDescent="0.35">
      <c r="A237">
        <v>2019</v>
      </c>
      <c r="B237">
        <v>8</v>
      </c>
      <c r="C237">
        <v>4</v>
      </c>
      <c r="D237">
        <v>201</v>
      </c>
      <c r="E237" t="s">
        <v>123</v>
      </c>
      <c r="F237">
        <v>1271.06</v>
      </c>
      <c r="G237">
        <v>-8.65</v>
      </c>
      <c r="H237">
        <v>0</v>
      </c>
      <c r="I237">
        <v>0</v>
      </c>
      <c r="J237">
        <v>0</v>
      </c>
      <c r="K237">
        <v>1262.4100000000001</v>
      </c>
      <c r="L237" t="str">
        <f t="shared" si="3"/>
        <v>Street</v>
      </c>
    </row>
    <row r="238" spans="1:12" x14ac:dyDescent="0.35">
      <c r="A238">
        <v>2019</v>
      </c>
      <c r="B238">
        <v>8</v>
      </c>
      <c r="C238">
        <v>4</v>
      </c>
      <c r="D238">
        <v>201</v>
      </c>
      <c r="E238" t="s">
        <v>124</v>
      </c>
      <c r="F238">
        <v>540.12</v>
      </c>
      <c r="G238">
        <v>-3.68</v>
      </c>
      <c r="H238">
        <v>0</v>
      </c>
      <c r="I238">
        <v>0</v>
      </c>
      <c r="J238">
        <v>0</v>
      </c>
      <c r="K238">
        <v>536.44000000000005</v>
      </c>
      <c r="L238" t="str">
        <f t="shared" si="3"/>
        <v>Street</v>
      </c>
    </row>
    <row r="239" spans="1:12" x14ac:dyDescent="0.35">
      <c r="A239">
        <v>2019</v>
      </c>
      <c r="B239">
        <v>8</v>
      </c>
      <c r="C239">
        <v>4</v>
      </c>
      <c r="D239">
        <v>201</v>
      </c>
      <c r="E239" t="s">
        <v>125</v>
      </c>
      <c r="F239">
        <v>1.63</v>
      </c>
      <c r="G239">
        <v>-0.01</v>
      </c>
      <c r="H239">
        <v>0</v>
      </c>
      <c r="I239">
        <v>0</v>
      </c>
      <c r="J239">
        <v>0</v>
      </c>
      <c r="K239">
        <v>1.62</v>
      </c>
      <c r="L239" t="str">
        <f t="shared" si="3"/>
        <v>Street</v>
      </c>
    </row>
    <row r="240" spans="1:12" x14ac:dyDescent="0.35">
      <c r="A240">
        <v>2019</v>
      </c>
      <c r="B240">
        <v>8</v>
      </c>
      <c r="C240">
        <v>4</v>
      </c>
      <c r="D240">
        <v>201</v>
      </c>
      <c r="E240" t="s">
        <v>121</v>
      </c>
      <c r="F240">
        <v>162.97999999999999</v>
      </c>
      <c r="G240">
        <v>-4.22</v>
      </c>
      <c r="H240">
        <v>0</v>
      </c>
      <c r="I240">
        <v>0</v>
      </c>
      <c r="J240">
        <v>0</v>
      </c>
      <c r="K240">
        <v>158.76</v>
      </c>
      <c r="L240" t="str">
        <f t="shared" si="3"/>
        <v>1-Residential</v>
      </c>
    </row>
    <row r="241" spans="1:12" x14ac:dyDescent="0.35">
      <c r="A241">
        <v>2019</v>
      </c>
      <c r="B241">
        <v>8</v>
      </c>
      <c r="C241">
        <v>5</v>
      </c>
      <c r="D241">
        <v>201</v>
      </c>
      <c r="E241" t="s">
        <v>115</v>
      </c>
      <c r="F241">
        <v>10384112.050000001</v>
      </c>
      <c r="G241">
        <v>-70606.100000000006</v>
      </c>
      <c r="H241">
        <v>0</v>
      </c>
      <c r="I241">
        <v>0</v>
      </c>
      <c r="J241">
        <v>0</v>
      </c>
      <c r="K241">
        <v>10313505.949999999</v>
      </c>
      <c r="L241" t="str">
        <f t="shared" si="3"/>
        <v>3-Small C&amp;I</v>
      </c>
    </row>
    <row r="242" spans="1:12" x14ac:dyDescent="0.35">
      <c r="A242">
        <v>2019</v>
      </c>
      <c r="B242">
        <v>8</v>
      </c>
      <c r="C242">
        <v>5</v>
      </c>
      <c r="D242">
        <v>201</v>
      </c>
      <c r="E242" t="s">
        <v>116</v>
      </c>
      <c r="F242">
        <v>539.74</v>
      </c>
      <c r="G242">
        <v>-3.67</v>
      </c>
      <c r="H242">
        <v>0</v>
      </c>
      <c r="I242">
        <v>0</v>
      </c>
      <c r="J242">
        <v>0</v>
      </c>
      <c r="K242">
        <v>536.07000000000005</v>
      </c>
      <c r="L242" t="str">
        <f t="shared" si="3"/>
        <v>3-Small C&amp;I</v>
      </c>
    </row>
    <row r="243" spans="1:12" x14ac:dyDescent="0.35">
      <c r="A243">
        <v>2019</v>
      </c>
      <c r="B243">
        <v>8</v>
      </c>
      <c r="C243">
        <v>5</v>
      </c>
      <c r="D243">
        <v>201</v>
      </c>
      <c r="E243" t="s">
        <v>126</v>
      </c>
      <c r="F243">
        <v>17293.439999999999</v>
      </c>
      <c r="G243">
        <v>-117.74</v>
      </c>
      <c r="H243">
        <v>0</v>
      </c>
      <c r="I243">
        <v>0</v>
      </c>
      <c r="J243">
        <v>0</v>
      </c>
      <c r="K243">
        <v>17175.7</v>
      </c>
      <c r="L243" t="str">
        <f t="shared" si="3"/>
        <v>3-Small C&amp;I</v>
      </c>
    </row>
    <row r="244" spans="1:12" x14ac:dyDescent="0.35">
      <c r="A244">
        <v>2019</v>
      </c>
      <c r="B244">
        <v>8</v>
      </c>
      <c r="C244">
        <v>5</v>
      </c>
      <c r="D244">
        <v>201</v>
      </c>
      <c r="E244" t="s">
        <v>117</v>
      </c>
      <c r="F244">
        <v>105059.21</v>
      </c>
      <c r="G244">
        <v>-714.36</v>
      </c>
      <c r="H244">
        <v>0</v>
      </c>
      <c r="I244">
        <v>0</v>
      </c>
      <c r="J244">
        <v>0</v>
      </c>
      <c r="K244">
        <v>104344.85</v>
      </c>
      <c r="L244" t="str">
        <f t="shared" si="3"/>
        <v>3-Small C&amp;I</v>
      </c>
    </row>
    <row r="245" spans="1:12" x14ac:dyDescent="0.35">
      <c r="A245">
        <v>2019</v>
      </c>
      <c r="B245">
        <v>8</v>
      </c>
      <c r="C245">
        <v>5</v>
      </c>
      <c r="D245">
        <v>201</v>
      </c>
      <c r="E245" t="s">
        <v>118</v>
      </c>
      <c r="F245">
        <v>713480.46</v>
      </c>
      <c r="G245">
        <v>-4850.8900000000003</v>
      </c>
      <c r="H245">
        <v>0</v>
      </c>
      <c r="I245">
        <v>0</v>
      </c>
      <c r="J245">
        <v>0</v>
      </c>
      <c r="K245">
        <v>708629.57</v>
      </c>
      <c r="L245" t="str">
        <f t="shared" si="3"/>
        <v>3-Small C&amp;I</v>
      </c>
    </row>
    <row r="246" spans="1:12" x14ac:dyDescent="0.35">
      <c r="A246">
        <v>2019</v>
      </c>
      <c r="B246">
        <v>8</v>
      </c>
      <c r="C246">
        <v>5</v>
      </c>
      <c r="D246">
        <v>201</v>
      </c>
      <c r="E246" t="s">
        <v>119</v>
      </c>
      <c r="F246">
        <v>14028091.65</v>
      </c>
      <c r="G246">
        <v>-6991.91</v>
      </c>
      <c r="H246">
        <v>0</v>
      </c>
      <c r="I246">
        <v>0</v>
      </c>
      <c r="J246">
        <v>0</v>
      </c>
      <c r="K246">
        <v>14021099.74</v>
      </c>
      <c r="L246" t="str">
        <f t="shared" si="3"/>
        <v>4-Medium C&amp;I</v>
      </c>
    </row>
    <row r="247" spans="1:12" x14ac:dyDescent="0.35">
      <c r="A247">
        <v>2019</v>
      </c>
      <c r="B247">
        <v>8</v>
      </c>
      <c r="C247">
        <v>5</v>
      </c>
      <c r="D247">
        <v>201</v>
      </c>
      <c r="E247" t="s">
        <v>127</v>
      </c>
      <c r="F247">
        <v>678835.61</v>
      </c>
      <c r="G247">
        <v>-339.38</v>
      </c>
      <c r="H247">
        <v>0</v>
      </c>
      <c r="I247">
        <v>0</v>
      </c>
      <c r="J247">
        <v>0</v>
      </c>
      <c r="K247">
        <v>678496.23</v>
      </c>
      <c r="L247" t="str">
        <f t="shared" si="3"/>
        <v>4-Medium C&amp;I</v>
      </c>
    </row>
    <row r="248" spans="1:12" x14ac:dyDescent="0.35">
      <c r="A248">
        <v>2019</v>
      </c>
      <c r="B248">
        <v>8</v>
      </c>
      <c r="C248">
        <v>5</v>
      </c>
      <c r="D248">
        <v>201</v>
      </c>
      <c r="E248" t="s">
        <v>128</v>
      </c>
      <c r="F248">
        <v>447775.77</v>
      </c>
      <c r="G248">
        <v>-223.9</v>
      </c>
      <c r="H248">
        <v>0</v>
      </c>
      <c r="I248">
        <v>0</v>
      </c>
      <c r="J248">
        <v>0</v>
      </c>
      <c r="K248">
        <v>447551.87</v>
      </c>
      <c r="L248" t="str">
        <f t="shared" si="3"/>
        <v>4-Medium C&amp;I</v>
      </c>
    </row>
    <row r="249" spans="1:12" x14ac:dyDescent="0.35">
      <c r="A249">
        <v>2019</v>
      </c>
      <c r="B249">
        <v>8</v>
      </c>
      <c r="C249">
        <v>5</v>
      </c>
      <c r="D249">
        <v>201</v>
      </c>
      <c r="E249" t="s">
        <v>120</v>
      </c>
      <c r="F249">
        <v>24508252.34</v>
      </c>
      <c r="G249">
        <v>-12208.54</v>
      </c>
      <c r="H249">
        <v>0</v>
      </c>
      <c r="I249">
        <v>0</v>
      </c>
      <c r="J249">
        <v>0</v>
      </c>
      <c r="K249">
        <v>24496043.800000001</v>
      </c>
      <c r="L249" t="str">
        <f t="shared" si="3"/>
        <v>5-Large C&amp;I</v>
      </c>
    </row>
    <row r="250" spans="1:12" x14ac:dyDescent="0.35">
      <c r="A250">
        <v>2019</v>
      </c>
      <c r="B250">
        <v>8</v>
      </c>
      <c r="C250">
        <v>5</v>
      </c>
      <c r="D250">
        <v>201</v>
      </c>
      <c r="E250" t="s">
        <v>121</v>
      </c>
      <c r="F250">
        <v>41525873.380000003</v>
      </c>
      <c r="G250">
        <v>-1071381.6100000001</v>
      </c>
      <c r="H250">
        <v>0</v>
      </c>
      <c r="I250">
        <v>0</v>
      </c>
      <c r="J250">
        <v>0</v>
      </c>
      <c r="K250">
        <v>40454491.770000003</v>
      </c>
      <c r="L250" t="str">
        <f t="shared" si="3"/>
        <v>1-Residential</v>
      </c>
    </row>
    <row r="251" spans="1:12" x14ac:dyDescent="0.35">
      <c r="A251">
        <v>2019</v>
      </c>
      <c r="B251">
        <v>8</v>
      </c>
      <c r="C251">
        <v>5</v>
      </c>
      <c r="D251">
        <v>201</v>
      </c>
      <c r="E251" t="s">
        <v>122</v>
      </c>
      <c r="F251">
        <v>5751530.75</v>
      </c>
      <c r="G251">
        <v>-148396.4</v>
      </c>
      <c r="H251">
        <v>0</v>
      </c>
      <c r="I251">
        <v>0</v>
      </c>
      <c r="J251">
        <v>0</v>
      </c>
      <c r="K251">
        <v>5603134.3499999996</v>
      </c>
      <c r="L251" t="str">
        <f t="shared" si="3"/>
        <v>2-Low Income Residential</v>
      </c>
    </row>
    <row r="252" spans="1:12" x14ac:dyDescent="0.35">
      <c r="A252">
        <v>2019</v>
      </c>
      <c r="B252">
        <v>8</v>
      </c>
      <c r="C252">
        <v>5</v>
      </c>
      <c r="D252">
        <v>201</v>
      </c>
      <c r="E252" t="s">
        <v>133</v>
      </c>
      <c r="F252">
        <v>40353.4</v>
      </c>
      <c r="G252">
        <v>-1041.0899999999999</v>
      </c>
      <c r="H252">
        <v>0</v>
      </c>
      <c r="I252">
        <v>0</v>
      </c>
      <c r="J252">
        <v>0</v>
      </c>
      <c r="K252">
        <v>39312.31</v>
      </c>
      <c r="L252" t="str">
        <f t="shared" si="3"/>
        <v>1-Residential</v>
      </c>
    </row>
    <row r="253" spans="1:12" x14ac:dyDescent="0.35">
      <c r="A253">
        <v>2019</v>
      </c>
      <c r="B253">
        <v>8</v>
      </c>
      <c r="C253">
        <v>5</v>
      </c>
      <c r="D253">
        <v>201</v>
      </c>
      <c r="E253" t="s">
        <v>123</v>
      </c>
      <c r="F253">
        <v>180072.34</v>
      </c>
      <c r="G253">
        <v>-1224.3800000000001</v>
      </c>
      <c r="H253">
        <v>0</v>
      </c>
      <c r="I253">
        <v>0</v>
      </c>
      <c r="J253">
        <v>0</v>
      </c>
      <c r="K253">
        <v>178847.96</v>
      </c>
      <c r="L253" t="str">
        <f t="shared" si="3"/>
        <v>Street</v>
      </c>
    </row>
    <row r="254" spans="1:12" x14ac:dyDescent="0.35">
      <c r="A254">
        <v>2019</v>
      </c>
      <c r="B254">
        <v>8</v>
      </c>
      <c r="C254">
        <v>5</v>
      </c>
      <c r="D254">
        <v>201</v>
      </c>
      <c r="E254" t="s">
        <v>129</v>
      </c>
      <c r="F254">
        <v>13381.39</v>
      </c>
      <c r="G254">
        <v>-90.98</v>
      </c>
      <c r="H254">
        <v>0</v>
      </c>
      <c r="I254">
        <v>0</v>
      </c>
      <c r="J254">
        <v>0</v>
      </c>
      <c r="K254">
        <v>13290.41</v>
      </c>
      <c r="L254" t="str">
        <f t="shared" si="3"/>
        <v>Street</v>
      </c>
    </row>
    <row r="255" spans="1:12" x14ac:dyDescent="0.35">
      <c r="A255">
        <v>2019</v>
      </c>
      <c r="B255">
        <v>8</v>
      </c>
      <c r="C255">
        <v>5</v>
      </c>
      <c r="D255">
        <v>201</v>
      </c>
      <c r="E255" t="s">
        <v>130</v>
      </c>
      <c r="F255">
        <v>364.44</v>
      </c>
      <c r="G255">
        <v>-2.48</v>
      </c>
      <c r="H255">
        <v>0</v>
      </c>
      <c r="I255">
        <v>0</v>
      </c>
      <c r="J255">
        <v>0</v>
      </c>
      <c r="K255">
        <v>361.96</v>
      </c>
      <c r="L255" t="str">
        <f t="shared" si="3"/>
        <v>Street</v>
      </c>
    </row>
    <row r="256" spans="1:12" x14ac:dyDescent="0.35">
      <c r="A256">
        <v>2019</v>
      </c>
      <c r="B256">
        <v>8</v>
      </c>
      <c r="C256">
        <v>5</v>
      </c>
      <c r="D256">
        <v>201</v>
      </c>
      <c r="E256" t="s">
        <v>124</v>
      </c>
      <c r="F256">
        <v>1672.74</v>
      </c>
      <c r="G256">
        <v>-11.37</v>
      </c>
      <c r="H256">
        <v>0</v>
      </c>
      <c r="I256">
        <v>0</v>
      </c>
      <c r="J256">
        <v>0</v>
      </c>
      <c r="K256">
        <v>1661.37</v>
      </c>
      <c r="L256" t="str">
        <f t="shared" si="3"/>
        <v>Street</v>
      </c>
    </row>
    <row r="257" spans="1:12" x14ac:dyDescent="0.35">
      <c r="A257">
        <v>2019</v>
      </c>
      <c r="B257">
        <v>8</v>
      </c>
      <c r="C257">
        <v>5</v>
      </c>
      <c r="D257">
        <v>201</v>
      </c>
      <c r="E257" t="s">
        <v>125</v>
      </c>
      <c r="F257">
        <v>119010.53</v>
      </c>
      <c r="G257">
        <v>-806.54</v>
      </c>
      <c r="H257">
        <v>0</v>
      </c>
      <c r="I257">
        <v>0</v>
      </c>
      <c r="J257">
        <v>0</v>
      </c>
      <c r="K257">
        <v>118203.99</v>
      </c>
      <c r="L257" t="str">
        <f t="shared" si="3"/>
        <v>Street</v>
      </c>
    </row>
    <row r="258" spans="1:12" x14ac:dyDescent="0.35">
      <c r="A258">
        <v>2019</v>
      </c>
      <c r="B258">
        <v>8</v>
      </c>
      <c r="C258">
        <v>5</v>
      </c>
      <c r="D258">
        <v>201</v>
      </c>
      <c r="E258" t="s">
        <v>131</v>
      </c>
      <c r="F258">
        <v>47236.41</v>
      </c>
      <c r="G258">
        <v>-210.1</v>
      </c>
      <c r="H258">
        <v>0</v>
      </c>
      <c r="I258">
        <v>0</v>
      </c>
      <c r="J258">
        <v>0</v>
      </c>
      <c r="K258">
        <v>47026.31</v>
      </c>
      <c r="L258" t="str">
        <f t="shared" ref="L258:L321" si="4">VLOOKUP(E258,N:O,2,FALSE)</f>
        <v>Street</v>
      </c>
    </row>
    <row r="259" spans="1:12" x14ac:dyDescent="0.35">
      <c r="A259">
        <v>2019</v>
      </c>
      <c r="B259">
        <v>8</v>
      </c>
      <c r="C259">
        <v>5</v>
      </c>
      <c r="D259">
        <v>201</v>
      </c>
      <c r="E259" t="s">
        <v>132</v>
      </c>
      <c r="F259">
        <v>31.54</v>
      </c>
      <c r="G259">
        <v>-0.22</v>
      </c>
      <c r="H259">
        <v>0</v>
      </c>
      <c r="I259">
        <v>0</v>
      </c>
      <c r="J259">
        <v>0</v>
      </c>
      <c r="K259">
        <v>31.32</v>
      </c>
      <c r="L259" t="str">
        <f t="shared" si="4"/>
        <v>Street</v>
      </c>
    </row>
    <row r="260" spans="1:12" x14ac:dyDescent="0.35">
      <c r="A260">
        <v>2019</v>
      </c>
      <c r="B260">
        <v>8</v>
      </c>
      <c r="C260">
        <v>5</v>
      </c>
      <c r="D260">
        <v>201</v>
      </c>
      <c r="E260" t="s">
        <v>115</v>
      </c>
      <c r="F260">
        <v>347792.94</v>
      </c>
      <c r="G260">
        <v>-2366.9899999999998</v>
      </c>
      <c r="H260">
        <v>0</v>
      </c>
      <c r="I260">
        <v>0</v>
      </c>
      <c r="J260">
        <v>0</v>
      </c>
      <c r="K260">
        <v>345425.95</v>
      </c>
      <c r="L260" t="str">
        <f t="shared" si="4"/>
        <v>3-Small C&amp;I</v>
      </c>
    </row>
    <row r="261" spans="1:12" x14ac:dyDescent="0.35">
      <c r="A261">
        <v>2019</v>
      </c>
      <c r="B261">
        <v>8</v>
      </c>
      <c r="C261">
        <v>5</v>
      </c>
      <c r="D261">
        <v>201</v>
      </c>
      <c r="E261" t="s">
        <v>126</v>
      </c>
      <c r="F261">
        <v>5149.38</v>
      </c>
      <c r="G261">
        <v>-34.909999999999997</v>
      </c>
      <c r="H261">
        <v>0</v>
      </c>
      <c r="I261">
        <v>0</v>
      </c>
      <c r="J261">
        <v>0</v>
      </c>
      <c r="K261">
        <v>5114.47</v>
      </c>
      <c r="L261" t="str">
        <f t="shared" si="4"/>
        <v>3-Small C&amp;I</v>
      </c>
    </row>
    <row r="262" spans="1:12" x14ac:dyDescent="0.35">
      <c r="A262">
        <v>2019</v>
      </c>
      <c r="B262">
        <v>8</v>
      </c>
      <c r="C262">
        <v>5</v>
      </c>
      <c r="D262">
        <v>201</v>
      </c>
      <c r="E262" t="s">
        <v>117</v>
      </c>
      <c r="F262">
        <v>964.24</v>
      </c>
      <c r="G262">
        <v>-6.56</v>
      </c>
      <c r="H262">
        <v>0</v>
      </c>
      <c r="I262">
        <v>0</v>
      </c>
      <c r="J262">
        <v>0</v>
      </c>
      <c r="K262">
        <v>957.68</v>
      </c>
      <c r="L262" t="str">
        <f t="shared" si="4"/>
        <v>3-Small C&amp;I</v>
      </c>
    </row>
    <row r="263" spans="1:12" x14ac:dyDescent="0.35">
      <c r="A263">
        <v>2019</v>
      </c>
      <c r="B263">
        <v>8</v>
      </c>
      <c r="C263">
        <v>5</v>
      </c>
      <c r="D263">
        <v>201</v>
      </c>
      <c r="E263" t="s">
        <v>118</v>
      </c>
      <c r="F263">
        <v>19001.79</v>
      </c>
      <c r="G263">
        <v>-129.09</v>
      </c>
      <c r="H263">
        <v>0</v>
      </c>
      <c r="I263">
        <v>0</v>
      </c>
      <c r="J263">
        <v>0</v>
      </c>
      <c r="K263">
        <v>18872.7</v>
      </c>
      <c r="L263" t="str">
        <f t="shared" si="4"/>
        <v>3-Small C&amp;I</v>
      </c>
    </row>
    <row r="264" spans="1:12" x14ac:dyDescent="0.35">
      <c r="A264">
        <v>2019</v>
      </c>
      <c r="B264">
        <v>8</v>
      </c>
      <c r="C264">
        <v>5</v>
      </c>
      <c r="D264">
        <v>201</v>
      </c>
      <c r="E264" t="s">
        <v>119</v>
      </c>
      <c r="F264">
        <v>537206.24</v>
      </c>
      <c r="G264">
        <v>-268.5</v>
      </c>
      <c r="H264">
        <v>0</v>
      </c>
      <c r="I264">
        <v>0</v>
      </c>
      <c r="J264">
        <v>0</v>
      </c>
      <c r="K264">
        <v>536937.74</v>
      </c>
      <c r="L264" t="str">
        <f t="shared" si="4"/>
        <v>4-Medium C&amp;I</v>
      </c>
    </row>
    <row r="265" spans="1:12" x14ac:dyDescent="0.35">
      <c r="A265">
        <v>2019</v>
      </c>
      <c r="B265">
        <v>8</v>
      </c>
      <c r="C265">
        <v>5</v>
      </c>
      <c r="D265">
        <v>201</v>
      </c>
      <c r="E265" t="s">
        <v>127</v>
      </c>
      <c r="F265">
        <v>33570.120000000003</v>
      </c>
      <c r="G265">
        <v>-16.8</v>
      </c>
      <c r="H265">
        <v>0</v>
      </c>
      <c r="I265">
        <v>0</v>
      </c>
      <c r="J265">
        <v>0</v>
      </c>
      <c r="K265">
        <v>33553.32</v>
      </c>
      <c r="L265" t="str">
        <f t="shared" si="4"/>
        <v>4-Medium C&amp;I</v>
      </c>
    </row>
    <row r="266" spans="1:12" x14ac:dyDescent="0.35">
      <c r="A266">
        <v>2019</v>
      </c>
      <c r="B266">
        <v>8</v>
      </c>
      <c r="C266">
        <v>5</v>
      </c>
      <c r="D266">
        <v>201</v>
      </c>
      <c r="E266" t="s">
        <v>128</v>
      </c>
      <c r="F266">
        <v>5715</v>
      </c>
      <c r="G266">
        <v>-2.85</v>
      </c>
      <c r="H266">
        <v>0</v>
      </c>
      <c r="I266">
        <v>0</v>
      </c>
      <c r="J266">
        <v>0</v>
      </c>
      <c r="K266">
        <v>5712.15</v>
      </c>
      <c r="L266" t="str">
        <f t="shared" si="4"/>
        <v>4-Medium C&amp;I</v>
      </c>
    </row>
    <row r="267" spans="1:12" x14ac:dyDescent="0.35">
      <c r="A267">
        <v>2019</v>
      </c>
      <c r="B267">
        <v>8</v>
      </c>
      <c r="C267">
        <v>5</v>
      </c>
      <c r="D267">
        <v>201</v>
      </c>
      <c r="E267" t="s">
        <v>120</v>
      </c>
      <c r="F267">
        <v>1445722.31</v>
      </c>
      <c r="G267">
        <v>-722.55</v>
      </c>
      <c r="H267">
        <v>0</v>
      </c>
      <c r="I267">
        <v>0</v>
      </c>
      <c r="J267">
        <v>0</v>
      </c>
      <c r="K267">
        <v>1444999.76</v>
      </c>
      <c r="L267" t="str">
        <f t="shared" si="4"/>
        <v>5-Large C&amp;I</v>
      </c>
    </row>
    <row r="268" spans="1:12" x14ac:dyDescent="0.35">
      <c r="A268">
        <v>2019</v>
      </c>
      <c r="B268">
        <v>8</v>
      </c>
      <c r="C268">
        <v>5</v>
      </c>
      <c r="D268">
        <v>201</v>
      </c>
      <c r="E268" t="s">
        <v>121</v>
      </c>
      <c r="F268">
        <v>869423.63</v>
      </c>
      <c r="G268">
        <v>-22430.48</v>
      </c>
      <c r="H268">
        <v>0</v>
      </c>
      <c r="I268">
        <v>0</v>
      </c>
      <c r="J268">
        <v>0</v>
      </c>
      <c r="K268">
        <v>846993.15</v>
      </c>
      <c r="L268" t="str">
        <f t="shared" si="4"/>
        <v>1-Residential</v>
      </c>
    </row>
    <row r="269" spans="1:12" x14ac:dyDescent="0.35">
      <c r="A269">
        <v>2019</v>
      </c>
      <c r="B269">
        <v>8</v>
      </c>
      <c r="C269">
        <v>5</v>
      </c>
      <c r="D269">
        <v>201</v>
      </c>
      <c r="E269" t="s">
        <v>122</v>
      </c>
      <c r="F269">
        <v>152407.43</v>
      </c>
      <c r="G269">
        <v>-3931.32</v>
      </c>
      <c r="H269">
        <v>0</v>
      </c>
      <c r="I269">
        <v>0</v>
      </c>
      <c r="J269">
        <v>0</v>
      </c>
      <c r="K269">
        <v>148476.10999999999</v>
      </c>
      <c r="L269" t="str">
        <f t="shared" si="4"/>
        <v>2-Low Income Residential</v>
      </c>
    </row>
    <row r="270" spans="1:12" x14ac:dyDescent="0.35">
      <c r="A270">
        <v>2019</v>
      </c>
      <c r="B270">
        <v>8</v>
      </c>
      <c r="C270">
        <v>5</v>
      </c>
      <c r="D270">
        <v>201</v>
      </c>
      <c r="E270" t="s">
        <v>133</v>
      </c>
      <c r="F270">
        <v>210.89</v>
      </c>
      <c r="G270">
        <v>-5.44</v>
      </c>
      <c r="H270">
        <v>0</v>
      </c>
      <c r="I270">
        <v>0</v>
      </c>
      <c r="J270">
        <v>0</v>
      </c>
      <c r="K270">
        <v>205.45</v>
      </c>
      <c r="L270" t="str">
        <f t="shared" si="4"/>
        <v>1-Residential</v>
      </c>
    </row>
    <row r="271" spans="1:12" x14ac:dyDescent="0.35">
      <c r="A271">
        <v>2019</v>
      </c>
      <c r="B271">
        <v>8</v>
      </c>
      <c r="C271">
        <v>5</v>
      </c>
      <c r="D271">
        <v>201</v>
      </c>
      <c r="E271" t="s">
        <v>131</v>
      </c>
      <c r="F271">
        <v>3172.31</v>
      </c>
      <c r="G271">
        <v>-26.33</v>
      </c>
      <c r="H271">
        <v>0</v>
      </c>
      <c r="I271">
        <v>0</v>
      </c>
      <c r="J271">
        <v>0</v>
      </c>
      <c r="K271">
        <v>3145.98</v>
      </c>
      <c r="L271" t="str">
        <f t="shared" si="4"/>
        <v>Street</v>
      </c>
    </row>
    <row r="272" spans="1:12" x14ac:dyDescent="0.35">
      <c r="A272">
        <v>2019</v>
      </c>
      <c r="B272">
        <v>9</v>
      </c>
      <c r="C272">
        <v>4</v>
      </c>
      <c r="D272">
        <v>201</v>
      </c>
      <c r="E272" t="s">
        <v>115</v>
      </c>
      <c r="F272">
        <v>252017.6</v>
      </c>
      <c r="G272">
        <v>-1713.61</v>
      </c>
      <c r="H272">
        <v>0</v>
      </c>
      <c r="I272">
        <v>0</v>
      </c>
      <c r="J272">
        <v>0</v>
      </c>
      <c r="K272">
        <v>250303.99</v>
      </c>
      <c r="L272" t="str">
        <f t="shared" si="4"/>
        <v>3-Small C&amp;I</v>
      </c>
    </row>
    <row r="273" spans="1:12" x14ac:dyDescent="0.35">
      <c r="A273">
        <v>2019</v>
      </c>
      <c r="B273">
        <v>9</v>
      </c>
      <c r="C273">
        <v>4</v>
      </c>
      <c r="D273">
        <v>201</v>
      </c>
      <c r="E273" t="s">
        <v>116</v>
      </c>
      <c r="F273">
        <v>103.53</v>
      </c>
      <c r="G273">
        <v>-0.7</v>
      </c>
      <c r="H273">
        <v>0</v>
      </c>
      <c r="I273">
        <v>0</v>
      </c>
      <c r="J273">
        <v>0</v>
      </c>
      <c r="K273">
        <v>102.83</v>
      </c>
      <c r="L273" t="str">
        <f t="shared" si="4"/>
        <v>3-Small C&amp;I</v>
      </c>
    </row>
    <row r="274" spans="1:12" x14ac:dyDescent="0.35">
      <c r="A274">
        <v>2019</v>
      </c>
      <c r="B274">
        <v>9</v>
      </c>
      <c r="C274">
        <v>4</v>
      </c>
      <c r="D274">
        <v>201</v>
      </c>
      <c r="E274" t="s">
        <v>117</v>
      </c>
      <c r="F274">
        <v>689.68</v>
      </c>
      <c r="G274">
        <v>-4.7</v>
      </c>
      <c r="H274">
        <v>0</v>
      </c>
      <c r="I274">
        <v>0</v>
      </c>
      <c r="J274">
        <v>0</v>
      </c>
      <c r="K274">
        <v>684.98</v>
      </c>
      <c r="L274" t="str">
        <f t="shared" si="4"/>
        <v>3-Small C&amp;I</v>
      </c>
    </row>
    <row r="275" spans="1:12" x14ac:dyDescent="0.35">
      <c r="A275">
        <v>2019</v>
      </c>
      <c r="B275">
        <v>9</v>
      </c>
      <c r="C275">
        <v>4</v>
      </c>
      <c r="D275">
        <v>201</v>
      </c>
      <c r="E275" t="s">
        <v>118</v>
      </c>
      <c r="F275">
        <v>2073.9699999999998</v>
      </c>
      <c r="G275">
        <v>-14.14</v>
      </c>
      <c r="H275">
        <v>0</v>
      </c>
      <c r="I275">
        <v>0</v>
      </c>
      <c r="J275">
        <v>0</v>
      </c>
      <c r="K275">
        <v>2059.83</v>
      </c>
      <c r="L275" t="str">
        <f t="shared" si="4"/>
        <v>3-Small C&amp;I</v>
      </c>
    </row>
    <row r="276" spans="1:12" x14ac:dyDescent="0.35">
      <c r="A276">
        <v>2019</v>
      </c>
      <c r="B276">
        <v>9</v>
      </c>
      <c r="C276">
        <v>4</v>
      </c>
      <c r="D276">
        <v>201</v>
      </c>
      <c r="E276" t="s">
        <v>119</v>
      </c>
      <c r="F276">
        <v>167442.10999999999</v>
      </c>
      <c r="G276">
        <v>-83.74</v>
      </c>
      <c r="H276">
        <v>0</v>
      </c>
      <c r="I276">
        <v>0</v>
      </c>
      <c r="J276">
        <v>0</v>
      </c>
      <c r="K276">
        <v>167358.37</v>
      </c>
      <c r="L276" t="str">
        <f t="shared" si="4"/>
        <v>4-Medium C&amp;I</v>
      </c>
    </row>
    <row r="277" spans="1:12" x14ac:dyDescent="0.35">
      <c r="A277">
        <v>2019</v>
      </c>
      <c r="B277">
        <v>9</v>
      </c>
      <c r="C277">
        <v>4</v>
      </c>
      <c r="D277">
        <v>201</v>
      </c>
      <c r="E277" t="s">
        <v>127</v>
      </c>
      <c r="F277">
        <v>1.63</v>
      </c>
      <c r="G277">
        <v>0</v>
      </c>
      <c r="H277">
        <v>0</v>
      </c>
      <c r="I277">
        <v>0</v>
      </c>
      <c r="J277">
        <v>0</v>
      </c>
      <c r="K277">
        <v>1.63</v>
      </c>
      <c r="L277" t="str">
        <f t="shared" si="4"/>
        <v>4-Medium C&amp;I</v>
      </c>
    </row>
    <row r="278" spans="1:12" x14ac:dyDescent="0.35">
      <c r="A278">
        <v>2019</v>
      </c>
      <c r="B278">
        <v>9</v>
      </c>
      <c r="C278">
        <v>4</v>
      </c>
      <c r="D278">
        <v>201</v>
      </c>
      <c r="E278" t="s">
        <v>120</v>
      </c>
      <c r="F278">
        <v>130466.93</v>
      </c>
      <c r="G278">
        <v>-65.239999999999995</v>
      </c>
      <c r="H278">
        <v>0</v>
      </c>
      <c r="I278">
        <v>0</v>
      </c>
      <c r="J278">
        <v>0</v>
      </c>
      <c r="K278">
        <v>130401.69</v>
      </c>
      <c r="L278" t="str">
        <f t="shared" si="4"/>
        <v>5-Large C&amp;I</v>
      </c>
    </row>
    <row r="279" spans="1:12" x14ac:dyDescent="0.35">
      <c r="A279">
        <v>2019</v>
      </c>
      <c r="B279">
        <v>9</v>
      </c>
      <c r="C279">
        <v>4</v>
      </c>
      <c r="D279">
        <v>201</v>
      </c>
      <c r="E279" t="s">
        <v>121</v>
      </c>
      <c r="F279">
        <v>1090966.1100000001</v>
      </c>
      <c r="G279">
        <v>-28147.3</v>
      </c>
      <c r="H279">
        <v>0</v>
      </c>
      <c r="I279">
        <v>0</v>
      </c>
      <c r="J279">
        <v>0</v>
      </c>
      <c r="K279">
        <v>1062818.81</v>
      </c>
      <c r="L279" t="str">
        <f t="shared" si="4"/>
        <v>1-Residential</v>
      </c>
    </row>
    <row r="280" spans="1:12" x14ac:dyDescent="0.35">
      <c r="A280">
        <v>2019</v>
      </c>
      <c r="B280">
        <v>9</v>
      </c>
      <c r="C280">
        <v>4</v>
      </c>
      <c r="D280">
        <v>201</v>
      </c>
      <c r="E280" t="s">
        <v>122</v>
      </c>
      <c r="F280">
        <v>6133.8</v>
      </c>
      <c r="G280">
        <v>-158.26</v>
      </c>
      <c r="H280">
        <v>0</v>
      </c>
      <c r="I280">
        <v>0</v>
      </c>
      <c r="J280">
        <v>0</v>
      </c>
      <c r="K280">
        <v>5975.54</v>
      </c>
      <c r="L280" t="str">
        <f t="shared" si="4"/>
        <v>2-Low Income Residential</v>
      </c>
    </row>
    <row r="281" spans="1:12" x14ac:dyDescent="0.35">
      <c r="A281">
        <v>2019</v>
      </c>
      <c r="B281">
        <v>9</v>
      </c>
      <c r="C281">
        <v>4</v>
      </c>
      <c r="D281">
        <v>201</v>
      </c>
      <c r="E281" t="s">
        <v>123</v>
      </c>
      <c r="F281">
        <v>1327.34</v>
      </c>
      <c r="G281">
        <v>-9.0299999999999994</v>
      </c>
      <c r="H281">
        <v>0</v>
      </c>
      <c r="I281">
        <v>0</v>
      </c>
      <c r="J281">
        <v>0</v>
      </c>
      <c r="K281">
        <v>1318.31</v>
      </c>
      <c r="L281" t="str">
        <f t="shared" si="4"/>
        <v>Street</v>
      </c>
    </row>
    <row r="282" spans="1:12" x14ac:dyDescent="0.35">
      <c r="A282">
        <v>2019</v>
      </c>
      <c r="B282">
        <v>9</v>
      </c>
      <c r="C282">
        <v>4</v>
      </c>
      <c r="D282">
        <v>201</v>
      </c>
      <c r="E282" t="s">
        <v>124</v>
      </c>
      <c r="F282">
        <v>566.65</v>
      </c>
      <c r="G282">
        <v>-3.86</v>
      </c>
      <c r="H282">
        <v>0</v>
      </c>
      <c r="I282">
        <v>0</v>
      </c>
      <c r="J282">
        <v>0</v>
      </c>
      <c r="K282">
        <v>562.79</v>
      </c>
      <c r="L282" t="str">
        <f t="shared" si="4"/>
        <v>Street</v>
      </c>
    </row>
    <row r="283" spans="1:12" x14ac:dyDescent="0.35">
      <c r="A283">
        <v>2019</v>
      </c>
      <c r="B283">
        <v>9</v>
      </c>
      <c r="C283">
        <v>4</v>
      </c>
      <c r="D283">
        <v>201</v>
      </c>
      <c r="E283" t="s">
        <v>125</v>
      </c>
      <c r="F283">
        <v>1.72</v>
      </c>
      <c r="G283">
        <v>-0.01</v>
      </c>
      <c r="H283">
        <v>0</v>
      </c>
      <c r="I283">
        <v>0</v>
      </c>
      <c r="J283">
        <v>0</v>
      </c>
      <c r="K283">
        <v>1.71</v>
      </c>
      <c r="L283" t="str">
        <f t="shared" si="4"/>
        <v>Street</v>
      </c>
    </row>
    <row r="284" spans="1:12" x14ac:dyDescent="0.35">
      <c r="A284">
        <v>2019</v>
      </c>
      <c r="B284">
        <v>9</v>
      </c>
      <c r="C284">
        <v>4</v>
      </c>
      <c r="D284">
        <v>201</v>
      </c>
      <c r="E284" t="s">
        <v>115</v>
      </c>
      <c r="F284">
        <v>0.54</v>
      </c>
      <c r="G284">
        <v>0</v>
      </c>
      <c r="H284">
        <v>0</v>
      </c>
      <c r="I284">
        <v>0</v>
      </c>
      <c r="J284">
        <v>0</v>
      </c>
      <c r="K284">
        <v>0.54</v>
      </c>
      <c r="L284" t="str">
        <f t="shared" si="4"/>
        <v>3-Small C&amp;I</v>
      </c>
    </row>
    <row r="285" spans="1:12" x14ac:dyDescent="0.35">
      <c r="A285">
        <v>2019</v>
      </c>
      <c r="B285">
        <v>9</v>
      </c>
      <c r="C285">
        <v>4</v>
      </c>
      <c r="D285">
        <v>201</v>
      </c>
      <c r="E285" t="s">
        <v>121</v>
      </c>
      <c r="F285">
        <v>860.48</v>
      </c>
      <c r="G285">
        <v>-22.21</v>
      </c>
      <c r="H285">
        <v>0</v>
      </c>
      <c r="I285">
        <v>0</v>
      </c>
      <c r="J285">
        <v>0</v>
      </c>
      <c r="K285">
        <v>838.27</v>
      </c>
      <c r="L285" t="str">
        <f t="shared" si="4"/>
        <v>1-Residential</v>
      </c>
    </row>
    <row r="286" spans="1:12" x14ac:dyDescent="0.35">
      <c r="A286">
        <v>2019</v>
      </c>
      <c r="B286">
        <v>9</v>
      </c>
      <c r="C286">
        <v>5</v>
      </c>
      <c r="D286">
        <v>201</v>
      </c>
      <c r="E286" t="s">
        <v>115</v>
      </c>
      <c r="F286">
        <v>8824064.9499999993</v>
      </c>
      <c r="G286">
        <v>-60034.79</v>
      </c>
      <c r="H286">
        <v>0</v>
      </c>
      <c r="I286">
        <v>0</v>
      </c>
      <c r="J286">
        <v>0</v>
      </c>
      <c r="K286">
        <v>8764030.1600000001</v>
      </c>
      <c r="L286" t="str">
        <f t="shared" si="4"/>
        <v>3-Small C&amp;I</v>
      </c>
    </row>
    <row r="287" spans="1:12" x14ac:dyDescent="0.35">
      <c r="A287">
        <v>2019</v>
      </c>
      <c r="B287">
        <v>9</v>
      </c>
      <c r="C287">
        <v>5</v>
      </c>
      <c r="D287">
        <v>201</v>
      </c>
      <c r="E287" t="s">
        <v>116</v>
      </c>
      <c r="F287">
        <v>608.39</v>
      </c>
      <c r="G287">
        <v>-4.1500000000000004</v>
      </c>
      <c r="H287">
        <v>0</v>
      </c>
      <c r="I287">
        <v>0</v>
      </c>
      <c r="J287">
        <v>0</v>
      </c>
      <c r="K287">
        <v>604.24</v>
      </c>
      <c r="L287" t="str">
        <f t="shared" si="4"/>
        <v>3-Small C&amp;I</v>
      </c>
    </row>
    <row r="288" spans="1:12" x14ac:dyDescent="0.35">
      <c r="A288">
        <v>2019</v>
      </c>
      <c r="B288">
        <v>9</v>
      </c>
      <c r="C288">
        <v>5</v>
      </c>
      <c r="D288">
        <v>201</v>
      </c>
      <c r="E288" t="s">
        <v>126</v>
      </c>
      <c r="F288">
        <v>17278.13</v>
      </c>
      <c r="G288">
        <v>-117.64</v>
      </c>
      <c r="H288">
        <v>0</v>
      </c>
      <c r="I288">
        <v>0</v>
      </c>
      <c r="J288">
        <v>0</v>
      </c>
      <c r="K288">
        <v>17160.490000000002</v>
      </c>
      <c r="L288" t="str">
        <f t="shared" si="4"/>
        <v>3-Small C&amp;I</v>
      </c>
    </row>
    <row r="289" spans="1:12" x14ac:dyDescent="0.35">
      <c r="A289">
        <v>2019</v>
      </c>
      <c r="B289">
        <v>9</v>
      </c>
      <c r="C289">
        <v>5</v>
      </c>
      <c r="D289">
        <v>201</v>
      </c>
      <c r="E289" t="s">
        <v>117</v>
      </c>
      <c r="F289">
        <v>89338.95</v>
      </c>
      <c r="G289">
        <v>-607.54</v>
      </c>
      <c r="H289">
        <v>0</v>
      </c>
      <c r="I289">
        <v>0</v>
      </c>
      <c r="J289">
        <v>0</v>
      </c>
      <c r="K289">
        <v>88731.41</v>
      </c>
      <c r="L289" t="str">
        <f t="shared" si="4"/>
        <v>3-Small C&amp;I</v>
      </c>
    </row>
    <row r="290" spans="1:12" x14ac:dyDescent="0.35">
      <c r="A290">
        <v>2019</v>
      </c>
      <c r="B290">
        <v>9</v>
      </c>
      <c r="C290">
        <v>5</v>
      </c>
      <c r="D290">
        <v>201</v>
      </c>
      <c r="E290" t="s">
        <v>118</v>
      </c>
      <c r="F290">
        <v>663974.73</v>
      </c>
      <c r="G290">
        <v>-4513.66</v>
      </c>
      <c r="H290">
        <v>0</v>
      </c>
      <c r="I290">
        <v>0</v>
      </c>
      <c r="J290">
        <v>0</v>
      </c>
      <c r="K290">
        <v>659461.06999999995</v>
      </c>
      <c r="L290" t="str">
        <f t="shared" si="4"/>
        <v>3-Small C&amp;I</v>
      </c>
    </row>
    <row r="291" spans="1:12" x14ac:dyDescent="0.35">
      <c r="A291">
        <v>2019</v>
      </c>
      <c r="B291">
        <v>9</v>
      </c>
      <c r="C291">
        <v>5</v>
      </c>
      <c r="D291">
        <v>201</v>
      </c>
      <c r="E291" t="s">
        <v>119</v>
      </c>
      <c r="F291">
        <v>12091463.210000001</v>
      </c>
      <c r="G291">
        <v>-6066.12</v>
      </c>
      <c r="H291">
        <v>0</v>
      </c>
      <c r="I291">
        <v>0</v>
      </c>
      <c r="J291">
        <v>0</v>
      </c>
      <c r="K291">
        <v>12085397.09</v>
      </c>
      <c r="L291" t="str">
        <f t="shared" si="4"/>
        <v>4-Medium C&amp;I</v>
      </c>
    </row>
    <row r="292" spans="1:12" x14ac:dyDescent="0.35">
      <c r="A292">
        <v>2019</v>
      </c>
      <c r="B292">
        <v>9</v>
      </c>
      <c r="C292">
        <v>5</v>
      </c>
      <c r="D292">
        <v>201</v>
      </c>
      <c r="E292" t="s">
        <v>127</v>
      </c>
      <c r="F292">
        <v>584552.06999999995</v>
      </c>
      <c r="G292">
        <v>-292.37</v>
      </c>
      <c r="H292">
        <v>0</v>
      </c>
      <c r="I292">
        <v>0</v>
      </c>
      <c r="J292">
        <v>0</v>
      </c>
      <c r="K292">
        <v>584259.69999999995</v>
      </c>
      <c r="L292" t="str">
        <f t="shared" si="4"/>
        <v>4-Medium C&amp;I</v>
      </c>
    </row>
    <row r="293" spans="1:12" x14ac:dyDescent="0.35">
      <c r="A293">
        <v>2019</v>
      </c>
      <c r="B293">
        <v>9</v>
      </c>
      <c r="C293">
        <v>5</v>
      </c>
      <c r="D293">
        <v>201</v>
      </c>
      <c r="E293" t="s">
        <v>128</v>
      </c>
      <c r="F293">
        <v>370177.82</v>
      </c>
      <c r="G293">
        <v>-185.12</v>
      </c>
      <c r="H293">
        <v>0</v>
      </c>
      <c r="I293">
        <v>0</v>
      </c>
      <c r="J293">
        <v>0</v>
      </c>
      <c r="K293">
        <v>369992.7</v>
      </c>
      <c r="L293" t="str">
        <f t="shared" si="4"/>
        <v>4-Medium C&amp;I</v>
      </c>
    </row>
    <row r="294" spans="1:12" x14ac:dyDescent="0.35">
      <c r="A294">
        <v>2019</v>
      </c>
      <c r="B294">
        <v>9</v>
      </c>
      <c r="C294">
        <v>5</v>
      </c>
      <c r="D294">
        <v>201</v>
      </c>
      <c r="E294" t="s">
        <v>120</v>
      </c>
      <c r="F294">
        <v>22121750.670000002</v>
      </c>
      <c r="G294">
        <v>-11040.85</v>
      </c>
      <c r="H294">
        <v>0</v>
      </c>
      <c r="I294">
        <v>0</v>
      </c>
      <c r="J294">
        <v>0</v>
      </c>
      <c r="K294">
        <v>22110709.82</v>
      </c>
      <c r="L294" t="str">
        <f t="shared" si="4"/>
        <v>5-Large C&amp;I</v>
      </c>
    </row>
    <row r="295" spans="1:12" x14ac:dyDescent="0.35">
      <c r="A295">
        <v>2019</v>
      </c>
      <c r="B295">
        <v>9</v>
      </c>
      <c r="C295">
        <v>5</v>
      </c>
      <c r="D295">
        <v>201</v>
      </c>
      <c r="E295" t="s">
        <v>121</v>
      </c>
      <c r="F295">
        <v>31036563.280000001</v>
      </c>
      <c r="G295">
        <v>-800779.81</v>
      </c>
      <c r="H295">
        <v>0</v>
      </c>
      <c r="I295">
        <v>-0.01</v>
      </c>
      <c r="J295">
        <v>0</v>
      </c>
      <c r="K295">
        <v>30235783.460000001</v>
      </c>
      <c r="L295" t="str">
        <f t="shared" si="4"/>
        <v>1-Residential</v>
      </c>
    </row>
    <row r="296" spans="1:12" x14ac:dyDescent="0.35">
      <c r="A296">
        <v>2019</v>
      </c>
      <c r="B296">
        <v>9</v>
      </c>
      <c r="C296">
        <v>5</v>
      </c>
      <c r="D296">
        <v>201</v>
      </c>
      <c r="E296" t="s">
        <v>122</v>
      </c>
      <c r="F296">
        <v>4338893.1500000004</v>
      </c>
      <c r="G296">
        <v>-111948.43</v>
      </c>
      <c r="H296">
        <v>0</v>
      </c>
      <c r="I296">
        <v>0</v>
      </c>
      <c r="J296">
        <v>0</v>
      </c>
      <c r="K296">
        <v>4226944.72</v>
      </c>
      <c r="L296" t="str">
        <f t="shared" si="4"/>
        <v>2-Low Income Residential</v>
      </c>
    </row>
    <row r="297" spans="1:12" x14ac:dyDescent="0.35">
      <c r="A297">
        <v>2019</v>
      </c>
      <c r="B297">
        <v>9</v>
      </c>
      <c r="C297">
        <v>5</v>
      </c>
      <c r="D297">
        <v>201</v>
      </c>
      <c r="E297" t="s">
        <v>133</v>
      </c>
      <c r="F297">
        <v>35189.4</v>
      </c>
      <c r="G297">
        <v>-907.85</v>
      </c>
      <c r="H297">
        <v>0</v>
      </c>
      <c r="I297">
        <v>0</v>
      </c>
      <c r="J297">
        <v>0</v>
      </c>
      <c r="K297">
        <v>34281.550000000003</v>
      </c>
      <c r="L297" t="str">
        <f t="shared" si="4"/>
        <v>1-Residential</v>
      </c>
    </row>
    <row r="298" spans="1:12" x14ac:dyDescent="0.35">
      <c r="A298">
        <v>2019</v>
      </c>
      <c r="B298">
        <v>9</v>
      </c>
      <c r="C298">
        <v>5</v>
      </c>
      <c r="D298">
        <v>201</v>
      </c>
      <c r="E298" t="s">
        <v>123</v>
      </c>
      <c r="F298">
        <v>107607.48</v>
      </c>
      <c r="G298">
        <v>-649.78</v>
      </c>
      <c r="H298">
        <v>0</v>
      </c>
      <c r="I298">
        <v>0</v>
      </c>
      <c r="J298">
        <v>0</v>
      </c>
      <c r="K298">
        <v>106957.7</v>
      </c>
      <c r="L298" t="str">
        <f t="shared" si="4"/>
        <v>Street</v>
      </c>
    </row>
    <row r="299" spans="1:12" x14ac:dyDescent="0.35">
      <c r="A299">
        <v>2019</v>
      </c>
      <c r="B299">
        <v>9</v>
      </c>
      <c r="C299">
        <v>5</v>
      </c>
      <c r="D299">
        <v>201</v>
      </c>
      <c r="E299" t="s">
        <v>129</v>
      </c>
      <c r="F299">
        <v>-4607.66</v>
      </c>
      <c r="G299">
        <v>47.29</v>
      </c>
      <c r="H299">
        <v>0</v>
      </c>
      <c r="I299">
        <v>0</v>
      </c>
      <c r="J299">
        <v>0</v>
      </c>
      <c r="K299">
        <v>-4560.37</v>
      </c>
      <c r="L299" t="str">
        <f t="shared" si="4"/>
        <v>Street</v>
      </c>
    </row>
    <row r="300" spans="1:12" x14ac:dyDescent="0.35">
      <c r="A300">
        <v>2019</v>
      </c>
      <c r="B300">
        <v>9</v>
      </c>
      <c r="C300">
        <v>5</v>
      </c>
      <c r="D300">
        <v>201</v>
      </c>
      <c r="E300" t="s">
        <v>130</v>
      </c>
      <c r="F300">
        <v>382.01</v>
      </c>
      <c r="G300">
        <v>-2.61</v>
      </c>
      <c r="H300">
        <v>0</v>
      </c>
      <c r="I300">
        <v>0</v>
      </c>
      <c r="J300">
        <v>0</v>
      </c>
      <c r="K300">
        <v>379.4</v>
      </c>
      <c r="L300" t="str">
        <f t="shared" si="4"/>
        <v>Street</v>
      </c>
    </row>
    <row r="301" spans="1:12" x14ac:dyDescent="0.35">
      <c r="A301">
        <v>2019</v>
      </c>
      <c r="B301">
        <v>9</v>
      </c>
      <c r="C301">
        <v>5</v>
      </c>
      <c r="D301">
        <v>201</v>
      </c>
      <c r="E301" t="s">
        <v>124</v>
      </c>
      <c r="F301">
        <v>-542.4</v>
      </c>
      <c r="G301">
        <v>5.74</v>
      </c>
      <c r="H301">
        <v>0</v>
      </c>
      <c r="I301">
        <v>0</v>
      </c>
      <c r="J301">
        <v>0</v>
      </c>
      <c r="K301">
        <v>-536.66</v>
      </c>
      <c r="L301" t="str">
        <f t="shared" si="4"/>
        <v>Street</v>
      </c>
    </row>
    <row r="302" spans="1:12" x14ac:dyDescent="0.35">
      <c r="A302">
        <v>2019</v>
      </c>
      <c r="B302">
        <v>9</v>
      </c>
      <c r="C302">
        <v>5</v>
      </c>
      <c r="D302">
        <v>201</v>
      </c>
      <c r="E302" t="s">
        <v>125</v>
      </c>
      <c r="F302">
        <v>122881.36</v>
      </c>
      <c r="G302">
        <v>-833.31</v>
      </c>
      <c r="H302">
        <v>0</v>
      </c>
      <c r="I302">
        <v>0</v>
      </c>
      <c r="J302">
        <v>0</v>
      </c>
      <c r="K302">
        <v>122048.05</v>
      </c>
      <c r="L302" t="str">
        <f t="shared" si="4"/>
        <v>Street</v>
      </c>
    </row>
    <row r="303" spans="1:12" x14ac:dyDescent="0.35">
      <c r="A303">
        <v>2019</v>
      </c>
      <c r="B303">
        <v>9</v>
      </c>
      <c r="C303">
        <v>5</v>
      </c>
      <c r="D303">
        <v>201</v>
      </c>
      <c r="E303" t="s">
        <v>131</v>
      </c>
      <c r="F303">
        <v>172017.1</v>
      </c>
      <c r="G303">
        <v>-1171.79</v>
      </c>
      <c r="H303">
        <v>0</v>
      </c>
      <c r="I303">
        <v>0</v>
      </c>
      <c r="J303">
        <v>0</v>
      </c>
      <c r="K303">
        <v>170845.31</v>
      </c>
      <c r="L303" t="str">
        <f t="shared" si="4"/>
        <v>Street</v>
      </c>
    </row>
    <row r="304" spans="1:12" x14ac:dyDescent="0.35">
      <c r="A304">
        <v>2019</v>
      </c>
      <c r="B304">
        <v>9</v>
      </c>
      <c r="C304">
        <v>5</v>
      </c>
      <c r="D304">
        <v>201</v>
      </c>
      <c r="E304" t="s">
        <v>132</v>
      </c>
      <c r="F304">
        <v>-72.290000000000006</v>
      </c>
      <c r="G304">
        <v>0.57999999999999996</v>
      </c>
      <c r="H304">
        <v>0</v>
      </c>
      <c r="I304">
        <v>0</v>
      </c>
      <c r="J304">
        <v>0</v>
      </c>
      <c r="K304">
        <v>-71.709999999999994</v>
      </c>
      <c r="L304" t="str">
        <f t="shared" si="4"/>
        <v>Street</v>
      </c>
    </row>
    <row r="305" spans="1:12" x14ac:dyDescent="0.35">
      <c r="A305">
        <v>2019</v>
      </c>
      <c r="B305">
        <v>9</v>
      </c>
      <c r="C305">
        <v>5</v>
      </c>
      <c r="D305">
        <v>201</v>
      </c>
      <c r="E305" t="s">
        <v>115</v>
      </c>
      <c r="F305">
        <v>471966.48</v>
      </c>
      <c r="G305">
        <v>-3210.35</v>
      </c>
      <c r="H305">
        <v>0</v>
      </c>
      <c r="I305">
        <v>0</v>
      </c>
      <c r="J305">
        <v>0</v>
      </c>
      <c r="K305">
        <v>468756.13</v>
      </c>
      <c r="L305" t="str">
        <f t="shared" si="4"/>
        <v>3-Small C&amp;I</v>
      </c>
    </row>
    <row r="306" spans="1:12" x14ac:dyDescent="0.35">
      <c r="A306">
        <v>2019</v>
      </c>
      <c r="B306">
        <v>9</v>
      </c>
      <c r="C306">
        <v>5</v>
      </c>
      <c r="D306">
        <v>201</v>
      </c>
      <c r="E306" t="s">
        <v>126</v>
      </c>
      <c r="F306">
        <v>5149.38</v>
      </c>
      <c r="G306">
        <v>-34.909999999999997</v>
      </c>
      <c r="H306">
        <v>0</v>
      </c>
      <c r="I306">
        <v>0</v>
      </c>
      <c r="J306">
        <v>0</v>
      </c>
      <c r="K306">
        <v>5114.47</v>
      </c>
      <c r="L306" t="str">
        <f t="shared" si="4"/>
        <v>3-Small C&amp;I</v>
      </c>
    </row>
    <row r="307" spans="1:12" x14ac:dyDescent="0.35">
      <c r="A307">
        <v>2019</v>
      </c>
      <c r="B307">
        <v>9</v>
      </c>
      <c r="C307">
        <v>5</v>
      </c>
      <c r="D307">
        <v>201</v>
      </c>
      <c r="E307" t="s">
        <v>117</v>
      </c>
      <c r="F307">
        <v>2266.06</v>
      </c>
      <c r="G307">
        <v>-15.4</v>
      </c>
      <c r="H307">
        <v>0</v>
      </c>
      <c r="I307">
        <v>0</v>
      </c>
      <c r="J307">
        <v>0</v>
      </c>
      <c r="K307">
        <v>2250.66</v>
      </c>
      <c r="L307" t="str">
        <f t="shared" si="4"/>
        <v>3-Small C&amp;I</v>
      </c>
    </row>
    <row r="308" spans="1:12" x14ac:dyDescent="0.35">
      <c r="A308">
        <v>2019</v>
      </c>
      <c r="B308">
        <v>9</v>
      </c>
      <c r="C308">
        <v>5</v>
      </c>
      <c r="D308">
        <v>201</v>
      </c>
      <c r="E308" t="s">
        <v>118</v>
      </c>
      <c r="F308">
        <v>26202.92</v>
      </c>
      <c r="G308">
        <v>-178.05</v>
      </c>
      <c r="H308">
        <v>0</v>
      </c>
      <c r="I308">
        <v>0</v>
      </c>
      <c r="J308">
        <v>0</v>
      </c>
      <c r="K308">
        <v>26024.87</v>
      </c>
      <c r="L308" t="str">
        <f t="shared" si="4"/>
        <v>3-Small C&amp;I</v>
      </c>
    </row>
    <row r="309" spans="1:12" x14ac:dyDescent="0.35">
      <c r="A309">
        <v>2019</v>
      </c>
      <c r="B309">
        <v>9</v>
      </c>
      <c r="C309">
        <v>5</v>
      </c>
      <c r="D309">
        <v>201</v>
      </c>
      <c r="E309" t="s">
        <v>119</v>
      </c>
      <c r="F309">
        <v>696306.24</v>
      </c>
      <c r="G309">
        <v>-348.2</v>
      </c>
      <c r="H309">
        <v>0</v>
      </c>
      <c r="I309">
        <v>0</v>
      </c>
      <c r="J309">
        <v>0</v>
      </c>
      <c r="K309">
        <v>695958.04</v>
      </c>
      <c r="L309" t="str">
        <f t="shared" si="4"/>
        <v>4-Medium C&amp;I</v>
      </c>
    </row>
    <row r="310" spans="1:12" x14ac:dyDescent="0.35">
      <c r="A310">
        <v>2019</v>
      </c>
      <c r="B310">
        <v>9</v>
      </c>
      <c r="C310">
        <v>5</v>
      </c>
      <c r="D310">
        <v>201</v>
      </c>
      <c r="E310" t="s">
        <v>127</v>
      </c>
      <c r="F310">
        <v>47488.52</v>
      </c>
      <c r="G310">
        <v>-23.75</v>
      </c>
      <c r="H310">
        <v>0</v>
      </c>
      <c r="I310">
        <v>0</v>
      </c>
      <c r="J310">
        <v>0</v>
      </c>
      <c r="K310">
        <v>47464.77</v>
      </c>
      <c r="L310" t="str">
        <f t="shared" si="4"/>
        <v>4-Medium C&amp;I</v>
      </c>
    </row>
    <row r="311" spans="1:12" x14ac:dyDescent="0.35">
      <c r="A311">
        <v>2019</v>
      </c>
      <c r="B311">
        <v>9</v>
      </c>
      <c r="C311">
        <v>5</v>
      </c>
      <c r="D311">
        <v>201</v>
      </c>
      <c r="E311" t="s">
        <v>128</v>
      </c>
      <c r="F311">
        <v>20827.18</v>
      </c>
      <c r="G311">
        <v>-10.41</v>
      </c>
      <c r="H311">
        <v>0</v>
      </c>
      <c r="I311">
        <v>0</v>
      </c>
      <c r="J311">
        <v>0</v>
      </c>
      <c r="K311">
        <v>20816.77</v>
      </c>
      <c r="L311" t="str">
        <f t="shared" si="4"/>
        <v>4-Medium C&amp;I</v>
      </c>
    </row>
    <row r="312" spans="1:12" x14ac:dyDescent="0.35">
      <c r="A312">
        <v>2019</v>
      </c>
      <c r="B312">
        <v>9</v>
      </c>
      <c r="C312">
        <v>5</v>
      </c>
      <c r="D312">
        <v>201</v>
      </c>
      <c r="E312" t="s">
        <v>120</v>
      </c>
      <c r="F312">
        <v>1181215.1299999999</v>
      </c>
      <c r="G312">
        <v>-590.61</v>
      </c>
      <c r="H312">
        <v>0</v>
      </c>
      <c r="I312">
        <v>0</v>
      </c>
      <c r="J312">
        <v>0</v>
      </c>
      <c r="K312">
        <v>1180624.52</v>
      </c>
      <c r="L312" t="str">
        <f t="shared" si="4"/>
        <v>5-Large C&amp;I</v>
      </c>
    </row>
    <row r="313" spans="1:12" x14ac:dyDescent="0.35">
      <c r="A313">
        <v>2019</v>
      </c>
      <c r="B313">
        <v>9</v>
      </c>
      <c r="C313">
        <v>5</v>
      </c>
      <c r="D313">
        <v>201</v>
      </c>
      <c r="E313" t="s">
        <v>121</v>
      </c>
      <c r="F313">
        <v>1279340.75</v>
      </c>
      <c r="G313">
        <v>-33007</v>
      </c>
      <c r="H313">
        <v>0</v>
      </c>
      <c r="I313">
        <v>0</v>
      </c>
      <c r="J313">
        <v>0</v>
      </c>
      <c r="K313">
        <v>1246333.75</v>
      </c>
      <c r="L313" t="str">
        <f t="shared" si="4"/>
        <v>1-Residential</v>
      </c>
    </row>
    <row r="314" spans="1:12" x14ac:dyDescent="0.35">
      <c r="A314">
        <v>2019</v>
      </c>
      <c r="B314">
        <v>9</v>
      </c>
      <c r="C314">
        <v>5</v>
      </c>
      <c r="D314">
        <v>201</v>
      </c>
      <c r="E314" t="s">
        <v>122</v>
      </c>
      <c r="F314">
        <v>200328.17</v>
      </c>
      <c r="G314">
        <v>-5168.84</v>
      </c>
      <c r="H314">
        <v>0</v>
      </c>
      <c r="I314">
        <v>0</v>
      </c>
      <c r="J314">
        <v>0</v>
      </c>
      <c r="K314">
        <v>195159.33</v>
      </c>
      <c r="L314" t="str">
        <f t="shared" si="4"/>
        <v>2-Low Income Residential</v>
      </c>
    </row>
    <row r="315" spans="1:12" x14ac:dyDescent="0.35">
      <c r="A315">
        <v>2019</v>
      </c>
      <c r="B315">
        <v>9</v>
      </c>
      <c r="C315">
        <v>5</v>
      </c>
      <c r="D315">
        <v>201</v>
      </c>
      <c r="E315" t="s">
        <v>133</v>
      </c>
      <c r="F315">
        <v>217.67</v>
      </c>
      <c r="G315">
        <v>-5.62</v>
      </c>
      <c r="H315">
        <v>0</v>
      </c>
      <c r="I315">
        <v>0</v>
      </c>
      <c r="J315">
        <v>0</v>
      </c>
      <c r="K315">
        <v>212.05</v>
      </c>
      <c r="L315" t="str">
        <f t="shared" si="4"/>
        <v>1-Residential</v>
      </c>
    </row>
    <row r="316" spans="1:12" x14ac:dyDescent="0.35">
      <c r="A316">
        <v>2019</v>
      </c>
      <c r="B316">
        <v>9</v>
      </c>
      <c r="C316">
        <v>5</v>
      </c>
      <c r="D316">
        <v>201</v>
      </c>
      <c r="E316" t="s">
        <v>125</v>
      </c>
      <c r="F316">
        <v>-899.95</v>
      </c>
      <c r="G316">
        <v>6.35</v>
      </c>
      <c r="H316">
        <v>0</v>
      </c>
      <c r="I316">
        <v>0</v>
      </c>
      <c r="J316">
        <v>0</v>
      </c>
      <c r="K316">
        <v>-893.6</v>
      </c>
      <c r="L316" t="str">
        <f t="shared" si="4"/>
        <v>Street</v>
      </c>
    </row>
    <row r="317" spans="1:12" x14ac:dyDescent="0.35">
      <c r="A317">
        <v>2019</v>
      </c>
      <c r="B317">
        <v>10</v>
      </c>
      <c r="C317">
        <v>4</v>
      </c>
      <c r="D317">
        <v>201</v>
      </c>
      <c r="E317" t="s">
        <v>115</v>
      </c>
      <c r="F317">
        <v>160322.44</v>
      </c>
      <c r="G317">
        <v>-1089.99</v>
      </c>
      <c r="H317">
        <v>0</v>
      </c>
      <c r="I317">
        <v>0</v>
      </c>
      <c r="J317">
        <v>0</v>
      </c>
      <c r="K317">
        <v>159232.45000000001</v>
      </c>
      <c r="L317" t="str">
        <f t="shared" si="4"/>
        <v>3-Small C&amp;I</v>
      </c>
    </row>
    <row r="318" spans="1:12" x14ac:dyDescent="0.35">
      <c r="A318">
        <v>2019</v>
      </c>
      <c r="B318">
        <v>10</v>
      </c>
      <c r="C318">
        <v>4</v>
      </c>
      <c r="D318">
        <v>201</v>
      </c>
      <c r="E318" t="s">
        <v>116</v>
      </c>
      <c r="F318">
        <v>100.82</v>
      </c>
      <c r="G318">
        <v>-0.69</v>
      </c>
      <c r="H318">
        <v>0</v>
      </c>
      <c r="I318">
        <v>0</v>
      </c>
      <c r="J318">
        <v>0</v>
      </c>
      <c r="K318">
        <v>100.13</v>
      </c>
      <c r="L318" t="str">
        <f t="shared" si="4"/>
        <v>3-Small C&amp;I</v>
      </c>
    </row>
    <row r="319" spans="1:12" x14ac:dyDescent="0.35">
      <c r="A319">
        <v>2019</v>
      </c>
      <c r="B319">
        <v>10</v>
      </c>
      <c r="C319">
        <v>4</v>
      </c>
      <c r="D319">
        <v>201</v>
      </c>
      <c r="E319" t="s">
        <v>117</v>
      </c>
      <c r="F319">
        <v>421.45</v>
      </c>
      <c r="G319">
        <v>-2.87</v>
      </c>
      <c r="H319">
        <v>0</v>
      </c>
      <c r="I319">
        <v>0</v>
      </c>
      <c r="J319">
        <v>0</v>
      </c>
      <c r="K319">
        <v>418.58</v>
      </c>
      <c r="L319" t="str">
        <f t="shared" si="4"/>
        <v>3-Small C&amp;I</v>
      </c>
    </row>
    <row r="320" spans="1:12" x14ac:dyDescent="0.35">
      <c r="A320">
        <v>2019</v>
      </c>
      <c r="B320">
        <v>10</v>
      </c>
      <c r="C320">
        <v>4</v>
      </c>
      <c r="D320">
        <v>201</v>
      </c>
      <c r="E320" t="s">
        <v>118</v>
      </c>
      <c r="F320">
        <v>1607.85</v>
      </c>
      <c r="G320">
        <v>-10.91</v>
      </c>
      <c r="H320">
        <v>0</v>
      </c>
      <c r="I320">
        <v>0</v>
      </c>
      <c r="J320">
        <v>0</v>
      </c>
      <c r="K320">
        <v>1596.94</v>
      </c>
      <c r="L320" t="str">
        <f t="shared" si="4"/>
        <v>3-Small C&amp;I</v>
      </c>
    </row>
    <row r="321" spans="1:12" x14ac:dyDescent="0.35">
      <c r="A321">
        <v>2019</v>
      </c>
      <c r="B321">
        <v>10</v>
      </c>
      <c r="C321">
        <v>4</v>
      </c>
      <c r="D321">
        <v>201</v>
      </c>
      <c r="E321" t="s">
        <v>119</v>
      </c>
      <c r="F321">
        <v>126451.03</v>
      </c>
      <c r="G321">
        <v>-63.21</v>
      </c>
      <c r="H321">
        <v>0</v>
      </c>
      <c r="I321">
        <v>0</v>
      </c>
      <c r="J321">
        <v>0</v>
      </c>
      <c r="K321">
        <v>126387.82</v>
      </c>
      <c r="L321" t="str">
        <f t="shared" si="4"/>
        <v>4-Medium C&amp;I</v>
      </c>
    </row>
    <row r="322" spans="1:12" x14ac:dyDescent="0.35">
      <c r="A322">
        <v>2019</v>
      </c>
      <c r="B322">
        <v>10</v>
      </c>
      <c r="C322">
        <v>4</v>
      </c>
      <c r="D322">
        <v>201</v>
      </c>
      <c r="E322" t="s">
        <v>120</v>
      </c>
      <c r="F322">
        <v>104636.06</v>
      </c>
      <c r="G322">
        <v>-52.33</v>
      </c>
      <c r="H322">
        <v>0</v>
      </c>
      <c r="I322">
        <v>0</v>
      </c>
      <c r="J322">
        <v>0</v>
      </c>
      <c r="K322">
        <v>104583.73</v>
      </c>
      <c r="L322" t="str">
        <f t="shared" ref="L322:L385" si="5">VLOOKUP(E322,N:O,2,FALSE)</f>
        <v>5-Large C&amp;I</v>
      </c>
    </row>
    <row r="323" spans="1:12" x14ac:dyDescent="0.35">
      <c r="A323">
        <v>2019</v>
      </c>
      <c r="B323">
        <v>10</v>
      </c>
      <c r="C323">
        <v>4</v>
      </c>
      <c r="D323">
        <v>201</v>
      </c>
      <c r="E323" t="s">
        <v>121</v>
      </c>
      <c r="F323">
        <v>650133.55000000005</v>
      </c>
      <c r="G323">
        <v>-16773.09</v>
      </c>
      <c r="H323">
        <v>0</v>
      </c>
      <c r="I323">
        <v>0</v>
      </c>
      <c r="J323">
        <v>0</v>
      </c>
      <c r="K323">
        <v>633360.46</v>
      </c>
      <c r="L323" t="str">
        <f t="shared" si="5"/>
        <v>1-Residential</v>
      </c>
    </row>
    <row r="324" spans="1:12" x14ac:dyDescent="0.35">
      <c r="A324">
        <v>2019</v>
      </c>
      <c r="B324">
        <v>10</v>
      </c>
      <c r="C324">
        <v>4</v>
      </c>
      <c r="D324">
        <v>201</v>
      </c>
      <c r="E324" t="s">
        <v>122</v>
      </c>
      <c r="F324">
        <v>5877.79</v>
      </c>
      <c r="G324">
        <v>-151.63999999999999</v>
      </c>
      <c r="H324">
        <v>0</v>
      </c>
      <c r="I324">
        <v>0</v>
      </c>
      <c r="J324">
        <v>0</v>
      </c>
      <c r="K324">
        <v>5726.15</v>
      </c>
      <c r="L324" t="str">
        <f t="shared" si="5"/>
        <v>2-Low Income Residential</v>
      </c>
    </row>
    <row r="325" spans="1:12" x14ac:dyDescent="0.35">
      <c r="A325">
        <v>2019</v>
      </c>
      <c r="B325">
        <v>10</v>
      </c>
      <c r="C325">
        <v>4</v>
      </c>
      <c r="D325">
        <v>201</v>
      </c>
      <c r="E325" t="s">
        <v>123</v>
      </c>
      <c r="F325">
        <v>1488.15</v>
      </c>
      <c r="G325">
        <v>-10.119999999999999</v>
      </c>
      <c r="H325">
        <v>0</v>
      </c>
      <c r="I325">
        <v>0</v>
      </c>
      <c r="J325">
        <v>0</v>
      </c>
      <c r="K325">
        <v>1478.03</v>
      </c>
      <c r="L325" t="str">
        <f t="shared" si="5"/>
        <v>Street</v>
      </c>
    </row>
    <row r="326" spans="1:12" x14ac:dyDescent="0.35">
      <c r="A326">
        <v>2019</v>
      </c>
      <c r="B326">
        <v>10</v>
      </c>
      <c r="C326">
        <v>4</v>
      </c>
      <c r="D326">
        <v>201</v>
      </c>
      <c r="E326" t="s">
        <v>124</v>
      </c>
      <c r="F326">
        <v>636.73</v>
      </c>
      <c r="G326">
        <v>-4.34</v>
      </c>
      <c r="H326">
        <v>0</v>
      </c>
      <c r="I326">
        <v>0</v>
      </c>
      <c r="J326">
        <v>0</v>
      </c>
      <c r="K326">
        <v>632.39</v>
      </c>
      <c r="L326" t="str">
        <f t="shared" si="5"/>
        <v>Street</v>
      </c>
    </row>
    <row r="327" spans="1:12" x14ac:dyDescent="0.35">
      <c r="A327">
        <v>2019</v>
      </c>
      <c r="B327">
        <v>10</v>
      </c>
      <c r="C327">
        <v>4</v>
      </c>
      <c r="D327">
        <v>201</v>
      </c>
      <c r="E327" t="s">
        <v>125</v>
      </c>
      <c r="F327">
        <v>1.9</v>
      </c>
      <c r="G327">
        <v>-0.01</v>
      </c>
      <c r="H327">
        <v>0</v>
      </c>
      <c r="I327">
        <v>0</v>
      </c>
      <c r="J327">
        <v>0</v>
      </c>
      <c r="K327">
        <v>1.89</v>
      </c>
      <c r="L327" t="str">
        <f t="shared" si="5"/>
        <v>Street</v>
      </c>
    </row>
    <row r="328" spans="1:12" x14ac:dyDescent="0.35">
      <c r="A328">
        <v>2019</v>
      </c>
      <c r="B328">
        <v>10</v>
      </c>
      <c r="C328">
        <v>4</v>
      </c>
      <c r="D328">
        <v>201</v>
      </c>
      <c r="E328" t="s">
        <v>115</v>
      </c>
      <c r="F328">
        <v>66466.429999999993</v>
      </c>
      <c r="G328">
        <v>-451.93</v>
      </c>
      <c r="H328">
        <v>0</v>
      </c>
      <c r="I328">
        <v>0</v>
      </c>
      <c r="J328">
        <v>0</v>
      </c>
      <c r="K328">
        <v>66014.5</v>
      </c>
      <c r="L328" t="str">
        <f t="shared" si="5"/>
        <v>3-Small C&amp;I</v>
      </c>
    </row>
    <row r="329" spans="1:12" x14ac:dyDescent="0.35">
      <c r="A329">
        <v>2019</v>
      </c>
      <c r="B329">
        <v>10</v>
      </c>
      <c r="C329">
        <v>4</v>
      </c>
      <c r="D329">
        <v>201</v>
      </c>
      <c r="E329" t="s">
        <v>116</v>
      </c>
      <c r="F329">
        <v>116.11</v>
      </c>
      <c r="G329">
        <v>-0.8</v>
      </c>
      <c r="H329">
        <v>0</v>
      </c>
      <c r="I329">
        <v>0</v>
      </c>
      <c r="J329">
        <v>0</v>
      </c>
      <c r="K329">
        <v>115.31</v>
      </c>
      <c r="L329" t="str">
        <f t="shared" si="5"/>
        <v>3-Small C&amp;I</v>
      </c>
    </row>
    <row r="330" spans="1:12" x14ac:dyDescent="0.35">
      <c r="A330">
        <v>2019</v>
      </c>
      <c r="B330">
        <v>10</v>
      </c>
      <c r="C330">
        <v>4</v>
      </c>
      <c r="D330">
        <v>201</v>
      </c>
      <c r="E330" t="s">
        <v>117</v>
      </c>
      <c r="F330">
        <v>120.82</v>
      </c>
      <c r="G330">
        <v>-0.81</v>
      </c>
      <c r="H330">
        <v>0</v>
      </c>
      <c r="I330">
        <v>0</v>
      </c>
      <c r="J330">
        <v>0</v>
      </c>
      <c r="K330">
        <v>120.01</v>
      </c>
      <c r="L330" t="str">
        <f t="shared" si="5"/>
        <v>3-Small C&amp;I</v>
      </c>
    </row>
    <row r="331" spans="1:12" x14ac:dyDescent="0.35">
      <c r="A331">
        <v>2019</v>
      </c>
      <c r="B331">
        <v>10</v>
      </c>
      <c r="C331">
        <v>4</v>
      </c>
      <c r="D331">
        <v>201</v>
      </c>
      <c r="E331" t="s">
        <v>118</v>
      </c>
      <c r="F331">
        <v>795.69</v>
      </c>
      <c r="G331">
        <v>-5.39</v>
      </c>
      <c r="H331">
        <v>0</v>
      </c>
      <c r="I331">
        <v>0</v>
      </c>
      <c r="J331">
        <v>0</v>
      </c>
      <c r="K331">
        <v>790.3</v>
      </c>
      <c r="L331" t="str">
        <f t="shared" si="5"/>
        <v>3-Small C&amp;I</v>
      </c>
    </row>
    <row r="332" spans="1:12" x14ac:dyDescent="0.35">
      <c r="A332">
        <v>2019</v>
      </c>
      <c r="B332">
        <v>10</v>
      </c>
      <c r="C332">
        <v>4</v>
      </c>
      <c r="D332">
        <v>201</v>
      </c>
      <c r="E332" t="s">
        <v>119</v>
      </c>
      <c r="F332">
        <v>58852.12</v>
      </c>
      <c r="G332">
        <v>-29.43</v>
      </c>
      <c r="H332">
        <v>0</v>
      </c>
      <c r="I332">
        <v>0</v>
      </c>
      <c r="J332">
        <v>0</v>
      </c>
      <c r="K332">
        <v>58822.69</v>
      </c>
      <c r="L332" t="str">
        <f t="shared" si="5"/>
        <v>4-Medium C&amp;I</v>
      </c>
    </row>
    <row r="333" spans="1:12" x14ac:dyDescent="0.35">
      <c r="A333">
        <v>2019</v>
      </c>
      <c r="B333">
        <v>10</v>
      </c>
      <c r="C333">
        <v>4</v>
      </c>
      <c r="D333">
        <v>201</v>
      </c>
      <c r="E333" t="s">
        <v>121</v>
      </c>
      <c r="F333">
        <v>143403.96</v>
      </c>
      <c r="G333">
        <v>-3699.67</v>
      </c>
      <c r="H333">
        <v>0</v>
      </c>
      <c r="I333">
        <v>0</v>
      </c>
      <c r="J333">
        <v>0</v>
      </c>
      <c r="K333">
        <v>139704.29</v>
      </c>
      <c r="L333" t="str">
        <f t="shared" si="5"/>
        <v>1-Residential</v>
      </c>
    </row>
    <row r="334" spans="1:12" x14ac:dyDescent="0.35">
      <c r="A334">
        <v>2019</v>
      </c>
      <c r="B334">
        <v>10</v>
      </c>
      <c r="C334">
        <v>4</v>
      </c>
      <c r="D334">
        <v>201</v>
      </c>
      <c r="E334" t="s">
        <v>122</v>
      </c>
      <c r="F334">
        <v>543.41</v>
      </c>
      <c r="G334">
        <v>-14.02</v>
      </c>
      <c r="H334">
        <v>0</v>
      </c>
      <c r="I334">
        <v>0</v>
      </c>
      <c r="J334">
        <v>0</v>
      </c>
      <c r="K334">
        <v>529.39</v>
      </c>
      <c r="L334" t="str">
        <f t="shared" si="5"/>
        <v>2-Low Income Residential</v>
      </c>
    </row>
    <row r="335" spans="1:12" x14ac:dyDescent="0.35">
      <c r="A335">
        <v>2019</v>
      </c>
      <c r="B335">
        <v>10</v>
      </c>
      <c r="C335">
        <v>5</v>
      </c>
      <c r="D335">
        <v>201</v>
      </c>
      <c r="E335" t="s">
        <v>115</v>
      </c>
      <c r="F335">
        <v>7205638.4699999997</v>
      </c>
      <c r="G335">
        <v>-48964.77</v>
      </c>
      <c r="H335">
        <v>0</v>
      </c>
      <c r="I335">
        <v>0</v>
      </c>
      <c r="J335">
        <v>0</v>
      </c>
      <c r="K335">
        <v>7156673.7000000002</v>
      </c>
      <c r="L335" t="str">
        <f t="shared" si="5"/>
        <v>3-Small C&amp;I</v>
      </c>
    </row>
    <row r="336" spans="1:12" x14ac:dyDescent="0.35">
      <c r="A336">
        <v>2019</v>
      </c>
      <c r="B336">
        <v>10</v>
      </c>
      <c r="C336">
        <v>5</v>
      </c>
      <c r="D336">
        <v>201</v>
      </c>
      <c r="E336" t="s">
        <v>116</v>
      </c>
      <c r="F336">
        <v>691.58</v>
      </c>
      <c r="G336">
        <v>-4.72</v>
      </c>
      <c r="H336">
        <v>0</v>
      </c>
      <c r="I336">
        <v>0</v>
      </c>
      <c r="J336">
        <v>0</v>
      </c>
      <c r="K336">
        <v>686.86</v>
      </c>
      <c r="L336" t="str">
        <f t="shared" si="5"/>
        <v>3-Small C&amp;I</v>
      </c>
    </row>
    <row r="337" spans="1:12" x14ac:dyDescent="0.35">
      <c r="A337">
        <v>2019</v>
      </c>
      <c r="B337">
        <v>10</v>
      </c>
      <c r="C337">
        <v>5</v>
      </c>
      <c r="D337">
        <v>201</v>
      </c>
      <c r="E337" t="s">
        <v>126</v>
      </c>
      <c r="F337">
        <v>17281.560000000001</v>
      </c>
      <c r="G337">
        <v>-117.66</v>
      </c>
      <c r="H337">
        <v>0</v>
      </c>
      <c r="I337">
        <v>0</v>
      </c>
      <c r="J337">
        <v>0</v>
      </c>
      <c r="K337">
        <v>17163.900000000001</v>
      </c>
      <c r="L337" t="str">
        <f t="shared" si="5"/>
        <v>3-Small C&amp;I</v>
      </c>
    </row>
    <row r="338" spans="1:12" x14ac:dyDescent="0.35">
      <c r="A338">
        <v>2019</v>
      </c>
      <c r="B338">
        <v>10</v>
      </c>
      <c r="C338">
        <v>5</v>
      </c>
      <c r="D338">
        <v>201</v>
      </c>
      <c r="E338" t="s">
        <v>117</v>
      </c>
      <c r="F338">
        <v>84064.45</v>
      </c>
      <c r="G338">
        <v>-566.53</v>
      </c>
      <c r="H338">
        <v>0</v>
      </c>
      <c r="I338">
        <v>0</v>
      </c>
      <c r="J338">
        <v>0</v>
      </c>
      <c r="K338">
        <v>83497.919999999998</v>
      </c>
      <c r="L338" t="str">
        <f t="shared" si="5"/>
        <v>3-Small C&amp;I</v>
      </c>
    </row>
    <row r="339" spans="1:12" x14ac:dyDescent="0.35">
      <c r="A339">
        <v>2019</v>
      </c>
      <c r="B339">
        <v>10</v>
      </c>
      <c r="C339">
        <v>5</v>
      </c>
      <c r="D339">
        <v>201</v>
      </c>
      <c r="E339" t="s">
        <v>118</v>
      </c>
      <c r="F339">
        <v>544635.43000000005</v>
      </c>
      <c r="G339">
        <v>-3702.7</v>
      </c>
      <c r="H339">
        <v>0</v>
      </c>
      <c r="I339">
        <v>0</v>
      </c>
      <c r="J339">
        <v>0</v>
      </c>
      <c r="K339">
        <v>540932.73</v>
      </c>
      <c r="L339" t="str">
        <f t="shared" si="5"/>
        <v>3-Small C&amp;I</v>
      </c>
    </row>
    <row r="340" spans="1:12" x14ac:dyDescent="0.35">
      <c r="A340">
        <v>2019</v>
      </c>
      <c r="B340">
        <v>10</v>
      </c>
      <c r="C340">
        <v>5</v>
      </c>
      <c r="D340">
        <v>201</v>
      </c>
      <c r="E340" t="s">
        <v>119</v>
      </c>
      <c r="F340">
        <v>10645903.26</v>
      </c>
      <c r="G340">
        <v>-5319</v>
      </c>
      <c r="H340">
        <v>0</v>
      </c>
      <c r="I340">
        <v>-1.03</v>
      </c>
      <c r="J340">
        <v>0</v>
      </c>
      <c r="K340">
        <v>10640583.23</v>
      </c>
      <c r="L340" t="str">
        <f t="shared" si="5"/>
        <v>4-Medium C&amp;I</v>
      </c>
    </row>
    <row r="341" spans="1:12" x14ac:dyDescent="0.35">
      <c r="A341">
        <v>2019</v>
      </c>
      <c r="B341">
        <v>10</v>
      </c>
      <c r="C341">
        <v>5</v>
      </c>
      <c r="D341">
        <v>201</v>
      </c>
      <c r="E341" t="s">
        <v>127</v>
      </c>
      <c r="F341">
        <v>476270.55</v>
      </c>
      <c r="G341">
        <v>-239.54</v>
      </c>
      <c r="H341">
        <v>0</v>
      </c>
      <c r="I341">
        <v>0</v>
      </c>
      <c r="J341">
        <v>0</v>
      </c>
      <c r="K341">
        <v>476031.01</v>
      </c>
      <c r="L341" t="str">
        <f t="shared" si="5"/>
        <v>4-Medium C&amp;I</v>
      </c>
    </row>
    <row r="342" spans="1:12" x14ac:dyDescent="0.35">
      <c r="A342">
        <v>2019</v>
      </c>
      <c r="B342">
        <v>10</v>
      </c>
      <c r="C342">
        <v>5</v>
      </c>
      <c r="D342">
        <v>201</v>
      </c>
      <c r="E342" t="s">
        <v>128</v>
      </c>
      <c r="F342">
        <v>308835.53999999998</v>
      </c>
      <c r="G342">
        <v>-154.47</v>
      </c>
      <c r="H342">
        <v>0</v>
      </c>
      <c r="I342">
        <v>0</v>
      </c>
      <c r="J342">
        <v>0</v>
      </c>
      <c r="K342">
        <v>308681.07</v>
      </c>
      <c r="L342" t="str">
        <f t="shared" si="5"/>
        <v>4-Medium C&amp;I</v>
      </c>
    </row>
    <row r="343" spans="1:12" x14ac:dyDescent="0.35">
      <c r="A343">
        <v>2019</v>
      </c>
      <c r="B343">
        <v>10</v>
      </c>
      <c r="C343">
        <v>5</v>
      </c>
      <c r="D343">
        <v>201</v>
      </c>
      <c r="E343" t="s">
        <v>120</v>
      </c>
      <c r="F343">
        <v>20674570.079999998</v>
      </c>
      <c r="G343">
        <v>-10338.14</v>
      </c>
      <c r="H343">
        <v>0</v>
      </c>
      <c r="I343">
        <v>0</v>
      </c>
      <c r="J343">
        <v>0</v>
      </c>
      <c r="K343">
        <v>20664231.940000001</v>
      </c>
      <c r="L343" t="str">
        <f t="shared" si="5"/>
        <v>5-Large C&amp;I</v>
      </c>
    </row>
    <row r="344" spans="1:12" x14ac:dyDescent="0.35">
      <c r="A344">
        <v>2019</v>
      </c>
      <c r="B344">
        <v>10</v>
      </c>
      <c r="C344">
        <v>5</v>
      </c>
      <c r="D344">
        <v>201</v>
      </c>
      <c r="E344" t="s">
        <v>121</v>
      </c>
      <c r="F344">
        <v>23162929.850000001</v>
      </c>
      <c r="G344">
        <v>-597611.18999999994</v>
      </c>
      <c r="H344">
        <v>0</v>
      </c>
      <c r="I344">
        <v>0</v>
      </c>
      <c r="J344">
        <v>0</v>
      </c>
      <c r="K344">
        <v>22565318.66</v>
      </c>
      <c r="L344" t="str">
        <f t="shared" si="5"/>
        <v>1-Residential</v>
      </c>
    </row>
    <row r="345" spans="1:12" x14ac:dyDescent="0.35">
      <c r="A345">
        <v>2019</v>
      </c>
      <c r="B345">
        <v>10</v>
      </c>
      <c r="C345">
        <v>5</v>
      </c>
      <c r="D345">
        <v>201</v>
      </c>
      <c r="E345" t="s">
        <v>122</v>
      </c>
      <c r="F345">
        <v>3397152.74</v>
      </c>
      <c r="G345">
        <v>-87645.72</v>
      </c>
      <c r="H345">
        <v>0</v>
      </c>
      <c r="I345">
        <v>0</v>
      </c>
      <c r="J345">
        <v>0</v>
      </c>
      <c r="K345">
        <v>3309507.02</v>
      </c>
      <c r="L345" t="str">
        <f t="shared" si="5"/>
        <v>2-Low Income Residential</v>
      </c>
    </row>
    <row r="346" spans="1:12" x14ac:dyDescent="0.35">
      <c r="A346">
        <v>2019</v>
      </c>
      <c r="B346">
        <v>10</v>
      </c>
      <c r="C346">
        <v>5</v>
      </c>
      <c r="D346">
        <v>201</v>
      </c>
      <c r="E346" t="s">
        <v>133</v>
      </c>
      <c r="F346">
        <v>36748.410000000003</v>
      </c>
      <c r="G346">
        <v>-948.13</v>
      </c>
      <c r="H346">
        <v>0</v>
      </c>
      <c r="I346">
        <v>0</v>
      </c>
      <c r="J346">
        <v>0</v>
      </c>
      <c r="K346">
        <v>35800.28</v>
      </c>
      <c r="L346" t="str">
        <f t="shared" si="5"/>
        <v>1-Residential</v>
      </c>
    </row>
    <row r="347" spans="1:12" x14ac:dyDescent="0.35">
      <c r="A347">
        <v>2019</v>
      </c>
      <c r="B347">
        <v>10</v>
      </c>
      <c r="C347">
        <v>5</v>
      </c>
      <c r="D347">
        <v>201</v>
      </c>
      <c r="E347" t="s">
        <v>123</v>
      </c>
      <c r="F347">
        <v>-39908.629999999997</v>
      </c>
      <c r="G347">
        <v>430.03</v>
      </c>
      <c r="H347">
        <v>0</v>
      </c>
      <c r="I347">
        <v>0</v>
      </c>
      <c r="J347">
        <v>0</v>
      </c>
      <c r="K347">
        <v>-39478.6</v>
      </c>
      <c r="L347" t="str">
        <f t="shared" si="5"/>
        <v>Street</v>
      </c>
    </row>
    <row r="348" spans="1:12" x14ac:dyDescent="0.35">
      <c r="A348">
        <v>2019</v>
      </c>
      <c r="B348">
        <v>10</v>
      </c>
      <c r="C348">
        <v>5</v>
      </c>
      <c r="D348">
        <v>201</v>
      </c>
      <c r="E348" t="s">
        <v>129</v>
      </c>
      <c r="F348">
        <v>-38880.32</v>
      </c>
      <c r="G348">
        <v>287.23</v>
      </c>
      <c r="H348">
        <v>0</v>
      </c>
      <c r="I348">
        <v>0</v>
      </c>
      <c r="J348">
        <v>0</v>
      </c>
      <c r="K348">
        <v>-38593.089999999997</v>
      </c>
      <c r="L348" t="str">
        <f t="shared" si="5"/>
        <v>Street</v>
      </c>
    </row>
    <row r="349" spans="1:12" x14ac:dyDescent="0.35">
      <c r="A349">
        <v>2019</v>
      </c>
      <c r="B349">
        <v>10</v>
      </c>
      <c r="C349">
        <v>5</v>
      </c>
      <c r="D349">
        <v>201</v>
      </c>
      <c r="E349" t="s">
        <v>130</v>
      </c>
      <c r="F349">
        <v>429.51</v>
      </c>
      <c r="G349">
        <v>-2.92</v>
      </c>
      <c r="H349">
        <v>0</v>
      </c>
      <c r="I349">
        <v>0</v>
      </c>
      <c r="J349">
        <v>0</v>
      </c>
      <c r="K349">
        <v>426.59</v>
      </c>
      <c r="L349" t="str">
        <f t="shared" si="5"/>
        <v>Street</v>
      </c>
    </row>
    <row r="350" spans="1:12" x14ac:dyDescent="0.35">
      <c r="A350">
        <v>2019</v>
      </c>
      <c r="B350">
        <v>10</v>
      </c>
      <c r="C350">
        <v>5</v>
      </c>
      <c r="D350">
        <v>201</v>
      </c>
      <c r="E350" t="s">
        <v>124</v>
      </c>
      <c r="F350">
        <v>997.73</v>
      </c>
      <c r="G350">
        <v>-6.27</v>
      </c>
      <c r="H350">
        <v>0</v>
      </c>
      <c r="I350">
        <v>0</v>
      </c>
      <c r="J350">
        <v>0</v>
      </c>
      <c r="K350">
        <v>991.46</v>
      </c>
      <c r="L350" t="str">
        <f t="shared" si="5"/>
        <v>Street</v>
      </c>
    </row>
    <row r="351" spans="1:12" x14ac:dyDescent="0.35">
      <c r="A351">
        <v>2019</v>
      </c>
      <c r="B351">
        <v>10</v>
      </c>
      <c r="C351">
        <v>5</v>
      </c>
      <c r="D351">
        <v>201</v>
      </c>
      <c r="E351" t="s">
        <v>125</v>
      </c>
      <c r="F351">
        <v>137538.68</v>
      </c>
      <c r="G351">
        <v>-934.29</v>
      </c>
      <c r="H351">
        <v>0</v>
      </c>
      <c r="I351">
        <v>0</v>
      </c>
      <c r="J351">
        <v>0</v>
      </c>
      <c r="K351">
        <v>136604.39000000001</v>
      </c>
      <c r="L351" t="str">
        <f t="shared" si="5"/>
        <v>Street</v>
      </c>
    </row>
    <row r="352" spans="1:12" x14ac:dyDescent="0.35">
      <c r="A352">
        <v>2019</v>
      </c>
      <c r="B352">
        <v>10</v>
      </c>
      <c r="C352">
        <v>5</v>
      </c>
      <c r="D352">
        <v>201</v>
      </c>
      <c r="E352" t="s">
        <v>131</v>
      </c>
      <c r="F352">
        <v>188441.75</v>
      </c>
      <c r="G352">
        <v>-1290.94</v>
      </c>
      <c r="H352">
        <v>0</v>
      </c>
      <c r="I352">
        <v>0</v>
      </c>
      <c r="J352">
        <v>0</v>
      </c>
      <c r="K352">
        <v>187150.81</v>
      </c>
      <c r="L352" t="str">
        <f t="shared" si="5"/>
        <v>Street</v>
      </c>
    </row>
    <row r="353" spans="1:12" x14ac:dyDescent="0.35">
      <c r="A353">
        <v>2019</v>
      </c>
      <c r="B353">
        <v>10</v>
      </c>
      <c r="C353">
        <v>5</v>
      </c>
      <c r="D353">
        <v>201</v>
      </c>
      <c r="E353" t="s">
        <v>132</v>
      </c>
      <c r="F353">
        <v>26.22</v>
      </c>
      <c r="G353">
        <v>-0.18</v>
      </c>
      <c r="H353">
        <v>0</v>
      </c>
      <c r="I353">
        <v>0</v>
      </c>
      <c r="J353">
        <v>0</v>
      </c>
      <c r="K353">
        <v>26.04</v>
      </c>
      <c r="L353" t="str">
        <f t="shared" si="5"/>
        <v>Street</v>
      </c>
    </row>
    <row r="354" spans="1:12" x14ac:dyDescent="0.35">
      <c r="A354">
        <v>2019</v>
      </c>
      <c r="B354">
        <v>10</v>
      </c>
      <c r="C354">
        <v>5</v>
      </c>
      <c r="D354">
        <v>201</v>
      </c>
      <c r="E354" t="s">
        <v>115</v>
      </c>
      <c r="F354">
        <v>915973.57</v>
      </c>
      <c r="G354">
        <v>-6232.15</v>
      </c>
      <c r="H354">
        <v>0</v>
      </c>
      <c r="I354">
        <v>0</v>
      </c>
      <c r="J354">
        <v>0</v>
      </c>
      <c r="K354">
        <v>909741.42</v>
      </c>
      <c r="L354" t="str">
        <f t="shared" si="5"/>
        <v>3-Small C&amp;I</v>
      </c>
    </row>
    <row r="355" spans="1:12" x14ac:dyDescent="0.35">
      <c r="A355">
        <v>2019</v>
      </c>
      <c r="B355">
        <v>10</v>
      </c>
      <c r="C355">
        <v>5</v>
      </c>
      <c r="D355">
        <v>201</v>
      </c>
      <c r="E355" t="s">
        <v>116</v>
      </c>
      <c r="F355">
        <v>488.14</v>
      </c>
      <c r="G355">
        <v>-3.32</v>
      </c>
      <c r="H355">
        <v>0</v>
      </c>
      <c r="I355">
        <v>0</v>
      </c>
      <c r="J355">
        <v>0</v>
      </c>
      <c r="K355">
        <v>484.82</v>
      </c>
      <c r="L355" t="str">
        <f t="shared" si="5"/>
        <v>3-Small C&amp;I</v>
      </c>
    </row>
    <row r="356" spans="1:12" x14ac:dyDescent="0.35">
      <c r="A356">
        <v>2019</v>
      </c>
      <c r="B356">
        <v>10</v>
      </c>
      <c r="C356">
        <v>5</v>
      </c>
      <c r="D356">
        <v>201</v>
      </c>
      <c r="E356" t="s">
        <v>126</v>
      </c>
      <c r="F356">
        <v>5758.78</v>
      </c>
      <c r="G356">
        <v>-39.04</v>
      </c>
      <c r="H356">
        <v>0</v>
      </c>
      <c r="I356">
        <v>0</v>
      </c>
      <c r="J356">
        <v>0</v>
      </c>
      <c r="K356">
        <v>5719.74</v>
      </c>
      <c r="L356" t="str">
        <f t="shared" si="5"/>
        <v>3-Small C&amp;I</v>
      </c>
    </row>
    <row r="357" spans="1:12" x14ac:dyDescent="0.35">
      <c r="A357">
        <v>2019</v>
      </c>
      <c r="B357">
        <v>10</v>
      </c>
      <c r="C357">
        <v>5</v>
      </c>
      <c r="D357">
        <v>201</v>
      </c>
      <c r="E357" t="s">
        <v>117</v>
      </c>
      <c r="F357">
        <v>8383.81</v>
      </c>
      <c r="G357">
        <v>-56.97</v>
      </c>
      <c r="H357">
        <v>0</v>
      </c>
      <c r="I357">
        <v>0</v>
      </c>
      <c r="J357">
        <v>0</v>
      </c>
      <c r="K357">
        <v>8326.84</v>
      </c>
      <c r="L357" t="str">
        <f t="shared" si="5"/>
        <v>3-Small C&amp;I</v>
      </c>
    </row>
    <row r="358" spans="1:12" x14ac:dyDescent="0.35">
      <c r="A358">
        <v>2019</v>
      </c>
      <c r="B358">
        <v>10</v>
      </c>
      <c r="C358">
        <v>5</v>
      </c>
      <c r="D358">
        <v>201</v>
      </c>
      <c r="E358" t="s">
        <v>118</v>
      </c>
      <c r="F358">
        <v>93827.74</v>
      </c>
      <c r="G358">
        <v>-637.77</v>
      </c>
      <c r="H358">
        <v>0</v>
      </c>
      <c r="I358">
        <v>0</v>
      </c>
      <c r="J358">
        <v>0</v>
      </c>
      <c r="K358">
        <v>93189.97</v>
      </c>
      <c r="L358" t="str">
        <f t="shared" si="5"/>
        <v>3-Small C&amp;I</v>
      </c>
    </row>
    <row r="359" spans="1:12" x14ac:dyDescent="0.35">
      <c r="A359">
        <v>2019</v>
      </c>
      <c r="B359">
        <v>10</v>
      </c>
      <c r="C359">
        <v>5</v>
      </c>
      <c r="D359">
        <v>201</v>
      </c>
      <c r="E359" t="s">
        <v>119</v>
      </c>
      <c r="F359">
        <v>1268500.3899999999</v>
      </c>
      <c r="G359">
        <v>-634.07000000000005</v>
      </c>
      <c r="H359">
        <v>0</v>
      </c>
      <c r="I359">
        <v>-0.1</v>
      </c>
      <c r="J359">
        <v>0</v>
      </c>
      <c r="K359">
        <v>1267866.22</v>
      </c>
      <c r="L359" t="str">
        <f t="shared" si="5"/>
        <v>4-Medium C&amp;I</v>
      </c>
    </row>
    <row r="360" spans="1:12" x14ac:dyDescent="0.35">
      <c r="A360">
        <v>2019</v>
      </c>
      <c r="B360">
        <v>10</v>
      </c>
      <c r="C360">
        <v>5</v>
      </c>
      <c r="D360">
        <v>201</v>
      </c>
      <c r="E360" t="s">
        <v>127</v>
      </c>
      <c r="F360">
        <v>64918.14</v>
      </c>
      <c r="G360">
        <v>-30.99</v>
      </c>
      <c r="H360">
        <v>0</v>
      </c>
      <c r="I360">
        <v>0</v>
      </c>
      <c r="J360">
        <v>0</v>
      </c>
      <c r="K360">
        <v>64887.15</v>
      </c>
      <c r="L360" t="str">
        <f t="shared" si="5"/>
        <v>4-Medium C&amp;I</v>
      </c>
    </row>
    <row r="361" spans="1:12" x14ac:dyDescent="0.35">
      <c r="A361">
        <v>2019</v>
      </c>
      <c r="B361">
        <v>10</v>
      </c>
      <c r="C361">
        <v>5</v>
      </c>
      <c r="D361">
        <v>201</v>
      </c>
      <c r="E361" t="s">
        <v>128</v>
      </c>
      <c r="F361">
        <v>30637</v>
      </c>
      <c r="G361">
        <v>-15.3</v>
      </c>
      <c r="H361">
        <v>0</v>
      </c>
      <c r="I361">
        <v>0</v>
      </c>
      <c r="J361">
        <v>0</v>
      </c>
      <c r="K361">
        <v>30621.7</v>
      </c>
      <c r="L361" t="str">
        <f t="shared" si="5"/>
        <v>4-Medium C&amp;I</v>
      </c>
    </row>
    <row r="362" spans="1:12" x14ac:dyDescent="0.35">
      <c r="A362">
        <v>2019</v>
      </c>
      <c r="B362">
        <v>10</v>
      </c>
      <c r="C362">
        <v>5</v>
      </c>
      <c r="D362">
        <v>201</v>
      </c>
      <c r="E362" t="s">
        <v>120</v>
      </c>
      <c r="F362">
        <v>3361903.2</v>
      </c>
      <c r="G362">
        <v>-1681.92</v>
      </c>
      <c r="H362">
        <v>0</v>
      </c>
      <c r="I362">
        <v>0</v>
      </c>
      <c r="J362">
        <v>0</v>
      </c>
      <c r="K362">
        <v>3360221.28</v>
      </c>
      <c r="L362" t="str">
        <f t="shared" si="5"/>
        <v>5-Large C&amp;I</v>
      </c>
    </row>
    <row r="363" spans="1:12" x14ac:dyDescent="0.35">
      <c r="A363">
        <v>2019</v>
      </c>
      <c r="B363">
        <v>10</v>
      </c>
      <c r="C363">
        <v>5</v>
      </c>
      <c r="D363">
        <v>201</v>
      </c>
      <c r="E363" t="s">
        <v>121</v>
      </c>
      <c r="F363">
        <v>3319949.97</v>
      </c>
      <c r="G363">
        <v>-85655.21</v>
      </c>
      <c r="H363">
        <v>0</v>
      </c>
      <c r="I363">
        <v>0</v>
      </c>
      <c r="J363">
        <v>0</v>
      </c>
      <c r="K363">
        <v>3234294.76</v>
      </c>
      <c r="L363" t="str">
        <f t="shared" si="5"/>
        <v>1-Residential</v>
      </c>
    </row>
    <row r="364" spans="1:12" x14ac:dyDescent="0.35">
      <c r="A364">
        <v>2019</v>
      </c>
      <c r="B364">
        <v>10</v>
      </c>
      <c r="C364">
        <v>5</v>
      </c>
      <c r="D364">
        <v>201</v>
      </c>
      <c r="E364" t="s">
        <v>122</v>
      </c>
      <c r="F364">
        <v>500059.77</v>
      </c>
      <c r="G364">
        <v>-12902.02</v>
      </c>
      <c r="H364">
        <v>0</v>
      </c>
      <c r="I364">
        <v>0</v>
      </c>
      <c r="J364">
        <v>0</v>
      </c>
      <c r="K364">
        <v>487157.75</v>
      </c>
      <c r="L364" t="str">
        <f t="shared" si="5"/>
        <v>2-Low Income Residential</v>
      </c>
    </row>
    <row r="365" spans="1:12" x14ac:dyDescent="0.35">
      <c r="A365">
        <v>2019</v>
      </c>
      <c r="B365">
        <v>10</v>
      </c>
      <c r="C365">
        <v>5</v>
      </c>
      <c r="D365">
        <v>201</v>
      </c>
      <c r="E365" t="s">
        <v>133</v>
      </c>
      <c r="F365">
        <v>2359.86</v>
      </c>
      <c r="G365">
        <v>-60.89</v>
      </c>
      <c r="H365">
        <v>0</v>
      </c>
      <c r="I365">
        <v>0</v>
      </c>
      <c r="J365">
        <v>0</v>
      </c>
      <c r="K365">
        <v>2298.9699999999998</v>
      </c>
      <c r="L365" t="str">
        <f t="shared" si="5"/>
        <v>1-Residential</v>
      </c>
    </row>
    <row r="366" spans="1:12" x14ac:dyDescent="0.35">
      <c r="A366">
        <v>2019</v>
      </c>
      <c r="B366">
        <v>10</v>
      </c>
      <c r="C366">
        <v>5</v>
      </c>
      <c r="D366">
        <v>201</v>
      </c>
      <c r="E366" t="s">
        <v>125</v>
      </c>
      <c r="F366">
        <v>26.73</v>
      </c>
      <c r="G366">
        <v>-0.19</v>
      </c>
      <c r="H366">
        <v>0</v>
      </c>
      <c r="I366">
        <v>0</v>
      </c>
      <c r="J366">
        <v>0</v>
      </c>
      <c r="K366">
        <v>26.54</v>
      </c>
      <c r="L366" t="str">
        <f t="shared" si="5"/>
        <v>Street</v>
      </c>
    </row>
    <row r="367" spans="1:12" x14ac:dyDescent="0.35">
      <c r="A367">
        <v>2019</v>
      </c>
      <c r="B367">
        <v>10</v>
      </c>
      <c r="C367">
        <v>5</v>
      </c>
      <c r="D367">
        <v>201</v>
      </c>
      <c r="E367" t="s">
        <v>131</v>
      </c>
      <c r="F367">
        <v>66252.56</v>
      </c>
      <c r="G367">
        <v>-543.52</v>
      </c>
      <c r="H367">
        <v>0</v>
      </c>
      <c r="I367">
        <v>0</v>
      </c>
      <c r="J367">
        <v>0</v>
      </c>
      <c r="K367">
        <v>65709.039999999994</v>
      </c>
      <c r="L367" t="str">
        <f t="shared" si="5"/>
        <v>Street</v>
      </c>
    </row>
    <row r="368" spans="1:12" x14ac:dyDescent="0.35">
      <c r="A368">
        <v>2019</v>
      </c>
      <c r="B368">
        <v>11</v>
      </c>
      <c r="C368">
        <v>4</v>
      </c>
      <c r="D368">
        <v>201</v>
      </c>
      <c r="E368" t="s">
        <v>115</v>
      </c>
      <c r="F368">
        <v>63432.75</v>
      </c>
      <c r="G368">
        <v>-431.39</v>
      </c>
      <c r="H368">
        <v>0</v>
      </c>
      <c r="I368">
        <v>0</v>
      </c>
      <c r="J368">
        <v>0</v>
      </c>
      <c r="K368">
        <v>63001.36</v>
      </c>
      <c r="L368" t="str">
        <f t="shared" si="5"/>
        <v>3-Small C&amp;I</v>
      </c>
    </row>
    <row r="369" spans="1:12" x14ac:dyDescent="0.35">
      <c r="A369">
        <v>2019</v>
      </c>
      <c r="B369">
        <v>11</v>
      </c>
      <c r="C369">
        <v>4</v>
      </c>
      <c r="D369">
        <v>201</v>
      </c>
      <c r="E369" t="s">
        <v>117</v>
      </c>
      <c r="F369">
        <v>202.73</v>
      </c>
      <c r="G369">
        <v>-1.37</v>
      </c>
      <c r="H369">
        <v>0</v>
      </c>
      <c r="I369">
        <v>0</v>
      </c>
      <c r="J369">
        <v>0</v>
      </c>
      <c r="K369">
        <v>201.36</v>
      </c>
      <c r="L369" t="str">
        <f t="shared" si="5"/>
        <v>3-Small C&amp;I</v>
      </c>
    </row>
    <row r="370" spans="1:12" x14ac:dyDescent="0.35">
      <c r="A370">
        <v>2019</v>
      </c>
      <c r="B370">
        <v>11</v>
      </c>
      <c r="C370">
        <v>4</v>
      </c>
      <c r="D370">
        <v>201</v>
      </c>
      <c r="E370" t="s">
        <v>118</v>
      </c>
      <c r="F370">
        <v>995.18</v>
      </c>
      <c r="G370">
        <v>-6.76</v>
      </c>
      <c r="H370">
        <v>0</v>
      </c>
      <c r="I370">
        <v>0</v>
      </c>
      <c r="J370">
        <v>0</v>
      </c>
      <c r="K370">
        <v>988.42</v>
      </c>
      <c r="L370" t="str">
        <f t="shared" si="5"/>
        <v>3-Small C&amp;I</v>
      </c>
    </row>
    <row r="371" spans="1:12" x14ac:dyDescent="0.35">
      <c r="A371">
        <v>2019</v>
      </c>
      <c r="B371">
        <v>11</v>
      </c>
      <c r="C371">
        <v>4</v>
      </c>
      <c r="D371">
        <v>201</v>
      </c>
      <c r="E371" t="s">
        <v>119</v>
      </c>
      <c r="F371">
        <v>43973.919999999998</v>
      </c>
      <c r="G371">
        <v>-21.94</v>
      </c>
      <c r="H371">
        <v>0</v>
      </c>
      <c r="I371">
        <v>0</v>
      </c>
      <c r="J371">
        <v>0</v>
      </c>
      <c r="K371">
        <v>43951.98</v>
      </c>
      <c r="L371" t="str">
        <f t="shared" si="5"/>
        <v>4-Medium C&amp;I</v>
      </c>
    </row>
    <row r="372" spans="1:12" x14ac:dyDescent="0.35">
      <c r="A372">
        <v>2019</v>
      </c>
      <c r="B372">
        <v>11</v>
      </c>
      <c r="C372">
        <v>4</v>
      </c>
      <c r="D372">
        <v>201</v>
      </c>
      <c r="E372" t="s">
        <v>120</v>
      </c>
      <c r="F372">
        <v>86698.73</v>
      </c>
      <c r="G372">
        <v>-43.35</v>
      </c>
      <c r="H372">
        <v>0</v>
      </c>
      <c r="I372">
        <v>0</v>
      </c>
      <c r="J372">
        <v>0</v>
      </c>
      <c r="K372">
        <v>86655.38</v>
      </c>
      <c r="L372" t="str">
        <f t="shared" si="5"/>
        <v>5-Large C&amp;I</v>
      </c>
    </row>
    <row r="373" spans="1:12" x14ac:dyDescent="0.35">
      <c r="A373">
        <v>2019</v>
      </c>
      <c r="B373">
        <v>11</v>
      </c>
      <c r="C373">
        <v>4</v>
      </c>
      <c r="D373">
        <v>201</v>
      </c>
      <c r="E373" t="s">
        <v>121</v>
      </c>
      <c r="F373">
        <v>432509.61</v>
      </c>
      <c r="G373">
        <v>-11158.31</v>
      </c>
      <c r="H373">
        <v>0</v>
      </c>
      <c r="I373">
        <v>0</v>
      </c>
      <c r="J373">
        <v>0</v>
      </c>
      <c r="K373">
        <v>421351.3</v>
      </c>
      <c r="L373" t="str">
        <f t="shared" si="5"/>
        <v>1-Residential</v>
      </c>
    </row>
    <row r="374" spans="1:12" x14ac:dyDescent="0.35">
      <c r="A374">
        <v>2019</v>
      </c>
      <c r="B374">
        <v>11</v>
      </c>
      <c r="C374">
        <v>4</v>
      </c>
      <c r="D374">
        <v>201</v>
      </c>
      <c r="E374" t="s">
        <v>122</v>
      </c>
      <c r="F374">
        <v>6538.42</v>
      </c>
      <c r="G374">
        <v>-168.72</v>
      </c>
      <c r="H374">
        <v>0</v>
      </c>
      <c r="I374">
        <v>0</v>
      </c>
      <c r="J374">
        <v>0</v>
      </c>
      <c r="K374">
        <v>6369.7</v>
      </c>
      <c r="L374" t="str">
        <f t="shared" si="5"/>
        <v>2-Low Income Residential</v>
      </c>
    </row>
    <row r="375" spans="1:12" x14ac:dyDescent="0.35">
      <c r="A375">
        <v>2019</v>
      </c>
      <c r="B375">
        <v>11</v>
      </c>
      <c r="C375">
        <v>4</v>
      </c>
      <c r="D375">
        <v>201</v>
      </c>
      <c r="E375" t="s">
        <v>123</v>
      </c>
      <c r="F375">
        <v>1634.76</v>
      </c>
      <c r="G375">
        <v>-11.12</v>
      </c>
      <c r="H375">
        <v>0</v>
      </c>
      <c r="I375">
        <v>0</v>
      </c>
      <c r="J375">
        <v>0</v>
      </c>
      <c r="K375">
        <v>1623.64</v>
      </c>
      <c r="L375" t="str">
        <f t="shared" si="5"/>
        <v>Street</v>
      </c>
    </row>
    <row r="376" spans="1:12" x14ac:dyDescent="0.35">
      <c r="A376">
        <v>2019</v>
      </c>
      <c r="B376">
        <v>11</v>
      </c>
      <c r="C376">
        <v>4</v>
      </c>
      <c r="D376">
        <v>201</v>
      </c>
      <c r="E376" t="s">
        <v>124</v>
      </c>
      <c r="F376">
        <v>699.43</v>
      </c>
      <c r="G376">
        <v>-4.76</v>
      </c>
      <c r="H376">
        <v>0</v>
      </c>
      <c r="I376">
        <v>0</v>
      </c>
      <c r="J376">
        <v>0</v>
      </c>
      <c r="K376">
        <v>694.67</v>
      </c>
      <c r="L376" t="str">
        <f t="shared" si="5"/>
        <v>Street</v>
      </c>
    </row>
    <row r="377" spans="1:12" x14ac:dyDescent="0.35">
      <c r="A377">
        <v>2019</v>
      </c>
      <c r="B377">
        <v>11</v>
      </c>
      <c r="C377">
        <v>4</v>
      </c>
      <c r="D377">
        <v>201</v>
      </c>
      <c r="E377" t="s">
        <v>125</v>
      </c>
      <c r="F377">
        <v>2.08</v>
      </c>
      <c r="G377">
        <v>-0.01</v>
      </c>
      <c r="H377">
        <v>0</v>
      </c>
      <c r="I377">
        <v>0</v>
      </c>
      <c r="J377">
        <v>0</v>
      </c>
      <c r="K377">
        <v>2.0699999999999998</v>
      </c>
      <c r="L377" t="str">
        <f t="shared" si="5"/>
        <v>Street</v>
      </c>
    </row>
    <row r="378" spans="1:12" x14ac:dyDescent="0.35">
      <c r="A378">
        <v>2019</v>
      </c>
      <c r="B378">
        <v>11</v>
      </c>
      <c r="C378">
        <v>4</v>
      </c>
      <c r="D378">
        <v>201</v>
      </c>
      <c r="E378" t="s">
        <v>121</v>
      </c>
      <c r="F378">
        <v>-42.71</v>
      </c>
      <c r="G378">
        <v>1.0900000000000001</v>
      </c>
      <c r="H378">
        <v>0</v>
      </c>
      <c r="I378">
        <v>0</v>
      </c>
      <c r="J378">
        <v>0</v>
      </c>
      <c r="K378">
        <v>-41.62</v>
      </c>
      <c r="L378" t="str">
        <f t="shared" si="5"/>
        <v>1-Residential</v>
      </c>
    </row>
    <row r="379" spans="1:12" x14ac:dyDescent="0.35">
      <c r="A379">
        <v>2019</v>
      </c>
      <c r="B379">
        <v>11</v>
      </c>
      <c r="C379">
        <v>5</v>
      </c>
      <c r="D379">
        <v>201</v>
      </c>
      <c r="E379" t="s">
        <v>115</v>
      </c>
      <c r="F379">
        <v>6455527.9699999997</v>
      </c>
      <c r="G379">
        <v>-43894.04</v>
      </c>
      <c r="H379">
        <v>0</v>
      </c>
      <c r="I379">
        <v>0</v>
      </c>
      <c r="J379">
        <v>0</v>
      </c>
      <c r="K379">
        <v>6411633.9299999997</v>
      </c>
      <c r="L379" t="str">
        <f t="shared" si="5"/>
        <v>3-Small C&amp;I</v>
      </c>
    </row>
    <row r="380" spans="1:12" x14ac:dyDescent="0.35">
      <c r="A380">
        <v>2019</v>
      </c>
      <c r="B380">
        <v>11</v>
      </c>
      <c r="C380">
        <v>5</v>
      </c>
      <c r="D380">
        <v>201</v>
      </c>
      <c r="E380" t="s">
        <v>116</v>
      </c>
      <c r="F380">
        <v>229.03</v>
      </c>
      <c r="G380">
        <v>-1.55</v>
      </c>
      <c r="H380">
        <v>0</v>
      </c>
      <c r="I380">
        <v>0</v>
      </c>
      <c r="J380">
        <v>0</v>
      </c>
      <c r="K380">
        <v>227.48</v>
      </c>
      <c r="L380" t="str">
        <f t="shared" si="5"/>
        <v>3-Small C&amp;I</v>
      </c>
    </row>
    <row r="381" spans="1:12" x14ac:dyDescent="0.35">
      <c r="A381">
        <v>2019</v>
      </c>
      <c r="B381">
        <v>11</v>
      </c>
      <c r="C381">
        <v>5</v>
      </c>
      <c r="D381">
        <v>201</v>
      </c>
      <c r="E381" t="s">
        <v>126</v>
      </c>
      <c r="F381">
        <v>16631.77</v>
      </c>
      <c r="G381">
        <v>-113.25</v>
      </c>
      <c r="H381">
        <v>0</v>
      </c>
      <c r="I381">
        <v>0</v>
      </c>
      <c r="J381">
        <v>0</v>
      </c>
      <c r="K381">
        <v>16518.52</v>
      </c>
      <c r="L381" t="str">
        <f t="shared" si="5"/>
        <v>3-Small C&amp;I</v>
      </c>
    </row>
    <row r="382" spans="1:12" x14ac:dyDescent="0.35">
      <c r="A382">
        <v>2019</v>
      </c>
      <c r="B382">
        <v>11</v>
      </c>
      <c r="C382">
        <v>5</v>
      </c>
      <c r="D382">
        <v>201</v>
      </c>
      <c r="E382" t="s">
        <v>117</v>
      </c>
      <c r="F382">
        <v>105891.31</v>
      </c>
      <c r="G382">
        <v>-720.04</v>
      </c>
      <c r="H382">
        <v>0</v>
      </c>
      <c r="I382">
        <v>0</v>
      </c>
      <c r="J382">
        <v>0</v>
      </c>
      <c r="K382">
        <v>105171.27</v>
      </c>
      <c r="L382" t="str">
        <f t="shared" si="5"/>
        <v>3-Small C&amp;I</v>
      </c>
    </row>
    <row r="383" spans="1:12" x14ac:dyDescent="0.35">
      <c r="A383">
        <v>2019</v>
      </c>
      <c r="B383">
        <v>11</v>
      </c>
      <c r="C383">
        <v>5</v>
      </c>
      <c r="D383">
        <v>201</v>
      </c>
      <c r="E383" t="s">
        <v>118</v>
      </c>
      <c r="F383">
        <v>602315.79</v>
      </c>
      <c r="G383">
        <v>-4094.43</v>
      </c>
      <c r="H383">
        <v>0</v>
      </c>
      <c r="I383">
        <v>0</v>
      </c>
      <c r="J383">
        <v>0</v>
      </c>
      <c r="K383">
        <v>598221.36</v>
      </c>
      <c r="L383" t="str">
        <f t="shared" si="5"/>
        <v>3-Small C&amp;I</v>
      </c>
    </row>
    <row r="384" spans="1:12" x14ac:dyDescent="0.35">
      <c r="A384">
        <v>2019</v>
      </c>
      <c r="B384">
        <v>11</v>
      </c>
      <c r="C384">
        <v>5</v>
      </c>
      <c r="D384">
        <v>201</v>
      </c>
      <c r="E384" t="s">
        <v>119</v>
      </c>
      <c r="F384">
        <v>9407272.2300000004</v>
      </c>
      <c r="G384">
        <v>-4701.21</v>
      </c>
      <c r="H384">
        <v>0</v>
      </c>
      <c r="I384">
        <v>0</v>
      </c>
      <c r="J384">
        <v>0</v>
      </c>
      <c r="K384">
        <v>9402571.0199999996</v>
      </c>
      <c r="L384" t="str">
        <f t="shared" si="5"/>
        <v>4-Medium C&amp;I</v>
      </c>
    </row>
    <row r="385" spans="1:12" x14ac:dyDescent="0.35">
      <c r="A385">
        <v>2019</v>
      </c>
      <c r="B385">
        <v>11</v>
      </c>
      <c r="C385">
        <v>5</v>
      </c>
      <c r="D385">
        <v>201</v>
      </c>
      <c r="E385" t="s">
        <v>127</v>
      </c>
      <c r="F385">
        <v>557078.38</v>
      </c>
      <c r="G385">
        <v>-278.54000000000002</v>
      </c>
      <c r="H385">
        <v>0</v>
      </c>
      <c r="I385">
        <v>0</v>
      </c>
      <c r="J385">
        <v>0</v>
      </c>
      <c r="K385">
        <v>556799.84</v>
      </c>
      <c r="L385" t="str">
        <f t="shared" si="5"/>
        <v>4-Medium C&amp;I</v>
      </c>
    </row>
    <row r="386" spans="1:12" x14ac:dyDescent="0.35">
      <c r="A386">
        <v>2019</v>
      </c>
      <c r="B386">
        <v>11</v>
      </c>
      <c r="C386">
        <v>5</v>
      </c>
      <c r="D386">
        <v>201</v>
      </c>
      <c r="E386" t="s">
        <v>128</v>
      </c>
      <c r="F386">
        <v>283266.67</v>
      </c>
      <c r="G386">
        <v>-141.6</v>
      </c>
      <c r="H386">
        <v>0</v>
      </c>
      <c r="I386">
        <v>0</v>
      </c>
      <c r="J386">
        <v>0</v>
      </c>
      <c r="K386">
        <v>283125.07</v>
      </c>
      <c r="L386" t="str">
        <f t="shared" ref="L386:L449" si="6">VLOOKUP(E386,N:O,2,FALSE)</f>
        <v>4-Medium C&amp;I</v>
      </c>
    </row>
    <row r="387" spans="1:12" x14ac:dyDescent="0.35">
      <c r="A387">
        <v>2019</v>
      </c>
      <c r="B387">
        <v>11</v>
      </c>
      <c r="C387">
        <v>5</v>
      </c>
      <c r="D387">
        <v>201</v>
      </c>
      <c r="E387" t="s">
        <v>120</v>
      </c>
      <c r="F387">
        <v>16646347.18</v>
      </c>
      <c r="G387">
        <v>-8344.36</v>
      </c>
      <c r="H387">
        <v>0</v>
      </c>
      <c r="I387">
        <v>0</v>
      </c>
      <c r="J387">
        <v>0</v>
      </c>
      <c r="K387">
        <v>16638002.82</v>
      </c>
      <c r="L387" t="str">
        <f t="shared" si="6"/>
        <v>5-Large C&amp;I</v>
      </c>
    </row>
    <row r="388" spans="1:12" x14ac:dyDescent="0.35">
      <c r="A388">
        <v>2019</v>
      </c>
      <c r="B388">
        <v>11</v>
      </c>
      <c r="C388">
        <v>5</v>
      </c>
      <c r="D388">
        <v>201</v>
      </c>
      <c r="E388" t="s">
        <v>121</v>
      </c>
      <c r="F388">
        <v>22643502.98</v>
      </c>
      <c r="G388">
        <v>-584193.72</v>
      </c>
      <c r="H388">
        <v>0</v>
      </c>
      <c r="I388">
        <v>0</v>
      </c>
      <c r="J388">
        <v>0</v>
      </c>
      <c r="K388">
        <v>22059309.260000002</v>
      </c>
      <c r="L388" t="str">
        <f t="shared" si="6"/>
        <v>1-Residential</v>
      </c>
    </row>
    <row r="389" spans="1:12" x14ac:dyDescent="0.35">
      <c r="A389">
        <v>2019</v>
      </c>
      <c r="B389">
        <v>11</v>
      </c>
      <c r="C389">
        <v>5</v>
      </c>
      <c r="D389">
        <v>201</v>
      </c>
      <c r="E389" t="s">
        <v>122</v>
      </c>
      <c r="F389">
        <v>3440427.31</v>
      </c>
      <c r="G389">
        <v>-88756.38</v>
      </c>
      <c r="H389">
        <v>0</v>
      </c>
      <c r="I389">
        <v>0</v>
      </c>
      <c r="J389">
        <v>0</v>
      </c>
      <c r="K389">
        <v>3351670.93</v>
      </c>
      <c r="L389" t="str">
        <f t="shared" si="6"/>
        <v>2-Low Income Residential</v>
      </c>
    </row>
    <row r="390" spans="1:12" x14ac:dyDescent="0.35">
      <c r="A390">
        <v>2019</v>
      </c>
      <c r="B390">
        <v>11</v>
      </c>
      <c r="C390">
        <v>5</v>
      </c>
      <c r="D390">
        <v>201</v>
      </c>
      <c r="E390" t="s">
        <v>133</v>
      </c>
      <c r="F390">
        <v>51643.77</v>
      </c>
      <c r="G390">
        <v>-1332.43</v>
      </c>
      <c r="H390">
        <v>0</v>
      </c>
      <c r="I390">
        <v>0</v>
      </c>
      <c r="J390">
        <v>0</v>
      </c>
      <c r="K390">
        <v>50311.34</v>
      </c>
      <c r="L390" t="str">
        <f t="shared" si="6"/>
        <v>1-Residential</v>
      </c>
    </row>
    <row r="391" spans="1:12" x14ac:dyDescent="0.35">
      <c r="A391">
        <v>2019</v>
      </c>
      <c r="B391">
        <v>11</v>
      </c>
      <c r="C391">
        <v>5</v>
      </c>
      <c r="D391">
        <v>201</v>
      </c>
      <c r="E391" t="s">
        <v>123</v>
      </c>
      <c r="F391">
        <v>187327.27</v>
      </c>
      <c r="G391">
        <v>-1282</v>
      </c>
      <c r="H391">
        <v>0</v>
      </c>
      <c r="I391">
        <v>0</v>
      </c>
      <c r="J391">
        <v>0</v>
      </c>
      <c r="K391">
        <v>186045.27</v>
      </c>
      <c r="L391" t="str">
        <f t="shared" si="6"/>
        <v>Street</v>
      </c>
    </row>
    <row r="392" spans="1:12" x14ac:dyDescent="0.35">
      <c r="A392">
        <v>2019</v>
      </c>
      <c r="B392">
        <v>11</v>
      </c>
      <c r="C392">
        <v>5</v>
      </c>
      <c r="D392">
        <v>201</v>
      </c>
      <c r="E392" t="s">
        <v>129</v>
      </c>
      <c r="F392">
        <v>7377.85</v>
      </c>
      <c r="G392">
        <v>-53.12</v>
      </c>
      <c r="H392">
        <v>0</v>
      </c>
      <c r="I392">
        <v>0</v>
      </c>
      <c r="J392">
        <v>0</v>
      </c>
      <c r="K392">
        <v>7324.73</v>
      </c>
      <c r="L392" t="str">
        <f t="shared" si="6"/>
        <v>Street</v>
      </c>
    </row>
    <row r="393" spans="1:12" x14ac:dyDescent="0.35">
      <c r="A393">
        <v>2019</v>
      </c>
      <c r="B393">
        <v>11</v>
      </c>
      <c r="C393">
        <v>5</v>
      </c>
      <c r="D393">
        <v>201</v>
      </c>
      <c r="E393" t="s">
        <v>130</v>
      </c>
      <c r="F393">
        <v>474.43</v>
      </c>
      <c r="G393">
        <v>-3.23</v>
      </c>
      <c r="H393">
        <v>0</v>
      </c>
      <c r="I393">
        <v>0</v>
      </c>
      <c r="J393">
        <v>0</v>
      </c>
      <c r="K393">
        <v>471.2</v>
      </c>
      <c r="L393" t="str">
        <f t="shared" si="6"/>
        <v>Street</v>
      </c>
    </row>
    <row r="394" spans="1:12" x14ac:dyDescent="0.35">
      <c r="A394">
        <v>2019</v>
      </c>
      <c r="B394">
        <v>11</v>
      </c>
      <c r="C394">
        <v>5</v>
      </c>
      <c r="D394">
        <v>201</v>
      </c>
      <c r="E394" t="s">
        <v>124</v>
      </c>
      <c r="F394">
        <v>1899.71</v>
      </c>
      <c r="G394">
        <v>-13.03</v>
      </c>
      <c r="H394">
        <v>0</v>
      </c>
      <c r="I394">
        <v>0</v>
      </c>
      <c r="J394">
        <v>0</v>
      </c>
      <c r="K394">
        <v>1886.68</v>
      </c>
      <c r="L394" t="str">
        <f t="shared" si="6"/>
        <v>Street</v>
      </c>
    </row>
    <row r="395" spans="1:12" x14ac:dyDescent="0.35">
      <c r="A395">
        <v>2019</v>
      </c>
      <c r="B395">
        <v>11</v>
      </c>
      <c r="C395">
        <v>5</v>
      </c>
      <c r="D395">
        <v>201</v>
      </c>
      <c r="E395" t="s">
        <v>125</v>
      </c>
      <c r="F395">
        <v>148414.45000000001</v>
      </c>
      <c r="G395">
        <v>-1007.65</v>
      </c>
      <c r="H395">
        <v>0</v>
      </c>
      <c r="I395">
        <v>0</v>
      </c>
      <c r="J395">
        <v>0</v>
      </c>
      <c r="K395">
        <v>147406.79999999999</v>
      </c>
      <c r="L395" t="str">
        <f t="shared" si="6"/>
        <v>Street</v>
      </c>
    </row>
    <row r="396" spans="1:12" x14ac:dyDescent="0.35">
      <c r="A396">
        <v>2019</v>
      </c>
      <c r="B396">
        <v>11</v>
      </c>
      <c r="C396">
        <v>5</v>
      </c>
      <c r="D396">
        <v>201</v>
      </c>
      <c r="E396" t="s">
        <v>131</v>
      </c>
      <c r="F396">
        <v>355305.77</v>
      </c>
      <c r="G396">
        <v>-2544.89</v>
      </c>
      <c r="H396">
        <v>0</v>
      </c>
      <c r="I396">
        <v>0</v>
      </c>
      <c r="J396">
        <v>0</v>
      </c>
      <c r="K396">
        <v>352760.88</v>
      </c>
      <c r="L396" t="str">
        <f t="shared" si="6"/>
        <v>Street</v>
      </c>
    </row>
    <row r="397" spans="1:12" x14ac:dyDescent="0.35">
      <c r="A397">
        <v>2019</v>
      </c>
      <c r="B397">
        <v>11</v>
      </c>
      <c r="C397">
        <v>5</v>
      </c>
      <c r="D397">
        <v>201</v>
      </c>
      <c r="E397" t="s">
        <v>132</v>
      </c>
      <c r="F397">
        <v>28.79</v>
      </c>
      <c r="G397">
        <v>-0.19</v>
      </c>
      <c r="H397">
        <v>0</v>
      </c>
      <c r="I397">
        <v>0</v>
      </c>
      <c r="J397">
        <v>0</v>
      </c>
      <c r="K397">
        <v>28.6</v>
      </c>
      <c r="L397" t="str">
        <f t="shared" si="6"/>
        <v>Street</v>
      </c>
    </row>
    <row r="398" spans="1:12" x14ac:dyDescent="0.35">
      <c r="A398">
        <v>2019</v>
      </c>
      <c r="B398">
        <v>11</v>
      </c>
      <c r="C398">
        <v>5</v>
      </c>
      <c r="D398">
        <v>201</v>
      </c>
      <c r="E398" t="s">
        <v>115</v>
      </c>
      <c r="F398">
        <v>368235.52000000002</v>
      </c>
      <c r="G398">
        <v>-2505</v>
      </c>
      <c r="H398">
        <v>0</v>
      </c>
      <c r="I398">
        <v>0</v>
      </c>
      <c r="J398">
        <v>0</v>
      </c>
      <c r="K398">
        <v>365730.52</v>
      </c>
      <c r="L398" t="str">
        <f t="shared" si="6"/>
        <v>3-Small C&amp;I</v>
      </c>
    </row>
    <row r="399" spans="1:12" x14ac:dyDescent="0.35">
      <c r="A399">
        <v>2019</v>
      </c>
      <c r="B399">
        <v>11</v>
      </c>
      <c r="C399">
        <v>5</v>
      </c>
      <c r="D399">
        <v>201</v>
      </c>
      <c r="E399" t="s">
        <v>126</v>
      </c>
      <c r="F399">
        <v>5113.34</v>
      </c>
      <c r="G399">
        <v>-34.67</v>
      </c>
      <c r="H399">
        <v>0</v>
      </c>
      <c r="I399">
        <v>0</v>
      </c>
      <c r="J399">
        <v>0</v>
      </c>
      <c r="K399">
        <v>5078.67</v>
      </c>
      <c r="L399" t="str">
        <f t="shared" si="6"/>
        <v>3-Small C&amp;I</v>
      </c>
    </row>
    <row r="400" spans="1:12" x14ac:dyDescent="0.35">
      <c r="A400">
        <v>2019</v>
      </c>
      <c r="B400">
        <v>11</v>
      </c>
      <c r="C400">
        <v>5</v>
      </c>
      <c r="D400">
        <v>201</v>
      </c>
      <c r="E400" t="s">
        <v>117</v>
      </c>
      <c r="F400">
        <v>1463.71</v>
      </c>
      <c r="G400">
        <v>-9.9499999999999993</v>
      </c>
      <c r="H400">
        <v>0</v>
      </c>
      <c r="I400">
        <v>0</v>
      </c>
      <c r="J400">
        <v>0</v>
      </c>
      <c r="K400">
        <v>1453.76</v>
      </c>
      <c r="L400" t="str">
        <f t="shared" si="6"/>
        <v>3-Small C&amp;I</v>
      </c>
    </row>
    <row r="401" spans="1:12" x14ac:dyDescent="0.35">
      <c r="A401">
        <v>2019</v>
      </c>
      <c r="B401">
        <v>11</v>
      </c>
      <c r="C401">
        <v>5</v>
      </c>
      <c r="D401">
        <v>201</v>
      </c>
      <c r="E401" t="s">
        <v>118</v>
      </c>
      <c r="F401">
        <v>36813.599999999999</v>
      </c>
      <c r="G401">
        <v>-250.27</v>
      </c>
      <c r="H401">
        <v>0</v>
      </c>
      <c r="I401">
        <v>0</v>
      </c>
      <c r="J401">
        <v>0</v>
      </c>
      <c r="K401">
        <v>36563.33</v>
      </c>
      <c r="L401" t="str">
        <f t="shared" si="6"/>
        <v>3-Small C&amp;I</v>
      </c>
    </row>
    <row r="402" spans="1:12" x14ac:dyDescent="0.35">
      <c r="A402">
        <v>2019</v>
      </c>
      <c r="B402">
        <v>11</v>
      </c>
      <c r="C402">
        <v>5</v>
      </c>
      <c r="D402">
        <v>201</v>
      </c>
      <c r="E402" t="s">
        <v>119</v>
      </c>
      <c r="F402">
        <v>495187.37</v>
      </c>
      <c r="G402">
        <v>-247.33</v>
      </c>
      <c r="H402">
        <v>0</v>
      </c>
      <c r="I402">
        <v>0</v>
      </c>
      <c r="J402">
        <v>0</v>
      </c>
      <c r="K402">
        <v>494940.04</v>
      </c>
      <c r="L402" t="str">
        <f t="shared" si="6"/>
        <v>4-Medium C&amp;I</v>
      </c>
    </row>
    <row r="403" spans="1:12" x14ac:dyDescent="0.35">
      <c r="A403">
        <v>2019</v>
      </c>
      <c r="B403">
        <v>11</v>
      </c>
      <c r="C403">
        <v>5</v>
      </c>
      <c r="D403">
        <v>201</v>
      </c>
      <c r="E403" t="s">
        <v>127</v>
      </c>
      <c r="F403">
        <v>42321.07</v>
      </c>
      <c r="G403">
        <v>-21.16</v>
      </c>
      <c r="H403">
        <v>0</v>
      </c>
      <c r="I403">
        <v>0</v>
      </c>
      <c r="J403">
        <v>0</v>
      </c>
      <c r="K403">
        <v>42299.91</v>
      </c>
      <c r="L403" t="str">
        <f t="shared" si="6"/>
        <v>4-Medium C&amp;I</v>
      </c>
    </row>
    <row r="404" spans="1:12" x14ac:dyDescent="0.35">
      <c r="A404">
        <v>2019</v>
      </c>
      <c r="B404">
        <v>11</v>
      </c>
      <c r="C404">
        <v>5</v>
      </c>
      <c r="D404">
        <v>201</v>
      </c>
      <c r="E404" t="s">
        <v>128</v>
      </c>
      <c r="F404">
        <v>15430.56</v>
      </c>
      <c r="G404">
        <v>-7.72</v>
      </c>
      <c r="H404">
        <v>0</v>
      </c>
      <c r="I404">
        <v>0</v>
      </c>
      <c r="J404">
        <v>0</v>
      </c>
      <c r="K404">
        <v>15422.84</v>
      </c>
      <c r="L404" t="str">
        <f t="shared" si="6"/>
        <v>4-Medium C&amp;I</v>
      </c>
    </row>
    <row r="405" spans="1:12" x14ac:dyDescent="0.35">
      <c r="A405">
        <v>2019</v>
      </c>
      <c r="B405">
        <v>11</v>
      </c>
      <c r="C405">
        <v>5</v>
      </c>
      <c r="D405">
        <v>201</v>
      </c>
      <c r="E405" t="s">
        <v>120</v>
      </c>
      <c r="F405">
        <v>1062586.24</v>
      </c>
      <c r="G405">
        <v>-528.87</v>
      </c>
      <c r="H405">
        <v>0</v>
      </c>
      <c r="I405">
        <v>0</v>
      </c>
      <c r="J405">
        <v>0</v>
      </c>
      <c r="K405">
        <v>1062057.3700000001</v>
      </c>
      <c r="L405" t="str">
        <f t="shared" si="6"/>
        <v>5-Large C&amp;I</v>
      </c>
    </row>
    <row r="406" spans="1:12" x14ac:dyDescent="0.35">
      <c r="A406">
        <v>2019</v>
      </c>
      <c r="B406">
        <v>11</v>
      </c>
      <c r="C406">
        <v>5</v>
      </c>
      <c r="D406">
        <v>201</v>
      </c>
      <c r="E406" t="s">
        <v>121</v>
      </c>
      <c r="F406">
        <v>1351454.64</v>
      </c>
      <c r="G406">
        <v>-34867.269999999997</v>
      </c>
      <c r="H406">
        <v>0</v>
      </c>
      <c r="I406">
        <v>0</v>
      </c>
      <c r="J406">
        <v>0</v>
      </c>
      <c r="K406">
        <v>1316587.3700000001</v>
      </c>
      <c r="L406" t="str">
        <f t="shared" si="6"/>
        <v>1-Residential</v>
      </c>
    </row>
    <row r="407" spans="1:12" x14ac:dyDescent="0.35">
      <c r="A407">
        <v>2019</v>
      </c>
      <c r="B407">
        <v>11</v>
      </c>
      <c r="C407">
        <v>5</v>
      </c>
      <c r="D407">
        <v>201</v>
      </c>
      <c r="E407" t="s">
        <v>122</v>
      </c>
      <c r="F407">
        <v>266676.39</v>
      </c>
      <c r="G407">
        <v>-6880.21</v>
      </c>
      <c r="H407">
        <v>0</v>
      </c>
      <c r="I407">
        <v>0</v>
      </c>
      <c r="J407">
        <v>0</v>
      </c>
      <c r="K407">
        <v>259796.18</v>
      </c>
      <c r="L407" t="str">
        <f t="shared" si="6"/>
        <v>2-Low Income Residential</v>
      </c>
    </row>
    <row r="408" spans="1:12" x14ac:dyDescent="0.35">
      <c r="A408">
        <v>2019</v>
      </c>
      <c r="B408">
        <v>11</v>
      </c>
      <c r="C408">
        <v>5</v>
      </c>
      <c r="D408">
        <v>201</v>
      </c>
      <c r="E408" t="s">
        <v>133</v>
      </c>
      <c r="F408">
        <v>2719.6</v>
      </c>
      <c r="G408">
        <v>-70.17</v>
      </c>
      <c r="H408">
        <v>0</v>
      </c>
      <c r="I408">
        <v>0</v>
      </c>
      <c r="J408">
        <v>0</v>
      </c>
      <c r="K408">
        <v>2649.43</v>
      </c>
      <c r="L408" t="str">
        <f t="shared" si="6"/>
        <v>1-Residential</v>
      </c>
    </row>
    <row r="409" spans="1:12" x14ac:dyDescent="0.35">
      <c r="A409">
        <v>2019</v>
      </c>
      <c r="B409">
        <v>11</v>
      </c>
      <c r="C409">
        <v>5</v>
      </c>
      <c r="D409">
        <v>201</v>
      </c>
      <c r="E409" t="s">
        <v>123</v>
      </c>
      <c r="F409">
        <v>432.36</v>
      </c>
      <c r="G409">
        <v>-3.59</v>
      </c>
      <c r="H409">
        <v>0</v>
      </c>
      <c r="I409">
        <v>0</v>
      </c>
      <c r="J409">
        <v>0</v>
      </c>
      <c r="K409">
        <v>428.77</v>
      </c>
      <c r="L409" t="str">
        <f t="shared" si="6"/>
        <v>Street</v>
      </c>
    </row>
    <row r="410" spans="1:12" x14ac:dyDescent="0.35">
      <c r="A410">
        <v>2019</v>
      </c>
      <c r="B410">
        <v>11</v>
      </c>
      <c r="C410">
        <v>5</v>
      </c>
      <c r="D410">
        <v>201</v>
      </c>
      <c r="E410" t="s">
        <v>131</v>
      </c>
      <c r="F410">
        <v>-24156.1</v>
      </c>
      <c r="G410">
        <v>182.25</v>
      </c>
      <c r="H410">
        <v>0</v>
      </c>
      <c r="I410">
        <v>0</v>
      </c>
      <c r="J410">
        <v>0</v>
      </c>
      <c r="K410">
        <v>-23973.85</v>
      </c>
      <c r="L410" t="str">
        <f t="shared" si="6"/>
        <v>Street</v>
      </c>
    </row>
    <row r="411" spans="1:12" x14ac:dyDescent="0.35">
      <c r="A411">
        <v>2019</v>
      </c>
      <c r="B411">
        <v>12</v>
      </c>
      <c r="C411">
        <v>4</v>
      </c>
      <c r="D411">
        <v>201</v>
      </c>
      <c r="E411" t="s">
        <v>115</v>
      </c>
      <c r="F411">
        <v>147987.60999999999</v>
      </c>
      <c r="G411">
        <v>-1006.23</v>
      </c>
      <c r="H411">
        <v>0</v>
      </c>
      <c r="I411">
        <v>0</v>
      </c>
      <c r="J411">
        <v>0</v>
      </c>
      <c r="K411">
        <v>146981.38</v>
      </c>
      <c r="L411" t="str">
        <f t="shared" si="6"/>
        <v>3-Small C&amp;I</v>
      </c>
    </row>
    <row r="412" spans="1:12" x14ac:dyDescent="0.35">
      <c r="A412">
        <v>2019</v>
      </c>
      <c r="B412">
        <v>12</v>
      </c>
      <c r="C412">
        <v>4</v>
      </c>
      <c r="D412">
        <v>201</v>
      </c>
      <c r="E412" t="s">
        <v>116</v>
      </c>
      <c r="F412">
        <v>146.26</v>
      </c>
      <c r="G412">
        <v>-0.99</v>
      </c>
      <c r="H412">
        <v>0</v>
      </c>
      <c r="I412">
        <v>0</v>
      </c>
      <c r="J412">
        <v>0</v>
      </c>
      <c r="K412">
        <v>145.27000000000001</v>
      </c>
      <c r="L412" t="str">
        <f t="shared" si="6"/>
        <v>3-Small C&amp;I</v>
      </c>
    </row>
    <row r="413" spans="1:12" x14ac:dyDescent="0.35">
      <c r="A413">
        <v>2019</v>
      </c>
      <c r="B413">
        <v>12</v>
      </c>
      <c r="C413">
        <v>4</v>
      </c>
      <c r="D413">
        <v>201</v>
      </c>
      <c r="E413" t="s">
        <v>117</v>
      </c>
      <c r="F413">
        <v>337.79</v>
      </c>
      <c r="G413">
        <v>-2.2999999999999998</v>
      </c>
      <c r="H413">
        <v>0</v>
      </c>
      <c r="I413">
        <v>0</v>
      </c>
      <c r="J413">
        <v>0</v>
      </c>
      <c r="K413">
        <v>335.49</v>
      </c>
      <c r="L413" t="str">
        <f t="shared" si="6"/>
        <v>3-Small C&amp;I</v>
      </c>
    </row>
    <row r="414" spans="1:12" x14ac:dyDescent="0.35">
      <c r="A414">
        <v>2019</v>
      </c>
      <c r="B414">
        <v>12</v>
      </c>
      <c r="C414">
        <v>4</v>
      </c>
      <c r="D414">
        <v>201</v>
      </c>
      <c r="E414" t="s">
        <v>118</v>
      </c>
      <c r="F414">
        <v>2957.66</v>
      </c>
      <c r="G414">
        <v>-20.12</v>
      </c>
      <c r="H414">
        <v>0</v>
      </c>
      <c r="I414">
        <v>0</v>
      </c>
      <c r="J414">
        <v>0</v>
      </c>
      <c r="K414">
        <v>2937.54</v>
      </c>
      <c r="L414" t="str">
        <f t="shared" si="6"/>
        <v>3-Small C&amp;I</v>
      </c>
    </row>
    <row r="415" spans="1:12" x14ac:dyDescent="0.35">
      <c r="A415">
        <v>2019</v>
      </c>
      <c r="B415">
        <v>12</v>
      </c>
      <c r="C415">
        <v>4</v>
      </c>
      <c r="D415">
        <v>201</v>
      </c>
      <c r="E415" t="s">
        <v>119</v>
      </c>
      <c r="F415">
        <v>97948.72</v>
      </c>
      <c r="G415">
        <v>-49.02</v>
      </c>
      <c r="H415">
        <v>0</v>
      </c>
      <c r="I415">
        <v>0</v>
      </c>
      <c r="J415">
        <v>0</v>
      </c>
      <c r="K415">
        <v>97899.7</v>
      </c>
      <c r="L415" t="str">
        <f t="shared" si="6"/>
        <v>4-Medium C&amp;I</v>
      </c>
    </row>
    <row r="416" spans="1:12" x14ac:dyDescent="0.35">
      <c r="A416">
        <v>2019</v>
      </c>
      <c r="B416">
        <v>12</v>
      </c>
      <c r="C416">
        <v>4</v>
      </c>
      <c r="D416">
        <v>201</v>
      </c>
      <c r="E416" t="s">
        <v>120</v>
      </c>
      <c r="F416">
        <v>96949.31</v>
      </c>
      <c r="G416">
        <v>-48.47</v>
      </c>
      <c r="H416">
        <v>0</v>
      </c>
      <c r="I416">
        <v>0</v>
      </c>
      <c r="J416">
        <v>0</v>
      </c>
      <c r="K416">
        <v>96900.84</v>
      </c>
      <c r="L416" t="str">
        <f t="shared" si="6"/>
        <v>5-Large C&amp;I</v>
      </c>
    </row>
    <row r="417" spans="1:12" x14ac:dyDescent="0.35">
      <c r="A417">
        <v>2019</v>
      </c>
      <c r="B417">
        <v>12</v>
      </c>
      <c r="C417">
        <v>4</v>
      </c>
      <c r="D417">
        <v>201</v>
      </c>
      <c r="E417" t="s">
        <v>121</v>
      </c>
      <c r="F417">
        <v>741756.17</v>
      </c>
      <c r="G417">
        <v>-19146.63</v>
      </c>
      <c r="H417">
        <v>0</v>
      </c>
      <c r="I417">
        <v>0</v>
      </c>
      <c r="J417">
        <v>0</v>
      </c>
      <c r="K417">
        <v>722609.54</v>
      </c>
      <c r="L417" t="str">
        <f t="shared" si="6"/>
        <v>1-Residential</v>
      </c>
    </row>
    <row r="418" spans="1:12" x14ac:dyDescent="0.35">
      <c r="A418">
        <v>2019</v>
      </c>
      <c r="B418">
        <v>12</v>
      </c>
      <c r="C418">
        <v>4</v>
      </c>
      <c r="D418">
        <v>201</v>
      </c>
      <c r="E418" t="s">
        <v>122</v>
      </c>
      <c r="F418">
        <v>9404.2999999999993</v>
      </c>
      <c r="G418">
        <v>-242.65</v>
      </c>
      <c r="H418">
        <v>0</v>
      </c>
      <c r="I418">
        <v>0</v>
      </c>
      <c r="J418">
        <v>0</v>
      </c>
      <c r="K418">
        <v>9161.65</v>
      </c>
      <c r="L418" t="str">
        <f t="shared" si="6"/>
        <v>2-Low Income Residential</v>
      </c>
    </row>
    <row r="419" spans="1:12" x14ac:dyDescent="0.35">
      <c r="A419">
        <v>2019</v>
      </c>
      <c r="B419">
        <v>12</v>
      </c>
      <c r="C419">
        <v>4</v>
      </c>
      <c r="D419">
        <v>201</v>
      </c>
      <c r="E419" t="s">
        <v>123</v>
      </c>
      <c r="F419">
        <v>1897.47</v>
      </c>
      <c r="G419">
        <v>-12.9</v>
      </c>
      <c r="H419">
        <v>0</v>
      </c>
      <c r="I419">
        <v>0</v>
      </c>
      <c r="J419">
        <v>0</v>
      </c>
      <c r="K419">
        <v>1884.57</v>
      </c>
      <c r="L419" t="str">
        <f t="shared" si="6"/>
        <v>Street</v>
      </c>
    </row>
    <row r="420" spans="1:12" x14ac:dyDescent="0.35">
      <c r="A420">
        <v>2019</v>
      </c>
      <c r="B420">
        <v>12</v>
      </c>
      <c r="C420">
        <v>4</v>
      </c>
      <c r="D420">
        <v>201</v>
      </c>
      <c r="E420" t="s">
        <v>124</v>
      </c>
      <c r="F420">
        <v>811.82</v>
      </c>
      <c r="G420">
        <v>-5.52</v>
      </c>
      <c r="H420">
        <v>0</v>
      </c>
      <c r="I420">
        <v>0</v>
      </c>
      <c r="J420">
        <v>0</v>
      </c>
      <c r="K420">
        <v>806.3</v>
      </c>
      <c r="L420" t="str">
        <f t="shared" si="6"/>
        <v>Street</v>
      </c>
    </row>
    <row r="421" spans="1:12" x14ac:dyDescent="0.35">
      <c r="A421">
        <v>2019</v>
      </c>
      <c r="B421">
        <v>12</v>
      </c>
      <c r="C421">
        <v>4</v>
      </c>
      <c r="D421">
        <v>201</v>
      </c>
      <c r="E421" t="s">
        <v>125</v>
      </c>
      <c r="F421">
        <v>2.44</v>
      </c>
      <c r="G421">
        <v>-0.02</v>
      </c>
      <c r="H421">
        <v>0</v>
      </c>
      <c r="I421">
        <v>0</v>
      </c>
      <c r="J421">
        <v>0</v>
      </c>
      <c r="K421">
        <v>2.42</v>
      </c>
      <c r="L421" t="str">
        <f t="shared" si="6"/>
        <v>Street</v>
      </c>
    </row>
    <row r="422" spans="1:12" x14ac:dyDescent="0.35">
      <c r="A422">
        <v>2019</v>
      </c>
      <c r="B422">
        <v>12</v>
      </c>
      <c r="C422">
        <v>4</v>
      </c>
      <c r="D422">
        <v>201</v>
      </c>
      <c r="E422" t="s">
        <v>121</v>
      </c>
      <c r="F422">
        <v>187.78</v>
      </c>
      <c r="G422">
        <v>-4.8600000000000003</v>
      </c>
      <c r="H422">
        <v>0</v>
      </c>
      <c r="I422">
        <v>0</v>
      </c>
      <c r="J422">
        <v>0</v>
      </c>
      <c r="K422">
        <v>182.92</v>
      </c>
      <c r="L422" t="str">
        <f t="shared" si="6"/>
        <v>1-Residential</v>
      </c>
    </row>
    <row r="423" spans="1:12" x14ac:dyDescent="0.35">
      <c r="A423">
        <v>2019</v>
      </c>
      <c r="B423">
        <v>12</v>
      </c>
      <c r="C423">
        <v>5</v>
      </c>
      <c r="D423">
        <v>201</v>
      </c>
      <c r="E423" t="s">
        <v>115</v>
      </c>
      <c r="F423">
        <v>8341380.2800000003</v>
      </c>
      <c r="G423">
        <v>-56714.55</v>
      </c>
      <c r="H423">
        <v>0</v>
      </c>
      <c r="I423">
        <v>0</v>
      </c>
      <c r="J423">
        <v>0</v>
      </c>
      <c r="K423">
        <v>8284665.7300000004</v>
      </c>
      <c r="L423" t="str">
        <f t="shared" si="6"/>
        <v>3-Small C&amp;I</v>
      </c>
    </row>
    <row r="424" spans="1:12" x14ac:dyDescent="0.35">
      <c r="A424">
        <v>2019</v>
      </c>
      <c r="B424">
        <v>12</v>
      </c>
      <c r="C424">
        <v>5</v>
      </c>
      <c r="D424">
        <v>201</v>
      </c>
      <c r="E424" t="s">
        <v>116</v>
      </c>
      <c r="F424">
        <v>807.87</v>
      </c>
      <c r="G424">
        <v>-5.51</v>
      </c>
      <c r="H424">
        <v>0</v>
      </c>
      <c r="I424">
        <v>0</v>
      </c>
      <c r="J424">
        <v>0</v>
      </c>
      <c r="K424">
        <v>802.36</v>
      </c>
      <c r="L424" t="str">
        <f t="shared" si="6"/>
        <v>3-Small C&amp;I</v>
      </c>
    </row>
    <row r="425" spans="1:12" x14ac:dyDescent="0.35">
      <c r="A425">
        <v>2019</v>
      </c>
      <c r="B425">
        <v>12</v>
      </c>
      <c r="C425">
        <v>5</v>
      </c>
      <c r="D425">
        <v>201</v>
      </c>
      <c r="E425" t="s">
        <v>126</v>
      </c>
      <c r="F425">
        <v>17218.72</v>
      </c>
      <c r="G425">
        <v>-117.2</v>
      </c>
      <c r="H425">
        <v>0</v>
      </c>
      <c r="I425">
        <v>0</v>
      </c>
      <c r="J425">
        <v>0</v>
      </c>
      <c r="K425">
        <v>17101.52</v>
      </c>
      <c r="L425" t="str">
        <f t="shared" si="6"/>
        <v>3-Small C&amp;I</v>
      </c>
    </row>
    <row r="426" spans="1:12" x14ac:dyDescent="0.35">
      <c r="A426">
        <v>2019</v>
      </c>
      <c r="B426">
        <v>12</v>
      </c>
      <c r="C426">
        <v>5</v>
      </c>
      <c r="D426">
        <v>201</v>
      </c>
      <c r="E426" t="s">
        <v>117</v>
      </c>
      <c r="F426">
        <v>158177.20000000001</v>
      </c>
      <c r="G426">
        <v>-1075.5899999999999</v>
      </c>
      <c r="H426">
        <v>0</v>
      </c>
      <c r="I426">
        <v>0</v>
      </c>
      <c r="J426">
        <v>0</v>
      </c>
      <c r="K426">
        <v>157101.60999999999</v>
      </c>
      <c r="L426" t="str">
        <f t="shared" si="6"/>
        <v>3-Small C&amp;I</v>
      </c>
    </row>
    <row r="427" spans="1:12" x14ac:dyDescent="0.35">
      <c r="A427">
        <v>2019</v>
      </c>
      <c r="B427">
        <v>12</v>
      </c>
      <c r="C427">
        <v>5</v>
      </c>
      <c r="D427">
        <v>201</v>
      </c>
      <c r="E427" t="s">
        <v>118</v>
      </c>
      <c r="F427">
        <v>912692.75</v>
      </c>
      <c r="G427">
        <v>-6205.56</v>
      </c>
      <c r="H427">
        <v>0</v>
      </c>
      <c r="I427">
        <v>0</v>
      </c>
      <c r="J427">
        <v>0</v>
      </c>
      <c r="K427">
        <v>906487.19</v>
      </c>
      <c r="L427" t="str">
        <f t="shared" si="6"/>
        <v>3-Small C&amp;I</v>
      </c>
    </row>
    <row r="428" spans="1:12" x14ac:dyDescent="0.35">
      <c r="A428">
        <v>2019</v>
      </c>
      <c r="B428">
        <v>12</v>
      </c>
      <c r="C428">
        <v>5</v>
      </c>
      <c r="D428">
        <v>201</v>
      </c>
      <c r="E428" t="s">
        <v>119</v>
      </c>
      <c r="F428">
        <v>11603968.43</v>
      </c>
      <c r="G428">
        <v>-5799.98</v>
      </c>
      <c r="H428">
        <v>0</v>
      </c>
      <c r="I428">
        <v>0</v>
      </c>
      <c r="J428">
        <v>0</v>
      </c>
      <c r="K428">
        <v>11598168.449999999</v>
      </c>
      <c r="L428" t="str">
        <f t="shared" si="6"/>
        <v>4-Medium C&amp;I</v>
      </c>
    </row>
    <row r="429" spans="1:12" x14ac:dyDescent="0.35">
      <c r="A429">
        <v>2019</v>
      </c>
      <c r="B429">
        <v>12</v>
      </c>
      <c r="C429">
        <v>5</v>
      </c>
      <c r="D429">
        <v>201</v>
      </c>
      <c r="E429" t="s">
        <v>127</v>
      </c>
      <c r="F429">
        <v>761277.99</v>
      </c>
      <c r="G429">
        <v>-381.28</v>
      </c>
      <c r="H429">
        <v>0</v>
      </c>
      <c r="I429">
        <v>0</v>
      </c>
      <c r="J429">
        <v>0</v>
      </c>
      <c r="K429">
        <v>760896.71</v>
      </c>
      <c r="L429" t="str">
        <f t="shared" si="6"/>
        <v>4-Medium C&amp;I</v>
      </c>
    </row>
    <row r="430" spans="1:12" x14ac:dyDescent="0.35">
      <c r="A430">
        <v>2019</v>
      </c>
      <c r="B430">
        <v>12</v>
      </c>
      <c r="C430">
        <v>5</v>
      </c>
      <c r="D430">
        <v>201</v>
      </c>
      <c r="E430" t="s">
        <v>128</v>
      </c>
      <c r="F430">
        <v>419893.84</v>
      </c>
      <c r="G430">
        <v>-209.98</v>
      </c>
      <c r="H430">
        <v>0</v>
      </c>
      <c r="I430">
        <v>0</v>
      </c>
      <c r="J430">
        <v>0</v>
      </c>
      <c r="K430">
        <v>419683.86</v>
      </c>
      <c r="L430" t="str">
        <f t="shared" si="6"/>
        <v>4-Medium C&amp;I</v>
      </c>
    </row>
    <row r="431" spans="1:12" x14ac:dyDescent="0.35">
      <c r="A431">
        <v>2019</v>
      </c>
      <c r="B431">
        <v>12</v>
      </c>
      <c r="C431">
        <v>5</v>
      </c>
      <c r="D431">
        <v>201</v>
      </c>
      <c r="E431" t="s">
        <v>120</v>
      </c>
      <c r="F431">
        <v>22790909.690000001</v>
      </c>
      <c r="G431">
        <v>-11329.98</v>
      </c>
      <c r="H431">
        <v>0</v>
      </c>
      <c r="I431">
        <v>0</v>
      </c>
      <c r="J431">
        <v>0</v>
      </c>
      <c r="K431">
        <v>22779579.710000001</v>
      </c>
      <c r="L431" t="str">
        <f t="shared" si="6"/>
        <v>5-Large C&amp;I</v>
      </c>
    </row>
    <row r="432" spans="1:12" x14ac:dyDescent="0.35">
      <c r="A432">
        <v>2019</v>
      </c>
      <c r="B432">
        <v>12</v>
      </c>
      <c r="C432">
        <v>5</v>
      </c>
      <c r="D432">
        <v>201</v>
      </c>
      <c r="E432" t="s">
        <v>121</v>
      </c>
      <c r="F432">
        <v>32603243.34</v>
      </c>
      <c r="G432">
        <v>-841165.08</v>
      </c>
      <c r="H432">
        <v>0</v>
      </c>
      <c r="I432">
        <v>-0.01</v>
      </c>
      <c r="J432">
        <v>0</v>
      </c>
      <c r="K432">
        <v>31762078.25</v>
      </c>
      <c r="L432" t="str">
        <f t="shared" si="6"/>
        <v>1-Residential</v>
      </c>
    </row>
    <row r="433" spans="1:12" x14ac:dyDescent="0.35">
      <c r="A433">
        <v>2019</v>
      </c>
      <c r="B433">
        <v>12</v>
      </c>
      <c r="C433">
        <v>5</v>
      </c>
      <c r="D433">
        <v>201</v>
      </c>
      <c r="E433" t="s">
        <v>122</v>
      </c>
      <c r="F433">
        <v>4796309.1100000003</v>
      </c>
      <c r="G433">
        <v>-123748.53</v>
      </c>
      <c r="H433">
        <v>0</v>
      </c>
      <c r="I433">
        <v>0</v>
      </c>
      <c r="J433">
        <v>0</v>
      </c>
      <c r="K433">
        <v>4672560.58</v>
      </c>
      <c r="L433" t="str">
        <f t="shared" si="6"/>
        <v>2-Low Income Residential</v>
      </c>
    </row>
    <row r="434" spans="1:12" x14ac:dyDescent="0.35">
      <c r="A434">
        <v>2019</v>
      </c>
      <c r="B434">
        <v>12</v>
      </c>
      <c r="C434">
        <v>5</v>
      </c>
      <c r="D434">
        <v>201</v>
      </c>
      <c r="E434" t="s">
        <v>133</v>
      </c>
      <c r="F434">
        <v>6343.26</v>
      </c>
      <c r="G434">
        <v>-163.66</v>
      </c>
      <c r="H434">
        <v>0</v>
      </c>
      <c r="I434">
        <v>0</v>
      </c>
      <c r="J434">
        <v>0</v>
      </c>
      <c r="K434">
        <v>6179.6</v>
      </c>
      <c r="L434" t="str">
        <f t="shared" si="6"/>
        <v>1-Residential</v>
      </c>
    </row>
    <row r="435" spans="1:12" x14ac:dyDescent="0.35">
      <c r="A435">
        <v>2019</v>
      </c>
      <c r="B435">
        <v>12</v>
      </c>
      <c r="C435">
        <v>5</v>
      </c>
      <c r="D435">
        <v>201</v>
      </c>
      <c r="E435" t="s">
        <v>123</v>
      </c>
      <c r="F435">
        <v>227771.51</v>
      </c>
      <c r="G435">
        <v>-1563.02</v>
      </c>
      <c r="H435">
        <v>0</v>
      </c>
      <c r="I435">
        <v>0</v>
      </c>
      <c r="J435">
        <v>0</v>
      </c>
      <c r="K435">
        <v>226208.49</v>
      </c>
      <c r="L435" t="str">
        <f t="shared" si="6"/>
        <v>Street</v>
      </c>
    </row>
    <row r="436" spans="1:12" x14ac:dyDescent="0.35">
      <c r="A436">
        <v>2019</v>
      </c>
      <c r="B436">
        <v>12</v>
      </c>
      <c r="C436">
        <v>5</v>
      </c>
      <c r="D436">
        <v>201</v>
      </c>
      <c r="E436" t="s">
        <v>129</v>
      </c>
      <c r="F436">
        <v>6272.93</v>
      </c>
      <c r="G436">
        <v>-42.65</v>
      </c>
      <c r="H436">
        <v>0</v>
      </c>
      <c r="I436">
        <v>0</v>
      </c>
      <c r="J436">
        <v>0</v>
      </c>
      <c r="K436">
        <v>6230.28</v>
      </c>
      <c r="L436" t="str">
        <f t="shared" si="6"/>
        <v>Street</v>
      </c>
    </row>
    <row r="437" spans="1:12" x14ac:dyDescent="0.35">
      <c r="A437">
        <v>2019</v>
      </c>
      <c r="B437">
        <v>12</v>
      </c>
      <c r="C437">
        <v>5</v>
      </c>
      <c r="D437">
        <v>201</v>
      </c>
      <c r="E437" t="s">
        <v>130</v>
      </c>
      <c r="F437">
        <v>547.58000000000004</v>
      </c>
      <c r="G437">
        <v>-3.71</v>
      </c>
      <c r="H437">
        <v>0</v>
      </c>
      <c r="I437">
        <v>0</v>
      </c>
      <c r="J437">
        <v>0</v>
      </c>
      <c r="K437">
        <v>543.87</v>
      </c>
      <c r="L437" t="str">
        <f t="shared" si="6"/>
        <v>Street</v>
      </c>
    </row>
    <row r="438" spans="1:12" x14ac:dyDescent="0.35">
      <c r="A438">
        <v>2019</v>
      </c>
      <c r="B438">
        <v>12</v>
      </c>
      <c r="C438">
        <v>5</v>
      </c>
      <c r="D438">
        <v>201</v>
      </c>
      <c r="E438" t="s">
        <v>124</v>
      </c>
      <c r="F438">
        <v>2130.5</v>
      </c>
      <c r="G438">
        <v>-14.5</v>
      </c>
      <c r="H438">
        <v>0</v>
      </c>
      <c r="I438">
        <v>0</v>
      </c>
      <c r="J438">
        <v>0</v>
      </c>
      <c r="K438">
        <v>2116</v>
      </c>
      <c r="L438" t="str">
        <f t="shared" si="6"/>
        <v>Street</v>
      </c>
    </row>
    <row r="439" spans="1:12" x14ac:dyDescent="0.35">
      <c r="A439">
        <v>2019</v>
      </c>
      <c r="B439">
        <v>12</v>
      </c>
      <c r="C439">
        <v>5</v>
      </c>
      <c r="D439">
        <v>201</v>
      </c>
      <c r="E439" t="s">
        <v>125</v>
      </c>
      <c r="F439">
        <v>176254.28</v>
      </c>
      <c r="G439">
        <v>-1199.1600000000001</v>
      </c>
      <c r="H439">
        <v>0</v>
      </c>
      <c r="I439">
        <v>0</v>
      </c>
      <c r="J439">
        <v>0</v>
      </c>
      <c r="K439">
        <v>175055.12</v>
      </c>
      <c r="L439" t="str">
        <f t="shared" si="6"/>
        <v>Street</v>
      </c>
    </row>
    <row r="440" spans="1:12" x14ac:dyDescent="0.35">
      <c r="A440">
        <v>2019</v>
      </c>
      <c r="B440">
        <v>12</v>
      </c>
      <c r="C440">
        <v>5</v>
      </c>
      <c r="D440">
        <v>201</v>
      </c>
      <c r="E440" t="s">
        <v>131</v>
      </c>
      <c r="F440">
        <v>428044.03</v>
      </c>
      <c r="G440">
        <v>-2979.52</v>
      </c>
      <c r="H440">
        <v>0</v>
      </c>
      <c r="I440">
        <v>0</v>
      </c>
      <c r="J440">
        <v>0</v>
      </c>
      <c r="K440">
        <v>425064.51</v>
      </c>
      <c r="L440" t="str">
        <f t="shared" si="6"/>
        <v>Street</v>
      </c>
    </row>
    <row r="441" spans="1:12" x14ac:dyDescent="0.35">
      <c r="A441">
        <v>2019</v>
      </c>
      <c r="B441">
        <v>12</v>
      </c>
      <c r="C441">
        <v>5</v>
      </c>
      <c r="D441">
        <v>201</v>
      </c>
      <c r="E441" t="s">
        <v>132</v>
      </c>
      <c r="F441">
        <v>38.630000000000003</v>
      </c>
      <c r="G441">
        <v>-0.27</v>
      </c>
      <c r="H441">
        <v>0</v>
      </c>
      <c r="I441">
        <v>0</v>
      </c>
      <c r="J441">
        <v>0</v>
      </c>
      <c r="K441">
        <v>38.36</v>
      </c>
      <c r="L441" t="str">
        <f t="shared" si="6"/>
        <v>Street</v>
      </c>
    </row>
    <row r="442" spans="1:12" x14ac:dyDescent="0.35">
      <c r="A442">
        <v>2019</v>
      </c>
      <c r="B442">
        <v>12</v>
      </c>
      <c r="C442">
        <v>5</v>
      </c>
      <c r="D442">
        <v>201</v>
      </c>
      <c r="E442" t="s">
        <v>115</v>
      </c>
      <c r="F442">
        <v>363267.58</v>
      </c>
      <c r="G442">
        <v>-2470.15</v>
      </c>
      <c r="H442">
        <v>0</v>
      </c>
      <c r="I442">
        <v>0</v>
      </c>
      <c r="J442">
        <v>0</v>
      </c>
      <c r="K442">
        <v>360797.43</v>
      </c>
      <c r="L442" t="str">
        <f t="shared" si="6"/>
        <v>3-Small C&amp;I</v>
      </c>
    </row>
    <row r="443" spans="1:12" x14ac:dyDescent="0.35">
      <c r="A443">
        <v>2019</v>
      </c>
      <c r="B443">
        <v>12</v>
      </c>
      <c r="C443">
        <v>5</v>
      </c>
      <c r="D443">
        <v>201</v>
      </c>
      <c r="E443" t="s">
        <v>126</v>
      </c>
      <c r="F443">
        <v>5074.25</v>
      </c>
      <c r="G443">
        <v>-34.39</v>
      </c>
      <c r="H443">
        <v>0</v>
      </c>
      <c r="I443">
        <v>0</v>
      </c>
      <c r="J443">
        <v>0</v>
      </c>
      <c r="K443">
        <v>5039.8599999999997</v>
      </c>
      <c r="L443" t="str">
        <f t="shared" si="6"/>
        <v>3-Small C&amp;I</v>
      </c>
    </row>
    <row r="444" spans="1:12" x14ac:dyDescent="0.35">
      <c r="A444">
        <v>2019</v>
      </c>
      <c r="B444">
        <v>12</v>
      </c>
      <c r="C444">
        <v>5</v>
      </c>
      <c r="D444">
        <v>201</v>
      </c>
      <c r="E444" t="s">
        <v>117</v>
      </c>
      <c r="F444">
        <v>7894.8</v>
      </c>
      <c r="G444">
        <v>-53.69</v>
      </c>
      <c r="H444">
        <v>0</v>
      </c>
      <c r="I444">
        <v>0</v>
      </c>
      <c r="J444">
        <v>0</v>
      </c>
      <c r="K444">
        <v>7841.11</v>
      </c>
      <c r="L444" t="str">
        <f t="shared" si="6"/>
        <v>3-Small C&amp;I</v>
      </c>
    </row>
    <row r="445" spans="1:12" x14ac:dyDescent="0.35">
      <c r="A445">
        <v>2019</v>
      </c>
      <c r="B445">
        <v>12</v>
      </c>
      <c r="C445">
        <v>5</v>
      </c>
      <c r="D445">
        <v>201</v>
      </c>
      <c r="E445" t="s">
        <v>118</v>
      </c>
      <c r="F445">
        <v>17728.37</v>
      </c>
      <c r="G445">
        <v>-120.62</v>
      </c>
      <c r="H445">
        <v>0</v>
      </c>
      <c r="I445">
        <v>0</v>
      </c>
      <c r="J445">
        <v>0</v>
      </c>
      <c r="K445">
        <v>17607.75</v>
      </c>
      <c r="L445" t="str">
        <f t="shared" si="6"/>
        <v>3-Small C&amp;I</v>
      </c>
    </row>
    <row r="446" spans="1:12" x14ac:dyDescent="0.35">
      <c r="A446">
        <v>2019</v>
      </c>
      <c r="B446">
        <v>12</v>
      </c>
      <c r="C446">
        <v>5</v>
      </c>
      <c r="D446">
        <v>201</v>
      </c>
      <c r="E446" t="s">
        <v>119</v>
      </c>
      <c r="F446">
        <v>433464.93</v>
      </c>
      <c r="G446">
        <v>-216.58</v>
      </c>
      <c r="H446">
        <v>0</v>
      </c>
      <c r="I446">
        <v>0</v>
      </c>
      <c r="J446">
        <v>0</v>
      </c>
      <c r="K446">
        <v>433248.35</v>
      </c>
      <c r="L446" t="str">
        <f t="shared" si="6"/>
        <v>4-Medium C&amp;I</v>
      </c>
    </row>
    <row r="447" spans="1:12" x14ac:dyDescent="0.35">
      <c r="A447">
        <v>2019</v>
      </c>
      <c r="B447">
        <v>12</v>
      </c>
      <c r="C447">
        <v>5</v>
      </c>
      <c r="D447">
        <v>201</v>
      </c>
      <c r="E447" t="s">
        <v>127</v>
      </c>
      <c r="F447">
        <v>13893.94</v>
      </c>
      <c r="G447">
        <v>-6.95</v>
      </c>
      <c r="H447">
        <v>0</v>
      </c>
      <c r="I447">
        <v>0</v>
      </c>
      <c r="J447">
        <v>0</v>
      </c>
      <c r="K447">
        <v>13886.99</v>
      </c>
      <c r="L447" t="str">
        <f t="shared" si="6"/>
        <v>4-Medium C&amp;I</v>
      </c>
    </row>
    <row r="448" spans="1:12" x14ac:dyDescent="0.35">
      <c r="A448">
        <v>2019</v>
      </c>
      <c r="B448">
        <v>12</v>
      </c>
      <c r="C448">
        <v>5</v>
      </c>
      <c r="D448">
        <v>201</v>
      </c>
      <c r="E448" t="s">
        <v>128</v>
      </c>
      <c r="F448">
        <v>14933.55</v>
      </c>
      <c r="G448">
        <v>-7.47</v>
      </c>
      <c r="H448">
        <v>0</v>
      </c>
      <c r="I448">
        <v>0</v>
      </c>
      <c r="J448">
        <v>0</v>
      </c>
      <c r="K448">
        <v>14926.08</v>
      </c>
      <c r="L448" t="str">
        <f t="shared" si="6"/>
        <v>4-Medium C&amp;I</v>
      </c>
    </row>
    <row r="449" spans="1:12" x14ac:dyDescent="0.35">
      <c r="A449">
        <v>2019</v>
      </c>
      <c r="B449">
        <v>12</v>
      </c>
      <c r="C449">
        <v>5</v>
      </c>
      <c r="D449">
        <v>201</v>
      </c>
      <c r="E449" t="s">
        <v>120</v>
      </c>
      <c r="F449">
        <v>1680510.46</v>
      </c>
      <c r="G449">
        <v>-840.24</v>
      </c>
      <c r="H449">
        <v>0</v>
      </c>
      <c r="I449">
        <v>0</v>
      </c>
      <c r="J449">
        <v>0</v>
      </c>
      <c r="K449">
        <v>1679670.22</v>
      </c>
      <c r="L449" t="str">
        <f t="shared" si="6"/>
        <v>5-Large C&amp;I</v>
      </c>
    </row>
    <row r="450" spans="1:12" x14ac:dyDescent="0.35">
      <c r="A450">
        <v>2019</v>
      </c>
      <c r="B450">
        <v>12</v>
      </c>
      <c r="C450">
        <v>5</v>
      </c>
      <c r="D450">
        <v>201</v>
      </c>
      <c r="E450" t="s">
        <v>121</v>
      </c>
      <c r="F450">
        <v>1196267.3</v>
      </c>
      <c r="G450">
        <v>-30863.89</v>
      </c>
      <c r="H450">
        <v>0</v>
      </c>
      <c r="I450">
        <v>0</v>
      </c>
      <c r="J450">
        <v>0</v>
      </c>
      <c r="K450">
        <v>1165403.4099999999</v>
      </c>
      <c r="L450" t="str">
        <f t="shared" ref="L450:L513" si="7">VLOOKUP(E450,N:O,2,FALSE)</f>
        <v>1-Residential</v>
      </c>
    </row>
    <row r="451" spans="1:12" x14ac:dyDescent="0.35">
      <c r="A451">
        <v>2019</v>
      </c>
      <c r="B451">
        <v>12</v>
      </c>
      <c r="C451">
        <v>5</v>
      </c>
      <c r="D451">
        <v>201</v>
      </c>
      <c r="E451" t="s">
        <v>122</v>
      </c>
      <c r="F451">
        <v>126019.88</v>
      </c>
      <c r="G451">
        <v>-3251</v>
      </c>
      <c r="H451">
        <v>0</v>
      </c>
      <c r="I451">
        <v>0</v>
      </c>
      <c r="J451">
        <v>0</v>
      </c>
      <c r="K451">
        <v>122768.88</v>
      </c>
      <c r="L451" t="str">
        <f t="shared" si="7"/>
        <v>2-Low Income Residential</v>
      </c>
    </row>
    <row r="452" spans="1:12" x14ac:dyDescent="0.35">
      <c r="A452">
        <v>2020</v>
      </c>
      <c r="B452">
        <v>1</v>
      </c>
      <c r="C452">
        <v>4</v>
      </c>
      <c r="D452">
        <v>201</v>
      </c>
      <c r="E452" t="s">
        <v>115</v>
      </c>
      <c r="F452">
        <v>186707.13</v>
      </c>
      <c r="G452">
        <v>-1269.3800000000001</v>
      </c>
      <c r="H452">
        <v>0</v>
      </c>
      <c r="I452">
        <v>0</v>
      </c>
      <c r="J452">
        <v>0</v>
      </c>
      <c r="K452">
        <v>185437.75</v>
      </c>
      <c r="L452" t="str">
        <f t="shared" si="7"/>
        <v>3-Small C&amp;I</v>
      </c>
    </row>
    <row r="453" spans="1:12" x14ac:dyDescent="0.35">
      <c r="A453">
        <v>2020</v>
      </c>
      <c r="B453">
        <v>1</v>
      </c>
      <c r="C453">
        <v>4</v>
      </c>
      <c r="D453">
        <v>201</v>
      </c>
      <c r="E453" t="s">
        <v>116</v>
      </c>
      <c r="F453">
        <v>141.54</v>
      </c>
      <c r="G453">
        <v>-0.97</v>
      </c>
      <c r="H453">
        <v>0</v>
      </c>
      <c r="I453">
        <v>0</v>
      </c>
      <c r="J453">
        <v>0</v>
      </c>
      <c r="K453">
        <v>140.57</v>
      </c>
      <c r="L453" t="str">
        <f t="shared" si="7"/>
        <v>3-Small C&amp;I</v>
      </c>
    </row>
    <row r="454" spans="1:12" x14ac:dyDescent="0.35">
      <c r="A454">
        <v>2020</v>
      </c>
      <c r="B454">
        <v>1</v>
      </c>
      <c r="C454">
        <v>4</v>
      </c>
      <c r="D454">
        <v>201</v>
      </c>
      <c r="E454" t="s">
        <v>117</v>
      </c>
      <c r="F454">
        <v>441.2</v>
      </c>
      <c r="G454">
        <v>-2.99</v>
      </c>
      <c r="H454">
        <v>0</v>
      </c>
      <c r="I454">
        <v>0</v>
      </c>
      <c r="J454">
        <v>0</v>
      </c>
      <c r="K454">
        <v>438.21</v>
      </c>
      <c r="L454" t="str">
        <f t="shared" si="7"/>
        <v>3-Small C&amp;I</v>
      </c>
    </row>
    <row r="455" spans="1:12" x14ac:dyDescent="0.35">
      <c r="A455">
        <v>2020</v>
      </c>
      <c r="B455">
        <v>1</v>
      </c>
      <c r="C455">
        <v>4</v>
      </c>
      <c r="D455">
        <v>201</v>
      </c>
      <c r="E455" t="s">
        <v>118</v>
      </c>
      <c r="F455">
        <v>3634.51</v>
      </c>
      <c r="G455">
        <v>-24.73</v>
      </c>
      <c r="H455">
        <v>0</v>
      </c>
      <c r="I455">
        <v>0</v>
      </c>
      <c r="J455">
        <v>0</v>
      </c>
      <c r="K455">
        <v>3609.78</v>
      </c>
      <c r="L455" t="str">
        <f t="shared" si="7"/>
        <v>3-Small C&amp;I</v>
      </c>
    </row>
    <row r="456" spans="1:12" x14ac:dyDescent="0.35">
      <c r="A456">
        <v>2020</v>
      </c>
      <c r="B456">
        <v>1</v>
      </c>
      <c r="C456">
        <v>4</v>
      </c>
      <c r="D456">
        <v>201</v>
      </c>
      <c r="E456" t="s">
        <v>119</v>
      </c>
      <c r="F456">
        <v>146064.43</v>
      </c>
      <c r="G456">
        <v>-73.05</v>
      </c>
      <c r="H456">
        <v>0</v>
      </c>
      <c r="I456">
        <v>0</v>
      </c>
      <c r="J456">
        <v>0</v>
      </c>
      <c r="K456">
        <v>145991.38</v>
      </c>
      <c r="L456" t="str">
        <f t="shared" si="7"/>
        <v>4-Medium C&amp;I</v>
      </c>
    </row>
    <row r="457" spans="1:12" x14ac:dyDescent="0.35">
      <c r="A457">
        <v>2020</v>
      </c>
      <c r="B457">
        <v>1</v>
      </c>
      <c r="C457">
        <v>4</v>
      </c>
      <c r="D457">
        <v>201</v>
      </c>
      <c r="E457" t="s">
        <v>127</v>
      </c>
      <c r="F457">
        <v>-10.69</v>
      </c>
      <c r="G457">
        <v>0</v>
      </c>
      <c r="H457">
        <v>0</v>
      </c>
      <c r="I457">
        <v>0</v>
      </c>
      <c r="J457">
        <v>0</v>
      </c>
      <c r="K457">
        <v>-10.69</v>
      </c>
      <c r="L457" t="str">
        <f t="shared" si="7"/>
        <v>4-Medium C&amp;I</v>
      </c>
    </row>
    <row r="458" spans="1:12" x14ac:dyDescent="0.35">
      <c r="A458">
        <v>2020</v>
      </c>
      <c r="B458">
        <v>1</v>
      </c>
      <c r="C458">
        <v>4</v>
      </c>
      <c r="D458">
        <v>201</v>
      </c>
      <c r="E458" t="s">
        <v>120</v>
      </c>
      <c r="F458">
        <v>29452.57</v>
      </c>
      <c r="G458">
        <v>-14.74</v>
      </c>
      <c r="H458">
        <v>0</v>
      </c>
      <c r="I458">
        <v>0</v>
      </c>
      <c r="J458">
        <v>0</v>
      </c>
      <c r="K458">
        <v>29437.83</v>
      </c>
      <c r="L458" t="str">
        <f t="shared" si="7"/>
        <v>5-Large C&amp;I</v>
      </c>
    </row>
    <row r="459" spans="1:12" x14ac:dyDescent="0.35">
      <c r="A459">
        <v>2020</v>
      </c>
      <c r="B459">
        <v>1</v>
      </c>
      <c r="C459">
        <v>4</v>
      </c>
      <c r="D459">
        <v>201</v>
      </c>
      <c r="E459" t="s">
        <v>121</v>
      </c>
      <c r="F459">
        <v>848514.11</v>
      </c>
      <c r="G459">
        <v>-21891.65</v>
      </c>
      <c r="H459">
        <v>0</v>
      </c>
      <c r="I459">
        <v>0</v>
      </c>
      <c r="J459">
        <v>0</v>
      </c>
      <c r="K459">
        <v>826622.46</v>
      </c>
      <c r="L459" t="str">
        <f t="shared" si="7"/>
        <v>1-Residential</v>
      </c>
    </row>
    <row r="460" spans="1:12" x14ac:dyDescent="0.35">
      <c r="A460">
        <v>2020</v>
      </c>
      <c r="B460">
        <v>1</v>
      </c>
      <c r="C460">
        <v>4</v>
      </c>
      <c r="D460">
        <v>201</v>
      </c>
      <c r="E460" t="s">
        <v>122</v>
      </c>
      <c r="F460">
        <v>11152.31</v>
      </c>
      <c r="G460">
        <v>-287.74</v>
      </c>
      <c r="H460">
        <v>0</v>
      </c>
      <c r="I460">
        <v>0</v>
      </c>
      <c r="J460">
        <v>0</v>
      </c>
      <c r="K460">
        <v>10864.57</v>
      </c>
      <c r="L460" t="str">
        <f t="shared" si="7"/>
        <v>2-Low Income Residential</v>
      </c>
    </row>
    <row r="461" spans="1:12" x14ac:dyDescent="0.35">
      <c r="A461">
        <v>2020</v>
      </c>
      <c r="B461">
        <v>1</v>
      </c>
      <c r="C461">
        <v>4</v>
      </c>
      <c r="D461">
        <v>201</v>
      </c>
      <c r="E461" t="s">
        <v>123</v>
      </c>
      <c r="F461">
        <v>1899.53</v>
      </c>
      <c r="G461">
        <v>-12.91</v>
      </c>
      <c r="H461">
        <v>0</v>
      </c>
      <c r="I461">
        <v>0</v>
      </c>
      <c r="J461">
        <v>0</v>
      </c>
      <c r="K461">
        <v>1886.62</v>
      </c>
      <c r="L461" t="str">
        <f t="shared" si="7"/>
        <v>Street</v>
      </c>
    </row>
    <row r="462" spans="1:12" x14ac:dyDescent="0.35">
      <c r="A462">
        <v>2020</v>
      </c>
      <c r="B462">
        <v>1</v>
      </c>
      <c r="C462">
        <v>4</v>
      </c>
      <c r="D462">
        <v>201</v>
      </c>
      <c r="E462" t="s">
        <v>124</v>
      </c>
      <c r="F462">
        <v>812.66</v>
      </c>
      <c r="G462">
        <v>-5.53</v>
      </c>
      <c r="H462">
        <v>0</v>
      </c>
      <c r="I462">
        <v>0</v>
      </c>
      <c r="J462">
        <v>0</v>
      </c>
      <c r="K462">
        <v>807.13</v>
      </c>
      <c r="L462" t="str">
        <f t="shared" si="7"/>
        <v>Street</v>
      </c>
    </row>
    <row r="463" spans="1:12" x14ac:dyDescent="0.35">
      <c r="A463">
        <v>2020</v>
      </c>
      <c r="B463">
        <v>1</v>
      </c>
      <c r="C463">
        <v>4</v>
      </c>
      <c r="D463">
        <v>201</v>
      </c>
      <c r="E463" t="s">
        <v>125</v>
      </c>
      <c r="F463">
        <v>2.44</v>
      </c>
      <c r="G463">
        <v>-0.02</v>
      </c>
      <c r="H463">
        <v>0</v>
      </c>
      <c r="I463">
        <v>0</v>
      </c>
      <c r="J463">
        <v>0</v>
      </c>
      <c r="K463">
        <v>2.42</v>
      </c>
      <c r="L463" t="str">
        <f t="shared" si="7"/>
        <v>Street</v>
      </c>
    </row>
    <row r="464" spans="1:12" x14ac:dyDescent="0.35">
      <c r="A464">
        <v>2020</v>
      </c>
      <c r="B464">
        <v>1</v>
      </c>
      <c r="C464">
        <v>4</v>
      </c>
      <c r="D464">
        <v>201</v>
      </c>
      <c r="E464" t="s">
        <v>115</v>
      </c>
      <c r="F464">
        <v>69.05</v>
      </c>
      <c r="G464">
        <v>-0.47</v>
      </c>
      <c r="H464">
        <v>0</v>
      </c>
      <c r="I464">
        <v>0</v>
      </c>
      <c r="J464">
        <v>0</v>
      </c>
      <c r="K464">
        <v>68.58</v>
      </c>
      <c r="L464" t="str">
        <f t="shared" si="7"/>
        <v>3-Small C&amp;I</v>
      </c>
    </row>
    <row r="465" spans="1:12" x14ac:dyDescent="0.35">
      <c r="A465">
        <v>2020</v>
      </c>
      <c r="B465">
        <v>1</v>
      </c>
      <c r="C465">
        <v>4</v>
      </c>
      <c r="D465">
        <v>201</v>
      </c>
      <c r="E465" t="s">
        <v>121</v>
      </c>
      <c r="F465">
        <v>1930.19</v>
      </c>
      <c r="G465">
        <v>-49.8</v>
      </c>
      <c r="H465">
        <v>0</v>
      </c>
      <c r="I465">
        <v>0</v>
      </c>
      <c r="J465">
        <v>0</v>
      </c>
      <c r="K465">
        <v>1880.39</v>
      </c>
      <c r="L465" t="str">
        <f t="shared" si="7"/>
        <v>1-Residential</v>
      </c>
    </row>
    <row r="466" spans="1:12" x14ac:dyDescent="0.35">
      <c r="A466">
        <v>2020</v>
      </c>
      <c r="B466">
        <v>1</v>
      </c>
      <c r="C466">
        <v>5</v>
      </c>
      <c r="D466">
        <v>201</v>
      </c>
      <c r="E466" t="s">
        <v>115</v>
      </c>
      <c r="F466">
        <v>9390362.0899999999</v>
      </c>
      <c r="G466">
        <v>-63845.599999999999</v>
      </c>
      <c r="H466">
        <v>0</v>
      </c>
      <c r="I466">
        <v>0</v>
      </c>
      <c r="J466">
        <v>0</v>
      </c>
      <c r="K466">
        <v>9326516.4900000002</v>
      </c>
      <c r="L466" t="str">
        <f t="shared" si="7"/>
        <v>3-Small C&amp;I</v>
      </c>
    </row>
    <row r="467" spans="1:12" x14ac:dyDescent="0.35">
      <c r="A467">
        <v>2020</v>
      </c>
      <c r="B467">
        <v>1</v>
      </c>
      <c r="C467">
        <v>5</v>
      </c>
      <c r="D467">
        <v>201</v>
      </c>
      <c r="E467" t="s">
        <v>116</v>
      </c>
      <c r="F467">
        <v>810.25</v>
      </c>
      <c r="G467">
        <v>-5.5</v>
      </c>
      <c r="H467">
        <v>0</v>
      </c>
      <c r="I467">
        <v>0</v>
      </c>
      <c r="J467">
        <v>0</v>
      </c>
      <c r="K467">
        <v>804.75</v>
      </c>
      <c r="L467" t="str">
        <f t="shared" si="7"/>
        <v>3-Small C&amp;I</v>
      </c>
    </row>
    <row r="468" spans="1:12" x14ac:dyDescent="0.35">
      <c r="A468">
        <v>2020</v>
      </c>
      <c r="B468">
        <v>1</v>
      </c>
      <c r="C468">
        <v>5</v>
      </c>
      <c r="D468">
        <v>201</v>
      </c>
      <c r="E468" t="s">
        <v>126</v>
      </c>
      <c r="F468">
        <v>17683.009999999998</v>
      </c>
      <c r="G468">
        <v>-120.24</v>
      </c>
      <c r="H468">
        <v>0</v>
      </c>
      <c r="I468">
        <v>0</v>
      </c>
      <c r="J468">
        <v>0</v>
      </c>
      <c r="K468">
        <v>17562.77</v>
      </c>
      <c r="L468" t="str">
        <f t="shared" si="7"/>
        <v>3-Small C&amp;I</v>
      </c>
    </row>
    <row r="469" spans="1:12" x14ac:dyDescent="0.35">
      <c r="A469">
        <v>2020</v>
      </c>
      <c r="B469">
        <v>1</v>
      </c>
      <c r="C469">
        <v>5</v>
      </c>
      <c r="D469">
        <v>201</v>
      </c>
      <c r="E469" t="s">
        <v>117</v>
      </c>
      <c r="F469">
        <v>184110.09</v>
      </c>
      <c r="G469">
        <v>-1251.8499999999999</v>
      </c>
      <c r="H469">
        <v>0</v>
      </c>
      <c r="I469">
        <v>0</v>
      </c>
      <c r="J469">
        <v>0</v>
      </c>
      <c r="K469">
        <v>182858.23999999999</v>
      </c>
      <c r="L469" t="str">
        <f t="shared" si="7"/>
        <v>3-Small C&amp;I</v>
      </c>
    </row>
    <row r="470" spans="1:12" x14ac:dyDescent="0.35">
      <c r="A470">
        <v>2020</v>
      </c>
      <c r="B470">
        <v>1</v>
      </c>
      <c r="C470">
        <v>5</v>
      </c>
      <c r="D470">
        <v>201</v>
      </c>
      <c r="E470" t="s">
        <v>118</v>
      </c>
      <c r="F470">
        <v>1076865.55</v>
      </c>
      <c r="G470">
        <v>-7321.46</v>
      </c>
      <c r="H470">
        <v>0</v>
      </c>
      <c r="I470">
        <v>0</v>
      </c>
      <c r="J470">
        <v>0</v>
      </c>
      <c r="K470">
        <v>1069544.0900000001</v>
      </c>
      <c r="L470" t="str">
        <f t="shared" si="7"/>
        <v>3-Small C&amp;I</v>
      </c>
    </row>
    <row r="471" spans="1:12" x14ac:dyDescent="0.35">
      <c r="A471">
        <v>2020</v>
      </c>
      <c r="B471">
        <v>1</v>
      </c>
      <c r="C471">
        <v>5</v>
      </c>
      <c r="D471">
        <v>201</v>
      </c>
      <c r="E471" t="s">
        <v>119</v>
      </c>
      <c r="F471">
        <v>12792197.880000001</v>
      </c>
      <c r="G471">
        <v>-6395.98</v>
      </c>
      <c r="H471">
        <v>0</v>
      </c>
      <c r="I471">
        <v>0</v>
      </c>
      <c r="J471">
        <v>0</v>
      </c>
      <c r="K471">
        <v>12785801.9</v>
      </c>
      <c r="L471" t="str">
        <f t="shared" si="7"/>
        <v>4-Medium C&amp;I</v>
      </c>
    </row>
    <row r="472" spans="1:12" x14ac:dyDescent="0.35">
      <c r="A472">
        <v>2020</v>
      </c>
      <c r="B472">
        <v>1</v>
      </c>
      <c r="C472">
        <v>5</v>
      </c>
      <c r="D472">
        <v>201</v>
      </c>
      <c r="E472" t="s">
        <v>127</v>
      </c>
      <c r="F472">
        <v>936912.33</v>
      </c>
      <c r="G472">
        <v>-468.51</v>
      </c>
      <c r="H472">
        <v>0</v>
      </c>
      <c r="I472">
        <v>0</v>
      </c>
      <c r="J472">
        <v>0</v>
      </c>
      <c r="K472">
        <v>936443.82</v>
      </c>
      <c r="L472" t="str">
        <f t="shared" si="7"/>
        <v>4-Medium C&amp;I</v>
      </c>
    </row>
    <row r="473" spans="1:12" x14ac:dyDescent="0.35">
      <c r="A473">
        <v>2020</v>
      </c>
      <c r="B473">
        <v>1</v>
      </c>
      <c r="C473">
        <v>5</v>
      </c>
      <c r="D473">
        <v>201</v>
      </c>
      <c r="E473" t="s">
        <v>128</v>
      </c>
      <c r="F473">
        <v>473756.58</v>
      </c>
      <c r="G473">
        <v>-236.88</v>
      </c>
      <c r="H473">
        <v>0</v>
      </c>
      <c r="I473">
        <v>0</v>
      </c>
      <c r="J473">
        <v>0</v>
      </c>
      <c r="K473">
        <v>473519.7</v>
      </c>
      <c r="L473" t="str">
        <f t="shared" si="7"/>
        <v>4-Medium C&amp;I</v>
      </c>
    </row>
    <row r="474" spans="1:12" x14ac:dyDescent="0.35">
      <c r="A474">
        <v>2020</v>
      </c>
      <c r="B474">
        <v>1</v>
      </c>
      <c r="C474">
        <v>5</v>
      </c>
      <c r="D474">
        <v>201</v>
      </c>
      <c r="E474" t="s">
        <v>120</v>
      </c>
      <c r="F474">
        <v>23339298.129999999</v>
      </c>
      <c r="G474">
        <v>-11660.27</v>
      </c>
      <c r="H474">
        <v>0</v>
      </c>
      <c r="I474">
        <v>0</v>
      </c>
      <c r="J474">
        <v>0</v>
      </c>
      <c r="K474">
        <v>23327637.859999999</v>
      </c>
      <c r="L474" t="str">
        <f t="shared" si="7"/>
        <v>5-Large C&amp;I</v>
      </c>
    </row>
    <row r="475" spans="1:12" x14ac:dyDescent="0.35">
      <c r="A475">
        <v>2020</v>
      </c>
      <c r="B475">
        <v>1</v>
      </c>
      <c r="C475">
        <v>5</v>
      </c>
      <c r="D475">
        <v>201</v>
      </c>
      <c r="E475" t="s">
        <v>121</v>
      </c>
      <c r="F475">
        <v>38785648.759999998</v>
      </c>
      <c r="G475">
        <v>-1000665.13</v>
      </c>
      <c r="H475">
        <v>0</v>
      </c>
      <c r="I475">
        <v>0</v>
      </c>
      <c r="J475">
        <v>0</v>
      </c>
      <c r="K475">
        <v>37784983.630000003</v>
      </c>
      <c r="L475" t="str">
        <f t="shared" si="7"/>
        <v>1-Residential</v>
      </c>
    </row>
    <row r="476" spans="1:12" x14ac:dyDescent="0.35">
      <c r="A476">
        <v>2020</v>
      </c>
      <c r="B476">
        <v>1</v>
      </c>
      <c r="C476">
        <v>5</v>
      </c>
      <c r="D476">
        <v>201</v>
      </c>
      <c r="E476" t="s">
        <v>122</v>
      </c>
      <c r="F476">
        <v>5500662.8099999996</v>
      </c>
      <c r="G476">
        <v>-141944.97</v>
      </c>
      <c r="H476">
        <v>0</v>
      </c>
      <c r="I476">
        <v>0</v>
      </c>
      <c r="J476">
        <v>0</v>
      </c>
      <c r="K476">
        <v>5358717.84</v>
      </c>
      <c r="L476" t="str">
        <f t="shared" si="7"/>
        <v>2-Low Income Residential</v>
      </c>
    </row>
    <row r="477" spans="1:12" x14ac:dyDescent="0.35">
      <c r="A477">
        <v>2020</v>
      </c>
      <c r="B477">
        <v>1</v>
      </c>
      <c r="C477">
        <v>5</v>
      </c>
      <c r="D477">
        <v>201</v>
      </c>
      <c r="E477" t="s">
        <v>123</v>
      </c>
      <c r="F477">
        <v>179746.48</v>
      </c>
      <c r="G477">
        <v>-1221.8900000000001</v>
      </c>
      <c r="H477">
        <v>0</v>
      </c>
      <c r="I477">
        <v>0</v>
      </c>
      <c r="J477">
        <v>0</v>
      </c>
      <c r="K477">
        <v>178524.59</v>
      </c>
      <c r="L477" t="str">
        <f t="shared" si="7"/>
        <v>Street</v>
      </c>
    </row>
    <row r="478" spans="1:12" x14ac:dyDescent="0.35">
      <c r="A478">
        <v>2020</v>
      </c>
      <c r="B478">
        <v>1</v>
      </c>
      <c r="C478">
        <v>5</v>
      </c>
      <c r="D478">
        <v>201</v>
      </c>
      <c r="E478" t="s">
        <v>129</v>
      </c>
      <c r="F478">
        <v>8850.49</v>
      </c>
      <c r="G478">
        <v>-67.069999999999993</v>
      </c>
      <c r="H478">
        <v>0</v>
      </c>
      <c r="I478">
        <v>0</v>
      </c>
      <c r="J478">
        <v>0</v>
      </c>
      <c r="K478">
        <v>8783.42</v>
      </c>
      <c r="L478" t="str">
        <f t="shared" si="7"/>
        <v>Street</v>
      </c>
    </row>
    <row r="479" spans="1:12" x14ac:dyDescent="0.35">
      <c r="A479">
        <v>2020</v>
      </c>
      <c r="B479">
        <v>1</v>
      </c>
      <c r="C479">
        <v>5</v>
      </c>
      <c r="D479">
        <v>201</v>
      </c>
      <c r="E479" t="s">
        <v>130</v>
      </c>
      <c r="F479">
        <v>504.14</v>
      </c>
      <c r="G479">
        <v>-3.41</v>
      </c>
      <c r="H479">
        <v>0</v>
      </c>
      <c r="I479">
        <v>0</v>
      </c>
      <c r="J479">
        <v>0</v>
      </c>
      <c r="K479">
        <v>500.73</v>
      </c>
      <c r="L479" t="str">
        <f t="shared" si="7"/>
        <v>Street</v>
      </c>
    </row>
    <row r="480" spans="1:12" x14ac:dyDescent="0.35">
      <c r="A480">
        <v>2020</v>
      </c>
      <c r="B480">
        <v>1</v>
      </c>
      <c r="C480">
        <v>5</v>
      </c>
      <c r="D480">
        <v>201</v>
      </c>
      <c r="E480" t="s">
        <v>124</v>
      </c>
      <c r="F480">
        <v>516.64</v>
      </c>
      <c r="G480">
        <v>-3.31</v>
      </c>
      <c r="H480">
        <v>0</v>
      </c>
      <c r="I480">
        <v>0</v>
      </c>
      <c r="J480">
        <v>0</v>
      </c>
      <c r="K480">
        <v>513.33000000000004</v>
      </c>
      <c r="L480" t="str">
        <f t="shared" si="7"/>
        <v>Street</v>
      </c>
    </row>
    <row r="481" spans="1:12" x14ac:dyDescent="0.35">
      <c r="A481">
        <v>2020</v>
      </c>
      <c r="B481">
        <v>1</v>
      </c>
      <c r="C481">
        <v>5</v>
      </c>
      <c r="D481">
        <v>201</v>
      </c>
      <c r="E481" t="s">
        <v>125</v>
      </c>
      <c r="F481">
        <v>178116.65</v>
      </c>
      <c r="G481">
        <v>-1211.77</v>
      </c>
      <c r="H481">
        <v>0</v>
      </c>
      <c r="I481">
        <v>0</v>
      </c>
      <c r="J481">
        <v>0</v>
      </c>
      <c r="K481">
        <v>176904.88</v>
      </c>
      <c r="L481" t="str">
        <f t="shared" si="7"/>
        <v>Street</v>
      </c>
    </row>
    <row r="482" spans="1:12" x14ac:dyDescent="0.35">
      <c r="A482">
        <v>2020</v>
      </c>
      <c r="B482">
        <v>1</v>
      </c>
      <c r="C482">
        <v>5</v>
      </c>
      <c r="D482">
        <v>201</v>
      </c>
      <c r="E482" t="s">
        <v>131</v>
      </c>
      <c r="F482">
        <v>368211.09</v>
      </c>
      <c r="G482">
        <v>-2490.79</v>
      </c>
      <c r="H482">
        <v>0</v>
      </c>
      <c r="I482">
        <v>0</v>
      </c>
      <c r="J482">
        <v>0</v>
      </c>
      <c r="K482">
        <v>365720.3</v>
      </c>
      <c r="L482" t="str">
        <f t="shared" si="7"/>
        <v>Street</v>
      </c>
    </row>
    <row r="483" spans="1:12" x14ac:dyDescent="0.35">
      <c r="A483">
        <v>2020</v>
      </c>
      <c r="B483">
        <v>1</v>
      </c>
      <c r="C483">
        <v>5</v>
      </c>
      <c r="D483">
        <v>201</v>
      </c>
      <c r="E483" t="s">
        <v>132</v>
      </c>
      <c r="F483">
        <v>33.479999999999997</v>
      </c>
      <c r="G483">
        <v>-0.23</v>
      </c>
      <c r="H483">
        <v>0</v>
      </c>
      <c r="I483">
        <v>0</v>
      </c>
      <c r="J483">
        <v>0</v>
      </c>
      <c r="K483">
        <v>33.25</v>
      </c>
      <c r="L483" t="str">
        <f t="shared" si="7"/>
        <v>Street</v>
      </c>
    </row>
    <row r="484" spans="1:12" x14ac:dyDescent="0.35">
      <c r="A484">
        <v>2020</v>
      </c>
      <c r="B484">
        <v>1</v>
      </c>
      <c r="C484">
        <v>5</v>
      </c>
      <c r="D484">
        <v>201</v>
      </c>
      <c r="E484" t="s">
        <v>115</v>
      </c>
      <c r="F484">
        <v>822052.91</v>
      </c>
      <c r="G484">
        <v>-5589.77</v>
      </c>
      <c r="H484">
        <v>0</v>
      </c>
      <c r="I484">
        <v>0</v>
      </c>
      <c r="J484">
        <v>0</v>
      </c>
      <c r="K484">
        <v>816463.14</v>
      </c>
      <c r="L484" t="str">
        <f t="shared" si="7"/>
        <v>3-Small C&amp;I</v>
      </c>
    </row>
    <row r="485" spans="1:12" x14ac:dyDescent="0.35">
      <c r="A485">
        <v>2020</v>
      </c>
      <c r="B485">
        <v>1</v>
      </c>
      <c r="C485">
        <v>5</v>
      </c>
      <c r="D485">
        <v>201</v>
      </c>
      <c r="E485" t="s">
        <v>126</v>
      </c>
      <c r="F485">
        <v>2775.23</v>
      </c>
      <c r="G485">
        <v>-18.78</v>
      </c>
      <c r="H485">
        <v>0</v>
      </c>
      <c r="I485">
        <v>0</v>
      </c>
      <c r="J485">
        <v>0</v>
      </c>
      <c r="K485">
        <v>2756.45</v>
      </c>
      <c r="L485" t="str">
        <f t="shared" si="7"/>
        <v>3-Small C&amp;I</v>
      </c>
    </row>
    <row r="486" spans="1:12" x14ac:dyDescent="0.35">
      <c r="A486">
        <v>2020</v>
      </c>
      <c r="B486">
        <v>1</v>
      </c>
      <c r="C486">
        <v>5</v>
      </c>
      <c r="D486">
        <v>201</v>
      </c>
      <c r="E486" t="s">
        <v>117</v>
      </c>
      <c r="F486">
        <v>10576.68</v>
      </c>
      <c r="G486">
        <v>-71.92</v>
      </c>
      <c r="H486">
        <v>0</v>
      </c>
      <c r="I486">
        <v>0</v>
      </c>
      <c r="J486">
        <v>0</v>
      </c>
      <c r="K486">
        <v>10504.76</v>
      </c>
      <c r="L486" t="str">
        <f t="shared" si="7"/>
        <v>3-Small C&amp;I</v>
      </c>
    </row>
    <row r="487" spans="1:12" x14ac:dyDescent="0.35">
      <c r="A487">
        <v>2020</v>
      </c>
      <c r="B487">
        <v>1</v>
      </c>
      <c r="C487">
        <v>5</v>
      </c>
      <c r="D487">
        <v>201</v>
      </c>
      <c r="E487" t="s">
        <v>118</v>
      </c>
      <c r="F487">
        <v>84605.6</v>
      </c>
      <c r="G487">
        <v>-575.15</v>
      </c>
      <c r="H487">
        <v>0</v>
      </c>
      <c r="I487">
        <v>0</v>
      </c>
      <c r="J487">
        <v>0</v>
      </c>
      <c r="K487">
        <v>84030.45</v>
      </c>
      <c r="L487" t="str">
        <f t="shared" si="7"/>
        <v>3-Small C&amp;I</v>
      </c>
    </row>
    <row r="488" spans="1:12" x14ac:dyDescent="0.35">
      <c r="A488">
        <v>2020</v>
      </c>
      <c r="B488">
        <v>1</v>
      </c>
      <c r="C488">
        <v>5</v>
      </c>
      <c r="D488">
        <v>201</v>
      </c>
      <c r="E488" t="s">
        <v>119</v>
      </c>
      <c r="F488">
        <v>1057902.31</v>
      </c>
      <c r="G488">
        <v>-528.78</v>
      </c>
      <c r="H488">
        <v>0</v>
      </c>
      <c r="I488">
        <v>0</v>
      </c>
      <c r="J488">
        <v>0</v>
      </c>
      <c r="K488">
        <v>1057373.53</v>
      </c>
      <c r="L488" t="str">
        <f t="shared" si="7"/>
        <v>4-Medium C&amp;I</v>
      </c>
    </row>
    <row r="489" spans="1:12" x14ac:dyDescent="0.35">
      <c r="A489">
        <v>2020</v>
      </c>
      <c r="B489">
        <v>1</v>
      </c>
      <c r="C489">
        <v>5</v>
      </c>
      <c r="D489">
        <v>201</v>
      </c>
      <c r="E489" t="s">
        <v>127</v>
      </c>
      <c r="F489">
        <v>49733.16</v>
      </c>
      <c r="G489">
        <v>-24.88</v>
      </c>
      <c r="H489">
        <v>0</v>
      </c>
      <c r="I489">
        <v>0</v>
      </c>
      <c r="J489">
        <v>0</v>
      </c>
      <c r="K489">
        <v>49708.28</v>
      </c>
      <c r="L489" t="str">
        <f t="shared" si="7"/>
        <v>4-Medium C&amp;I</v>
      </c>
    </row>
    <row r="490" spans="1:12" x14ac:dyDescent="0.35">
      <c r="A490">
        <v>2020</v>
      </c>
      <c r="B490">
        <v>1</v>
      </c>
      <c r="C490">
        <v>5</v>
      </c>
      <c r="D490">
        <v>201</v>
      </c>
      <c r="E490" t="s">
        <v>128</v>
      </c>
      <c r="F490">
        <v>14497.48</v>
      </c>
      <c r="G490">
        <v>-7.25</v>
      </c>
      <c r="H490">
        <v>0</v>
      </c>
      <c r="I490">
        <v>0</v>
      </c>
      <c r="J490">
        <v>0</v>
      </c>
      <c r="K490">
        <v>14490.23</v>
      </c>
      <c r="L490" t="str">
        <f t="shared" si="7"/>
        <v>4-Medium C&amp;I</v>
      </c>
    </row>
    <row r="491" spans="1:12" x14ac:dyDescent="0.35">
      <c r="A491">
        <v>2020</v>
      </c>
      <c r="B491">
        <v>1</v>
      </c>
      <c r="C491">
        <v>5</v>
      </c>
      <c r="D491">
        <v>201</v>
      </c>
      <c r="E491" t="s">
        <v>120</v>
      </c>
      <c r="F491">
        <v>2481897.7999999998</v>
      </c>
      <c r="G491">
        <v>-1240.8800000000001</v>
      </c>
      <c r="H491">
        <v>0</v>
      </c>
      <c r="I491">
        <v>0</v>
      </c>
      <c r="J491">
        <v>0</v>
      </c>
      <c r="K491">
        <v>2480656.92</v>
      </c>
      <c r="L491" t="str">
        <f t="shared" si="7"/>
        <v>5-Large C&amp;I</v>
      </c>
    </row>
    <row r="492" spans="1:12" x14ac:dyDescent="0.35">
      <c r="A492">
        <v>2020</v>
      </c>
      <c r="B492">
        <v>1</v>
      </c>
      <c r="C492">
        <v>5</v>
      </c>
      <c r="D492">
        <v>201</v>
      </c>
      <c r="E492" t="s">
        <v>121</v>
      </c>
      <c r="F492">
        <v>2570484.73</v>
      </c>
      <c r="G492">
        <v>-66318.09</v>
      </c>
      <c r="H492">
        <v>0</v>
      </c>
      <c r="I492">
        <v>0</v>
      </c>
      <c r="J492">
        <v>0</v>
      </c>
      <c r="K492">
        <v>2504166.64</v>
      </c>
      <c r="L492" t="str">
        <f t="shared" si="7"/>
        <v>1-Residential</v>
      </c>
    </row>
    <row r="493" spans="1:12" x14ac:dyDescent="0.35">
      <c r="A493">
        <v>2020</v>
      </c>
      <c r="B493">
        <v>1</v>
      </c>
      <c r="C493">
        <v>5</v>
      </c>
      <c r="D493">
        <v>201</v>
      </c>
      <c r="E493" t="s">
        <v>122</v>
      </c>
      <c r="F493">
        <v>450033.41</v>
      </c>
      <c r="G493">
        <v>-11612.6</v>
      </c>
      <c r="H493">
        <v>0</v>
      </c>
      <c r="I493">
        <v>0</v>
      </c>
      <c r="J493">
        <v>0</v>
      </c>
      <c r="K493">
        <v>438420.81</v>
      </c>
      <c r="L493" t="str">
        <f t="shared" si="7"/>
        <v>2-Low Income Residential</v>
      </c>
    </row>
    <row r="494" spans="1:12" x14ac:dyDescent="0.35">
      <c r="A494">
        <v>2020</v>
      </c>
      <c r="B494">
        <v>1</v>
      </c>
      <c r="C494">
        <v>5</v>
      </c>
      <c r="D494">
        <v>201</v>
      </c>
      <c r="E494" t="s">
        <v>131</v>
      </c>
      <c r="F494">
        <v>-5062.3100000000004</v>
      </c>
      <c r="G494">
        <v>34.42</v>
      </c>
      <c r="H494">
        <v>0</v>
      </c>
      <c r="I494">
        <v>0</v>
      </c>
      <c r="J494">
        <v>0</v>
      </c>
      <c r="K494">
        <v>-5027.8900000000003</v>
      </c>
      <c r="L494" t="str">
        <f t="shared" si="7"/>
        <v>Street</v>
      </c>
    </row>
    <row r="495" spans="1:12" x14ac:dyDescent="0.35">
      <c r="A495">
        <v>2020</v>
      </c>
      <c r="B495">
        <v>2</v>
      </c>
      <c r="C495">
        <v>4</v>
      </c>
      <c r="D495">
        <v>201</v>
      </c>
      <c r="E495" t="s">
        <v>115</v>
      </c>
      <c r="F495">
        <v>107973.96</v>
      </c>
      <c r="G495">
        <v>-734.17</v>
      </c>
      <c r="H495">
        <v>0</v>
      </c>
      <c r="I495">
        <v>0</v>
      </c>
      <c r="J495">
        <v>0</v>
      </c>
      <c r="K495">
        <v>107239.79</v>
      </c>
      <c r="L495" t="str">
        <f t="shared" si="7"/>
        <v>3-Small C&amp;I</v>
      </c>
    </row>
    <row r="496" spans="1:12" x14ac:dyDescent="0.35">
      <c r="A496">
        <v>2020</v>
      </c>
      <c r="B496">
        <v>2</v>
      </c>
      <c r="C496">
        <v>4</v>
      </c>
      <c r="D496">
        <v>201</v>
      </c>
      <c r="E496" t="s">
        <v>116</v>
      </c>
      <c r="F496">
        <v>138.55000000000001</v>
      </c>
      <c r="G496">
        <v>-0.94</v>
      </c>
      <c r="H496">
        <v>0</v>
      </c>
      <c r="I496">
        <v>0</v>
      </c>
      <c r="J496">
        <v>0</v>
      </c>
      <c r="K496">
        <v>137.61000000000001</v>
      </c>
      <c r="L496" t="str">
        <f t="shared" si="7"/>
        <v>3-Small C&amp;I</v>
      </c>
    </row>
    <row r="497" spans="1:12" x14ac:dyDescent="0.35">
      <c r="A497">
        <v>2020</v>
      </c>
      <c r="B497">
        <v>2</v>
      </c>
      <c r="C497">
        <v>4</v>
      </c>
      <c r="D497">
        <v>201</v>
      </c>
      <c r="E497" t="s">
        <v>117</v>
      </c>
      <c r="F497">
        <v>122.64</v>
      </c>
      <c r="G497">
        <v>-0.84</v>
      </c>
      <c r="H497">
        <v>0</v>
      </c>
      <c r="I497">
        <v>0</v>
      </c>
      <c r="J497">
        <v>0</v>
      </c>
      <c r="K497">
        <v>121.8</v>
      </c>
      <c r="L497" t="str">
        <f t="shared" si="7"/>
        <v>3-Small C&amp;I</v>
      </c>
    </row>
    <row r="498" spans="1:12" x14ac:dyDescent="0.35">
      <c r="A498">
        <v>2020</v>
      </c>
      <c r="B498">
        <v>2</v>
      </c>
      <c r="C498">
        <v>4</v>
      </c>
      <c r="D498">
        <v>201</v>
      </c>
      <c r="E498" t="s">
        <v>118</v>
      </c>
      <c r="F498">
        <v>1887.07</v>
      </c>
      <c r="G498">
        <v>-12.83</v>
      </c>
      <c r="H498">
        <v>0</v>
      </c>
      <c r="I498">
        <v>0</v>
      </c>
      <c r="J498">
        <v>0</v>
      </c>
      <c r="K498">
        <v>1874.24</v>
      </c>
      <c r="L498" t="str">
        <f t="shared" si="7"/>
        <v>3-Small C&amp;I</v>
      </c>
    </row>
    <row r="499" spans="1:12" x14ac:dyDescent="0.35">
      <c r="A499">
        <v>2020</v>
      </c>
      <c r="B499">
        <v>2</v>
      </c>
      <c r="C499">
        <v>4</v>
      </c>
      <c r="D499">
        <v>201</v>
      </c>
      <c r="E499" t="s">
        <v>119</v>
      </c>
      <c r="F499">
        <v>67430.42</v>
      </c>
      <c r="G499">
        <v>-33.729999999999997</v>
      </c>
      <c r="H499">
        <v>0</v>
      </c>
      <c r="I499">
        <v>0</v>
      </c>
      <c r="J499">
        <v>0</v>
      </c>
      <c r="K499">
        <v>67396.69</v>
      </c>
      <c r="L499" t="str">
        <f t="shared" si="7"/>
        <v>4-Medium C&amp;I</v>
      </c>
    </row>
    <row r="500" spans="1:12" x14ac:dyDescent="0.35">
      <c r="A500">
        <v>2020</v>
      </c>
      <c r="B500">
        <v>2</v>
      </c>
      <c r="C500">
        <v>4</v>
      </c>
      <c r="D500">
        <v>201</v>
      </c>
      <c r="E500" t="s">
        <v>127</v>
      </c>
      <c r="F500">
        <v>0.09</v>
      </c>
      <c r="G500">
        <v>0</v>
      </c>
      <c r="H500">
        <v>0</v>
      </c>
      <c r="I500">
        <v>0</v>
      </c>
      <c r="J500">
        <v>0</v>
      </c>
      <c r="K500">
        <v>0.09</v>
      </c>
      <c r="L500" t="str">
        <f t="shared" si="7"/>
        <v>4-Medium C&amp;I</v>
      </c>
    </row>
    <row r="501" spans="1:12" x14ac:dyDescent="0.35">
      <c r="A501">
        <v>2020</v>
      </c>
      <c r="B501">
        <v>2</v>
      </c>
      <c r="C501">
        <v>4</v>
      </c>
      <c r="D501">
        <v>201</v>
      </c>
      <c r="E501" t="s">
        <v>120</v>
      </c>
      <c r="F501">
        <v>187687.9</v>
      </c>
      <c r="G501">
        <v>-93.82</v>
      </c>
      <c r="H501">
        <v>0</v>
      </c>
      <c r="I501">
        <v>0</v>
      </c>
      <c r="J501">
        <v>0</v>
      </c>
      <c r="K501">
        <v>187594.08</v>
      </c>
      <c r="L501" t="str">
        <f t="shared" si="7"/>
        <v>5-Large C&amp;I</v>
      </c>
    </row>
    <row r="502" spans="1:12" x14ac:dyDescent="0.35">
      <c r="A502">
        <v>2020</v>
      </c>
      <c r="B502">
        <v>2</v>
      </c>
      <c r="C502">
        <v>4</v>
      </c>
      <c r="D502">
        <v>201</v>
      </c>
      <c r="E502" t="s">
        <v>121</v>
      </c>
      <c r="F502">
        <v>610711.74</v>
      </c>
      <c r="G502">
        <v>-15756.05</v>
      </c>
      <c r="H502">
        <v>0</v>
      </c>
      <c r="I502">
        <v>0</v>
      </c>
      <c r="J502">
        <v>0</v>
      </c>
      <c r="K502">
        <v>594955.68999999994</v>
      </c>
      <c r="L502" t="str">
        <f t="shared" si="7"/>
        <v>1-Residential</v>
      </c>
    </row>
    <row r="503" spans="1:12" x14ac:dyDescent="0.35">
      <c r="A503">
        <v>2020</v>
      </c>
      <c r="B503">
        <v>2</v>
      </c>
      <c r="C503">
        <v>4</v>
      </c>
      <c r="D503">
        <v>201</v>
      </c>
      <c r="E503" t="s">
        <v>122</v>
      </c>
      <c r="F503">
        <v>9802.31</v>
      </c>
      <c r="G503">
        <v>-252.87</v>
      </c>
      <c r="H503">
        <v>0</v>
      </c>
      <c r="I503">
        <v>0</v>
      </c>
      <c r="J503">
        <v>0</v>
      </c>
      <c r="K503">
        <v>9549.44</v>
      </c>
      <c r="L503" t="str">
        <f t="shared" si="7"/>
        <v>2-Low Income Residential</v>
      </c>
    </row>
    <row r="504" spans="1:12" x14ac:dyDescent="0.35">
      <c r="A504">
        <v>2020</v>
      </c>
      <c r="B504">
        <v>2</v>
      </c>
      <c r="C504">
        <v>4</v>
      </c>
      <c r="D504">
        <v>201</v>
      </c>
      <c r="E504" t="s">
        <v>123</v>
      </c>
      <c r="F504">
        <v>1675.33</v>
      </c>
      <c r="G504">
        <v>-11.39</v>
      </c>
      <c r="H504">
        <v>0</v>
      </c>
      <c r="I504">
        <v>0</v>
      </c>
      <c r="J504">
        <v>0</v>
      </c>
      <c r="K504">
        <v>1663.94</v>
      </c>
      <c r="L504" t="str">
        <f t="shared" si="7"/>
        <v>Street</v>
      </c>
    </row>
    <row r="505" spans="1:12" x14ac:dyDescent="0.35">
      <c r="A505">
        <v>2020</v>
      </c>
      <c r="B505">
        <v>2</v>
      </c>
      <c r="C505">
        <v>4</v>
      </c>
      <c r="D505">
        <v>201</v>
      </c>
      <c r="E505" t="s">
        <v>124</v>
      </c>
      <c r="F505">
        <v>716.89</v>
      </c>
      <c r="G505">
        <v>-4.88</v>
      </c>
      <c r="H505">
        <v>0</v>
      </c>
      <c r="I505">
        <v>0</v>
      </c>
      <c r="J505">
        <v>0</v>
      </c>
      <c r="K505">
        <v>712.01</v>
      </c>
      <c r="L505" t="str">
        <f t="shared" si="7"/>
        <v>Street</v>
      </c>
    </row>
    <row r="506" spans="1:12" x14ac:dyDescent="0.35">
      <c r="A506">
        <v>2020</v>
      </c>
      <c r="B506">
        <v>2</v>
      </c>
      <c r="C506">
        <v>4</v>
      </c>
      <c r="D506">
        <v>201</v>
      </c>
      <c r="E506" t="s">
        <v>125</v>
      </c>
      <c r="F506">
        <v>2.17</v>
      </c>
      <c r="G506">
        <v>-0.01</v>
      </c>
      <c r="H506">
        <v>0</v>
      </c>
      <c r="I506">
        <v>0</v>
      </c>
      <c r="J506">
        <v>0</v>
      </c>
      <c r="K506">
        <v>2.16</v>
      </c>
      <c r="L506" t="str">
        <f t="shared" si="7"/>
        <v>Street</v>
      </c>
    </row>
    <row r="507" spans="1:12" x14ac:dyDescent="0.35">
      <c r="A507">
        <v>2020</v>
      </c>
      <c r="B507">
        <v>2</v>
      </c>
      <c r="C507">
        <v>4</v>
      </c>
      <c r="D507">
        <v>201</v>
      </c>
      <c r="E507" t="s">
        <v>115</v>
      </c>
      <c r="F507">
        <v>-7.5</v>
      </c>
      <c r="G507">
        <v>0.05</v>
      </c>
      <c r="H507">
        <v>0</v>
      </c>
      <c r="I507">
        <v>0</v>
      </c>
      <c r="J507">
        <v>0</v>
      </c>
      <c r="K507">
        <v>-7.45</v>
      </c>
      <c r="L507" t="str">
        <f t="shared" si="7"/>
        <v>3-Small C&amp;I</v>
      </c>
    </row>
    <row r="508" spans="1:12" x14ac:dyDescent="0.35">
      <c r="A508">
        <v>2020</v>
      </c>
      <c r="B508">
        <v>2</v>
      </c>
      <c r="C508">
        <v>4</v>
      </c>
      <c r="D508">
        <v>201</v>
      </c>
      <c r="E508" t="s">
        <v>121</v>
      </c>
      <c r="F508">
        <v>267.8</v>
      </c>
      <c r="G508">
        <v>-6.9</v>
      </c>
      <c r="H508">
        <v>0</v>
      </c>
      <c r="I508">
        <v>0</v>
      </c>
      <c r="J508">
        <v>0</v>
      </c>
      <c r="K508">
        <v>260.89999999999998</v>
      </c>
      <c r="L508" t="str">
        <f t="shared" si="7"/>
        <v>1-Residential</v>
      </c>
    </row>
    <row r="509" spans="1:12" x14ac:dyDescent="0.35">
      <c r="A509">
        <v>2020</v>
      </c>
      <c r="B509">
        <v>2</v>
      </c>
      <c r="C509">
        <v>5</v>
      </c>
      <c r="D509">
        <v>201</v>
      </c>
      <c r="E509" t="s">
        <v>115</v>
      </c>
      <c r="F509">
        <v>8133360.75</v>
      </c>
      <c r="G509">
        <v>-55310.73</v>
      </c>
      <c r="H509">
        <v>0</v>
      </c>
      <c r="I509">
        <v>0</v>
      </c>
      <c r="J509">
        <v>0</v>
      </c>
      <c r="K509">
        <v>8078050.0199999996</v>
      </c>
      <c r="L509" t="str">
        <f t="shared" si="7"/>
        <v>3-Small C&amp;I</v>
      </c>
    </row>
    <row r="510" spans="1:12" x14ac:dyDescent="0.35">
      <c r="A510">
        <v>2020</v>
      </c>
      <c r="B510">
        <v>2</v>
      </c>
      <c r="C510">
        <v>5</v>
      </c>
      <c r="D510">
        <v>201</v>
      </c>
      <c r="E510" t="s">
        <v>116</v>
      </c>
      <c r="F510">
        <v>914.24</v>
      </c>
      <c r="G510">
        <v>-6.2</v>
      </c>
      <c r="H510">
        <v>0</v>
      </c>
      <c r="I510">
        <v>0</v>
      </c>
      <c r="J510">
        <v>0</v>
      </c>
      <c r="K510">
        <v>908.04</v>
      </c>
      <c r="L510" t="str">
        <f t="shared" si="7"/>
        <v>3-Small C&amp;I</v>
      </c>
    </row>
    <row r="511" spans="1:12" x14ac:dyDescent="0.35">
      <c r="A511">
        <v>2020</v>
      </c>
      <c r="B511">
        <v>2</v>
      </c>
      <c r="C511">
        <v>5</v>
      </c>
      <c r="D511">
        <v>201</v>
      </c>
      <c r="E511" t="s">
        <v>126</v>
      </c>
      <c r="F511">
        <v>12461.93</v>
      </c>
      <c r="G511">
        <v>-84.75</v>
      </c>
      <c r="H511">
        <v>0</v>
      </c>
      <c r="I511">
        <v>0</v>
      </c>
      <c r="J511">
        <v>0</v>
      </c>
      <c r="K511">
        <v>12377.18</v>
      </c>
      <c r="L511" t="str">
        <f t="shared" si="7"/>
        <v>3-Small C&amp;I</v>
      </c>
    </row>
    <row r="512" spans="1:12" x14ac:dyDescent="0.35">
      <c r="A512">
        <v>2020</v>
      </c>
      <c r="B512">
        <v>2</v>
      </c>
      <c r="C512">
        <v>5</v>
      </c>
      <c r="D512">
        <v>201</v>
      </c>
      <c r="E512" t="s">
        <v>117</v>
      </c>
      <c r="F512">
        <v>147188.91</v>
      </c>
      <c r="G512">
        <v>-1000.87</v>
      </c>
      <c r="H512">
        <v>0</v>
      </c>
      <c r="I512">
        <v>0</v>
      </c>
      <c r="J512">
        <v>0</v>
      </c>
      <c r="K512">
        <v>146188.04</v>
      </c>
      <c r="L512" t="str">
        <f t="shared" si="7"/>
        <v>3-Small C&amp;I</v>
      </c>
    </row>
    <row r="513" spans="1:12" x14ac:dyDescent="0.35">
      <c r="A513">
        <v>2020</v>
      </c>
      <c r="B513">
        <v>2</v>
      </c>
      <c r="C513">
        <v>5</v>
      </c>
      <c r="D513">
        <v>201</v>
      </c>
      <c r="E513" t="s">
        <v>118</v>
      </c>
      <c r="F513">
        <v>935097.15</v>
      </c>
      <c r="G513">
        <v>-6358.3</v>
      </c>
      <c r="H513">
        <v>0</v>
      </c>
      <c r="I513">
        <v>0</v>
      </c>
      <c r="J513">
        <v>0</v>
      </c>
      <c r="K513">
        <v>928738.85</v>
      </c>
      <c r="L513" t="str">
        <f t="shared" si="7"/>
        <v>3-Small C&amp;I</v>
      </c>
    </row>
    <row r="514" spans="1:12" x14ac:dyDescent="0.35">
      <c r="A514">
        <v>2020</v>
      </c>
      <c r="B514">
        <v>2</v>
      </c>
      <c r="C514">
        <v>5</v>
      </c>
      <c r="D514">
        <v>201</v>
      </c>
      <c r="E514" t="s">
        <v>119</v>
      </c>
      <c r="F514">
        <v>10935768.369999999</v>
      </c>
      <c r="G514">
        <v>-5467.07</v>
      </c>
      <c r="H514">
        <v>0</v>
      </c>
      <c r="I514">
        <v>0</v>
      </c>
      <c r="J514">
        <v>0</v>
      </c>
      <c r="K514">
        <v>10930301.300000001</v>
      </c>
      <c r="L514" t="str">
        <f t="shared" ref="L514:L577" si="8">VLOOKUP(E514,N:O,2,FALSE)</f>
        <v>4-Medium C&amp;I</v>
      </c>
    </row>
    <row r="515" spans="1:12" x14ac:dyDescent="0.35">
      <c r="A515">
        <v>2020</v>
      </c>
      <c r="B515">
        <v>2</v>
      </c>
      <c r="C515">
        <v>5</v>
      </c>
      <c r="D515">
        <v>201</v>
      </c>
      <c r="E515" t="s">
        <v>127</v>
      </c>
      <c r="F515">
        <v>788159.92</v>
      </c>
      <c r="G515">
        <v>-394.06</v>
      </c>
      <c r="H515">
        <v>0</v>
      </c>
      <c r="I515">
        <v>0</v>
      </c>
      <c r="J515">
        <v>0</v>
      </c>
      <c r="K515">
        <v>787765.86</v>
      </c>
      <c r="L515" t="str">
        <f t="shared" si="8"/>
        <v>4-Medium C&amp;I</v>
      </c>
    </row>
    <row r="516" spans="1:12" x14ac:dyDescent="0.35">
      <c r="A516">
        <v>2020</v>
      </c>
      <c r="B516">
        <v>2</v>
      </c>
      <c r="C516">
        <v>5</v>
      </c>
      <c r="D516">
        <v>201</v>
      </c>
      <c r="E516" t="s">
        <v>128</v>
      </c>
      <c r="F516">
        <v>434842.74</v>
      </c>
      <c r="G516">
        <v>-217.42</v>
      </c>
      <c r="H516">
        <v>0</v>
      </c>
      <c r="I516">
        <v>0</v>
      </c>
      <c r="J516">
        <v>0</v>
      </c>
      <c r="K516">
        <v>434625.32</v>
      </c>
      <c r="L516" t="str">
        <f t="shared" si="8"/>
        <v>4-Medium C&amp;I</v>
      </c>
    </row>
    <row r="517" spans="1:12" x14ac:dyDescent="0.35">
      <c r="A517">
        <v>2020</v>
      </c>
      <c r="B517">
        <v>2</v>
      </c>
      <c r="C517">
        <v>5</v>
      </c>
      <c r="D517">
        <v>201</v>
      </c>
      <c r="E517" t="s">
        <v>120</v>
      </c>
      <c r="F517">
        <v>20022591.550000001</v>
      </c>
      <c r="G517">
        <v>-10011.6</v>
      </c>
      <c r="H517">
        <v>0</v>
      </c>
      <c r="I517">
        <v>0</v>
      </c>
      <c r="J517">
        <v>0</v>
      </c>
      <c r="K517">
        <v>20012579.949999999</v>
      </c>
      <c r="L517" t="str">
        <f t="shared" si="8"/>
        <v>5-Large C&amp;I</v>
      </c>
    </row>
    <row r="518" spans="1:12" x14ac:dyDescent="0.35">
      <c r="A518">
        <v>2020</v>
      </c>
      <c r="B518">
        <v>2</v>
      </c>
      <c r="C518">
        <v>5</v>
      </c>
      <c r="D518">
        <v>201</v>
      </c>
      <c r="E518" t="s">
        <v>121</v>
      </c>
      <c r="F518">
        <v>31152769.66</v>
      </c>
      <c r="G518">
        <v>-803737.26</v>
      </c>
      <c r="H518">
        <v>0</v>
      </c>
      <c r="I518">
        <v>0</v>
      </c>
      <c r="J518">
        <v>0</v>
      </c>
      <c r="K518">
        <v>30349032.399999999</v>
      </c>
      <c r="L518" t="str">
        <f t="shared" si="8"/>
        <v>1-Residential</v>
      </c>
    </row>
    <row r="519" spans="1:12" x14ac:dyDescent="0.35">
      <c r="A519">
        <v>2020</v>
      </c>
      <c r="B519">
        <v>2</v>
      </c>
      <c r="C519">
        <v>5</v>
      </c>
      <c r="D519">
        <v>201</v>
      </c>
      <c r="E519" t="s">
        <v>122</v>
      </c>
      <c r="F519">
        <v>4569983.87</v>
      </c>
      <c r="G519">
        <v>-117906.66</v>
      </c>
      <c r="H519">
        <v>0</v>
      </c>
      <c r="I519">
        <v>0</v>
      </c>
      <c r="J519">
        <v>0</v>
      </c>
      <c r="K519">
        <v>4452077.21</v>
      </c>
      <c r="L519" t="str">
        <f t="shared" si="8"/>
        <v>2-Low Income Residential</v>
      </c>
    </row>
    <row r="520" spans="1:12" x14ac:dyDescent="0.35">
      <c r="A520">
        <v>2020</v>
      </c>
      <c r="B520">
        <v>2</v>
      </c>
      <c r="C520">
        <v>5</v>
      </c>
      <c r="D520">
        <v>201</v>
      </c>
      <c r="E520" t="s">
        <v>123</v>
      </c>
      <c r="F520">
        <v>172814.07</v>
      </c>
      <c r="G520">
        <v>-1177.28</v>
      </c>
      <c r="H520">
        <v>0</v>
      </c>
      <c r="I520">
        <v>0</v>
      </c>
      <c r="J520">
        <v>0</v>
      </c>
      <c r="K520">
        <v>171636.79</v>
      </c>
      <c r="L520" t="str">
        <f t="shared" si="8"/>
        <v>Street</v>
      </c>
    </row>
    <row r="521" spans="1:12" x14ac:dyDescent="0.35">
      <c r="A521">
        <v>2020</v>
      </c>
      <c r="B521">
        <v>2</v>
      </c>
      <c r="C521">
        <v>5</v>
      </c>
      <c r="D521">
        <v>201</v>
      </c>
      <c r="E521" t="s">
        <v>129</v>
      </c>
      <c r="F521">
        <v>5347.07</v>
      </c>
      <c r="G521">
        <v>-36.6</v>
      </c>
      <c r="H521">
        <v>0</v>
      </c>
      <c r="I521">
        <v>0</v>
      </c>
      <c r="J521">
        <v>0</v>
      </c>
      <c r="K521">
        <v>5310.47</v>
      </c>
      <c r="L521" t="str">
        <f t="shared" si="8"/>
        <v>Street</v>
      </c>
    </row>
    <row r="522" spans="1:12" x14ac:dyDescent="0.35">
      <c r="A522">
        <v>2020</v>
      </c>
      <c r="B522">
        <v>2</v>
      </c>
      <c r="C522">
        <v>5</v>
      </c>
      <c r="D522">
        <v>201</v>
      </c>
      <c r="E522" t="s">
        <v>130</v>
      </c>
      <c r="F522">
        <v>456.14</v>
      </c>
      <c r="G522">
        <v>-3.1</v>
      </c>
      <c r="H522">
        <v>0</v>
      </c>
      <c r="I522">
        <v>0</v>
      </c>
      <c r="J522">
        <v>0</v>
      </c>
      <c r="K522">
        <v>453.04</v>
      </c>
      <c r="L522" t="str">
        <f t="shared" si="8"/>
        <v>Street</v>
      </c>
    </row>
    <row r="523" spans="1:12" x14ac:dyDescent="0.35">
      <c r="A523">
        <v>2020</v>
      </c>
      <c r="B523">
        <v>2</v>
      </c>
      <c r="C523">
        <v>5</v>
      </c>
      <c r="D523">
        <v>201</v>
      </c>
      <c r="E523" t="s">
        <v>124</v>
      </c>
      <c r="F523">
        <v>1780.05</v>
      </c>
      <c r="G523">
        <v>-12.28</v>
      </c>
      <c r="H523">
        <v>0</v>
      </c>
      <c r="I523">
        <v>0</v>
      </c>
      <c r="J523">
        <v>0</v>
      </c>
      <c r="K523">
        <v>1767.77</v>
      </c>
      <c r="L523" t="str">
        <f t="shared" si="8"/>
        <v>Street</v>
      </c>
    </row>
    <row r="524" spans="1:12" x14ac:dyDescent="0.35">
      <c r="A524">
        <v>2020</v>
      </c>
      <c r="B524">
        <v>2</v>
      </c>
      <c r="C524">
        <v>5</v>
      </c>
      <c r="D524">
        <v>201</v>
      </c>
      <c r="E524" t="s">
        <v>125</v>
      </c>
      <c r="F524">
        <v>153292.94</v>
      </c>
      <c r="G524">
        <v>-1041.1199999999999</v>
      </c>
      <c r="H524">
        <v>0</v>
      </c>
      <c r="I524">
        <v>0</v>
      </c>
      <c r="J524">
        <v>0</v>
      </c>
      <c r="K524">
        <v>152251.82</v>
      </c>
      <c r="L524" t="str">
        <f t="shared" si="8"/>
        <v>Street</v>
      </c>
    </row>
    <row r="525" spans="1:12" x14ac:dyDescent="0.35">
      <c r="A525">
        <v>2020</v>
      </c>
      <c r="B525">
        <v>2</v>
      </c>
      <c r="C525">
        <v>5</v>
      </c>
      <c r="D525">
        <v>201</v>
      </c>
      <c r="E525" t="s">
        <v>131</v>
      </c>
      <c r="F525">
        <v>324152.15000000002</v>
      </c>
      <c r="G525">
        <v>-2204.1999999999998</v>
      </c>
      <c r="H525">
        <v>0</v>
      </c>
      <c r="I525">
        <v>0</v>
      </c>
      <c r="J525">
        <v>0</v>
      </c>
      <c r="K525">
        <v>321947.95</v>
      </c>
      <c r="L525" t="str">
        <f t="shared" si="8"/>
        <v>Street</v>
      </c>
    </row>
    <row r="526" spans="1:12" x14ac:dyDescent="0.35">
      <c r="A526">
        <v>2020</v>
      </c>
      <c r="B526">
        <v>2</v>
      </c>
      <c r="C526">
        <v>5</v>
      </c>
      <c r="D526">
        <v>201</v>
      </c>
      <c r="E526" t="s">
        <v>132</v>
      </c>
      <c r="F526">
        <v>29.42</v>
      </c>
      <c r="G526">
        <v>-0.19</v>
      </c>
      <c r="H526">
        <v>0</v>
      </c>
      <c r="I526">
        <v>0</v>
      </c>
      <c r="J526">
        <v>0</v>
      </c>
      <c r="K526">
        <v>29.23</v>
      </c>
      <c r="L526" t="str">
        <f t="shared" si="8"/>
        <v>Street</v>
      </c>
    </row>
    <row r="527" spans="1:12" x14ac:dyDescent="0.35">
      <c r="A527">
        <v>2020</v>
      </c>
      <c r="B527">
        <v>2</v>
      </c>
      <c r="C527">
        <v>5</v>
      </c>
      <c r="D527">
        <v>201</v>
      </c>
      <c r="E527" t="s">
        <v>115</v>
      </c>
      <c r="F527">
        <v>419929.3</v>
      </c>
      <c r="G527">
        <v>-2856.2</v>
      </c>
      <c r="H527">
        <v>0</v>
      </c>
      <c r="I527">
        <v>0</v>
      </c>
      <c r="J527">
        <v>0</v>
      </c>
      <c r="K527">
        <v>417073.1</v>
      </c>
      <c r="L527" t="str">
        <f t="shared" si="8"/>
        <v>3-Small C&amp;I</v>
      </c>
    </row>
    <row r="528" spans="1:12" x14ac:dyDescent="0.35">
      <c r="A528">
        <v>2020</v>
      </c>
      <c r="B528">
        <v>2</v>
      </c>
      <c r="C528">
        <v>5</v>
      </c>
      <c r="D528">
        <v>201</v>
      </c>
      <c r="E528" t="s">
        <v>126</v>
      </c>
      <c r="F528">
        <v>2499.84</v>
      </c>
      <c r="G528">
        <v>-16.920000000000002</v>
      </c>
      <c r="H528">
        <v>0</v>
      </c>
      <c r="I528">
        <v>0</v>
      </c>
      <c r="J528">
        <v>0</v>
      </c>
      <c r="K528">
        <v>2482.92</v>
      </c>
      <c r="L528" t="str">
        <f t="shared" si="8"/>
        <v>3-Small C&amp;I</v>
      </c>
    </row>
    <row r="529" spans="1:12" x14ac:dyDescent="0.35">
      <c r="A529">
        <v>2020</v>
      </c>
      <c r="B529">
        <v>2</v>
      </c>
      <c r="C529">
        <v>5</v>
      </c>
      <c r="D529">
        <v>201</v>
      </c>
      <c r="E529" t="s">
        <v>117</v>
      </c>
      <c r="F529">
        <v>3304.09</v>
      </c>
      <c r="G529">
        <v>-22.47</v>
      </c>
      <c r="H529">
        <v>0</v>
      </c>
      <c r="I529">
        <v>0</v>
      </c>
      <c r="J529">
        <v>0</v>
      </c>
      <c r="K529">
        <v>3281.62</v>
      </c>
      <c r="L529" t="str">
        <f t="shared" si="8"/>
        <v>3-Small C&amp;I</v>
      </c>
    </row>
    <row r="530" spans="1:12" x14ac:dyDescent="0.35">
      <c r="A530">
        <v>2020</v>
      </c>
      <c r="B530">
        <v>2</v>
      </c>
      <c r="C530">
        <v>5</v>
      </c>
      <c r="D530">
        <v>201</v>
      </c>
      <c r="E530" t="s">
        <v>118</v>
      </c>
      <c r="F530">
        <v>44327.11</v>
      </c>
      <c r="G530">
        <v>-300.88</v>
      </c>
      <c r="H530">
        <v>0</v>
      </c>
      <c r="I530">
        <v>0</v>
      </c>
      <c r="J530">
        <v>0</v>
      </c>
      <c r="K530">
        <v>44026.23</v>
      </c>
      <c r="L530" t="str">
        <f t="shared" si="8"/>
        <v>3-Small C&amp;I</v>
      </c>
    </row>
    <row r="531" spans="1:12" x14ac:dyDescent="0.35">
      <c r="A531">
        <v>2020</v>
      </c>
      <c r="B531">
        <v>2</v>
      </c>
      <c r="C531">
        <v>5</v>
      </c>
      <c r="D531">
        <v>201</v>
      </c>
      <c r="E531" t="s">
        <v>119</v>
      </c>
      <c r="F531">
        <v>441546.19</v>
      </c>
      <c r="G531">
        <v>-220.73</v>
      </c>
      <c r="H531">
        <v>0</v>
      </c>
      <c r="I531">
        <v>0</v>
      </c>
      <c r="J531">
        <v>0</v>
      </c>
      <c r="K531">
        <v>441325.46</v>
      </c>
      <c r="L531" t="str">
        <f t="shared" si="8"/>
        <v>4-Medium C&amp;I</v>
      </c>
    </row>
    <row r="532" spans="1:12" x14ac:dyDescent="0.35">
      <c r="A532">
        <v>2020</v>
      </c>
      <c r="B532">
        <v>2</v>
      </c>
      <c r="C532">
        <v>5</v>
      </c>
      <c r="D532">
        <v>201</v>
      </c>
      <c r="E532" t="s">
        <v>127</v>
      </c>
      <c r="F532">
        <v>20848.63</v>
      </c>
      <c r="G532">
        <v>-10.43</v>
      </c>
      <c r="H532">
        <v>0</v>
      </c>
      <c r="I532">
        <v>0</v>
      </c>
      <c r="J532">
        <v>0</v>
      </c>
      <c r="K532">
        <v>20838.2</v>
      </c>
      <c r="L532" t="str">
        <f t="shared" si="8"/>
        <v>4-Medium C&amp;I</v>
      </c>
    </row>
    <row r="533" spans="1:12" x14ac:dyDescent="0.35">
      <c r="A533">
        <v>2020</v>
      </c>
      <c r="B533">
        <v>2</v>
      </c>
      <c r="C533">
        <v>5</v>
      </c>
      <c r="D533">
        <v>201</v>
      </c>
      <c r="E533" t="s">
        <v>128</v>
      </c>
      <c r="F533">
        <v>9689.2099999999991</v>
      </c>
      <c r="G533">
        <v>-4.84</v>
      </c>
      <c r="H533">
        <v>0</v>
      </c>
      <c r="I533">
        <v>0</v>
      </c>
      <c r="J533">
        <v>0</v>
      </c>
      <c r="K533">
        <v>9684.3700000000008</v>
      </c>
      <c r="L533" t="str">
        <f t="shared" si="8"/>
        <v>4-Medium C&amp;I</v>
      </c>
    </row>
    <row r="534" spans="1:12" x14ac:dyDescent="0.35">
      <c r="A534">
        <v>2020</v>
      </c>
      <c r="B534">
        <v>2</v>
      </c>
      <c r="C534">
        <v>5</v>
      </c>
      <c r="D534">
        <v>201</v>
      </c>
      <c r="E534" t="s">
        <v>120</v>
      </c>
      <c r="F534">
        <v>1371680.88</v>
      </c>
      <c r="G534">
        <v>-685.89</v>
      </c>
      <c r="H534">
        <v>0</v>
      </c>
      <c r="I534">
        <v>0</v>
      </c>
      <c r="J534">
        <v>0</v>
      </c>
      <c r="K534">
        <v>1370994.99</v>
      </c>
      <c r="L534" t="str">
        <f t="shared" si="8"/>
        <v>5-Large C&amp;I</v>
      </c>
    </row>
    <row r="535" spans="1:12" x14ac:dyDescent="0.35">
      <c r="A535">
        <v>2020</v>
      </c>
      <c r="B535">
        <v>2</v>
      </c>
      <c r="C535">
        <v>5</v>
      </c>
      <c r="D535">
        <v>201</v>
      </c>
      <c r="E535" t="s">
        <v>121</v>
      </c>
      <c r="F535">
        <v>1272482.19</v>
      </c>
      <c r="G535">
        <v>-32830.03</v>
      </c>
      <c r="H535">
        <v>0</v>
      </c>
      <c r="I535">
        <v>0</v>
      </c>
      <c r="J535">
        <v>0</v>
      </c>
      <c r="K535">
        <v>1239652.1599999999</v>
      </c>
      <c r="L535" t="str">
        <f t="shared" si="8"/>
        <v>1-Residential</v>
      </c>
    </row>
    <row r="536" spans="1:12" x14ac:dyDescent="0.35">
      <c r="A536">
        <v>2020</v>
      </c>
      <c r="B536">
        <v>2</v>
      </c>
      <c r="C536">
        <v>5</v>
      </c>
      <c r="D536">
        <v>201</v>
      </c>
      <c r="E536" t="s">
        <v>122</v>
      </c>
      <c r="F536">
        <v>239972.92</v>
      </c>
      <c r="G536">
        <v>-6189.87</v>
      </c>
      <c r="H536">
        <v>0</v>
      </c>
      <c r="I536">
        <v>0</v>
      </c>
      <c r="J536">
        <v>0</v>
      </c>
      <c r="K536">
        <v>233783.05</v>
      </c>
      <c r="L536" t="str">
        <f t="shared" si="8"/>
        <v>2-Low Income Residential</v>
      </c>
    </row>
    <row r="537" spans="1:12" x14ac:dyDescent="0.35">
      <c r="A537">
        <v>2020</v>
      </c>
      <c r="B537">
        <v>2</v>
      </c>
      <c r="C537">
        <v>5</v>
      </c>
      <c r="D537">
        <v>201</v>
      </c>
      <c r="E537" t="s">
        <v>131</v>
      </c>
      <c r="F537">
        <v>-26356.2</v>
      </c>
      <c r="G537">
        <v>179.23</v>
      </c>
      <c r="H537">
        <v>0</v>
      </c>
      <c r="I537">
        <v>0</v>
      </c>
      <c r="J537">
        <v>0</v>
      </c>
      <c r="K537">
        <v>-26176.97</v>
      </c>
      <c r="L537" t="str">
        <f t="shared" si="8"/>
        <v>Street</v>
      </c>
    </row>
    <row r="538" spans="1:12" x14ac:dyDescent="0.35">
      <c r="A538">
        <v>2020</v>
      </c>
      <c r="B538">
        <v>3</v>
      </c>
      <c r="C538">
        <v>4</v>
      </c>
      <c r="D538">
        <v>201</v>
      </c>
      <c r="E538" t="s">
        <v>115</v>
      </c>
      <c r="F538">
        <v>140755.4</v>
      </c>
      <c r="G538">
        <v>-956.96</v>
      </c>
      <c r="H538">
        <v>0</v>
      </c>
      <c r="I538">
        <v>0</v>
      </c>
      <c r="J538">
        <v>0</v>
      </c>
      <c r="K538">
        <v>139798.44</v>
      </c>
      <c r="L538" t="str">
        <f t="shared" si="8"/>
        <v>3-Small C&amp;I</v>
      </c>
    </row>
    <row r="539" spans="1:12" x14ac:dyDescent="0.35">
      <c r="A539">
        <v>2020</v>
      </c>
      <c r="B539">
        <v>3</v>
      </c>
      <c r="C539">
        <v>4</v>
      </c>
      <c r="D539">
        <v>201</v>
      </c>
      <c r="E539" t="s">
        <v>116</v>
      </c>
      <c r="F539">
        <v>115.48</v>
      </c>
      <c r="G539">
        <v>-0.8</v>
      </c>
      <c r="H539">
        <v>0</v>
      </c>
      <c r="I539">
        <v>0</v>
      </c>
      <c r="J539">
        <v>0</v>
      </c>
      <c r="K539">
        <v>114.68</v>
      </c>
      <c r="L539" t="str">
        <f t="shared" si="8"/>
        <v>3-Small C&amp;I</v>
      </c>
    </row>
    <row r="540" spans="1:12" x14ac:dyDescent="0.35">
      <c r="A540">
        <v>2020</v>
      </c>
      <c r="B540">
        <v>3</v>
      </c>
      <c r="C540">
        <v>4</v>
      </c>
      <c r="D540">
        <v>201</v>
      </c>
      <c r="E540" t="s">
        <v>117</v>
      </c>
      <c r="F540">
        <v>260.69</v>
      </c>
      <c r="G540">
        <v>-1.76</v>
      </c>
      <c r="H540">
        <v>0</v>
      </c>
      <c r="I540">
        <v>0</v>
      </c>
      <c r="J540">
        <v>0</v>
      </c>
      <c r="K540">
        <v>258.93</v>
      </c>
      <c r="L540" t="str">
        <f t="shared" si="8"/>
        <v>3-Small C&amp;I</v>
      </c>
    </row>
    <row r="541" spans="1:12" x14ac:dyDescent="0.35">
      <c r="A541">
        <v>2020</v>
      </c>
      <c r="B541">
        <v>3</v>
      </c>
      <c r="C541">
        <v>4</v>
      </c>
      <c r="D541">
        <v>201</v>
      </c>
      <c r="E541" t="s">
        <v>118</v>
      </c>
      <c r="F541">
        <v>2493.2199999999998</v>
      </c>
      <c r="G541">
        <v>-16.95</v>
      </c>
      <c r="H541">
        <v>0</v>
      </c>
      <c r="I541">
        <v>0</v>
      </c>
      <c r="J541">
        <v>0</v>
      </c>
      <c r="K541">
        <v>2476.27</v>
      </c>
      <c r="L541" t="str">
        <f t="shared" si="8"/>
        <v>3-Small C&amp;I</v>
      </c>
    </row>
    <row r="542" spans="1:12" x14ac:dyDescent="0.35">
      <c r="A542">
        <v>2020</v>
      </c>
      <c r="B542">
        <v>3</v>
      </c>
      <c r="C542">
        <v>4</v>
      </c>
      <c r="D542">
        <v>201</v>
      </c>
      <c r="E542" t="s">
        <v>119</v>
      </c>
      <c r="F542">
        <v>93507.01</v>
      </c>
      <c r="G542">
        <v>-46.76</v>
      </c>
      <c r="H542">
        <v>0</v>
      </c>
      <c r="I542">
        <v>0</v>
      </c>
      <c r="J542">
        <v>0</v>
      </c>
      <c r="K542">
        <v>93460.25</v>
      </c>
      <c r="L542" t="str">
        <f t="shared" si="8"/>
        <v>4-Medium C&amp;I</v>
      </c>
    </row>
    <row r="543" spans="1:12" x14ac:dyDescent="0.35">
      <c r="A543">
        <v>2020</v>
      </c>
      <c r="B543">
        <v>3</v>
      </c>
      <c r="C543">
        <v>4</v>
      </c>
      <c r="D543">
        <v>201</v>
      </c>
      <c r="E543" t="s">
        <v>120</v>
      </c>
      <c r="F543">
        <v>-168641.96</v>
      </c>
      <c r="G543">
        <v>80.44</v>
      </c>
      <c r="H543">
        <v>0</v>
      </c>
      <c r="I543">
        <v>0</v>
      </c>
      <c r="J543">
        <v>0</v>
      </c>
      <c r="K543">
        <v>-168561.52</v>
      </c>
      <c r="L543" t="str">
        <f t="shared" si="8"/>
        <v>5-Large C&amp;I</v>
      </c>
    </row>
    <row r="544" spans="1:12" x14ac:dyDescent="0.35">
      <c r="A544">
        <v>2020</v>
      </c>
      <c r="B544">
        <v>3</v>
      </c>
      <c r="C544">
        <v>4</v>
      </c>
      <c r="D544">
        <v>201</v>
      </c>
      <c r="E544" t="s">
        <v>121</v>
      </c>
      <c r="F544">
        <v>654546.24</v>
      </c>
      <c r="G544">
        <v>-16887.52</v>
      </c>
      <c r="H544">
        <v>0</v>
      </c>
      <c r="I544">
        <v>0</v>
      </c>
      <c r="J544">
        <v>0</v>
      </c>
      <c r="K544">
        <v>637658.72</v>
      </c>
      <c r="L544" t="str">
        <f t="shared" si="8"/>
        <v>1-Residential</v>
      </c>
    </row>
    <row r="545" spans="1:12" x14ac:dyDescent="0.35">
      <c r="A545">
        <v>2020</v>
      </c>
      <c r="B545">
        <v>3</v>
      </c>
      <c r="C545">
        <v>4</v>
      </c>
      <c r="D545">
        <v>201</v>
      </c>
      <c r="E545" t="s">
        <v>122</v>
      </c>
      <c r="F545">
        <v>9301.59</v>
      </c>
      <c r="G545">
        <v>-239.96</v>
      </c>
      <c r="H545">
        <v>0</v>
      </c>
      <c r="I545">
        <v>0</v>
      </c>
      <c r="J545">
        <v>0</v>
      </c>
      <c r="K545">
        <v>9061.6299999999992</v>
      </c>
      <c r="L545" t="str">
        <f t="shared" si="8"/>
        <v>2-Low Income Residential</v>
      </c>
    </row>
    <row r="546" spans="1:12" x14ac:dyDescent="0.35">
      <c r="A546">
        <v>2020</v>
      </c>
      <c r="B546">
        <v>3</v>
      </c>
      <c r="C546">
        <v>4</v>
      </c>
      <c r="D546">
        <v>201</v>
      </c>
      <c r="E546" t="s">
        <v>123</v>
      </c>
      <c r="F546">
        <v>1478.06</v>
      </c>
      <c r="G546">
        <v>-10.050000000000001</v>
      </c>
      <c r="H546">
        <v>0</v>
      </c>
      <c r="I546">
        <v>0</v>
      </c>
      <c r="J546">
        <v>0</v>
      </c>
      <c r="K546">
        <v>1468.01</v>
      </c>
      <c r="L546" t="str">
        <f t="shared" si="8"/>
        <v>Street</v>
      </c>
    </row>
    <row r="547" spans="1:12" x14ac:dyDescent="0.35">
      <c r="A547">
        <v>2020</v>
      </c>
      <c r="B547">
        <v>3</v>
      </c>
      <c r="C547">
        <v>4</v>
      </c>
      <c r="D547">
        <v>201</v>
      </c>
      <c r="E547" t="s">
        <v>124</v>
      </c>
      <c r="F547">
        <v>632.42999999999995</v>
      </c>
      <c r="G547">
        <v>-4.3099999999999996</v>
      </c>
      <c r="H547">
        <v>0</v>
      </c>
      <c r="I547">
        <v>0</v>
      </c>
      <c r="J547">
        <v>0</v>
      </c>
      <c r="K547">
        <v>628.12</v>
      </c>
      <c r="L547" t="str">
        <f t="shared" si="8"/>
        <v>Street</v>
      </c>
    </row>
    <row r="548" spans="1:12" x14ac:dyDescent="0.35">
      <c r="A548">
        <v>2020</v>
      </c>
      <c r="B548">
        <v>3</v>
      </c>
      <c r="C548">
        <v>4</v>
      </c>
      <c r="D548">
        <v>201</v>
      </c>
      <c r="E548" t="s">
        <v>125</v>
      </c>
      <c r="F548">
        <v>1.9</v>
      </c>
      <c r="G548">
        <v>-0.01</v>
      </c>
      <c r="H548">
        <v>0</v>
      </c>
      <c r="I548">
        <v>0</v>
      </c>
      <c r="J548">
        <v>0</v>
      </c>
      <c r="K548">
        <v>1.89</v>
      </c>
      <c r="L548" t="str">
        <f t="shared" si="8"/>
        <v>Street</v>
      </c>
    </row>
    <row r="549" spans="1:12" x14ac:dyDescent="0.35">
      <c r="A549">
        <v>2020</v>
      </c>
      <c r="B549">
        <v>3</v>
      </c>
      <c r="C549">
        <v>4</v>
      </c>
      <c r="D549">
        <v>201</v>
      </c>
      <c r="E549" t="s">
        <v>121</v>
      </c>
      <c r="F549">
        <v>397.85</v>
      </c>
      <c r="G549">
        <v>-10.27</v>
      </c>
      <c r="H549">
        <v>0</v>
      </c>
      <c r="I549">
        <v>0</v>
      </c>
      <c r="J549">
        <v>0</v>
      </c>
      <c r="K549">
        <v>387.58</v>
      </c>
      <c r="L549" t="str">
        <f t="shared" si="8"/>
        <v>1-Residential</v>
      </c>
    </row>
    <row r="550" spans="1:12" x14ac:dyDescent="0.35">
      <c r="A550">
        <v>2020</v>
      </c>
      <c r="B550">
        <v>3</v>
      </c>
      <c r="C550">
        <v>5</v>
      </c>
      <c r="D550">
        <v>201</v>
      </c>
      <c r="E550" t="s">
        <v>115</v>
      </c>
      <c r="F550">
        <v>8590467.4000000004</v>
      </c>
      <c r="G550">
        <v>-58415.93</v>
      </c>
      <c r="H550">
        <v>0</v>
      </c>
      <c r="I550">
        <v>0</v>
      </c>
      <c r="J550">
        <v>0</v>
      </c>
      <c r="K550">
        <v>8532051.4700000007</v>
      </c>
      <c r="L550" t="str">
        <f t="shared" si="8"/>
        <v>3-Small C&amp;I</v>
      </c>
    </row>
    <row r="551" spans="1:12" x14ac:dyDescent="0.35">
      <c r="A551">
        <v>2020</v>
      </c>
      <c r="B551">
        <v>3</v>
      </c>
      <c r="C551">
        <v>5</v>
      </c>
      <c r="D551">
        <v>201</v>
      </c>
      <c r="E551" t="s">
        <v>116</v>
      </c>
      <c r="F551">
        <v>654.37</v>
      </c>
      <c r="G551">
        <v>-4.45</v>
      </c>
      <c r="H551">
        <v>0</v>
      </c>
      <c r="I551">
        <v>0</v>
      </c>
      <c r="J551">
        <v>0</v>
      </c>
      <c r="K551">
        <v>649.91999999999996</v>
      </c>
      <c r="L551" t="str">
        <f t="shared" si="8"/>
        <v>3-Small C&amp;I</v>
      </c>
    </row>
    <row r="552" spans="1:12" x14ac:dyDescent="0.35">
      <c r="A552">
        <v>2020</v>
      </c>
      <c r="B552">
        <v>3</v>
      </c>
      <c r="C552">
        <v>5</v>
      </c>
      <c r="D552">
        <v>201</v>
      </c>
      <c r="E552" t="s">
        <v>126</v>
      </c>
      <c r="F552">
        <v>12673.3</v>
      </c>
      <c r="G552">
        <v>-86.18</v>
      </c>
      <c r="H552">
        <v>0</v>
      </c>
      <c r="I552">
        <v>0</v>
      </c>
      <c r="J552">
        <v>0</v>
      </c>
      <c r="K552">
        <v>12587.12</v>
      </c>
      <c r="L552" t="str">
        <f t="shared" si="8"/>
        <v>3-Small C&amp;I</v>
      </c>
    </row>
    <row r="553" spans="1:12" x14ac:dyDescent="0.35">
      <c r="A553">
        <v>2020</v>
      </c>
      <c r="B553">
        <v>3</v>
      </c>
      <c r="C553">
        <v>5</v>
      </c>
      <c r="D553">
        <v>201</v>
      </c>
      <c r="E553" t="s">
        <v>117</v>
      </c>
      <c r="F553">
        <v>164212.21</v>
      </c>
      <c r="G553">
        <v>-1116.67</v>
      </c>
      <c r="H553">
        <v>0</v>
      </c>
      <c r="I553">
        <v>0</v>
      </c>
      <c r="J553">
        <v>0</v>
      </c>
      <c r="K553">
        <v>163095.54</v>
      </c>
      <c r="L553" t="str">
        <f t="shared" si="8"/>
        <v>3-Small C&amp;I</v>
      </c>
    </row>
    <row r="554" spans="1:12" x14ac:dyDescent="0.35">
      <c r="A554">
        <v>2020</v>
      </c>
      <c r="B554">
        <v>3</v>
      </c>
      <c r="C554">
        <v>5</v>
      </c>
      <c r="D554">
        <v>201</v>
      </c>
      <c r="E554" t="s">
        <v>118</v>
      </c>
      <c r="F554">
        <v>1055745.95</v>
      </c>
      <c r="G554">
        <v>-7177.76</v>
      </c>
      <c r="H554">
        <v>0</v>
      </c>
      <c r="I554">
        <v>0</v>
      </c>
      <c r="J554">
        <v>0</v>
      </c>
      <c r="K554">
        <v>1048568.19</v>
      </c>
      <c r="L554" t="str">
        <f t="shared" si="8"/>
        <v>3-Small C&amp;I</v>
      </c>
    </row>
    <row r="555" spans="1:12" x14ac:dyDescent="0.35">
      <c r="A555">
        <v>2020</v>
      </c>
      <c r="B555">
        <v>3</v>
      </c>
      <c r="C555">
        <v>5</v>
      </c>
      <c r="D555">
        <v>201</v>
      </c>
      <c r="E555" t="s">
        <v>119</v>
      </c>
      <c r="F555">
        <v>11452404.439999999</v>
      </c>
      <c r="G555">
        <v>-5726.45</v>
      </c>
      <c r="H555">
        <v>0</v>
      </c>
      <c r="I555">
        <v>0</v>
      </c>
      <c r="J555">
        <v>0</v>
      </c>
      <c r="K555">
        <v>11446677.99</v>
      </c>
      <c r="L555" t="str">
        <f t="shared" si="8"/>
        <v>4-Medium C&amp;I</v>
      </c>
    </row>
    <row r="556" spans="1:12" x14ac:dyDescent="0.35">
      <c r="A556">
        <v>2020</v>
      </c>
      <c r="B556">
        <v>3</v>
      </c>
      <c r="C556">
        <v>5</v>
      </c>
      <c r="D556">
        <v>201</v>
      </c>
      <c r="E556" t="s">
        <v>127</v>
      </c>
      <c r="F556">
        <v>752853.66</v>
      </c>
      <c r="G556">
        <v>-376.43</v>
      </c>
      <c r="H556">
        <v>0</v>
      </c>
      <c r="I556">
        <v>0</v>
      </c>
      <c r="J556">
        <v>0</v>
      </c>
      <c r="K556">
        <v>752477.23</v>
      </c>
      <c r="L556" t="str">
        <f t="shared" si="8"/>
        <v>4-Medium C&amp;I</v>
      </c>
    </row>
    <row r="557" spans="1:12" x14ac:dyDescent="0.35">
      <c r="A557">
        <v>2020</v>
      </c>
      <c r="B557">
        <v>3</v>
      </c>
      <c r="C557">
        <v>5</v>
      </c>
      <c r="D557">
        <v>201</v>
      </c>
      <c r="E557" t="s">
        <v>128</v>
      </c>
      <c r="F557">
        <v>420757.35</v>
      </c>
      <c r="G557">
        <v>-210.34</v>
      </c>
      <c r="H557">
        <v>0</v>
      </c>
      <c r="I557">
        <v>0</v>
      </c>
      <c r="J557">
        <v>0</v>
      </c>
      <c r="K557">
        <v>420547.01</v>
      </c>
      <c r="L557" t="str">
        <f t="shared" si="8"/>
        <v>4-Medium C&amp;I</v>
      </c>
    </row>
    <row r="558" spans="1:12" x14ac:dyDescent="0.35">
      <c r="A558">
        <v>2020</v>
      </c>
      <c r="B558">
        <v>3</v>
      </c>
      <c r="C558">
        <v>5</v>
      </c>
      <c r="D558">
        <v>201</v>
      </c>
      <c r="E558" t="s">
        <v>120</v>
      </c>
      <c r="F558">
        <v>20315210.690000001</v>
      </c>
      <c r="G558">
        <v>-10157.67</v>
      </c>
      <c r="H558">
        <v>0</v>
      </c>
      <c r="I558">
        <v>-0.8</v>
      </c>
      <c r="J558">
        <v>0</v>
      </c>
      <c r="K558">
        <v>20305052.219999999</v>
      </c>
      <c r="L558" t="str">
        <f t="shared" si="8"/>
        <v>5-Large C&amp;I</v>
      </c>
    </row>
    <row r="559" spans="1:12" x14ac:dyDescent="0.35">
      <c r="A559">
        <v>2020</v>
      </c>
      <c r="B559">
        <v>3</v>
      </c>
      <c r="C559">
        <v>5</v>
      </c>
      <c r="D559">
        <v>201</v>
      </c>
      <c r="E559" t="s">
        <v>121</v>
      </c>
      <c r="F559">
        <v>32758536.239999998</v>
      </c>
      <c r="G559">
        <v>-845182.22</v>
      </c>
      <c r="H559">
        <v>0</v>
      </c>
      <c r="I559">
        <v>0</v>
      </c>
      <c r="J559">
        <v>0</v>
      </c>
      <c r="K559">
        <v>31913354.02</v>
      </c>
      <c r="L559" t="str">
        <f t="shared" si="8"/>
        <v>1-Residential</v>
      </c>
    </row>
    <row r="560" spans="1:12" x14ac:dyDescent="0.35">
      <c r="A560">
        <v>2020</v>
      </c>
      <c r="B560">
        <v>3</v>
      </c>
      <c r="C560">
        <v>5</v>
      </c>
      <c r="D560">
        <v>201</v>
      </c>
      <c r="E560" t="s">
        <v>122</v>
      </c>
      <c r="F560">
        <v>4759701.3600000003</v>
      </c>
      <c r="G560">
        <v>-122801.51</v>
      </c>
      <c r="H560">
        <v>0</v>
      </c>
      <c r="I560">
        <v>0</v>
      </c>
      <c r="J560">
        <v>0</v>
      </c>
      <c r="K560">
        <v>4636899.8499999996</v>
      </c>
      <c r="L560" t="str">
        <f t="shared" si="8"/>
        <v>2-Low Income Residential</v>
      </c>
    </row>
    <row r="561" spans="1:12" x14ac:dyDescent="0.35">
      <c r="A561">
        <v>2020</v>
      </c>
      <c r="B561">
        <v>3</v>
      </c>
      <c r="C561">
        <v>5</v>
      </c>
      <c r="D561">
        <v>201</v>
      </c>
      <c r="E561" t="s">
        <v>123</v>
      </c>
      <c r="F561">
        <v>91256.78</v>
      </c>
      <c r="G561">
        <v>-620.52</v>
      </c>
      <c r="H561">
        <v>0</v>
      </c>
      <c r="I561">
        <v>0</v>
      </c>
      <c r="J561">
        <v>0</v>
      </c>
      <c r="K561">
        <v>90636.26</v>
      </c>
      <c r="L561" t="str">
        <f t="shared" si="8"/>
        <v>Street</v>
      </c>
    </row>
    <row r="562" spans="1:12" x14ac:dyDescent="0.35">
      <c r="A562">
        <v>2020</v>
      </c>
      <c r="B562">
        <v>3</v>
      </c>
      <c r="C562">
        <v>5</v>
      </c>
      <c r="D562">
        <v>201</v>
      </c>
      <c r="E562" t="s">
        <v>129</v>
      </c>
      <c r="F562">
        <v>5459.42</v>
      </c>
      <c r="G562">
        <v>-37.130000000000003</v>
      </c>
      <c r="H562">
        <v>0</v>
      </c>
      <c r="I562">
        <v>0</v>
      </c>
      <c r="J562">
        <v>0</v>
      </c>
      <c r="K562">
        <v>5422.29</v>
      </c>
      <c r="L562" t="str">
        <f t="shared" si="8"/>
        <v>Street</v>
      </c>
    </row>
    <row r="563" spans="1:12" x14ac:dyDescent="0.35">
      <c r="A563">
        <v>2020</v>
      </c>
      <c r="B563">
        <v>3</v>
      </c>
      <c r="C563">
        <v>5</v>
      </c>
      <c r="D563">
        <v>201</v>
      </c>
      <c r="E563" t="s">
        <v>130</v>
      </c>
      <c r="F563">
        <v>112.21</v>
      </c>
      <c r="G563">
        <v>-0.77</v>
      </c>
      <c r="H563">
        <v>0</v>
      </c>
      <c r="I563">
        <v>0</v>
      </c>
      <c r="J563">
        <v>0</v>
      </c>
      <c r="K563">
        <v>111.44</v>
      </c>
      <c r="L563" t="str">
        <f t="shared" si="8"/>
        <v>Street</v>
      </c>
    </row>
    <row r="564" spans="1:12" x14ac:dyDescent="0.35">
      <c r="A564">
        <v>2020</v>
      </c>
      <c r="B564">
        <v>3</v>
      </c>
      <c r="C564">
        <v>5</v>
      </c>
      <c r="D564">
        <v>201</v>
      </c>
      <c r="E564" t="s">
        <v>124</v>
      </c>
      <c r="F564">
        <v>1468.15</v>
      </c>
      <c r="G564">
        <v>-10</v>
      </c>
      <c r="H564">
        <v>0</v>
      </c>
      <c r="I564">
        <v>0</v>
      </c>
      <c r="J564">
        <v>0</v>
      </c>
      <c r="K564">
        <v>1458.15</v>
      </c>
      <c r="L564" t="str">
        <f t="shared" si="8"/>
        <v>Street</v>
      </c>
    </row>
    <row r="565" spans="1:12" x14ac:dyDescent="0.35">
      <c r="A565">
        <v>2020</v>
      </c>
      <c r="B565">
        <v>3</v>
      </c>
      <c r="C565">
        <v>5</v>
      </c>
      <c r="D565">
        <v>201</v>
      </c>
      <c r="E565" t="s">
        <v>125</v>
      </c>
      <c r="F565">
        <v>146379.46</v>
      </c>
      <c r="G565">
        <v>-995.54</v>
      </c>
      <c r="H565">
        <v>0</v>
      </c>
      <c r="I565">
        <v>0</v>
      </c>
      <c r="J565">
        <v>0</v>
      </c>
      <c r="K565">
        <v>145383.92000000001</v>
      </c>
      <c r="L565" t="str">
        <f t="shared" si="8"/>
        <v>Street</v>
      </c>
    </row>
    <row r="566" spans="1:12" x14ac:dyDescent="0.35">
      <c r="A566">
        <v>2020</v>
      </c>
      <c r="B566">
        <v>3</v>
      </c>
      <c r="C566">
        <v>5</v>
      </c>
      <c r="D566">
        <v>201</v>
      </c>
      <c r="E566" t="s">
        <v>131</v>
      </c>
      <c r="F566">
        <v>331192.96999999997</v>
      </c>
      <c r="G566">
        <v>-2252.14</v>
      </c>
      <c r="H566">
        <v>0</v>
      </c>
      <c r="I566">
        <v>0</v>
      </c>
      <c r="J566">
        <v>0</v>
      </c>
      <c r="K566">
        <v>328940.83</v>
      </c>
      <c r="L566" t="str">
        <f t="shared" si="8"/>
        <v>Street</v>
      </c>
    </row>
    <row r="567" spans="1:12" x14ac:dyDescent="0.35">
      <c r="A567">
        <v>2020</v>
      </c>
      <c r="B567">
        <v>3</v>
      </c>
      <c r="C567">
        <v>5</v>
      </c>
      <c r="D567">
        <v>201</v>
      </c>
      <c r="E567" t="s">
        <v>132</v>
      </c>
      <c r="F567">
        <v>25.91</v>
      </c>
      <c r="G567">
        <v>-0.18</v>
      </c>
      <c r="H567">
        <v>0</v>
      </c>
      <c r="I567">
        <v>0</v>
      </c>
      <c r="J567">
        <v>0</v>
      </c>
      <c r="K567">
        <v>25.73</v>
      </c>
      <c r="L567" t="str">
        <f t="shared" si="8"/>
        <v>Street</v>
      </c>
    </row>
    <row r="568" spans="1:12" x14ac:dyDescent="0.35">
      <c r="A568">
        <v>2020</v>
      </c>
      <c r="B568">
        <v>3</v>
      </c>
      <c r="C568">
        <v>5</v>
      </c>
      <c r="D568">
        <v>201</v>
      </c>
      <c r="E568" t="s">
        <v>115</v>
      </c>
      <c r="F568">
        <v>523121.28</v>
      </c>
      <c r="G568">
        <v>-3557.19</v>
      </c>
      <c r="H568">
        <v>0</v>
      </c>
      <c r="I568">
        <v>0</v>
      </c>
      <c r="J568">
        <v>0</v>
      </c>
      <c r="K568">
        <v>519564.09</v>
      </c>
      <c r="L568" t="str">
        <f t="shared" si="8"/>
        <v>3-Small C&amp;I</v>
      </c>
    </row>
    <row r="569" spans="1:12" x14ac:dyDescent="0.35">
      <c r="A569">
        <v>2020</v>
      </c>
      <c r="B569">
        <v>3</v>
      </c>
      <c r="C569">
        <v>5</v>
      </c>
      <c r="D569">
        <v>201</v>
      </c>
      <c r="E569" t="s">
        <v>126</v>
      </c>
      <c r="F569">
        <v>2540.67</v>
      </c>
      <c r="G569">
        <v>-17.2</v>
      </c>
      <c r="H569">
        <v>0</v>
      </c>
      <c r="I569">
        <v>0</v>
      </c>
      <c r="J569">
        <v>0</v>
      </c>
      <c r="K569">
        <v>2523.4699999999998</v>
      </c>
      <c r="L569" t="str">
        <f t="shared" si="8"/>
        <v>3-Small C&amp;I</v>
      </c>
    </row>
    <row r="570" spans="1:12" x14ac:dyDescent="0.35">
      <c r="A570">
        <v>2020</v>
      </c>
      <c r="B570">
        <v>3</v>
      </c>
      <c r="C570">
        <v>5</v>
      </c>
      <c r="D570">
        <v>201</v>
      </c>
      <c r="E570" t="s">
        <v>117</v>
      </c>
      <c r="F570">
        <v>8630.7800000000007</v>
      </c>
      <c r="G570">
        <v>-58.69</v>
      </c>
      <c r="H570">
        <v>0</v>
      </c>
      <c r="I570">
        <v>0</v>
      </c>
      <c r="J570">
        <v>0</v>
      </c>
      <c r="K570">
        <v>8572.09</v>
      </c>
      <c r="L570" t="str">
        <f t="shared" si="8"/>
        <v>3-Small C&amp;I</v>
      </c>
    </row>
    <row r="571" spans="1:12" x14ac:dyDescent="0.35">
      <c r="A571">
        <v>2020</v>
      </c>
      <c r="B571">
        <v>3</v>
      </c>
      <c r="C571">
        <v>5</v>
      </c>
      <c r="D571">
        <v>201</v>
      </c>
      <c r="E571" t="s">
        <v>118</v>
      </c>
      <c r="F571">
        <v>70808.460000000006</v>
      </c>
      <c r="G571">
        <v>-481.09</v>
      </c>
      <c r="H571">
        <v>0</v>
      </c>
      <c r="I571">
        <v>0</v>
      </c>
      <c r="J571">
        <v>0</v>
      </c>
      <c r="K571">
        <v>70327.37</v>
      </c>
      <c r="L571" t="str">
        <f t="shared" si="8"/>
        <v>3-Small C&amp;I</v>
      </c>
    </row>
    <row r="572" spans="1:12" x14ac:dyDescent="0.35">
      <c r="A572">
        <v>2020</v>
      </c>
      <c r="B572">
        <v>3</v>
      </c>
      <c r="C572">
        <v>5</v>
      </c>
      <c r="D572">
        <v>201</v>
      </c>
      <c r="E572" t="s">
        <v>119</v>
      </c>
      <c r="F572">
        <v>588573.04</v>
      </c>
      <c r="G572">
        <v>-294.27</v>
      </c>
      <c r="H572">
        <v>0</v>
      </c>
      <c r="I572">
        <v>0</v>
      </c>
      <c r="J572">
        <v>0</v>
      </c>
      <c r="K572">
        <v>588278.77</v>
      </c>
      <c r="L572" t="str">
        <f t="shared" si="8"/>
        <v>4-Medium C&amp;I</v>
      </c>
    </row>
    <row r="573" spans="1:12" x14ac:dyDescent="0.35">
      <c r="A573">
        <v>2020</v>
      </c>
      <c r="B573">
        <v>3</v>
      </c>
      <c r="C573">
        <v>5</v>
      </c>
      <c r="D573">
        <v>201</v>
      </c>
      <c r="E573" t="s">
        <v>127</v>
      </c>
      <c r="F573">
        <v>49426.06</v>
      </c>
      <c r="G573">
        <v>-24.72</v>
      </c>
      <c r="H573">
        <v>0</v>
      </c>
      <c r="I573">
        <v>0</v>
      </c>
      <c r="J573">
        <v>0</v>
      </c>
      <c r="K573">
        <v>49401.34</v>
      </c>
      <c r="L573" t="str">
        <f t="shared" si="8"/>
        <v>4-Medium C&amp;I</v>
      </c>
    </row>
    <row r="574" spans="1:12" x14ac:dyDescent="0.35">
      <c r="A574">
        <v>2020</v>
      </c>
      <c r="B574">
        <v>3</v>
      </c>
      <c r="C574">
        <v>5</v>
      </c>
      <c r="D574">
        <v>201</v>
      </c>
      <c r="E574" t="s">
        <v>128</v>
      </c>
      <c r="F574">
        <v>18691.150000000001</v>
      </c>
      <c r="G574">
        <v>-9.34</v>
      </c>
      <c r="H574">
        <v>0</v>
      </c>
      <c r="I574">
        <v>0</v>
      </c>
      <c r="J574">
        <v>0</v>
      </c>
      <c r="K574">
        <v>18681.810000000001</v>
      </c>
      <c r="L574" t="str">
        <f t="shared" si="8"/>
        <v>4-Medium C&amp;I</v>
      </c>
    </row>
    <row r="575" spans="1:12" x14ac:dyDescent="0.35">
      <c r="A575">
        <v>2020</v>
      </c>
      <c r="B575">
        <v>3</v>
      </c>
      <c r="C575">
        <v>5</v>
      </c>
      <c r="D575">
        <v>201</v>
      </c>
      <c r="E575" t="s">
        <v>120</v>
      </c>
      <c r="F575">
        <v>1023498.33</v>
      </c>
      <c r="G575">
        <v>-511.73</v>
      </c>
      <c r="H575">
        <v>0</v>
      </c>
      <c r="I575">
        <v>0</v>
      </c>
      <c r="J575">
        <v>0</v>
      </c>
      <c r="K575">
        <v>1022986.6</v>
      </c>
      <c r="L575" t="str">
        <f t="shared" si="8"/>
        <v>5-Large C&amp;I</v>
      </c>
    </row>
    <row r="576" spans="1:12" x14ac:dyDescent="0.35">
      <c r="A576">
        <v>2020</v>
      </c>
      <c r="B576">
        <v>3</v>
      </c>
      <c r="C576">
        <v>5</v>
      </c>
      <c r="D576">
        <v>201</v>
      </c>
      <c r="E576" t="s">
        <v>121</v>
      </c>
      <c r="F576">
        <v>1885442.43</v>
      </c>
      <c r="G576">
        <v>-48644.47</v>
      </c>
      <c r="H576">
        <v>0</v>
      </c>
      <c r="I576">
        <v>0</v>
      </c>
      <c r="J576">
        <v>0</v>
      </c>
      <c r="K576">
        <v>1836797.96</v>
      </c>
      <c r="L576" t="str">
        <f t="shared" si="8"/>
        <v>1-Residential</v>
      </c>
    </row>
    <row r="577" spans="1:12" x14ac:dyDescent="0.35">
      <c r="A577">
        <v>2020</v>
      </c>
      <c r="B577">
        <v>3</v>
      </c>
      <c r="C577">
        <v>5</v>
      </c>
      <c r="D577">
        <v>201</v>
      </c>
      <c r="E577" t="s">
        <v>122</v>
      </c>
      <c r="F577">
        <v>378841.66</v>
      </c>
      <c r="G577">
        <v>-9773.94</v>
      </c>
      <c r="H577">
        <v>0</v>
      </c>
      <c r="I577">
        <v>0</v>
      </c>
      <c r="J577">
        <v>0</v>
      </c>
      <c r="K577">
        <v>369067.72</v>
      </c>
      <c r="L577" t="str">
        <f t="shared" si="8"/>
        <v>2-Low Income Residential</v>
      </c>
    </row>
    <row r="578" spans="1:12" x14ac:dyDescent="0.35">
      <c r="A578">
        <v>2020</v>
      </c>
      <c r="B578">
        <v>3</v>
      </c>
      <c r="C578">
        <v>5</v>
      </c>
      <c r="D578">
        <v>201</v>
      </c>
      <c r="E578" t="s">
        <v>123</v>
      </c>
      <c r="F578">
        <v>2.98</v>
      </c>
      <c r="G578">
        <v>-0.02</v>
      </c>
      <c r="H578">
        <v>0</v>
      </c>
      <c r="I578">
        <v>0</v>
      </c>
      <c r="J578">
        <v>0</v>
      </c>
      <c r="K578">
        <v>2.96</v>
      </c>
      <c r="L578" t="str">
        <f t="shared" ref="L578:L641" si="9">VLOOKUP(E578,N:O,2,FALSE)</f>
        <v>Street</v>
      </c>
    </row>
    <row r="579" spans="1:12" x14ac:dyDescent="0.35">
      <c r="A579">
        <v>2020</v>
      </c>
      <c r="B579">
        <v>3</v>
      </c>
      <c r="C579">
        <v>5</v>
      </c>
      <c r="D579">
        <v>201</v>
      </c>
      <c r="E579" t="s">
        <v>125</v>
      </c>
      <c r="F579">
        <v>21.21</v>
      </c>
      <c r="G579">
        <v>-0.14000000000000001</v>
      </c>
      <c r="H579">
        <v>0</v>
      </c>
      <c r="I579">
        <v>0</v>
      </c>
      <c r="J579">
        <v>0</v>
      </c>
      <c r="K579">
        <v>21.07</v>
      </c>
      <c r="L579" t="str">
        <f t="shared" si="9"/>
        <v>Street</v>
      </c>
    </row>
    <row r="580" spans="1:12" x14ac:dyDescent="0.35">
      <c r="A580">
        <v>2020</v>
      </c>
      <c r="B580">
        <v>3</v>
      </c>
      <c r="C580">
        <v>5</v>
      </c>
      <c r="D580">
        <v>201</v>
      </c>
      <c r="E580" t="s">
        <v>131</v>
      </c>
      <c r="F580">
        <v>3478.18</v>
      </c>
      <c r="G580">
        <v>-23.65</v>
      </c>
      <c r="H580">
        <v>0</v>
      </c>
      <c r="I580">
        <v>0</v>
      </c>
      <c r="J580">
        <v>0</v>
      </c>
      <c r="K580">
        <v>3454.53</v>
      </c>
      <c r="L580" t="str">
        <f t="shared" si="9"/>
        <v>Street</v>
      </c>
    </row>
    <row r="581" spans="1:12" x14ac:dyDescent="0.35">
      <c r="A581">
        <v>2020</v>
      </c>
      <c r="B581">
        <v>4</v>
      </c>
      <c r="C581">
        <v>4</v>
      </c>
      <c r="D581">
        <v>201</v>
      </c>
      <c r="E581" t="s">
        <v>115</v>
      </c>
      <c r="F581">
        <v>116949.75999999999</v>
      </c>
      <c r="G581">
        <v>-795.15</v>
      </c>
      <c r="H581">
        <v>0</v>
      </c>
      <c r="I581">
        <v>0</v>
      </c>
      <c r="J581">
        <v>0</v>
      </c>
      <c r="K581">
        <v>116154.61</v>
      </c>
      <c r="L581" t="str">
        <f t="shared" si="9"/>
        <v>3-Small C&amp;I</v>
      </c>
    </row>
    <row r="582" spans="1:12" x14ac:dyDescent="0.35">
      <c r="A582">
        <v>2020</v>
      </c>
      <c r="B582">
        <v>4</v>
      </c>
      <c r="C582">
        <v>4</v>
      </c>
      <c r="D582">
        <v>201</v>
      </c>
      <c r="E582" t="s">
        <v>116</v>
      </c>
      <c r="F582">
        <v>110.5</v>
      </c>
      <c r="G582">
        <v>-0.75</v>
      </c>
      <c r="H582">
        <v>0</v>
      </c>
      <c r="I582">
        <v>0</v>
      </c>
      <c r="J582">
        <v>0</v>
      </c>
      <c r="K582">
        <v>109.75</v>
      </c>
      <c r="L582" t="str">
        <f t="shared" si="9"/>
        <v>3-Small C&amp;I</v>
      </c>
    </row>
    <row r="583" spans="1:12" x14ac:dyDescent="0.35">
      <c r="A583">
        <v>2020</v>
      </c>
      <c r="B583">
        <v>4</v>
      </c>
      <c r="C583">
        <v>4</v>
      </c>
      <c r="D583">
        <v>201</v>
      </c>
      <c r="E583" t="s">
        <v>117</v>
      </c>
      <c r="F583">
        <v>214.65</v>
      </c>
      <c r="G583">
        <v>-1.46</v>
      </c>
      <c r="H583">
        <v>0</v>
      </c>
      <c r="I583">
        <v>0</v>
      </c>
      <c r="J583">
        <v>0</v>
      </c>
      <c r="K583">
        <v>213.19</v>
      </c>
      <c r="L583" t="str">
        <f t="shared" si="9"/>
        <v>3-Small C&amp;I</v>
      </c>
    </row>
    <row r="584" spans="1:12" x14ac:dyDescent="0.35">
      <c r="A584">
        <v>2020</v>
      </c>
      <c r="B584">
        <v>4</v>
      </c>
      <c r="C584">
        <v>4</v>
      </c>
      <c r="D584">
        <v>201</v>
      </c>
      <c r="E584" t="s">
        <v>118</v>
      </c>
      <c r="F584">
        <v>2148.59</v>
      </c>
      <c r="G584">
        <v>-14.63</v>
      </c>
      <c r="H584">
        <v>0</v>
      </c>
      <c r="I584">
        <v>0</v>
      </c>
      <c r="J584">
        <v>0</v>
      </c>
      <c r="K584">
        <v>2133.96</v>
      </c>
      <c r="L584" t="str">
        <f t="shared" si="9"/>
        <v>3-Small C&amp;I</v>
      </c>
    </row>
    <row r="585" spans="1:12" x14ac:dyDescent="0.35">
      <c r="A585">
        <v>2020</v>
      </c>
      <c r="B585">
        <v>4</v>
      </c>
      <c r="C585">
        <v>4</v>
      </c>
      <c r="D585">
        <v>201</v>
      </c>
      <c r="E585" t="s">
        <v>119</v>
      </c>
      <c r="F585">
        <v>86057.3</v>
      </c>
      <c r="G585">
        <v>-43.05</v>
      </c>
      <c r="H585">
        <v>0</v>
      </c>
      <c r="I585">
        <v>0</v>
      </c>
      <c r="J585">
        <v>0</v>
      </c>
      <c r="K585">
        <v>86014.25</v>
      </c>
      <c r="L585" t="str">
        <f t="shared" si="9"/>
        <v>4-Medium C&amp;I</v>
      </c>
    </row>
    <row r="586" spans="1:12" x14ac:dyDescent="0.35">
      <c r="A586">
        <v>2020</v>
      </c>
      <c r="B586">
        <v>4</v>
      </c>
      <c r="C586">
        <v>4</v>
      </c>
      <c r="D586">
        <v>201</v>
      </c>
      <c r="E586" t="s">
        <v>120</v>
      </c>
      <c r="F586">
        <v>170845.59</v>
      </c>
      <c r="G586">
        <v>-79.25</v>
      </c>
      <c r="H586">
        <v>0</v>
      </c>
      <c r="I586">
        <v>0</v>
      </c>
      <c r="J586">
        <v>0</v>
      </c>
      <c r="K586">
        <v>170766.34</v>
      </c>
      <c r="L586" t="str">
        <f t="shared" si="9"/>
        <v>5-Large C&amp;I</v>
      </c>
    </row>
    <row r="587" spans="1:12" x14ac:dyDescent="0.35">
      <c r="A587">
        <v>2020</v>
      </c>
      <c r="B587">
        <v>4</v>
      </c>
      <c r="C587">
        <v>4</v>
      </c>
      <c r="D587">
        <v>201</v>
      </c>
      <c r="E587" t="s">
        <v>121</v>
      </c>
      <c r="F587">
        <v>651054.51</v>
      </c>
      <c r="G587">
        <v>-16797.25</v>
      </c>
      <c r="H587">
        <v>0</v>
      </c>
      <c r="I587">
        <v>0</v>
      </c>
      <c r="J587">
        <v>0</v>
      </c>
      <c r="K587">
        <v>634257.26</v>
      </c>
      <c r="L587" t="str">
        <f t="shared" si="9"/>
        <v>1-Residential</v>
      </c>
    </row>
    <row r="588" spans="1:12" x14ac:dyDescent="0.35">
      <c r="A588">
        <v>2020</v>
      </c>
      <c r="B588">
        <v>4</v>
      </c>
      <c r="C588">
        <v>4</v>
      </c>
      <c r="D588">
        <v>201</v>
      </c>
      <c r="E588" t="s">
        <v>122</v>
      </c>
      <c r="F588">
        <v>9919.4599999999991</v>
      </c>
      <c r="G588">
        <v>-255.96</v>
      </c>
      <c r="H588">
        <v>0</v>
      </c>
      <c r="I588">
        <v>0</v>
      </c>
      <c r="J588">
        <v>0</v>
      </c>
      <c r="K588">
        <v>9663.5</v>
      </c>
      <c r="L588" t="str">
        <f t="shared" si="9"/>
        <v>2-Low Income Residential</v>
      </c>
    </row>
    <row r="589" spans="1:12" x14ac:dyDescent="0.35">
      <c r="A589">
        <v>2020</v>
      </c>
      <c r="B589">
        <v>4</v>
      </c>
      <c r="C589">
        <v>4</v>
      </c>
      <c r="D589">
        <v>201</v>
      </c>
      <c r="E589" t="s">
        <v>123</v>
      </c>
      <c r="F589">
        <v>1318.08</v>
      </c>
      <c r="G589">
        <v>-8.9700000000000006</v>
      </c>
      <c r="H589">
        <v>0</v>
      </c>
      <c r="I589">
        <v>0</v>
      </c>
      <c r="J589">
        <v>0</v>
      </c>
      <c r="K589">
        <v>1309.1099999999999</v>
      </c>
      <c r="L589" t="str">
        <f t="shared" si="9"/>
        <v>Street</v>
      </c>
    </row>
    <row r="590" spans="1:12" x14ac:dyDescent="0.35">
      <c r="A590">
        <v>2020</v>
      </c>
      <c r="B590">
        <v>4</v>
      </c>
      <c r="C590">
        <v>4</v>
      </c>
      <c r="D590">
        <v>201</v>
      </c>
      <c r="E590" t="s">
        <v>124</v>
      </c>
      <c r="F590">
        <v>563.95000000000005</v>
      </c>
      <c r="G590">
        <v>-3.84</v>
      </c>
      <c r="H590">
        <v>0</v>
      </c>
      <c r="I590">
        <v>0</v>
      </c>
      <c r="J590">
        <v>0</v>
      </c>
      <c r="K590">
        <v>560.11</v>
      </c>
      <c r="L590" t="str">
        <f t="shared" si="9"/>
        <v>Street</v>
      </c>
    </row>
    <row r="591" spans="1:12" x14ac:dyDescent="0.35">
      <c r="A591">
        <v>2020</v>
      </c>
      <c r="B591">
        <v>4</v>
      </c>
      <c r="C591">
        <v>4</v>
      </c>
      <c r="D591">
        <v>201</v>
      </c>
      <c r="E591" t="s">
        <v>125</v>
      </c>
      <c r="F591">
        <v>1.72</v>
      </c>
      <c r="G591">
        <v>-0.01</v>
      </c>
      <c r="H591">
        <v>0</v>
      </c>
      <c r="I591">
        <v>0</v>
      </c>
      <c r="J591">
        <v>0</v>
      </c>
      <c r="K591">
        <v>1.71</v>
      </c>
      <c r="L591" t="str">
        <f t="shared" si="9"/>
        <v>Street</v>
      </c>
    </row>
    <row r="592" spans="1:12" x14ac:dyDescent="0.35">
      <c r="A592">
        <v>2020</v>
      </c>
      <c r="B592">
        <v>4</v>
      </c>
      <c r="C592">
        <v>4</v>
      </c>
      <c r="D592">
        <v>201</v>
      </c>
      <c r="E592" t="s">
        <v>120</v>
      </c>
      <c r="F592">
        <v>28887.599999999999</v>
      </c>
      <c r="G592">
        <v>-14.44</v>
      </c>
      <c r="H592">
        <v>0</v>
      </c>
      <c r="I592">
        <v>0</v>
      </c>
      <c r="J592">
        <v>0</v>
      </c>
      <c r="K592">
        <v>28873.16</v>
      </c>
      <c r="L592" t="str">
        <f t="shared" si="9"/>
        <v>5-Large C&amp;I</v>
      </c>
    </row>
    <row r="593" spans="1:12" x14ac:dyDescent="0.35">
      <c r="A593">
        <v>2020</v>
      </c>
      <c r="B593">
        <v>4</v>
      </c>
      <c r="C593">
        <v>4</v>
      </c>
      <c r="D593">
        <v>201</v>
      </c>
      <c r="E593" t="s">
        <v>121</v>
      </c>
      <c r="F593">
        <v>352.77</v>
      </c>
      <c r="G593">
        <v>-9.09</v>
      </c>
      <c r="H593">
        <v>0</v>
      </c>
      <c r="I593">
        <v>0</v>
      </c>
      <c r="J593">
        <v>0</v>
      </c>
      <c r="K593">
        <v>343.68</v>
      </c>
      <c r="L593" t="str">
        <f t="shared" si="9"/>
        <v>1-Residential</v>
      </c>
    </row>
    <row r="594" spans="1:12" x14ac:dyDescent="0.35">
      <c r="A594">
        <v>2020</v>
      </c>
      <c r="B594">
        <v>4</v>
      </c>
      <c r="C594">
        <v>5</v>
      </c>
      <c r="D594">
        <v>201</v>
      </c>
      <c r="E594" t="s">
        <v>115</v>
      </c>
      <c r="F594">
        <v>7272304.5499999998</v>
      </c>
      <c r="G594">
        <v>-49453.01</v>
      </c>
      <c r="H594">
        <v>0</v>
      </c>
      <c r="I594">
        <v>0</v>
      </c>
      <c r="J594">
        <v>0</v>
      </c>
      <c r="K594">
        <v>7222851.54</v>
      </c>
      <c r="L594" t="str">
        <f t="shared" si="9"/>
        <v>3-Small C&amp;I</v>
      </c>
    </row>
    <row r="595" spans="1:12" x14ac:dyDescent="0.35">
      <c r="A595">
        <v>2020</v>
      </c>
      <c r="B595">
        <v>4</v>
      </c>
      <c r="C595">
        <v>5</v>
      </c>
      <c r="D595">
        <v>201</v>
      </c>
      <c r="E595" t="s">
        <v>116</v>
      </c>
      <c r="F595">
        <v>579.07000000000005</v>
      </c>
      <c r="G595">
        <v>-3.93</v>
      </c>
      <c r="H595">
        <v>0</v>
      </c>
      <c r="I595">
        <v>0</v>
      </c>
      <c r="J595">
        <v>0</v>
      </c>
      <c r="K595">
        <v>575.14</v>
      </c>
      <c r="L595" t="str">
        <f t="shared" si="9"/>
        <v>3-Small C&amp;I</v>
      </c>
    </row>
    <row r="596" spans="1:12" x14ac:dyDescent="0.35">
      <c r="A596">
        <v>2020</v>
      </c>
      <c r="B596">
        <v>4</v>
      </c>
      <c r="C596">
        <v>5</v>
      </c>
      <c r="D596">
        <v>201</v>
      </c>
      <c r="E596" t="s">
        <v>126</v>
      </c>
      <c r="F596">
        <v>12682.42</v>
      </c>
      <c r="G596">
        <v>-86.27</v>
      </c>
      <c r="H596">
        <v>0</v>
      </c>
      <c r="I596">
        <v>0</v>
      </c>
      <c r="J596">
        <v>0</v>
      </c>
      <c r="K596">
        <v>12596.15</v>
      </c>
      <c r="L596" t="str">
        <f t="shared" si="9"/>
        <v>3-Small C&amp;I</v>
      </c>
    </row>
    <row r="597" spans="1:12" x14ac:dyDescent="0.35">
      <c r="A597">
        <v>2020</v>
      </c>
      <c r="B597">
        <v>4</v>
      </c>
      <c r="C597">
        <v>5</v>
      </c>
      <c r="D597">
        <v>201</v>
      </c>
      <c r="E597" t="s">
        <v>117</v>
      </c>
      <c r="F597">
        <v>133918.1</v>
      </c>
      <c r="G597">
        <v>-910.5</v>
      </c>
      <c r="H597">
        <v>0</v>
      </c>
      <c r="I597">
        <v>0</v>
      </c>
      <c r="J597">
        <v>0</v>
      </c>
      <c r="K597">
        <v>133007.6</v>
      </c>
      <c r="L597" t="str">
        <f t="shared" si="9"/>
        <v>3-Small C&amp;I</v>
      </c>
    </row>
    <row r="598" spans="1:12" x14ac:dyDescent="0.35">
      <c r="A598">
        <v>2020</v>
      </c>
      <c r="B598">
        <v>4</v>
      </c>
      <c r="C598">
        <v>5</v>
      </c>
      <c r="D598">
        <v>201</v>
      </c>
      <c r="E598" t="s">
        <v>118</v>
      </c>
      <c r="F598">
        <v>930233.21</v>
      </c>
      <c r="G598">
        <v>-6323.92</v>
      </c>
      <c r="H598">
        <v>0</v>
      </c>
      <c r="I598">
        <v>0</v>
      </c>
      <c r="J598">
        <v>0</v>
      </c>
      <c r="K598">
        <v>923909.29</v>
      </c>
      <c r="L598" t="str">
        <f t="shared" si="9"/>
        <v>3-Small C&amp;I</v>
      </c>
    </row>
    <row r="599" spans="1:12" x14ac:dyDescent="0.35">
      <c r="A599">
        <v>2020</v>
      </c>
      <c r="B599">
        <v>4</v>
      </c>
      <c r="C599">
        <v>5</v>
      </c>
      <c r="D599">
        <v>201</v>
      </c>
      <c r="E599" t="s">
        <v>119</v>
      </c>
      <c r="F599">
        <v>10161643.43</v>
      </c>
      <c r="G599">
        <v>-5081.5600000000004</v>
      </c>
      <c r="H599">
        <v>0</v>
      </c>
      <c r="I599">
        <v>0</v>
      </c>
      <c r="J599">
        <v>0</v>
      </c>
      <c r="K599">
        <v>10156561.869999999</v>
      </c>
      <c r="L599" t="str">
        <f t="shared" si="9"/>
        <v>4-Medium C&amp;I</v>
      </c>
    </row>
    <row r="600" spans="1:12" x14ac:dyDescent="0.35">
      <c r="A600">
        <v>2020</v>
      </c>
      <c r="B600">
        <v>4</v>
      </c>
      <c r="C600">
        <v>5</v>
      </c>
      <c r="D600">
        <v>201</v>
      </c>
      <c r="E600" t="s">
        <v>127</v>
      </c>
      <c r="F600">
        <v>725312.17</v>
      </c>
      <c r="G600">
        <v>-362.59</v>
      </c>
      <c r="H600">
        <v>0</v>
      </c>
      <c r="I600">
        <v>0</v>
      </c>
      <c r="J600">
        <v>0</v>
      </c>
      <c r="K600">
        <v>724949.58</v>
      </c>
      <c r="L600" t="str">
        <f t="shared" si="9"/>
        <v>4-Medium C&amp;I</v>
      </c>
    </row>
    <row r="601" spans="1:12" x14ac:dyDescent="0.35">
      <c r="A601">
        <v>2020</v>
      </c>
      <c r="B601">
        <v>4</v>
      </c>
      <c r="C601">
        <v>5</v>
      </c>
      <c r="D601">
        <v>201</v>
      </c>
      <c r="E601" t="s">
        <v>128</v>
      </c>
      <c r="F601">
        <v>388841.55</v>
      </c>
      <c r="G601">
        <v>-194.47</v>
      </c>
      <c r="H601">
        <v>0</v>
      </c>
      <c r="I601">
        <v>0</v>
      </c>
      <c r="J601">
        <v>0</v>
      </c>
      <c r="K601">
        <v>388647.08</v>
      </c>
      <c r="L601" t="str">
        <f t="shared" si="9"/>
        <v>4-Medium C&amp;I</v>
      </c>
    </row>
    <row r="602" spans="1:12" x14ac:dyDescent="0.35">
      <c r="A602">
        <v>2020</v>
      </c>
      <c r="B602">
        <v>4</v>
      </c>
      <c r="C602">
        <v>5</v>
      </c>
      <c r="D602">
        <v>201</v>
      </c>
      <c r="E602" t="s">
        <v>120</v>
      </c>
      <c r="F602">
        <v>19622863.760000002</v>
      </c>
      <c r="G602">
        <v>-9789.33</v>
      </c>
      <c r="H602">
        <v>0</v>
      </c>
      <c r="I602">
        <v>-0.68</v>
      </c>
      <c r="J602">
        <v>0</v>
      </c>
      <c r="K602">
        <v>19613073.75</v>
      </c>
      <c r="L602" t="str">
        <f t="shared" si="9"/>
        <v>5-Large C&amp;I</v>
      </c>
    </row>
    <row r="603" spans="1:12" x14ac:dyDescent="0.35">
      <c r="A603">
        <v>2020</v>
      </c>
      <c r="B603">
        <v>4</v>
      </c>
      <c r="C603">
        <v>5</v>
      </c>
      <c r="D603">
        <v>201</v>
      </c>
      <c r="E603" t="s">
        <v>121</v>
      </c>
      <c r="F603">
        <v>32105027.27</v>
      </c>
      <c r="G603">
        <v>-828328.47</v>
      </c>
      <c r="H603">
        <v>0</v>
      </c>
      <c r="I603">
        <v>0</v>
      </c>
      <c r="J603">
        <v>0</v>
      </c>
      <c r="K603">
        <v>31276698.800000001</v>
      </c>
      <c r="L603" t="str">
        <f t="shared" si="9"/>
        <v>1-Residential</v>
      </c>
    </row>
    <row r="604" spans="1:12" x14ac:dyDescent="0.35">
      <c r="A604">
        <v>2020</v>
      </c>
      <c r="B604">
        <v>4</v>
      </c>
      <c r="C604">
        <v>5</v>
      </c>
      <c r="D604">
        <v>201</v>
      </c>
      <c r="E604" t="s">
        <v>122</v>
      </c>
      <c r="F604">
        <v>4743090.1399999997</v>
      </c>
      <c r="G604">
        <v>-122377.97</v>
      </c>
      <c r="H604">
        <v>0</v>
      </c>
      <c r="I604">
        <v>0</v>
      </c>
      <c r="J604">
        <v>0</v>
      </c>
      <c r="K604">
        <v>4620712.17</v>
      </c>
      <c r="L604" t="str">
        <f t="shared" si="9"/>
        <v>2-Low Income Residential</v>
      </c>
    </row>
    <row r="605" spans="1:12" x14ac:dyDescent="0.35">
      <c r="A605">
        <v>2020</v>
      </c>
      <c r="B605">
        <v>4</v>
      </c>
      <c r="C605">
        <v>5</v>
      </c>
      <c r="D605">
        <v>201</v>
      </c>
      <c r="E605" t="s">
        <v>123</v>
      </c>
      <c r="F605">
        <v>136132.21</v>
      </c>
      <c r="G605">
        <v>-925.61</v>
      </c>
      <c r="H605">
        <v>0</v>
      </c>
      <c r="I605">
        <v>0</v>
      </c>
      <c r="J605">
        <v>0</v>
      </c>
      <c r="K605">
        <v>135206.6</v>
      </c>
      <c r="L605" t="str">
        <f t="shared" si="9"/>
        <v>Street</v>
      </c>
    </row>
    <row r="606" spans="1:12" x14ac:dyDescent="0.35">
      <c r="A606">
        <v>2020</v>
      </c>
      <c r="B606">
        <v>4</v>
      </c>
      <c r="C606">
        <v>5</v>
      </c>
      <c r="D606">
        <v>201</v>
      </c>
      <c r="E606" t="s">
        <v>129</v>
      </c>
      <c r="F606">
        <v>4390.38</v>
      </c>
      <c r="G606">
        <v>-29.85</v>
      </c>
      <c r="H606">
        <v>0</v>
      </c>
      <c r="I606">
        <v>0</v>
      </c>
      <c r="J606">
        <v>0</v>
      </c>
      <c r="K606">
        <v>4360.53</v>
      </c>
      <c r="L606" t="str">
        <f t="shared" si="9"/>
        <v>Street</v>
      </c>
    </row>
    <row r="607" spans="1:12" x14ac:dyDescent="0.35">
      <c r="A607">
        <v>2020</v>
      </c>
      <c r="B607">
        <v>4</v>
      </c>
      <c r="C607">
        <v>5</v>
      </c>
      <c r="D607">
        <v>201</v>
      </c>
      <c r="E607" t="s">
        <v>130</v>
      </c>
      <c r="F607">
        <v>619.71</v>
      </c>
      <c r="G607">
        <v>-4.21</v>
      </c>
      <c r="H607">
        <v>0</v>
      </c>
      <c r="I607">
        <v>0</v>
      </c>
      <c r="J607">
        <v>0</v>
      </c>
      <c r="K607">
        <v>615.5</v>
      </c>
      <c r="L607" t="str">
        <f t="shared" si="9"/>
        <v>Street</v>
      </c>
    </row>
    <row r="608" spans="1:12" x14ac:dyDescent="0.35">
      <c r="A608">
        <v>2020</v>
      </c>
      <c r="B608">
        <v>4</v>
      </c>
      <c r="C608">
        <v>5</v>
      </c>
      <c r="D608">
        <v>201</v>
      </c>
      <c r="E608" t="s">
        <v>124</v>
      </c>
      <c r="F608">
        <v>830.8</v>
      </c>
      <c r="G608">
        <v>-5.65</v>
      </c>
      <c r="H608">
        <v>0</v>
      </c>
      <c r="I608">
        <v>0</v>
      </c>
      <c r="J608">
        <v>0</v>
      </c>
      <c r="K608">
        <v>825.15</v>
      </c>
      <c r="L608" t="str">
        <f t="shared" si="9"/>
        <v>Street</v>
      </c>
    </row>
    <row r="609" spans="1:12" x14ac:dyDescent="0.35">
      <c r="A609">
        <v>2020</v>
      </c>
      <c r="B609">
        <v>4</v>
      </c>
      <c r="C609">
        <v>5</v>
      </c>
      <c r="D609">
        <v>201</v>
      </c>
      <c r="E609" t="s">
        <v>125</v>
      </c>
      <c r="F609">
        <v>132718.18</v>
      </c>
      <c r="G609">
        <v>-903</v>
      </c>
      <c r="H609">
        <v>0</v>
      </c>
      <c r="I609">
        <v>0</v>
      </c>
      <c r="J609">
        <v>0</v>
      </c>
      <c r="K609">
        <v>131815.18</v>
      </c>
      <c r="L609" t="str">
        <f t="shared" si="9"/>
        <v>Street</v>
      </c>
    </row>
    <row r="610" spans="1:12" x14ac:dyDescent="0.35">
      <c r="A610">
        <v>2020</v>
      </c>
      <c r="B610">
        <v>4</v>
      </c>
      <c r="C610">
        <v>5</v>
      </c>
      <c r="D610">
        <v>201</v>
      </c>
      <c r="E610" t="s">
        <v>131</v>
      </c>
      <c r="F610">
        <v>329474.03000000003</v>
      </c>
      <c r="G610">
        <v>-2240.39</v>
      </c>
      <c r="H610">
        <v>0</v>
      </c>
      <c r="I610">
        <v>0</v>
      </c>
      <c r="J610">
        <v>0</v>
      </c>
      <c r="K610">
        <v>327233.64</v>
      </c>
      <c r="L610" t="str">
        <f t="shared" si="9"/>
        <v>Street</v>
      </c>
    </row>
    <row r="611" spans="1:12" x14ac:dyDescent="0.35">
      <c r="A611">
        <v>2020</v>
      </c>
      <c r="B611">
        <v>4</v>
      </c>
      <c r="C611">
        <v>5</v>
      </c>
      <c r="D611">
        <v>201</v>
      </c>
      <c r="E611" t="s">
        <v>132</v>
      </c>
      <c r="F611">
        <v>19.11</v>
      </c>
      <c r="G611">
        <v>-0.13</v>
      </c>
      <c r="H611">
        <v>0</v>
      </c>
      <c r="I611">
        <v>0</v>
      </c>
      <c r="J611">
        <v>0</v>
      </c>
      <c r="K611">
        <v>18.98</v>
      </c>
      <c r="L611" t="str">
        <f t="shared" si="9"/>
        <v>Street</v>
      </c>
    </row>
    <row r="612" spans="1:12" x14ac:dyDescent="0.35">
      <c r="A612">
        <v>2020</v>
      </c>
      <c r="B612">
        <v>4</v>
      </c>
      <c r="C612">
        <v>5</v>
      </c>
      <c r="D612">
        <v>201</v>
      </c>
      <c r="E612" t="s">
        <v>115</v>
      </c>
      <c r="F612">
        <v>346753.42</v>
      </c>
      <c r="G612">
        <v>-2359.58</v>
      </c>
      <c r="H612">
        <v>0</v>
      </c>
      <c r="I612">
        <v>0</v>
      </c>
      <c r="J612">
        <v>0</v>
      </c>
      <c r="K612">
        <v>344393.84</v>
      </c>
      <c r="L612" t="str">
        <f t="shared" si="9"/>
        <v>3-Small C&amp;I</v>
      </c>
    </row>
    <row r="613" spans="1:12" x14ac:dyDescent="0.35">
      <c r="A613">
        <v>2020</v>
      </c>
      <c r="B613">
        <v>4</v>
      </c>
      <c r="C613">
        <v>5</v>
      </c>
      <c r="D613">
        <v>201</v>
      </c>
      <c r="E613" t="s">
        <v>126</v>
      </c>
      <c r="F613">
        <v>2540.19</v>
      </c>
      <c r="G613">
        <v>-17.2</v>
      </c>
      <c r="H613">
        <v>0</v>
      </c>
      <c r="I613">
        <v>0</v>
      </c>
      <c r="J613">
        <v>0</v>
      </c>
      <c r="K613">
        <v>2522.9899999999998</v>
      </c>
      <c r="L613" t="str">
        <f t="shared" si="9"/>
        <v>3-Small C&amp;I</v>
      </c>
    </row>
    <row r="614" spans="1:12" x14ac:dyDescent="0.35">
      <c r="A614">
        <v>2020</v>
      </c>
      <c r="B614">
        <v>4</v>
      </c>
      <c r="C614">
        <v>5</v>
      </c>
      <c r="D614">
        <v>201</v>
      </c>
      <c r="E614" t="s">
        <v>117</v>
      </c>
      <c r="F614">
        <v>6948.73</v>
      </c>
      <c r="G614">
        <v>-47.24</v>
      </c>
      <c r="H614">
        <v>0</v>
      </c>
      <c r="I614">
        <v>0</v>
      </c>
      <c r="J614">
        <v>0</v>
      </c>
      <c r="K614">
        <v>6901.49</v>
      </c>
      <c r="L614" t="str">
        <f t="shared" si="9"/>
        <v>3-Small C&amp;I</v>
      </c>
    </row>
    <row r="615" spans="1:12" x14ac:dyDescent="0.35">
      <c r="A615">
        <v>2020</v>
      </c>
      <c r="B615">
        <v>4</v>
      </c>
      <c r="C615">
        <v>5</v>
      </c>
      <c r="D615">
        <v>201</v>
      </c>
      <c r="E615" t="s">
        <v>118</v>
      </c>
      <c r="F615">
        <v>42698.75</v>
      </c>
      <c r="G615">
        <v>-290.33999999999997</v>
      </c>
      <c r="H615">
        <v>0</v>
      </c>
      <c r="I615">
        <v>0</v>
      </c>
      <c r="J615">
        <v>0</v>
      </c>
      <c r="K615">
        <v>42408.41</v>
      </c>
      <c r="L615" t="str">
        <f t="shared" si="9"/>
        <v>3-Small C&amp;I</v>
      </c>
    </row>
    <row r="616" spans="1:12" x14ac:dyDescent="0.35">
      <c r="A616">
        <v>2020</v>
      </c>
      <c r="B616">
        <v>4</v>
      </c>
      <c r="C616">
        <v>5</v>
      </c>
      <c r="D616">
        <v>201</v>
      </c>
      <c r="E616" t="s">
        <v>119</v>
      </c>
      <c r="F616">
        <v>407987.78</v>
      </c>
      <c r="G616">
        <v>-204.05</v>
      </c>
      <c r="H616">
        <v>0</v>
      </c>
      <c r="I616">
        <v>0</v>
      </c>
      <c r="J616">
        <v>0</v>
      </c>
      <c r="K616">
        <v>407783.73</v>
      </c>
      <c r="L616" t="str">
        <f t="shared" si="9"/>
        <v>4-Medium C&amp;I</v>
      </c>
    </row>
    <row r="617" spans="1:12" x14ac:dyDescent="0.35">
      <c r="A617">
        <v>2020</v>
      </c>
      <c r="B617">
        <v>4</v>
      </c>
      <c r="C617">
        <v>5</v>
      </c>
      <c r="D617">
        <v>201</v>
      </c>
      <c r="E617" t="s">
        <v>127</v>
      </c>
      <c r="F617">
        <v>20102.89</v>
      </c>
      <c r="G617">
        <v>-10.07</v>
      </c>
      <c r="H617">
        <v>0</v>
      </c>
      <c r="I617">
        <v>0</v>
      </c>
      <c r="J617">
        <v>0</v>
      </c>
      <c r="K617">
        <v>20092.82</v>
      </c>
      <c r="L617" t="str">
        <f t="shared" si="9"/>
        <v>4-Medium C&amp;I</v>
      </c>
    </row>
    <row r="618" spans="1:12" x14ac:dyDescent="0.35">
      <c r="A618">
        <v>2020</v>
      </c>
      <c r="B618">
        <v>4</v>
      </c>
      <c r="C618">
        <v>5</v>
      </c>
      <c r="D618">
        <v>201</v>
      </c>
      <c r="E618" t="s">
        <v>128</v>
      </c>
      <c r="F618">
        <v>3506.47</v>
      </c>
      <c r="G618">
        <v>-1.75</v>
      </c>
      <c r="H618">
        <v>0</v>
      </c>
      <c r="I618">
        <v>0</v>
      </c>
      <c r="J618">
        <v>0</v>
      </c>
      <c r="K618">
        <v>3504.72</v>
      </c>
      <c r="L618" t="str">
        <f t="shared" si="9"/>
        <v>4-Medium C&amp;I</v>
      </c>
    </row>
    <row r="619" spans="1:12" x14ac:dyDescent="0.35">
      <c r="A619">
        <v>2020</v>
      </c>
      <c r="B619">
        <v>4</v>
      </c>
      <c r="C619">
        <v>5</v>
      </c>
      <c r="D619">
        <v>201</v>
      </c>
      <c r="E619" t="s">
        <v>120</v>
      </c>
      <c r="F619">
        <v>1123070.3799999999</v>
      </c>
      <c r="G619">
        <v>-561.02</v>
      </c>
      <c r="H619">
        <v>0</v>
      </c>
      <c r="I619">
        <v>0</v>
      </c>
      <c r="J619">
        <v>0</v>
      </c>
      <c r="K619">
        <v>1122509.3600000001</v>
      </c>
      <c r="L619" t="str">
        <f t="shared" si="9"/>
        <v>5-Large C&amp;I</v>
      </c>
    </row>
    <row r="620" spans="1:12" x14ac:dyDescent="0.35">
      <c r="A620">
        <v>2020</v>
      </c>
      <c r="B620">
        <v>4</v>
      </c>
      <c r="C620">
        <v>5</v>
      </c>
      <c r="D620">
        <v>201</v>
      </c>
      <c r="E620" t="s">
        <v>121</v>
      </c>
      <c r="F620">
        <v>1301906.2</v>
      </c>
      <c r="G620">
        <v>-33589.339999999997</v>
      </c>
      <c r="H620">
        <v>0</v>
      </c>
      <c r="I620">
        <v>0</v>
      </c>
      <c r="J620">
        <v>0</v>
      </c>
      <c r="K620">
        <v>1268316.8600000001</v>
      </c>
      <c r="L620" t="str">
        <f t="shared" si="9"/>
        <v>1-Residential</v>
      </c>
    </row>
    <row r="621" spans="1:12" x14ac:dyDescent="0.35">
      <c r="A621">
        <v>2020</v>
      </c>
      <c r="B621">
        <v>4</v>
      </c>
      <c r="C621">
        <v>5</v>
      </c>
      <c r="D621">
        <v>201</v>
      </c>
      <c r="E621" t="s">
        <v>122</v>
      </c>
      <c r="F621">
        <v>250808.4</v>
      </c>
      <c r="G621">
        <v>-6470.54</v>
      </c>
      <c r="H621">
        <v>0</v>
      </c>
      <c r="I621">
        <v>0</v>
      </c>
      <c r="J621">
        <v>0</v>
      </c>
      <c r="K621">
        <v>244337.86</v>
      </c>
      <c r="L621" t="str">
        <f t="shared" si="9"/>
        <v>2-Low Income Residential</v>
      </c>
    </row>
    <row r="622" spans="1:12" x14ac:dyDescent="0.35">
      <c r="A622">
        <v>2020</v>
      </c>
      <c r="B622">
        <v>5</v>
      </c>
      <c r="C622">
        <v>4</v>
      </c>
      <c r="D622">
        <v>201</v>
      </c>
      <c r="E622" t="s">
        <v>115</v>
      </c>
      <c r="F622">
        <v>105944.95</v>
      </c>
      <c r="G622">
        <v>-1430.69</v>
      </c>
      <c r="H622">
        <v>0</v>
      </c>
      <c r="I622">
        <v>0</v>
      </c>
      <c r="J622">
        <v>0</v>
      </c>
      <c r="K622">
        <v>104514.26</v>
      </c>
      <c r="L622" t="str">
        <f t="shared" si="9"/>
        <v>3-Small C&amp;I</v>
      </c>
    </row>
    <row r="623" spans="1:12" x14ac:dyDescent="0.35">
      <c r="A623">
        <v>2020</v>
      </c>
      <c r="B623">
        <v>5</v>
      </c>
      <c r="C623">
        <v>4</v>
      </c>
      <c r="D623">
        <v>201</v>
      </c>
      <c r="E623" t="s">
        <v>116</v>
      </c>
      <c r="F623">
        <v>102.81</v>
      </c>
      <c r="G623">
        <v>-1.39</v>
      </c>
      <c r="H623">
        <v>0</v>
      </c>
      <c r="I623">
        <v>0</v>
      </c>
      <c r="J623">
        <v>0</v>
      </c>
      <c r="K623">
        <v>101.42</v>
      </c>
      <c r="L623" t="str">
        <f t="shared" si="9"/>
        <v>3-Small C&amp;I</v>
      </c>
    </row>
    <row r="624" spans="1:12" x14ac:dyDescent="0.35">
      <c r="A624">
        <v>2020</v>
      </c>
      <c r="B624">
        <v>5</v>
      </c>
      <c r="C624">
        <v>4</v>
      </c>
      <c r="D624">
        <v>201</v>
      </c>
      <c r="E624" t="s">
        <v>117</v>
      </c>
      <c r="F624">
        <v>206.19</v>
      </c>
      <c r="G624">
        <v>-2.78</v>
      </c>
      <c r="H624">
        <v>0</v>
      </c>
      <c r="I624">
        <v>0</v>
      </c>
      <c r="J624">
        <v>0</v>
      </c>
      <c r="K624">
        <v>203.41</v>
      </c>
      <c r="L624" t="str">
        <f t="shared" si="9"/>
        <v>3-Small C&amp;I</v>
      </c>
    </row>
    <row r="625" spans="1:12" x14ac:dyDescent="0.35">
      <c r="A625">
        <v>2020</v>
      </c>
      <c r="B625">
        <v>5</v>
      </c>
      <c r="C625">
        <v>4</v>
      </c>
      <c r="D625">
        <v>201</v>
      </c>
      <c r="E625" t="s">
        <v>118</v>
      </c>
      <c r="F625">
        <v>1921.35</v>
      </c>
      <c r="G625">
        <v>-25.92</v>
      </c>
      <c r="H625">
        <v>0</v>
      </c>
      <c r="I625">
        <v>0</v>
      </c>
      <c r="J625">
        <v>0</v>
      </c>
      <c r="K625">
        <v>1895.43</v>
      </c>
      <c r="L625" t="str">
        <f t="shared" si="9"/>
        <v>3-Small C&amp;I</v>
      </c>
    </row>
    <row r="626" spans="1:12" x14ac:dyDescent="0.35">
      <c r="A626">
        <v>2020</v>
      </c>
      <c r="B626">
        <v>5</v>
      </c>
      <c r="C626">
        <v>4</v>
      </c>
      <c r="D626">
        <v>201</v>
      </c>
      <c r="E626" t="s">
        <v>119</v>
      </c>
      <c r="F626">
        <v>79907.59</v>
      </c>
      <c r="G626">
        <v>-95.24</v>
      </c>
      <c r="H626">
        <v>0</v>
      </c>
      <c r="I626">
        <v>0</v>
      </c>
      <c r="J626">
        <v>0</v>
      </c>
      <c r="K626">
        <v>79812.350000000006</v>
      </c>
      <c r="L626" t="str">
        <f t="shared" si="9"/>
        <v>4-Medium C&amp;I</v>
      </c>
    </row>
    <row r="627" spans="1:12" x14ac:dyDescent="0.35">
      <c r="A627">
        <v>2020</v>
      </c>
      <c r="B627">
        <v>5</v>
      </c>
      <c r="C627">
        <v>4</v>
      </c>
      <c r="D627">
        <v>201</v>
      </c>
      <c r="E627" t="s">
        <v>120</v>
      </c>
      <c r="F627">
        <v>255106.2</v>
      </c>
      <c r="G627">
        <v>-186.28</v>
      </c>
      <c r="H627">
        <v>0</v>
      </c>
      <c r="I627">
        <v>0</v>
      </c>
      <c r="J627">
        <v>0</v>
      </c>
      <c r="K627">
        <v>254919.92</v>
      </c>
      <c r="L627" t="str">
        <f t="shared" si="9"/>
        <v>5-Large C&amp;I</v>
      </c>
    </row>
    <row r="628" spans="1:12" x14ac:dyDescent="0.35">
      <c r="A628">
        <v>2020</v>
      </c>
      <c r="B628">
        <v>5</v>
      </c>
      <c r="C628">
        <v>4</v>
      </c>
      <c r="D628">
        <v>201</v>
      </c>
      <c r="E628" t="s">
        <v>121</v>
      </c>
      <c r="F628">
        <v>598708.55000000005</v>
      </c>
      <c r="G628">
        <v>-18617.28</v>
      </c>
      <c r="H628">
        <v>0</v>
      </c>
      <c r="I628">
        <v>0</v>
      </c>
      <c r="J628">
        <v>0</v>
      </c>
      <c r="K628">
        <v>580091.27</v>
      </c>
      <c r="L628" t="str">
        <f t="shared" si="9"/>
        <v>1-Residential</v>
      </c>
    </row>
    <row r="629" spans="1:12" x14ac:dyDescent="0.35">
      <c r="A629">
        <v>2020</v>
      </c>
      <c r="B629">
        <v>5</v>
      </c>
      <c r="C629">
        <v>4</v>
      </c>
      <c r="D629">
        <v>201</v>
      </c>
      <c r="E629" t="s">
        <v>122</v>
      </c>
      <c r="F629">
        <v>7875.42</v>
      </c>
      <c r="G629">
        <v>-244.97</v>
      </c>
      <c r="H629">
        <v>0</v>
      </c>
      <c r="I629">
        <v>0</v>
      </c>
      <c r="J629">
        <v>0</v>
      </c>
      <c r="K629">
        <v>7630.45</v>
      </c>
      <c r="L629" t="str">
        <f t="shared" si="9"/>
        <v>2-Low Income Residential</v>
      </c>
    </row>
    <row r="630" spans="1:12" x14ac:dyDescent="0.35">
      <c r="A630">
        <v>2020</v>
      </c>
      <c r="B630">
        <v>5</v>
      </c>
      <c r="C630">
        <v>4</v>
      </c>
      <c r="D630">
        <v>201</v>
      </c>
      <c r="E630" t="s">
        <v>123</v>
      </c>
      <c r="F630">
        <v>1081.54</v>
      </c>
      <c r="G630">
        <v>-14.6</v>
      </c>
      <c r="H630">
        <v>0</v>
      </c>
      <c r="I630">
        <v>0</v>
      </c>
      <c r="J630">
        <v>0</v>
      </c>
      <c r="K630">
        <v>1066.94</v>
      </c>
      <c r="L630" t="str">
        <f t="shared" si="9"/>
        <v>Street</v>
      </c>
    </row>
    <row r="631" spans="1:12" x14ac:dyDescent="0.35">
      <c r="A631">
        <v>2020</v>
      </c>
      <c r="B631">
        <v>5</v>
      </c>
      <c r="C631">
        <v>4</v>
      </c>
      <c r="D631">
        <v>201</v>
      </c>
      <c r="E631" t="s">
        <v>124</v>
      </c>
      <c r="F631">
        <v>462.76</v>
      </c>
      <c r="G631">
        <v>-6.25</v>
      </c>
      <c r="H631">
        <v>0</v>
      </c>
      <c r="I631">
        <v>0</v>
      </c>
      <c r="J631">
        <v>0</v>
      </c>
      <c r="K631">
        <v>456.51</v>
      </c>
      <c r="L631" t="str">
        <f t="shared" si="9"/>
        <v>Street</v>
      </c>
    </row>
    <row r="632" spans="1:12" x14ac:dyDescent="0.35">
      <c r="A632">
        <v>2020</v>
      </c>
      <c r="B632">
        <v>5</v>
      </c>
      <c r="C632">
        <v>4</v>
      </c>
      <c r="D632">
        <v>201</v>
      </c>
      <c r="E632" t="s">
        <v>125</v>
      </c>
      <c r="F632">
        <v>1.36</v>
      </c>
      <c r="G632">
        <v>-0.02</v>
      </c>
      <c r="H632">
        <v>0</v>
      </c>
      <c r="I632">
        <v>0</v>
      </c>
      <c r="J632">
        <v>0</v>
      </c>
      <c r="K632">
        <v>1.34</v>
      </c>
      <c r="L632" t="str">
        <f t="shared" si="9"/>
        <v>Street</v>
      </c>
    </row>
    <row r="633" spans="1:12" x14ac:dyDescent="0.35">
      <c r="A633">
        <v>2020</v>
      </c>
      <c r="B633">
        <v>5</v>
      </c>
      <c r="C633">
        <v>4</v>
      </c>
      <c r="D633">
        <v>201</v>
      </c>
      <c r="E633" t="s">
        <v>121</v>
      </c>
      <c r="F633">
        <v>86.44</v>
      </c>
      <c r="G633">
        <v>-2.7</v>
      </c>
      <c r="H633">
        <v>0</v>
      </c>
      <c r="I633">
        <v>0</v>
      </c>
      <c r="J633">
        <v>0</v>
      </c>
      <c r="K633">
        <v>83.74</v>
      </c>
      <c r="L633" t="str">
        <f t="shared" si="9"/>
        <v>1-Residential</v>
      </c>
    </row>
    <row r="634" spans="1:12" x14ac:dyDescent="0.35">
      <c r="A634">
        <v>2020</v>
      </c>
      <c r="B634">
        <v>5</v>
      </c>
      <c r="C634">
        <v>5</v>
      </c>
      <c r="D634">
        <v>201</v>
      </c>
      <c r="E634" t="s">
        <v>115</v>
      </c>
      <c r="F634">
        <v>6322401.6500000004</v>
      </c>
      <c r="G634">
        <v>-83642.59</v>
      </c>
      <c r="H634">
        <v>0</v>
      </c>
      <c r="I634">
        <v>0</v>
      </c>
      <c r="J634">
        <v>0</v>
      </c>
      <c r="K634">
        <v>6238759.0599999996</v>
      </c>
      <c r="L634" t="str">
        <f t="shared" si="9"/>
        <v>3-Small C&amp;I</v>
      </c>
    </row>
    <row r="635" spans="1:12" x14ac:dyDescent="0.35">
      <c r="A635">
        <v>2020</v>
      </c>
      <c r="B635">
        <v>5</v>
      </c>
      <c r="C635">
        <v>5</v>
      </c>
      <c r="D635">
        <v>201</v>
      </c>
      <c r="E635" t="s">
        <v>116</v>
      </c>
      <c r="F635">
        <v>503.4</v>
      </c>
      <c r="G635">
        <v>-6.79</v>
      </c>
      <c r="H635">
        <v>0</v>
      </c>
      <c r="I635">
        <v>0</v>
      </c>
      <c r="J635">
        <v>0</v>
      </c>
      <c r="K635">
        <v>496.61</v>
      </c>
      <c r="L635" t="str">
        <f t="shared" si="9"/>
        <v>3-Small C&amp;I</v>
      </c>
    </row>
    <row r="636" spans="1:12" x14ac:dyDescent="0.35">
      <c r="A636">
        <v>2020</v>
      </c>
      <c r="B636">
        <v>5</v>
      </c>
      <c r="C636">
        <v>5</v>
      </c>
      <c r="D636">
        <v>201</v>
      </c>
      <c r="E636" t="s">
        <v>126</v>
      </c>
      <c r="F636">
        <v>12370.21</v>
      </c>
      <c r="G636">
        <v>-168.29</v>
      </c>
      <c r="H636">
        <v>0</v>
      </c>
      <c r="I636">
        <v>0</v>
      </c>
      <c r="J636">
        <v>0</v>
      </c>
      <c r="K636">
        <v>12201.92</v>
      </c>
      <c r="L636" t="str">
        <f t="shared" si="9"/>
        <v>3-Small C&amp;I</v>
      </c>
    </row>
    <row r="637" spans="1:12" x14ac:dyDescent="0.35">
      <c r="A637">
        <v>2020</v>
      </c>
      <c r="B637">
        <v>5</v>
      </c>
      <c r="C637">
        <v>5</v>
      </c>
      <c r="D637">
        <v>201</v>
      </c>
      <c r="E637" t="s">
        <v>117</v>
      </c>
      <c r="F637">
        <v>110859.09</v>
      </c>
      <c r="G637">
        <v>-1479.41</v>
      </c>
      <c r="H637">
        <v>0</v>
      </c>
      <c r="I637">
        <v>0</v>
      </c>
      <c r="J637">
        <v>0</v>
      </c>
      <c r="K637">
        <v>109379.68</v>
      </c>
      <c r="L637" t="str">
        <f t="shared" si="9"/>
        <v>3-Small C&amp;I</v>
      </c>
    </row>
    <row r="638" spans="1:12" x14ac:dyDescent="0.35">
      <c r="A638">
        <v>2020</v>
      </c>
      <c r="B638">
        <v>5</v>
      </c>
      <c r="C638">
        <v>5</v>
      </c>
      <c r="D638">
        <v>201</v>
      </c>
      <c r="E638" t="s">
        <v>118</v>
      </c>
      <c r="F638">
        <v>785766.33</v>
      </c>
      <c r="G638">
        <v>-10382.24</v>
      </c>
      <c r="H638">
        <v>0</v>
      </c>
      <c r="I638">
        <v>0</v>
      </c>
      <c r="J638">
        <v>0</v>
      </c>
      <c r="K638">
        <v>775384.09</v>
      </c>
      <c r="L638" t="str">
        <f t="shared" si="9"/>
        <v>3-Small C&amp;I</v>
      </c>
    </row>
    <row r="639" spans="1:12" x14ac:dyDescent="0.35">
      <c r="A639">
        <v>2020</v>
      </c>
      <c r="B639">
        <v>5</v>
      </c>
      <c r="C639">
        <v>5</v>
      </c>
      <c r="D639">
        <v>201</v>
      </c>
      <c r="E639" t="s">
        <v>119</v>
      </c>
      <c r="F639">
        <v>9258579.3200000003</v>
      </c>
      <c r="G639">
        <v>-10582.51</v>
      </c>
      <c r="H639">
        <v>0</v>
      </c>
      <c r="I639">
        <v>0</v>
      </c>
      <c r="J639">
        <v>0</v>
      </c>
      <c r="K639">
        <v>9247996.8100000005</v>
      </c>
      <c r="L639" t="str">
        <f t="shared" si="9"/>
        <v>4-Medium C&amp;I</v>
      </c>
    </row>
    <row r="640" spans="1:12" x14ac:dyDescent="0.35">
      <c r="A640">
        <v>2020</v>
      </c>
      <c r="B640">
        <v>5</v>
      </c>
      <c r="C640">
        <v>5</v>
      </c>
      <c r="D640">
        <v>201</v>
      </c>
      <c r="E640" t="s">
        <v>127</v>
      </c>
      <c r="F640">
        <v>590618.29</v>
      </c>
      <c r="G640">
        <v>-689.23</v>
      </c>
      <c r="H640">
        <v>0</v>
      </c>
      <c r="I640">
        <v>0</v>
      </c>
      <c r="J640">
        <v>0</v>
      </c>
      <c r="K640">
        <v>589929.06000000006</v>
      </c>
      <c r="L640" t="str">
        <f t="shared" si="9"/>
        <v>4-Medium C&amp;I</v>
      </c>
    </row>
    <row r="641" spans="1:12" x14ac:dyDescent="0.35">
      <c r="A641">
        <v>2020</v>
      </c>
      <c r="B641">
        <v>5</v>
      </c>
      <c r="C641">
        <v>5</v>
      </c>
      <c r="D641">
        <v>201</v>
      </c>
      <c r="E641" t="s">
        <v>128</v>
      </c>
      <c r="F641">
        <v>355556.27</v>
      </c>
      <c r="G641">
        <v>-406.07</v>
      </c>
      <c r="H641">
        <v>0</v>
      </c>
      <c r="I641">
        <v>0</v>
      </c>
      <c r="J641">
        <v>0</v>
      </c>
      <c r="K641">
        <v>355150.2</v>
      </c>
      <c r="L641" t="str">
        <f t="shared" si="9"/>
        <v>4-Medium C&amp;I</v>
      </c>
    </row>
    <row r="642" spans="1:12" x14ac:dyDescent="0.35">
      <c r="A642">
        <v>2020</v>
      </c>
      <c r="B642">
        <v>5</v>
      </c>
      <c r="C642">
        <v>5</v>
      </c>
      <c r="D642">
        <v>201</v>
      </c>
      <c r="E642" t="s">
        <v>120</v>
      </c>
      <c r="F642">
        <v>17692476.329999998</v>
      </c>
      <c r="G642">
        <v>-19800.95</v>
      </c>
      <c r="H642">
        <v>0</v>
      </c>
      <c r="I642">
        <v>0</v>
      </c>
      <c r="J642">
        <v>0</v>
      </c>
      <c r="K642">
        <v>17672675.379999999</v>
      </c>
      <c r="L642" t="str">
        <f t="shared" ref="L642:L705" si="10">VLOOKUP(E642,N:O,2,FALSE)</f>
        <v>5-Large C&amp;I</v>
      </c>
    </row>
    <row r="643" spans="1:12" x14ac:dyDescent="0.35">
      <c r="A643">
        <v>2020</v>
      </c>
      <c r="B643">
        <v>5</v>
      </c>
      <c r="C643">
        <v>5</v>
      </c>
      <c r="D643">
        <v>201</v>
      </c>
      <c r="E643" t="s">
        <v>121</v>
      </c>
      <c r="F643">
        <v>28154453.629999999</v>
      </c>
      <c r="G643">
        <v>-871894.79</v>
      </c>
      <c r="H643">
        <v>0</v>
      </c>
      <c r="I643">
        <v>0</v>
      </c>
      <c r="J643">
        <v>0</v>
      </c>
      <c r="K643">
        <v>27282558.84</v>
      </c>
      <c r="L643" t="str">
        <f t="shared" si="10"/>
        <v>1-Residential</v>
      </c>
    </row>
    <row r="644" spans="1:12" x14ac:dyDescent="0.35">
      <c r="A644">
        <v>2020</v>
      </c>
      <c r="B644">
        <v>5</v>
      </c>
      <c r="C644">
        <v>5</v>
      </c>
      <c r="D644">
        <v>201</v>
      </c>
      <c r="E644" t="s">
        <v>122</v>
      </c>
      <c r="F644">
        <v>4133790.45</v>
      </c>
      <c r="G644">
        <v>-127865.01</v>
      </c>
      <c r="H644">
        <v>0</v>
      </c>
      <c r="I644">
        <v>0</v>
      </c>
      <c r="J644">
        <v>0</v>
      </c>
      <c r="K644">
        <v>4005925.44</v>
      </c>
      <c r="L644" t="str">
        <f t="shared" si="10"/>
        <v>2-Low Income Residential</v>
      </c>
    </row>
    <row r="645" spans="1:12" x14ac:dyDescent="0.35">
      <c r="A645">
        <v>2020</v>
      </c>
      <c r="B645">
        <v>5</v>
      </c>
      <c r="C645">
        <v>5</v>
      </c>
      <c r="D645">
        <v>201</v>
      </c>
      <c r="E645" t="s">
        <v>123</v>
      </c>
      <c r="F645">
        <v>42976.32</v>
      </c>
      <c r="G645">
        <v>-890.9</v>
      </c>
      <c r="H645">
        <v>0</v>
      </c>
      <c r="I645">
        <v>0</v>
      </c>
      <c r="J645">
        <v>0</v>
      </c>
      <c r="K645">
        <v>42085.42</v>
      </c>
      <c r="L645" t="str">
        <f t="shared" si="10"/>
        <v>Street</v>
      </c>
    </row>
    <row r="646" spans="1:12" x14ac:dyDescent="0.35">
      <c r="A646">
        <v>2020</v>
      </c>
      <c r="B646">
        <v>5</v>
      </c>
      <c r="C646">
        <v>5</v>
      </c>
      <c r="D646">
        <v>201</v>
      </c>
      <c r="E646" t="s">
        <v>129</v>
      </c>
      <c r="F646">
        <v>3603.09</v>
      </c>
      <c r="G646">
        <v>-48.65</v>
      </c>
      <c r="H646">
        <v>0</v>
      </c>
      <c r="I646">
        <v>0</v>
      </c>
      <c r="J646">
        <v>0</v>
      </c>
      <c r="K646">
        <v>3554.44</v>
      </c>
      <c r="L646" t="str">
        <f t="shared" si="10"/>
        <v>Street</v>
      </c>
    </row>
    <row r="647" spans="1:12" x14ac:dyDescent="0.35">
      <c r="A647">
        <v>2020</v>
      </c>
      <c r="B647">
        <v>5</v>
      </c>
      <c r="C647">
        <v>5</v>
      </c>
      <c r="D647">
        <v>201</v>
      </c>
      <c r="E647" t="s">
        <v>130</v>
      </c>
      <c r="F647">
        <v>297.52</v>
      </c>
      <c r="G647">
        <v>-4.03</v>
      </c>
      <c r="H647">
        <v>0</v>
      </c>
      <c r="I647">
        <v>0</v>
      </c>
      <c r="J647">
        <v>0</v>
      </c>
      <c r="K647">
        <v>293.49</v>
      </c>
      <c r="L647" t="str">
        <f t="shared" si="10"/>
        <v>Street</v>
      </c>
    </row>
    <row r="648" spans="1:12" x14ac:dyDescent="0.35">
      <c r="A648">
        <v>2020</v>
      </c>
      <c r="B648">
        <v>5</v>
      </c>
      <c r="C648">
        <v>5</v>
      </c>
      <c r="D648">
        <v>201</v>
      </c>
      <c r="E648" t="s">
        <v>124</v>
      </c>
      <c r="F648">
        <v>1048.57</v>
      </c>
      <c r="G648">
        <v>-13.95</v>
      </c>
      <c r="H648">
        <v>0</v>
      </c>
      <c r="I648">
        <v>0</v>
      </c>
      <c r="J648">
        <v>0</v>
      </c>
      <c r="K648">
        <v>1034.6199999999999</v>
      </c>
      <c r="L648" t="str">
        <f t="shared" si="10"/>
        <v>Street</v>
      </c>
    </row>
    <row r="649" spans="1:12" x14ac:dyDescent="0.35">
      <c r="A649">
        <v>2020</v>
      </c>
      <c r="B649">
        <v>5</v>
      </c>
      <c r="C649">
        <v>5</v>
      </c>
      <c r="D649">
        <v>201</v>
      </c>
      <c r="E649" t="s">
        <v>125</v>
      </c>
      <c r="F649">
        <v>108581.05</v>
      </c>
      <c r="G649">
        <v>-1465.8</v>
      </c>
      <c r="H649">
        <v>0</v>
      </c>
      <c r="I649">
        <v>0</v>
      </c>
      <c r="J649">
        <v>0</v>
      </c>
      <c r="K649">
        <v>107115.25</v>
      </c>
      <c r="L649" t="str">
        <f t="shared" si="10"/>
        <v>Street</v>
      </c>
    </row>
    <row r="650" spans="1:12" x14ac:dyDescent="0.35">
      <c r="A650">
        <v>2020</v>
      </c>
      <c r="B650">
        <v>5</v>
      </c>
      <c r="C650">
        <v>5</v>
      </c>
      <c r="D650">
        <v>201</v>
      </c>
      <c r="E650" t="s">
        <v>131</v>
      </c>
      <c r="F650">
        <v>153810.94</v>
      </c>
      <c r="G650">
        <v>-2391.81</v>
      </c>
      <c r="H650">
        <v>0</v>
      </c>
      <c r="I650">
        <v>0</v>
      </c>
      <c r="J650">
        <v>0</v>
      </c>
      <c r="K650">
        <v>151419.13</v>
      </c>
      <c r="L650" t="str">
        <f t="shared" si="10"/>
        <v>Street</v>
      </c>
    </row>
    <row r="651" spans="1:12" x14ac:dyDescent="0.35">
      <c r="A651">
        <v>2020</v>
      </c>
      <c r="B651">
        <v>5</v>
      </c>
      <c r="C651">
        <v>5</v>
      </c>
      <c r="D651">
        <v>201</v>
      </c>
      <c r="E651" t="s">
        <v>132</v>
      </c>
      <c r="F651">
        <v>3.82</v>
      </c>
      <c r="G651">
        <v>-0.11</v>
      </c>
      <c r="H651">
        <v>0</v>
      </c>
      <c r="I651">
        <v>0</v>
      </c>
      <c r="J651">
        <v>0</v>
      </c>
      <c r="K651">
        <v>3.71</v>
      </c>
      <c r="L651" t="str">
        <f t="shared" si="10"/>
        <v>Street</v>
      </c>
    </row>
    <row r="652" spans="1:12" x14ac:dyDescent="0.35">
      <c r="A652">
        <v>2020</v>
      </c>
      <c r="B652">
        <v>5</v>
      </c>
      <c r="C652">
        <v>5</v>
      </c>
      <c r="D652">
        <v>201</v>
      </c>
      <c r="E652" t="s">
        <v>115</v>
      </c>
      <c r="F652">
        <v>328820.3</v>
      </c>
      <c r="G652">
        <v>-4447.76</v>
      </c>
      <c r="H652">
        <v>0</v>
      </c>
      <c r="I652">
        <v>0</v>
      </c>
      <c r="J652">
        <v>0</v>
      </c>
      <c r="K652">
        <v>324372.53999999998</v>
      </c>
      <c r="L652" t="str">
        <f t="shared" si="10"/>
        <v>3-Small C&amp;I</v>
      </c>
    </row>
    <row r="653" spans="1:12" x14ac:dyDescent="0.35">
      <c r="A653">
        <v>2020</v>
      </c>
      <c r="B653">
        <v>5</v>
      </c>
      <c r="C653">
        <v>5</v>
      </c>
      <c r="D653">
        <v>201</v>
      </c>
      <c r="E653" t="s">
        <v>126</v>
      </c>
      <c r="F653">
        <v>2541.81</v>
      </c>
      <c r="G653">
        <v>-34.35</v>
      </c>
      <c r="H653">
        <v>0</v>
      </c>
      <c r="I653">
        <v>0</v>
      </c>
      <c r="J653">
        <v>0</v>
      </c>
      <c r="K653">
        <v>2507.46</v>
      </c>
      <c r="L653" t="str">
        <f t="shared" si="10"/>
        <v>3-Small C&amp;I</v>
      </c>
    </row>
    <row r="654" spans="1:12" x14ac:dyDescent="0.35">
      <c r="A654">
        <v>2020</v>
      </c>
      <c r="B654">
        <v>5</v>
      </c>
      <c r="C654">
        <v>5</v>
      </c>
      <c r="D654">
        <v>201</v>
      </c>
      <c r="E654" t="s">
        <v>117</v>
      </c>
      <c r="F654">
        <v>2624.27</v>
      </c>
      <c r="G654">
        <v>-56.65</v>
      </c>
      <c r="H654">
        <v>0</v>
      </c>
      <c r="I654">
        <v>0</v>
      </c>
      <c r="J654">
        <v>0</v>
      </c>
      <c r="K654">
        <v>2567.62</v>
      </c>
      <c r="L654" t="str">
        <f t="shared" si="10"/>
        <v>3-Small C&amp;I</v>
      </c>
    </row>
    <row r="655" spans="1:12" x14ac:dyDescent="0.35">
      <c r="A655">
        <v>2020</v>
      </c>
      <c r="B655">
        <v>5</v>
      </c>
      <c r="C655">
        <v>5</v>
      </c>
      <c r="D655">
        <v>201</v>
      </c>
      <c r="E655" t="s">
        <v>118</v>
      </c>
      <c r="F655">
        <v>36656.33</v>
      </c>
      <c r="G655">
        <v>-493.64</v>
      </c>
      <c r="H655">
        <v>0</v>
      </c>
      <c r="I655">
        <v>0</v>
      </c>
      <c r="J655">
        <v>0</v>
      </c>
      <c r="K655">
        <v>36162.69</v>
      </c>
      <c r="L655" t="str">
        <f t="shared" si="10"/>
        <v>3-Small C&amp;I</v>
      </c>
    </row>
    <row r="656" spans="1:12" x14ac:dyDescent="0.35">
      <c r="A656">
        <v>2020</v>
      </c>
      <c r="B656">
        <v>5</v>
      </c>
      <c r="C656">
        <v>5</v>
      </c>
      <c r="D656">
        <v>201</v>
      </c>
      <c r="E656" t="s">
        <v>119</v>
      </c>
      <c r="F656">
        <v>396203.42</v>
      </c>
      <c r="G656">
        <v>-479.56</v>
      </c>
      <c r="H656">
        <v>0</v>
      </c>
      <c r="I656">
        <v>0</v>
      </c>
      <c r="J656">
        <v>0</v>
      </c>
      <c r="K656">
        <v>395723.86</v>
      </c>
      <c r="L656" t="str">
        <f t="shared" si="10"/>
        <v>4-Medium C&amp;I</v>
      </c>
    </row>
    <row r="657" spans="1:12" x14ac:dyDescent="0.35">
      <c r="A657">
        <v>2020</v>
      </c>
      <c r="B657">
        <v>5</v>
      </c>
      <c r="C657">
        <v>5</v>
      </c>
      <c r="D657">
        <v>201</v>
      </c>
      <c r="E657" t="s">
        <v>127</v>
      </c>
      <c r="F657">
        <v>36420.74</v>
      </c>
      <c r="G657">
        <v>-43.69</v>
      </c>
      <c r="H657">
        <v>0</v>
      </c>
      <c r="I657">
        <v>0</v>
      </c>
      <c r="J657">
        <v>0</v>
      </c>
      <c r="K657">
        <v>36377.050000000003</v>
      </c>
      <c r="L657" t="str">
        <f t="shared" si="10"/>
        <v>4-Medium C&amp;I</v>
      </c>
    </row>
    <row r="658" spans="1:12" x14ac:dyDescent="0.35">
      <c r="A658">
        <v>2020</v>
      </c>
      <c r="B658">
        <v>5</v>
      </c>
      <c r="C658">
        <v>5</v>
      </c>
      <c r="D658">
        <v>201</v>
      </c>
      <c r="E658" t="s">
        <v>128</v>
      </c>
      <c r="F658">
        <v>5966.08</v>
      </c>
      <c r="G658">
        <v>-7.16</v>
      </c>
      <c r="H658">
        <v>0</v>
      </c>
      <c r="I658">
        <v>0</v>
      </c>
      <c r="J658">
        <v>0</v>
      </c>
      <c r="K658">
        <v>5958.92</v>
      </c>
      <c r="L658" t="str">
        <f t="shared" si="10"/>
        <v>4-Medium C&amp;I</v>
      </c>
    </row>
    <row r="659" spans="1:12" x14ac:dyDescent="0.35">
      <c r="A659">
        <v>2020</v>
      </c>
      <c r="B659">
        <v>5</v>
      </c>
      <c r="C659">
        <v>5</v>
      </c>
      <c r="D659">
        <v>201</v>
      </c>
      <c r="E659" t="s">
        <v>120</v>
      </c>
      <c r="F659">
        <v>1001016.65</v>
      </c>
      <c r="G659">
        <v>-1197.7</v>
      </c>
      <c r="H659">
        <v>0</v>
      </c>
      <c r="I659">
        <v>0</v>
      </c>
      <c r="J659">
        <v>0</v>
      </c>
      <c r="K659">
        <v>999818.95</v>
      </c>
      <c r="L659" t="str">
        <f t="shared" si="10"/>
        <v>5-Large C&amp;I</v>
      </c>
    </row>
    <row r="660" spans="1:12" x14ac:dyDescent="0.35">
      <c r="A660">
        <v>2020</v>
      </c>
      <c r="B660">
        <v>5</v>
      </c>
      <c r="C660">
        <v>5</v>
      </c>
      <c r="D660">
        <v>201</v>
      </c>
      <c r="E660" t="s">
        <v>121</v>
      </c>
      <c r="F660">
        <v>1185702.1299999999</v>
      </c>
      <c r="G660">
        <v>-36875.01</v>
      </c>
      <c r="H660">
        <v>0</v>
      </c>
      <c r="I660">
        <v>0</v>
      </c>
      <c r="J660">
        <v>0</v>
      </c>
      <c r="K660">
        <v>1148827.1200000001</v>
      </c>
      <c r="L660" t="str">
        <f t="shared" si="10"/>
        <v>1-Residential</v>
      </c>
    </row>
    <row r="661" spans="1:12" x14ac:dyDescent="0.35">
      <c r="A661">
        <v>2020</v>
      </c>
      <c r="B661">
        <v>5</v>
      </c>
      <c r="C661">
        <v>5</v>
      </c>
      <c r="D661">
        <v>201</v>
      </c>
      <c r="E661" t="s">
        <v>122</v>
      </c>
      <c r="F661">
        <v>242790.43</v>
      </c>
      <c r="G661">
        <v>-7549.49</v>
      </c>
      <c r="H661">
        <v>0</v>
      </c>
      <c r="I661">
        <v>0</v>
      </c>
      <c r="J661">
        <v>0</v>
      </c>
      <c r="K661">
        <v>235240.94</v>
      </c>
      <c r="L661" t="str">
        <f t="shared" si="10"/>
        <v>2-Low Income Residential</v>
      </c>
    </row>
    <row r="662" spans="1:12" x14ac:dyDescent="0.35">
      <c r="A662">
        <v>2020</v>
      </c>
      <c r="B662">
        <v>5</v>
      </c>
      <c r="C662">
        <v>5</v>
      </c>
      <c r="D662">
        <v>201</v>
      </c>
      <c r="E662" t="s">
        <v>125</v>
      </c>
      <c r="F662">
        <v>0.7</v>
      </c>
      <c r="G662">
        <v>-0.01</v>
      </c>
      <c r="H662">
        <v>0</v>
      </c>
      <c r="I662">
        <v>0</v>
      </c>
      <c r="J662">
        <v>0</v>
      </c>
      <c r="K662">
        <v>0.69</v>
      </c>
      <c r="L662" t="str">
        <f t="shared" si="10"/>
        <v>Street</v>
      </c>
    </row>
    <row r="663" spans="1:12" x14ac:dyDescent="0.35">
      <c r="A663">
        <v>2020</v>
      </c>
      <c r="B663">
        <v>5</v>
      </c>
      <c r="C663">
        <v>5</v>
      </c>
      <c r="D663">
        <v>201</v>
      </c>
      <c r="E663" t="s">
        <v>131</v>
      </c>
      <c r="F663">
        <v>-8345.99</v>
      </c>
      <c r="G663">
        <v>72.34</v>
      </c>
      <c r="H663">
        <v>0</v>
      </c>
      <c r="I663">
        <v>0</v>
      </c>
      <c r="J663">
        <v>0</v>
      </c>
      <c r="K663">
        <v>-8273.65</v>
      </c>
      <c r="L663" t="str">
        <f t="shared" si="10"/>
        <v>Street</v>
      </c>
    </row>
    <row r="664" spans="1:12" x14ac:dyDescent="0.35">
      <c r="A664">
        <v>2020</v>
      </c>
      <c r="B664">
        <v>6</v>
      </c>
      <c r="C664">
        <v>4</v>
      </c>
      <c r="D664">
        <v>201</v>
      </c>
      <c r="E664" t="s">
        <v>115</v>
      </c>
      <c r="F664">
        <v>112695.36</v>
      </c>
      <c r="G664">
        <v>-1521.43</v>
      </c>
      <c r="H664">
        <v>0</v>
      </c>
      <c r="I664">
        <v>0</v>
      </c>
      <c r="J664">
        <v>0</v>
      </c>
      <c r="K664">
        <v>111173.93</v>
      </c>
      <c r="L664" t="str">
        <f t="shared" si="10"/>
        <v>3-Small C&amp;I</v>
      </c>
    </row>
    <row r="665" spans="1:12" x14ac:dyDescent="0.35">
      <c r="A665">
        <v>2020</v>
      </c>
      <c r="B665">
        <v>6</v>
      </c>
      <c r="C665">
        <v>4</v>
      </c>
      <c r="D665">
        <v>201</v>
      </c>
      <c r="E665" t="s">
        <v>116</v>
      </c>
      <c r="F665">
        <v>103.06</v>
      </c>
      <c r="G665">
        <v>-1.39</v>
      </c>
      <c r="H665">
        <v>0</v>
      </c>
      <c r="I665">
        <v>0</v>
      </c>
      <c r="J665">
        <v>0</v>
      </c>
      <c r="K665">
        <v>101.67</v>
      </c>
      <c r="L665" t="str">
        <f t="shared" si="10"/>
        <v>3-Small C&amp;I</v>
      </c>
    </row>
    <row r="666" spans="1:12" x14ac:dyDescent="0.35">
      <c r="A666">
        <v>2020</v>
      </c>
      <c r="B666">
        <v>6</v>
      </c>
      <c r="C666">
        <v>4</v>
      </c>
      <c r="D666">
        <v>201</v>
      </c>
      <c r="E666" t="s">
        <v>117</v>
      </c>
      <c r="F666">
        <v>260.58</v>
      </c>
      <c r="G666">
        <v>-3.51</v>
      </c>
      <c r="H666">
        <v>0</v>
      </c>
      <c r="I666">
        <v>0</v>
      </c>
      <c r="J666">
        <v>0</v>
      </c>
      <c r="K666">
        <v>257.07</v>
      </c>
      <c r="L666" t="str">
        <f t="shared" si="10"/>
        <v>3-Small C&amp;I</v>
      </c>
    </row>
    <row r="667" spans="1:12" x14ac:dyDescent="0.35">
      <c r="A667">
        <v>2020</v>
      </c>
      <c r="B667">
        <v>6</v>
      </c>
      <c r="C667">
        <v>4</v>
      </c>
      <c r="D667">
        <v>201</v>
      </c>
      <c r="E667" t="s">
        <v>118</v>
      </c>
      <c r="F667">
        <v>1809.42</v>
      </c>
      <c r="G667">
        <v>-24.43</v>
      </c>
      <c r="H667">
        <v>0</v>
      </c>
      <c r="I667">
        <v>0</v>
      </c>
      <c r="J667">
        <v>0</v>
      </c>
      <c r="K667">
        <v>1784.99</v>
      </c>
      <c r="L667" t="str">
        <f t="shared" si="10"/>
        <v>3-Small C&amp;I</v>
      </c>
    </row>
    <row r="668" spans="1:12" x14ac:dyDescent="0.35">
      <c r="A668">
        <v>2020</v>
      </c>
      <c r="B668">
        <v>6</v>
      </c>
      <c r="C668">
        <v>4</v>
      </c>
      <c r="D668">
        <v>201</v>
      </c>
      <c r="E668" t="s">
        <v>119</v>
      </c>
      <c r="F668">
        <v>75135.539999999994</v>
      </c>
      <c r="G668">
        <v>-90.17</v>
      </c>
      <c r="H668">
        <v>0</v>
      </c>
      <c r="I668">
        <v>0</v>
      </c>
      <c r="J668">
        <v>0</v>
      </c>
      <c r="K668">
        <v>75045.37</v>
      </c>
      <c r="L668" t="str">
        <f t="shared" si="10"/>
        <v>4-Medium C&amp;I</v>
      </c>
    </row>
    <row r="669" spans="1:12" x14ac:dyDescent="0.35">
      <c r="A669">
        <v>2020</v>
      </c>
      <c r="B669">
        <v>6</v>
      </c>
      <c r="C669">
        <v>4</v>
      </c>
      <c r="D669">
        <v>201</v>
      </c>
      <c r="E669" t="s">
        <v>120</v>
      </c>
      <c r="F669">
        <v>104921.78</v>
      </c>
      <c r="G669">
        <v>-125.9</v>
      </c>
      <c r="H669">
        <v>0</v>
      </c>
      <c r="I669">
        <v>0</v>
      </c>
      <c r="J669">
        <v>0</v>
      </c>
      <c r="K669">
        <v>104795.88</v>
      </c>
      <c r="L669" t="str">
        <f t="shared" si="10"/>
        <v>5-Large C&amp;I</v>
      </c>
    </row>
    <row r="670" spans="1:12" x14ac:dyDescent="0.35">
      <c r="A670">
        <v>2020</v>
      </c>
      <c r="B670">
        <v>6</v>
      </c>
      <c r="C670">
        <v>4</v>
      </c>
      <c r="D670">
        <v>201</v>
      </c>
      <c r="E670" t="s">
        <v>121</v>
      </c>
      <c r="F670">
        <v>706853.92</v>
      </c>
      <c r="G670">
        <v>-21984.84</v>
      </c>
      <c r="H670">
        <v>0</v>
      </c>
      <c r="I670">
        <v>0</v>
      </c>
      <c r="J670">
        <v>0</v>
      </c>
      <c r="K670">
        <v>684869.08</v>
      </c>
      <c r="L670" t="str">
        <f t="shared" si="10"/>
        <v>1-Residential</v>
      </c>
    </row>
    <row r="671" spans="1:12" x14ac:dyDescent="0.35">
      <c r="A671">
        <v>2020</v>
      </c>
      <c r="B671">
        <v>6</v>
      </c>
      <c r="C671">
        <v>4</v>
      </c>
      <c r="D671">
        <v>201</v>
      </c>
      <c r="E671" t="s">
        <v>122</v>
      </c>
      <c r="F671">
        <v>7220.18</v>
      </c>
      <c r="G671">
        <v>-224.56</v>
      </c>
      <c r="H671">
        <v>0</v>
      </c>
      <c r="I671">
        <v>0</v>
      </c>
      <c r="J671">
        <v>0</v>
      </c>
      <c r="K671">
        <v>6995.62</v>
      </c>
      <c r="L671" t="str">
        <f t="shared" si="10"/>
        <v>2-Low Income Residential</v>
      </c>
    </row>
    <row r="672" spans="1:12" x14ac:dyDescent="0.35">
      <c r="A672">
        <v>2020</v>
      </c>
      <c r="B672">
        <v>6</v>
      </c>
      <c r="C672">
        <v>4</v>
      </c>
      <c r="D672">
        <v>201</v>
      </c>
      <c r="E672" t="s">
        <v>123</v>
      </c>
      <c r="F672">
        <v>1171.74</v>
      </c>
      <c r="G672">
        <v>-15.82</v>
      </c>
      <c r="H672">
        <v>0</v>
      </c>
      <c r="I672">
        <v>0</v>
      </c>
      <c r="J672">
        <v>0</v>
      </c>
      <c r="K672">
        <v>1155.92</v>
      </c>
      <c r="L672" t="str">
        <f t="shared" si="10"/>
        <v>Street</v>
      </c>
    </row>
    <row r="673" spans="1:12" x14ac:dyDescent="0.35">
      <c r="A673">
        <v>2020</v>
      </c>
      <c r="B673">
        <v>6</v>
      </c>
      <c r="C673">
        <v>4</v>
      </c>
      <c r="D673">
        <v>201</v>
      </c>
      <c r="E673" t="s">
        <v>124</v>
      </c>
      <c r="F673">
        <v>503.96</v>
      </c>
      <c r="G673">
        <v>-6.81</v>
      </c>
      <c r="H673">
        <v>0</v>
      </c>
      <c r="I673">
        <v>0</v>
      </c>
      <c r="J673">
        <v>0</v>
      </c>
      <c r="K673">
        <v>497.15</v>
      </c>
      <c r="L673" t="str">
        <f t="shared" si="10"/>
        <v>Street</v>
      </c>
    </row>
    <row r="674" spans="1:12" x14ac:dyDescent="0.35">
      <c r="A674">
        <v>2020</v>
      </c>
      <c r="B674">
        <v>6</v>
      </c>
      <c r="C674">
        <v>4</v>
      </c>
      <c r="D674">
        <v>201</v>
      </c>
      <c r="E674" t="s">
        <v>125</v>
      </c>
      <c r="F674">
        <v>1.92</v>
      </c>
      <c r="G674">
        <v>-0.03</v>
      </c>
      <c r="H674">
        <v>0</v>
      </c>
      <c r="I674">
        <v>0</v>
      </c>
      <c r="J674">
        <v>0</v>
      </c>
      <c r="K674">
        <v>1.89</v>
      </c>
      <c r="L674" t="str">
        <f t="shared" si="10"/>
        <v>Street</v>
      </c>
    </row>
    <row r="675" spans="1:12" x14ac:dyDescent="0.35">
      <c r="A675">
        <v>2020</v>
      </c>
      <c r="B675">
        <v>6</v>
      </c>
      <c r="C675">
        <v>4</v>
      </c>
      <c r="D675">
        <v>201</v>
      </c>
      <c r="E675" t="s">
        <v>121</v>
      </c>
      <c r="F675">
        <v>48.25</v>
      </c>
      <c r="G675">
        <v>-1.5</v>
      </c>
      <c r="H675">
        <v>0</v>
      </c>
      <c r="I675">
        <v>0</v>
      </c>
      <c r="J675">
        <v>0</v>
      </c>
      <c r="K675">
        <v>46.75</v>
      </c>
      <c r="L675" t="str">
        <f t="shared" si="10"/>
        <v>1-Residential</v>
      </c>
    </row>
    <row r="676" spans="1:12" x14ac:dyDescent="0.35">
      <c r="A676">
        <v>2020</v>
      </c>
      <c r="B676">
        <v>6</v>
      </c>
      <c r="C676">
        <v>5</v>
      </c>
      <c r="D676">
        <v>201</v>
      </c>
      <c r="E676" t="s">
        <v>115</v>
      </c>
      <c r="F676">
        <v>6941292.2599999998</v>
      </c>
      <c r="G676">
        <v>-93943.92</v>
      </c>
      <c r="H676">
        <v>0</v>
      </c>
      <c r="I676">
        <v>0</v>
      </c>
      <c r="J676">
        <v>0</v>
      </c>
      <c r="K676">
        <v>6847348.3399999999</v>
      </c>
      <c r="L676" t="str">
        <f t="shared" si="10"/>
        <v>3-Small C&amp;I</v>
      </c>
    </row>
    <row r="677" spans="1:12" x14ac:dyDescent="0.35">
      <c r="A677">
        <v>2020</v>
      </c>
      <c r="B677">
        <v>6</v>
      </c>
      <c r="C677">
        <v>5</v>
      </c>
      <c r="D677">
        <v>201</v>
      </c>
      <c r="E677" t="s">
        <v>116</v>
      </c>
      <c r="F677">
        <v>456.37</v>
      </c>
      <c r="G677">
        <v>-6.18</v>
      </c>
      <c r="H677">
        <v>0</v>
      </c>
      <c r="I677">
        <v>0</v>
      </c>
      <c r="J677">
        <v>0</v>
      </c>
      <c r="K677">
        <v>450.19</v>
      </c>
      <c r="L677" t="str">
        <f t="shared" si="10"/>
        <v>3-Small C&amp;I</v>
      </c>
    </row>
    <row r="678" spans="1:12" x14ac:dyDescent="0.35">
      <c r="A678">
        <v>2020</v>
      </c>
      <c r="B678">
        <v>6</v>
      </c>
      <c r="C678">
        <v>5</v>
      </c>
      <c r="D678">
        <v>201</v>
      </c>
      <c r="E678" t="s">
        <v>126</v>
      </c>
      <c r="F678">
        <v>12512.89</v>
      </c>
      <c r="G678">
        <v>-169.33</v>
      </c>
      <c r="H678">
        <v>0</v>
      </c>
      <c r="I678">
        <v>0</v>
      </c>
      <c r="J678">
        <v>0</v>
      </c>
      <c r="K678">
        <v>12343.56</v>
      </c>
      <c r="L678" t="str">
        <f t="shared" si="10"/>
        <v>3-Small C&amp;I</v>
      </c>
    </row>
    <row r="679" spans="1:12" x14ac:dyDescent="0.35">
      <c r="A679">
        <v>2020</v>
      </c>
      <c r="B679">
        <v>6</v>
      </c>
      <c r="C679">
        <v>5</v>
      </c>
      <c r="D679">
        <v>201</v>
      </c>
      <c r="E679" t="s">
        <v>117</v>
      </c>
      <c r="F679">
        <v>96095.94</v>
      </c>
      <c r="G679">
        <v>-1297.26</v>
      </c>
      <c r="H679">
        <v>0</v>
      </c>
      <c r="I679">
        <v>0</v>
      </c>
      <c r="J679">
        <v>0</v>
      </c>
      <c r="K679">
        <v>94798.68</v>
      </c>
      <c r="L679" t="str">
        <f t="shared" si="10"/>
        <v>3-Small C&amp;I</v>
      </c>
    </row>
    <row r="680" spans="1:12" x14ac:dyDescent="0.35">
      <c r="A680">
        <v>2020</v>
      </c>
      <c r="B680">
        <v>6</v>
      </c>
      <c r="C680">
        <v>5</v>
      </c>
      <c r="D680">
        <v>201</v>
      </c>
      <c r="E680" t="s">
        <v>118</v>
      </c>
      <c r="F680">
        <v>710077.88</v>
      </c>
      <c r="G680">
        <v>-9615.57</v>
      </c>
      <c r="H680">
        <v>0</v>
      </c>
      <c r="I680">
        <v>0</v>
      </c>
      <c r="J680">
        <v>0</v>
      </c>
      <c r="K680">
        <v>700462.31</v>
      </c>
      <c r="L680" t="str">
        <f t="shared" si="10"/>
        <v>3-Small C&amp;I</v>
      </c>
    </row>
    <row r="681" spans="1:12" x14ac:dyDescent="0.35">
      <c r="A681">
        <v>2020</v>
      </c>
      <c r="B681">
        <v>6</v>
      </c>
      <c r="C681">
        <v>5</v>
      </c>
      <c r="D681">
        <v>201</v>
      </c>
      <c r="E681" t="s">
        <v>119</v>
      </c>
      <c r="F681">
        <v>9800831.9000000004</v>
      </c>
      <c r="G681">
        <v>-11768.7</v>
      </c>
      <c r="H681">
        <v>0</v>
      </c>
      <c r="I681">
        <v>0</v>
      </c>
      <c r="J681">
        <v>0</v>
      </c>
      <c r="K681">
        <v>9789063.1999999993</v>
      </c>
      <c r="L681" t="str">
        <f t="shared" si="10"/>
        <v>4-Medium C&amp;I</v>
      </c>
    </row>
    <row r="682" spans="1:12" x14ac:dyDescent="0.35">
      <c r="A682">
        <v>2020</v>
      </c>
      <c r="B682">
        <v>6</v>
      </c>
      <c r="C682">
        <v>5</v>
      </c>
      <c r="D682">
        <v>201</v>
      </c>
      <c r="E682" t="s">
        <v>127</v>
      </c>
      <c r="F682">
        <v>525916.56999999995</v>
      </c>
      <c r="G682">
        <v>-631.14</v>
      </c>
      <c r="H682">
        <v>0</v>
      </c>
      <c r="I682">
        <v>0</v>
      </c>
      <c r="J682">
        <v>0</v>
      </c>
      <c r="K682">
        <v>525285.43000000005</v>
      </c>
      <c r="L682" t="str">
        <f t="shared" si="10"/>
        <v>4-Medium C&amp;I</v>
      </c>
    </row>
    <row r="683" spans="1:12" x14ac:dyDescent="0.35">
      <c r="A683">
        <v>2020</v>
      </c>
      <c r="B683">
        <v>6</v>
      </c>
      <c r="C683">
        <v>5</v>
      </c>
      <c r="D683">
        <v>201</v>
      </c>
      <c r="E683" t="s">
        <v>128</v>
      </c>
      <c r="F683">
        <v>351813.92</v>
      </c>
      <c r="G683">
        <v>-422.17</v>
      </c>
      <c r="H683">
        <v>0</v>
      </c>
      <c r="I683">
        <v>0</v>
      </c>
      <c r="J683">
        <v>0</v>
      </c>
      <c r="K683">
        <v>351391.75</v>
      </c>
      <c r="L683" t="str">
        <f t="shared" si="10"/>
        <v>4-Medium C&amp;I</v>
      </c>
    </row>
    <row r="684" spans="1:12" x14ac:dyDescent="0.35">
      <c r="A684">
        <v>2020</v>
      </c>
      <c r="B684">
        <v>6</v>
      </c>
      <c r="C684">
        <v>5</v>
      </c>
      <c r="D684">
        <v>201</v>
      </c>
      <c r="E684" t="s">
        <v>120</v>
      </c>
      <c r="F684">
        <v>19774476.98</v>
      </c>
      <c r="G684">
        <v>-23694.76</v>
      </c>
      <c r="H684">
        <v>0</v>
      </c>
      <c r="I684">
        <v>0</v>
      </c>
      <c r="J684">
        <v>0</v>
      </c>
      <c r="K684">
        <v>19750782.219999999</v>
      </c>
      <c r="L684" t="str">
        <f t="shared" si="10"/>
        <v>5-Large C&amp;I</v>
      </c>
    </row>
    <row r="685" spans="1:12" x14ac:dyDescent="0.35">
      <c r="A685">
        <v>2020</v>
      </c>
      <c r="B685">
        <v>6</v>
      </c>
      <c r="C685">
        <v>5</v>
      </c>
      <c r="D685">
        <v>201</v>
      </c>
      <c r="E685" t="s">
        <v>121</v>
      </c>
      <c r="F685">
        <v>31075226.23</v>
      </c>
      <c r="G685">
        <v>-966545.19</v>
      </c>
      <c r="H685">
        <v>0</v>
      </c>
      <c r="I685">
        <v>0</v>
      </c>
      <c r="J685">
        <v>0</v>
      </c>
      <c r="K685">
        <v>30108681.039999999</v>
      </c>
      <c r="L685" t="str">
        <f t="shared" si="10"/>
        <v>1-Residential</v>
      </c>
    </row>
    <row r="686" spans="1:12" x14ac:dyDescent="0.35">
      <c r="A686">
        <v>2020</v>
      </c>
      <c r="B686">
        <v>6</v>
      </c>
      <c r="C686">
        <v>5</v>
      </c>
      <c r="D686">
        <v>201</v>
      </c>
      <c r="E686" t="s">
        <v>122</v>
      </c>
      <c r="F686">
        <v>4225336.7699999996</v>
      </c>
      <c r="G686">
        <v>-131413.35</v>
      </c>
      <c r="H686">
        <v>0</v>
      </c>
      <c r="I686">
        <v>0</v>
      </c>
      <c r="J686">
        <v>0</v>
      </c>
      <c r="K686">
        <v>4093923.42</v>
      </c>
      <c r="L686" t="str">
        <f t="shared" si="10"/>
        <v>2-Low Income Residential</v>
      </c>
    </row>
    <row r="687" spans="1:12" x14ac:dyDescent="0.35">
      <c r="A687">
        <v>2020</v>
      </c>
      <c r="B687">
        <v>6</v>
      </c>
      <c r="C687">
        <v>5</v>
      </c>
      <c r="D687">
        <v>201</v>
      </c>
      <c r="E687" t="s">
        <v>123</v>
      </c>
      <c r="F687">
        <v>97818.07</v>
      </c>
      <c r="G687">
        <v>-1326.88</v>
      </c>
      <c r="H687">
        <v>0</v>
      </c>
      <c r="I687">
        <v>0</v>
      </c>
      <c r="J687">
        <v>0</v>
      </c>
      <c r="K687">
        <v>96491.19</v>
      </c>
      <c r="L687" t="str">
        <f t="shared" si="10"/>
        <v>Street</v>
      </c>
    </row>
    <row r="688" spans="1:12" x14ac:dyDescent="0.35">
      <c r="A688">
        <v>2020</v>
      </c>
      <c r="B688">
        <v>6</v>
      </c>
      <c r="C688">
        <v>5</v>
      </c>
      <c r="D688">
        <v>201</v>
      </c>
      <c r="E688" t="s">
        <v>129</v>
      </c>
      <c r="F688">
        <v>-2796.76</v>
      </c>
      <c r="G688">
        <v>7.93</v>
      </c>
      <c r="H688">
        <v>0</v>
      </c>
      <c r="I688">
        <v>0</v>
      </c>
      <c r="J688">
        <v>0</v>
      </c>
      <c r="K688">
        <v>-2788.83</v>
      </c>
      <c r="L688" t="str">
        <f t="shared" si="10"/>
        <v>Street</v>
      </c>
    </row>
    <row r="689" spans="1:12" x14ac:dyDescent="0.35">
      <c r="A689">
        <v>2020</v>
      </c>
      <c r="B689">
        <v>6</v>
      </c>
      <c r="C689">
        <v>5</v>
      </c>
      <c r="D689">
        <v>201</v>
      </c>
      <c r="E689" t="s">
        <v>130</v>
      </c>
      <c r="F689">
        <v>322.2</v>
      </c>
      <c r="G689">
        <v>-4.34</v>
      </c>
      <c r="H689">
        <v>0</v>
      </c>
      <c r="I689">
        <v>0</v>
      </c>
      <c r="J689">
        <v>0</v>
      </c>
      <c r="K689">
        <v>317.86</v>
      </c>
      <c r="L689" t="str">
        <f t="shared" si="10"/>
        <v>Street</v>
      </c>
    </row>
    <row r="690" spans="1:12" x14ac:dyDescent="0.35">
      <c r="A690">
        <v>2020</v>
      </c>
      <c r="B690">
        <v>6</v>
      </c>
      <c r="C690">
        <v>5</v>
      </c>
      <c r="D690">
        <v>201</v>
      </c>
      <c r="E690" t="s">
        <v>124</v>
      </c>
      <c r="F690">
        <v>-118.01</v>
      </c>
      <c r="G690">
        <v>-3.85</v>
      </c>
      <c r="H690">
        <v>0</v>
      </c>
      <c r="I690">
        <v>0</v>
      </c>
      <c r="J690">
        <v>0</v>
      </c>
      <c r="K690">
        <v>-121.86</v>
      </c>
      <c r="L690" t="str">
        <f t="shared" si="10"/>
        <v>Street</v>
      </c>
    </row>
    <row r="691" spans="1:12" x14ac:dyDescent="0.35">
      <c r="A691">
        <v>2020</v>
      </c>
      <c r="B691">
        <v>6</v>
      </c>
      <c r="C691">
        <v>5</v>
      </c>
      <c r="D691">
        <v>201</v>
      </c>
      <c r="E691" t="s">
        <v>125</v>
      </c>
      <c r="F691">
        <v>116002.26</v>
      </c>
      <c r="G691">
        <v>-1568.44</v>
      </c>
      <c r="H691">
        <v>0</v>
      </c>
      <c r="I691">
        <v>0</v>
      </c>
      <c r="J691">
        <v>0</v>
      </c>
      <c r="K691">
        <v>114433.82</v>
      </c>
      <c r="L691" t="str">
        <f t="shared" si="10"/>
        <v>Street</v>
      </c>
    </row>
    <row r="692" spans="1:12" x14ac:dyDescent="0.35">
      <c r="A692">
        <v>2020</v>
      </c>
      <c r="B692">
        <v>6</v>
      </c>
      <c r="C692">
        <v>5</v>
      </c>
      <c r="D692">
        <v>201</v>
      </c>
      <c r="E692" t="s">
        <v>131</v>
      </c>
      <c r="F692">
        <v>243744.38</v>
      </c>
      <c r="G692">
        <v>-3190.39</v>
      </c>
      <c r="H692">
        <v>0</v>
      </c>
      <c r="I692">
        <v>0</v>
      </c>
      <c r="J692">
        <v>0</v>
      </c>
      <c r="K692">
        <v>240553.99</v>
      </c>
      <c r="L692" t="str">
        <f t="shared" si="10"/>
        <v>Street</v>
      </c>
    </row>
    <row r="693" spans="1:12" x14ac:dyDescent="0.35">
      <c r="A693">
        <v>2020</v>
      </c>
      <c r="B693">
        <v>6</v>
      </c>
      <c r="C693">
        <v>5</v>
      </c>
      <c r="D693">
        <v>201</v>
      </c>
      <c r="E693" t="s">
        <v>132</v>
      </c>
      <c r="F693">
        <v>13.41</v>
      </c>
      <c r="G693">
        <v>-0.18</v>
      </c>
      <c r="H693">
        <v>0</v>
      </c>
      <c r="I693">
        <v>0</v>
      </c>
      <c r="J693">
        <v>0</v>
      </c>
      <c r="K693">
        <v>13.23</v>
      </c>
      <c r="L693" t="str">
        <f t="shared" si="10"/>
        <v>Street</v>
      </c>
    </row>
    <row r="694" spans="1:12" x14ac:dyDescent="0.35">
      <c r="A694">
        <v>2020</v>
      </c>
      <c r="B694">
        <v>6</v>
      </c>
      <c r="C694">
        <v>5</v>
      </c>
      <c r="D694">
        <v>201</v>
      </c>
      <c r="E694" t="s">
        <v>115</v>
      </c>
      <c r="F694">
        <v>482722.89</v>
      </c>
      <c r="G694">
        <v>-6487.76</v>
      </c>
      <c r="H694">
        <v>0</v>
      </c>
      <c r="I694">
        <v>0</v>
      </c>
      <c r="J694">
        <v>0</v>
      </c>
      <c r="K694">
        <v>476235.13</v>
      </c>
      <c r="L694" t="str">
        <f t="shared" si="10"/>
        <v>3-Small C&amp;I</v>
      </c>
    </row>
    <row r="695" spans="1:12" x14ac:dyDescent="0.35">
      <c r="A695">
        <v>2020</v>
      </c>
      <c r="B695">
        <v>6</v>
      </c>
      <c r="C695">
        <v>5</v>
      </c>
      <c r="D695">
        <v>201</v>
      </c>
      <c r="E695" t="s">
        <v>126</v>
      </c>
      <c r="F695">
        <v>2533.11</v>
      </c>
      <c r="G695">
        <v>-34.229999999999997</v>
      </c>
      <c r="H695">
        <v>0</v>
      </c>
      <c r="I695">
        <v>0</v>
      </c>
      <c r="J695">
        <v>0</v>
      </c>
      <c r="K695">
        <v>2498.88</v>
      </c>
      <c r="L695" t="str">
        <f t="shared" si="10"/>
        <v>3-Small C&amp;I</v>
      </c>
    </row>
    <row r="696" spans="1:12" x14ac:dyDescent="0.35">
      <c r="A696">
        <v>2020</v>
      </c>
      <c r="B696">
        <v>6</v>
      </c>
      <c r="C696">
        <v>5</v>
      </c>
      <c r="D696">
        <v>201</v>
      </c>
      <c r="E696" t="s">
        <v>117</v>
      </c>
      <c r="F696">
        <v>8001.37</v>
      </c>
      <c r="G696">
        <v>-108.02</v>
      </c>
      <c r="H696">
        <v>0</v>
      </c>
      <c r="I696">
        <v>0</v>
      </c>
      <c r="J696">
        <v>0</v>
      </c>
      <c r="K696">
        <v>7893.35</v>
      </c>
      <c r="L696" t="str">
        <f t="shared" si="10"/>
        <v>3-Small C&amp;I</v>
      </c>
    </row>
    <row r="697" spans="1:12" x14ac:dyDescent="0.35">
      <c r="A697">
        <v>2020</v>
      </c>
      <c r="B697">
        <v>6</v>
      </c>
      <c r="C697">
        <v>5</v>
      </c>
      <c r="D697">
        <v>201</v>
      </c>
      <c r="E697" t="s">
        <v>118</v>
      </c>
      <c r="F697">
        <v>38617.46</v>
      </c>
      <c r="G697">
        <v>-515.97</v>
      </c>
      <c r="H697">
        <v>0</v>
      </c>
      <c r="I697">
        <v>0</v>
      </c>
      <c r="J697">
        <v>0</v>
      </c>
      <c r="K697">
        <v>38101.49</v>
      </c>
      <c r="L697" t="str">
        <f t="shared" si="10"/>
        <v>3-Small C&amp;I</v>
      </c>
    </row>
    <row r="698" spans="1:12" x14ac:dyDescent="0.35">
      <c r="A698">
        <v>2020</v>
      </c>
      <c r="B698">
        <v>6</v>
      </c>
      <c r="C698">
        <v>5</v>
      </c>
      <c r="D698">
        <v>201</v>
      </c>
      <c r="E698" t="s">
        <v>119</v>
      </c>
      <c r="F698">
        <v>597310.18000000005</v>
      </c>
      <c r="G698">
        <v>-716.39</v>
      </c>
      <c r="H698">
        <v>0</v>
      </c>
      <c r="I698">
        <v>0</v>
      </c>
      <c r="J698">
        <v>0</v>
      </c>
      <c r="K698">
        <v>596593.79</v>
      </c>
      <c r="L698" t="str">
        <f t="shared" si="10"/>
        <v>4-Medium C&amp;I</v>
      </c>
    </row>
    <row r="699" spans="1:12" x14ac:dyDescent="0.35">
      <c r="A699">
        <v>2020</v>
      </c>
      <c r="B699">
        <v>6</v>
      </c>
      <c r="C699">
        <v>5</v>
      </c>
      <c r="D699">
        <v>201</v>
      </c>
      <c r="E699" t="s">
        <v>127</v>
      </c>
      <c r="F699">
        <v>42167.33</v>
      </c>
      <c r="G699">
        <v>-50.58</v>
      </c>
      <c r="H699">
        <v>0</v>
      </c>
      <c r="I699">
        <v>0</v>
      </c>
      <c r="J699">
        <v>0</v>
      </c>
      <c r="K699">
        <v>42116.75</v>
      </c>
      <c r="L699" t="str">
        <f t="shared" si="10"/>
        <v>4-Medium C&amp;I</v>
      </c>
    </row>
    <row r="700" spans="1:12" x14ac:dyDescent="0.35">
      <c r="A700">
        <v>2020</v>
      </c>
      <c r="B700">
        <v>6</v>
      </c>
      <c r="C700">
        <v>5</v>
      </c>
      <c r="D700">
        <v>201</v>
      </c>
      <c r="E700" t="s">
        <v>128</v>
      </c>
      <c r="F700">
        <v>15986.52</v>
      </c>
      <c r="G700">
        <v>-19.190000000000001</v>
      </c>
      <c r="H700">
        <v>0</v>
      </c>
      <c r="I700">
        <v>0</v>
      </c>
      <c r="J700">
        <v>0</v>
      </c>
      <c r="K700">
        <v>15967.33</v>
      </c>
      <c r="L700" t="str">
        <f t="shared" si="10"/>
        <v>4-Medium C&amp;I</v>
      </c>
    </row>
    <row r="701" spans="1:12" x14ac:dyDescent="0.35">
      <c r="A701">
        <v>2020</v>
      </c>
      <c r="B701">
        <v>6</v>
      </c>
      <c r="C701">
        <v>5</v>
      </c>
      <c r="D701">
        <v>201</v>
      </c>
      <c r="E701" t="s">
        <v>120</v>
      </c>
      <c r="F701">
        <v>1333384.71</v>
      </c>
      <c r="G701">
        <v>-1591.51</v>
      </c>
      <c r="H701">
        <v>0</v>
      </c>
      <c r="I701">
        <v>0</v>
      </c>
      <c r="J701">
        <v>0</v>
      </c>
      <c r="K701">
        <v>1331793.2</v>
      </c>
      <c r="L701" t="str">
        <f t="shared" si="10"/>
        <v>5-Large C&amp;I</v>
      </c>
    </row>
    <row r="702" spans="1:12" x14ac:dyDescent="0.35">
      <c r="A702">
        <v>2020</v>
      </c>
      <c r="B702">
        <v>6</v>
      </c>
      <c r="C702">
        <v>5</v>
      </c>
      <c r="D702">
        <v>201</v>
      </c>
      <c r="E702" t="s">
        <v>121</v>
      </c>
      <c r="F702">
        <v>2235110.4900000002</v>
      </c>
      <c r="G702">
        <v>-69522.149999999994</v>
      </c>
      <c r="H702">
        <v>0</v>
      </c>
      <c r="I702">
        <v>0</v>
      </c>
      <c r="J702">
        <v>0</v>
      </c>
      <c r="K702">
        <v>2165588.34</v>
      </c>
      <c r="L702" t="str">
        <f t="shared" si="10"/>
        <v>1-Residential</v>
      </c>
    </row>
    <row r="703" spans="1:12" x14ac:dyDescent="0.35">
      <c r="A703">
        <v>2020</v>
      </c>
      <c r="B703">
        <v>6</v>
      </c>
      <c r="C703">
        <v>5</v>
      </c>
      <c r="D703">
        <v>201</v>
      </c>
      <c r="E703" t="s">
        <v>122</v>
      </c>
      <c r="F703">
        <v>331224.05</v>
      </c>
      <c r="G703">
        <v>-10306.6</v>
      </c>
      <c r="H703">
        <v>0</v>
      </c>
      <c r="I703">
        <v>0</v>
      </c>
      <c r="J703">
        <v>0</v>
      </c>
      <c r="K703">
        <v>320917.45</v>
      </c>
      <c r="L703" t="str">
        <f t="shared" si="10"/>
        <v>2-Low Income Residential</v>
      </c>
    </row>
    <row r="704" spans="1:12" x14ac:dyDescent="0.35">
      <c r="A704">
        <v>2020</v>
      </c>
      <c r="B704">
        <v>6</v>
      </c>
      <c r="C704">
        <v>5</v>
      </c>
      <c r="D704">
        <v>201</v>
      </c>
      <c r="E704" t="s">
        <v>125</v>
      </c>
      <c r="F704">
        <v>-15.22</v>
      </c>
      <c r="G704">
        <v>0.21</v>
      </c>
      <c r="H704">
        <v>0</v>
      </c>
      <c r="I704">
        <v>0</v>
      </c>
      <c r="J704">
        <v>0</v>
      </c>
      <c r="K704">
        <v>-15.01</v>
      </c>
      <c r="L704" t="str">
        <f t="shared" si="10"/>
        <v>Street</v>
      </c>
    </row>
    <row r="705" spans="1:12" x14ac:dyDescent="0.35">
      <c r="A705">
        <v>2020</v>
      </c>
      <c r="B705">
        <v>7</v>
      </c>
      <c r="C705">
        <v>4</v>
      </c>
      <c r="D705">
        <v>201</v>
      </c>
      <c r="E705" t="s">
        <v>115</v>
      </c>
      <c r="F705">
        <v>159250.16</v>
      </c>
      <c r="G705">
        <v>-2149.89</v>
      </c>
      <c r="H705">
        <v>0</v>
      </c>
      <c r="I705">
        <v>0</v>
      </c>
      <c r="J705">
        <v>0</v>
      </c>
      <c r="K705">
        <v>157100.26999999999</v>
      </c>
      <c r="L705" t="str">
        <f t="shared" si="10"/>
        <v>3-Small C&amp;I</v>
      </c>
    </row>
    <row r="706" spans="1:12" x14ac:dyDescent="0.35">
      <c r="A706">
        <v>2020</v>
      </c>
      <c r="B706">
        <v>7</v>
      </c>
      <c r="C706">
        <v>4</v>
      </c>
      <c r="D706">
        <v>201</v>
      </c>
      <c r="E706" t="s">
        <v>116</v>
      </c>
      <c r="F706">
        <v>97.07</v>
      </c>
      <c r="G706">
        <v>-1.3</v>
      </c>
      <c r="H706">
        <v>0</v>
      </c>
      <c r="I706">
        <v>0</v>
      </c>
      <c r="J706">
        <v>0</v>
      </c>
      <c r="K706">
        <v>95.77</v>
      </c>
      <c r="L706" t="str">
        <f t="shared" ref="L706:L746" si="11">VLOOKUP(E706,N:O,2,FALSE)</f>
        <v>3-Small C&amp;I</v>
      </c>
    </row>
    <row r="707" spans="1:12" x14ac:dyDescent="0.35">
      <c r="A707">
        <v>2020</v>
      </c>
      <c r="B707">
        <v>7</v>
      </c>
      <c r="C707">
        <v>4</v>
      </c>
      <c r="D707">
        <v>201</v>
      </c>
      <c r="E707" t="s">
        <v>117</v>
      </c>
      <c r="F707">
        <v>469.61</v>
      </c>
      <c r="G707">
        <v>-6.33</v>
      </c>
      <c r="H707">
        <v>0</v>
      </c>
      <c r="I707">
        <v>0</v>
      </c>
      <c r="J707">
        <v>0</v>
      </c>
      <c r="K707">
        <v>463.28</v>
      </c>
      <c r="L707" t="str">
        <f t="shared" si="11"/>
        <v>3-Small C&amp;I</v>
      </c>
    </row>
    <row r="708" spans="1:12" x14ac:dyDescent="0.35">
      <c r="A708">
        <v>2020</v>
      </c>
      <c r="B708">
        <v>7</v>
      </c>
      <c r="C708">
        <v>4</v>
      </c>
      <c r="D708">
        <v>201</v>
      </c>
      <c r="E708" t="s">
        <v>118</v>
      </c>
      <c r="F708">
        <v>2077.31</v>
      </c>
      <c r="G708">
        <v>-28.04</v>
      </c>
      <c r="H708">
        <v>0</v>
      </c>
      <c r="I708">
        <v>0</v>
      </c>
      <c r="J708">
        <v>0</v>
      </c>
      <c r="K708">
        <v>2049.27</v>
      </c>
      <c r="L708" t="str">
        <f t="shared" si="11"/>
        <v>3-Small C&amp;I</v>
      </c>
    </row>
    <row r="709" spans="1:12" x14ac:dyDescent="0.35">
      <c r="A709">
        <v>2020</v>
      </c>
      <c r="B709">
        <v>7</v>
      </c>
      <c r="C709">
        <v>4</v>
      </c>
      <c r="D709">
        <v>201</v>
      </c>
      <c r="E709" t="s">
        <v>119</v>
      </c>
      <c r="F709">
        <v>109111.9</v>
      </c>
      <c r="G709">
        <v>-130.91999999999999</v>
      </c>
      <c r="H709">
        <v>0</v>
      </c>
      <c r="I709">
        <v>0</v>
      </c>
      <c r="J709">
        <v>0</v>
      </c>
      <c r="K709">
        <v>108980.98</v>
      </c>
      <c r="L709" t="str">
        <f t="shared" si="11"/>
        <v>4-Medium C&amp;I</v>
      </c>
    </row>
    <row r="710" spans="1:12" x14ac:dyDescent="0.35">
      <c r="A710">
        <v>2020</v>
      </c>
      <c r="B710">
        <v>7</v>
      </c>
      <c r="C710">
        <v>4</v>
      </c>
      <c r="D710">
        <v>201</v>
      </c>
      <c r="E710" t="s">
        <v>120</v>
      </c>
      <c r="F710">
        <v>121411.84</v>
      </c>
      <c r="G710">
        <v>-145.72</v>
      </c>
      <c r="H710">
        <v>0</v>
      </c>
      <c r="I710">
        <v>0</v>
      </c>
      <c r="J710">
        <v>0</v>
      </c>
      <c r="K710">
        <v>121266.12</v>
      </c>
      <c r="L710" t="str">
        <f t="shared" si="11"/>
        <v>5-Large C&amp;I</v>
      </c>
    </row>
    <row r="711" spans="1:12" x14ac:dyDescent="0.35">
      <c r="A711">
        <v>2020</v>
      </c>
      <c r="B711">
        <v>7</v>
      </c>
      <c r="C711">
        <v>4</v>
      </c>
      <c r="D711">
        <v>201</v>
      </c>
      <c r="E711" t="s">
        <v>121</v>
      </c>
      <c r="F711">
        <v>1063404.9099999999</v>
      </c>
      <c r="G711">
        <v>-33070.79</v>
      </c>
      <c r="H711">
        <v>0</v>
      </c>
      <c r="I711">
        <v>0</v>
      </c>
      <c r="J711">
        <v>0</v>
      </c>
      <c r="K711">
        <v>1030334.12</v>
      </c>
      <c r="L711" t="str">
        <f t="shared" si="11"/>
        <v>1-Residential</v>
      </c>
    </row>
    <row r="712" spans="1:12" x14ac:dyDescent="0.35">
      <c r="A712">
        <v>2020</v>
      </c>
      <c r="B712">
        <v>7</v>
      </c>
      <c r="C712">
        <v>4</v>
      </c>
      <c r="D712">
        <v>201</v>
      </c>
      <c r="E712" t="s">
        <v>122</v>
      </c>
      <c r="F712">
        <v>8106.99</v>
      </c>
      <c r="G712">
        <v>-252.14</v>
      </c>
      <c r="H712">
        <v>0</v>
      </c>
      <c r="I712">
        <v>0</v>
      </c>
      <c r="J712">
        <v>0</v>
      </c>
      <c r="K712">
        <v>7854.85</v>
      </c>
      <c r="L712" t="str">
        <f t="shared" si="11"/>
        <v>2-Low Income Residential</v>
      </c>
    </row>
    <row r="713" spans="1:12" x14ac:dyDescent="0.35">
      <c r="A713">
        <v>2020</v>
      </c>
      <c r="B713">
        <v>7</v>
      </c>
      <c r="C713">
        <v>4</v>
      </c>
      <c r="D713">
        <v>201</v>
      </c>
      <c r="E713" t="s">
        <v>123</v>
      </c>
      <c r="F713">
        <v>1066.96</v>
      </c>
      <c r="G713">
        <v>-14.4</v>
      </c>
      <c r="H713">
        <v>0</v>
      </c>
      <c r="I713">
        <v>0</v>
      </c>
      <c r="J713">
        <v>0</v>
      </c>
      <c r="K713">
        <v>1052.56</v>
      </c>
      <c r="L713" t="str">
        <f t="shared" si="11"/>
        <v>Street</v>
      </c>
    </row>
    <row r="714" spans="1:12" x14ac:dyDescent="0.35">
      <c r="A714">
        <v>2020</v>
      </c>
      <c r="B714">
        <v>7</v>
      </c>
      <c r="C714">
        <v>4</v>
      </c>
      <c r="D714">
        <v>201</v>
      </c>
      <c r="E714" t="s">
        <v>124</v>
      </c>
      <c r="F714">
        <v>458.96</v>
      </c>
      <c r="G714">
        <v>-6.2</v>
      </c>
      <c r="H714">
        <v>0</v>
      </c>
      <c r="I714">
        <v>0</v>
      </c>
      <c r="J714">
        <v>0</v>
      </c>
      <c r="K714">
        <v>452.76</v>
      </c>
      <c r="L714" t="str">
        <f t="shared" si="11"/>
        <v>Street</v>
      </c>
    </row>
    <row r="715" spans="1:12" x14ac:dyDescent="0.35">
      <c r="A715">
        <v>2020</v>
      </c>
      <c r="B715">
        <v>7</v>
      </c>
      <c r="C715">
        <v>4</v>
      </c>
      <c r="D715">
        <v>201</v>
      </c>
      <c r="E715" t="s">
        <v>125</v>
      </c>
      <c r="F715">
        <v>1.7</v>
      </c>
      <c r="G715">
        <v>-0.02</v>
      </c>
      <c r="H715">
        <v>0</v>
      </c>
      <c r="I715">
        <v>0</v>
      </c>
      <c r="J715">
        <v>0</v>
      </c>
      <c r="K715">
        <v>1.68</v>
      </c>
      <c r="L715" t="str">
        <f t="shared" si="11"/>
        <v>Street</v>
      </c>
    </row>
    <row r="716" spans="1:12" x14ac:dyDescent="0.35">
      <c r="A716">
        <v>2020</v>
      </c>
      <c r="B716">
        <v>7</v>
      </c>
      <c r="C716">
        <v>4</v>
      </c>
      <c r="D716">
        <v>201</v>
      </c>
      <c r="E716" t="s">
        <v>115</v>
      </c>
      <c r="F716">
        <v>541.61</v>
      </c>
      <c r="G716">
        <v>-7.31</v>
      </c>
      <c r="H716">
        <v>0</v>
      </c>
      <c r="I716">
        <v>0</v>
      </c>
      <c r="J716">
        <v>0</v>
      </c>
      <c r="K716">
        <v>534.29999999999995</v>
      </c>
      <c r="L716" t="str">
        <f t="shared" si="11"/>
        <v>3-Small C&amp;I</v>
      </c>
    </row>
    <row r="717" spans="1:12" x14ac:dyDescent="0.35">
      <c r="A717">
        <v>2020</v>
      </c>
      <c r="B717">
        <v>7</v>
      </c>
      <c r="C717">
        <v>4</v>
      </c>
      <c r="D717">
        <v>201</v>
      </c>
      <c r="E717" t="s">
        <v>119</v>
      </c>
      <c r="F717">
        <v>4764.08</v>
      </c>
      <c r="G717">
        <v>-5.72</v>
      </c>
      <c r="H717">
        <v>0</v>
      </c>
      <c r="I717">
        <v>0</v>
      </c>
      <c r="J717">
        <v>0</v>
      </c>
      <c r="K717">
        <v>4758.3599999999997</v>
      </c>
      <c r="L717" t="str">
        <f t="shared" si="11"/>
        <v>4-Medium C&amp;I</v>
      </c>
    </row>
    <row r="718" spans="1:12" x14ac:dyDescent="0.35">
      <c r="A718">
        <v>2020</v>
      </c>
      <c r="B718">
        <v>7</v>
      </c>
      <c r="C718">
        <v>4</v>
      </c>
      <c r="D718">
        <v>201</v>
      </c>
      <c r="E718" t="s">
        <v>121</v>
      </c>
      <c r="F718">
        <v>327.13</v>
      </c>
      <c r="G718">
        <v>-10.17</v>
      </c>
      <c r="H718">
        <v>0</v>
      </c>
      <c r="I718">
        <v>0</v>
      </c>
      <c r="J718">
        <v>0</v>
      </c>
      <c r="K718">
        <v>316.95999999999998</v>
      </c>
      <c r="L718" t="str">
        <f t="shared" si="11"/>
        <v>1-Residential</v>
      </c>
    </row>
    <row r="719" spans="1:12" x14ac:dyDescent="0.35">
      <c r="A719">
        <v>2020</v>
      </c>
      <c r="B719">
        <v>7</v>
      </c>
      <c r="C719">
        <v>5</v>
      </c>
      <c r="D719">
        <v>201</v>
      </c>
      <c r="E719" t="s">
        <v>115</v>
      </c>
      <c r="F719">
        <v>9033888.6899999995</v>
      </c>
      <c r="G719">
        <v>-122051.57</v>
      </c>
      <c r="H719">
        <v>0</v>
      </c>
      <c r="I719">
        <v>0</v>
      </c>
      <c r="J719">
        <v>0</v>
      </c>
      <c r="K719">
        <v>8911837.1199999992</v>
      </c>
      <c r="L719" t="str">
        <f t="shared" si="11"/>
        <v>3-Small C&amp;I</v>
      </c>
    </row>
    <row r="720" spans="1:12" x14ac:dyDescent="0.35">
      <c r="A720">
        <v>2020</v>
      </c>
      <c r="B720">
        <v>7</v>
      </c>
      <c r="C720">
        <v>5</v>
      </c>
      <c r="D720">
        <v>201</v>
      </c>
      <c r="E720" t="s">
        <v>116</v>
      </c>
      <c r="F720">
        <v>479.73</v>
      </c>
      <c r="G720">
        <v>-6.5</v>
      </c>
      <c r="H720">
        <v>0</v>
      </c>
      <c r="I720">
        <v>0</v>
      </c>
      <c r="J720">
        <v>0</v>
      </c>
      <c r="K720">
        <v>473.23</v>
      </c>
      <c r="L720" t="str">
        <f t="shared" si="11"/>
        <v>3-Small C&amp;I</v>
      </c>
    </row>
    <row r="721" spans="1:12" x14ac:dyDescent="0.35">
      <c r="A721">
        <v>2020</v>
      </c>
      <c r="B721">
        <v>7</v>
      </c>
      <c r="C721">
        <v>5</v>
      </c>
      <c r="D721">
        <v>201</v>
      </c>
      <c r="E721" t="s">
        <v>126</v>
      </c>
      <c r="F721">
        <v>12563.41</v>
      </c>
      <c r="G721">
        <v>-169.33</v>
      </c>
      <c r="H721">
        <v>0</v>
      </c>
      <c r="I721">
        <v>0</v>
      </c>
      <c r="J721">
        <v>0</v>
      </c>
      <c r="K721">
        <v>12394.08</v>
      </c>
      <c r="L721" t="str">
        <f t="shared" si="11"/>
        <v>3-Small C&amp;I</v>
      </c>
    </row>
    <row r="722" spans="1:12" x14ac:dyDescent="0.35">
      <c r="A722">
        <v>2020</v>
      </c>
      <c r="B722">
        <v>7</v>
      </c>
      <c r="C722">
        <v>5</v>
      </c>
      <c r="D722">
        <v>201</v>
      </c>
      <c r="E722" t="s">
        <v>117</v>
      </c>
      <c r="F722">
        <v>107641.04</v>
      </c>
      <c r="G722">
        <v>-1453.16</v>
      </c>
      <c r="H722">
        <v>0</v>
      </c>
      <c r="I722">
        <v>0</v>
      </c>
      <c r="J722">
        <v>0</v>
      </c>
      <c r="K722">
        <v>106187.88</v>
      </c>
      <c r="L722" t="str">
        <f t="shared" si="11"/>
        <v>3-Small C&amp;I</v>
      </c>
    </row>
    <row r="723" spans="1:12" x14ac:dyDescent="0.35">
      <c r="A723">
        <v>2020</v>
      </c>
      <c r="B723">
        <v>7</v>
      </c>
      <c r="C723">
        <v>5</v>
      </c>
      <c r="D723">
        <v>201</v>
      </c>
      <c r="E723" t="s">
        <v>118</v>
      </c>
      <c r="F723">
        <v>804851.67</v>
      </c>
      <c r="G723">
        <v>-10858.75</v>
      </c>
      <c r="H723">
        <v>0</v>
      </c>
      <c r="I723">
        <v>0</v>
      </c>
      <c r="J723">
        <v>0</v>
      </c>
      <c r="K723">
        <v>793992.92</v>
      </c>
      <c r="L723" t="str">
        <f t="shared" si="11"/>
        <v>3-Small C&amp;I</v>
      </c>
    </row>
    <row r="724" spans="1:12" x14ac:dyDescent="0.35">
      <c r="A724">
        <v>2020</v>
      </c>
      <c r="B724">
        <v>7</v>
      </c>
      <c r="C724">
        <v>5</v>
      </c>
      <c r="D724">
        <v>201</v>
      </c>
      <c r="E724" t="s">
        <v>119</v>
      </c>
      <c r="F724">
        <v>12063707.880000001</v>
      </c>
      <c r="G724">
        <v>-14456.78</v>
      </c>
      <c r="H724">
        <v>0</v>
      </c>
      <c r="I724">
        <v>0</v>
      </c>
      <c r="J724">
        <v>0</v>
      </c>
      <c r="K724">
        <v>12049251.1</v>
      </c>
      <c r="L724" t="str">
        <f t="shared" si="11"/>
        <v>4-Medium C&amp;I</v>
      </c>
    </row>
    <row r="725" spans="1:12" x14ac:dyDescent="0.35">
      <c r="A725">
        <v>2020</v>
      </c>
      <c r="B725">
        <v>7</v>
      </c>
      <c r="C725">
        <v>5</v>
      </c>
      <c r="D725">
        <v>201</v>
      </c>
      <c r="E725" t="s">
        <v>127</v>
      </c>
      <c r="F725">
        <v>667624.44999999995</v>
      </c>
      <c r="G725">
        <v>-801.2</v>
      </c>
      <c r="H725">
        <v>0</v>
      </c>
      <c r="I725">
        <v>0</v>
      </c>
      <c r="J725">
        <v>0</v>
      </c>
      <c r="K725">
        <v>666823.25</v>
      </c>
      <c r="L725" t="str">
        <f t="shared" si="11"/>
        <v>4-Medium C&amp;I</v>
      </c>
    </row>
    <row r="726" spans="1:12" x14ac:dyDescent="0.35">
      <c r="A726">
        <v>2020</v>
      </c>
      <c r="B726">
        <v>7</v>
      </c>
      <c r="C726">
        <v>5</v>
      </c>
      <c r="D726">
        <v>201</v>
      </c>
      <c r="E726" t="s">
        <v>128</v>
      </c>
      <c r="F726">
        <v>452418.14</v>
      </c>
      <c r="G726">
        <v>-542.9</v>
      </c>
      <c r="H726">
        <v>0</v>
      </c>
      <c r="I726">
        <v>0</v>
      </c>
      <c r="J726">
        <v>0</v>
      </c>
      <c r="K726">
        <v>451875.24</v>
      </c>
      <c r="L726" t="str">
        <f t="shared" si="11"/>
        <v>4-Medium C&amp;I</v>
      </c>
    </row>
    <row r="727" spans="1:12" x14ac:dyDescent="0.35">
      <c r="A727">
        <v>2020</v>
      </c>
      <c r="B727">
        <v>7</v>
      </c>
      <c r="C727">
        <v>5</v>
      </c>
      <c r="D727">
        <v>201</v>
      </c>
      <c r="E727" t="s">
        <v>120</v>
      </c>
      <c r="F727">
        <v>21326483.5</v>
      </c>
      <c r="G727">
        <v>-25568.14</v>
      </c>
      <c r="H727">
        <v>0</v>
      </c>
      <c r="I727">
        <v>0</v>
      </c>
      <c r="J727">
        <v>0</v>
      </c>
      <c r="K727">
        <v>21300915.359999999</v>
      </c>
      <c r="L727" t="str">
        <f t="shared" si="11"/>
        <v>5-Large C&amp;I</v>
      </c>
    </row>
    <row r="728" spans="1:12" x14ac:dyDescent="0.35">
      <c r="A728">
        <v>2020</v>
      </c>
      <c r="B728">
        <v>7</v>
      </c>
      <c r="C728">
        <v>5</v>
      </c>
      <c r="D728">
        <v>201</v>
      </c>
      <c r="E728" t="s">
        <v>121</v>
      </c>
      <c r="F728">
        <v>43426428.299999997</v>
      </c>
      <c r="G728">
        <v>-1350574.01</v>
      </c>
      <c r="H728">
        <v>0</v>
      </c>
      <c r="I728">
        <v>0</v>
      </c>
      <c r="J728">
        <v>0</v>
      </c>
      <c r="K728">
        <v>42075854.289999999</v>
      </c>
      <c r="L728" t="str">
        <f t="shared" si="11"/>
        <v>1-Residential</v>
      </c>
    </row>
    <row r="729" spans="1:12" x14ac:dyDescent="0.35">
      <c r="A729">
        <v>2020</v>
      </c>
      <c r="B729">
        <v>7</v>
      </c>
      <c r="C729">
        <v>5</v>
      </c>
      <c r="D729">
        <v>201</v>
      </c>
      <c r="E729" t="s">
        <v>122</v>
      </c>
      <c r="F729">
        <v>5870021.9100000001</v>
      </c>
      <c r="G729">
        <v>-182555.32</v>
      </c>
      <c r="H729">
        <v>0</v>
      </c>
      <c r="I729">
        <v>0</v>
      </c>
      <c r="J729">
        <v>0</v>
      </c>
      <c r="K729">
        <v>5687466.5899999999</v>
      </c>
      <c r="L729" t="str">
        <f t="shared" si="11"/>
        <v>2-Low Income Residential</v>
      </c>
    </row>
    <row r="730" spans="1:12" x14ac:dyDescent="0.35">
      <c r="A730">
        <v>2020</v>
      </c>
      <c r="B730">
        <v>7</v>
      </c>
      <c r="C730">
        <v>5</v>
      </c>
      <c r="D730">
        <v>201</v>
      </c>
      <c r="E730" t="s">
        <v>123</v>
      </c>
      <c r="F730">
        <v>120352.43</v>
      </c>
      <c r="G730">
        <v>-1397.45</v>
      </c>
      <c r="H730">
        <v>0</v>
      </c>
      <c r="I730">
        <v>0</v>
      </c>
      <c r="J730">
        <v>0</v>
      </c>
      <c r="K730">
        <v>118954.98</v>
      </c>
      <c r="L730" t="str">
        <f t="shared" si="11"/>
        <v>Street</v>
      </c>
    </row>
    <row r="731" spans="1:12" x14ac:dyDescent="0.35">
      <c r="A731">
        <v>2020</v>
      </c>
      <c r="B731">
        <v>7</v>
      </c>
      <c r="C731">
        <v>5</v>
      </c>
      <c r="D731">
        <v>201</v>
      </c>
      <c r="E731" t="s">
        <v>129</v>
      </c>
      <c r="F731">
        <v>2427.7800000000002</v>
      </c>
      <c r="G731">
        <v>-32.78</v>
      </c>
      <c r="H731">
        <v>0</v>
      </c>
      <c r="I731">
        <v>0</v>
      </c>
      <c r="J731">
        <v>0</v>
      </c>
      <c r="K731">
        <v>2395</v>
      </c>
      <c r="L731" t="str">
        <f t="shared" si="11"/>
        <v>Street</v>
      </c>
    </row>
    <row r="732" spans="1:12" x14ac:dyDescent="0.35">
      <c r="A732">
        <v>2020</v>
      </c>
      <c r="B732">
        <v>7</v>
      </c>
      <c r="C732">
        <v>5</v>
      </c>
      <c r="D732">
        <v>201</v>
      </c>
      <c r="E732" t="s">
        <v>130</v>
      </c>
      <c r="F732">
        <v>292.67</v>
      </c>
      <c r="G732">
        <v>-3.95</v>
      </c>
      <c r="H732">
        <v>0</v>
      </c>
      <c r="I732">
        <v>0</v>
      </c>
      <c r="J732">
        <v>0</v>
      </c>
      <c r="K732">
        <v>288.72000000000003</v>
      </c>
      <c r="L732" t="str">
        <f t="shared" si="11"/>
        <v>Street</v>
      </c>
    </row>
    <row r="733" spans="1:12" x14ac:dyDescent="0.35">
      <c r="A733">
        <v>2020</v>
      </c>
      <c r="B733">
        <v>7</v>
      </c>
      <c r="C733">
        <v>5</v>
      </c>
      <c r="D733">
        <v>201</v>
      </c>
      <c r="E733" t="s">
        <v>124</v>
      </c>
      <c r="F733">
        <v>810.07</v>
      </c>
      <c r="G733">
        <v>-10.94</v>
      </c>
      <c r="H733">
        <v>0</v>
      </c>
      <c r="I733">
        <v>0</v>
      </c>
      <c r="J733">
        <v>0</v>
      </c>
      <c r="K733">
        <v>799.13</v>
      </c>
      <c r="L733" t="str">
        <f t="shared" si="11"/>
        <v>Street</v>
      </c>
    </row>
    <row r="734" spans="1:12" x14ac:dyDescent="0.35">
      <c r="A734">
        <v>2020</v>
      </c>
      <c r="B734">
        <v>7</v>
      </c>
      <c r="C734">
        <v>5</v>
      </c>
      <c r="D734">
        <v>201</v>
      </c>
      <c r="E734" t="s">
        <v>125</v>
      </c>
      <c r="F734">
        <v>104782.31</v>
      </c>
      <c r="G734">
        <v>-1417.92</v>
      </c>
      <c r="H734">
        <v>0</v>
      </c>
      <c r="I734">
        <v>0</v>
      </c>
      <c r="J734">
        <v>0</v>
      </c>
      <c r="K734">
        <v>103364.39</v>
      </c>
      <c r="L734" t="str">
        <f t="shared" si="11"/>
        <v>Street</v>
      </c>
    </row>
    <row r="735" spans="1:12" x14ac:dyDescent="0.35">
      <c r="A735">
        <v>2020</v>
      </c>
      <c r="B735">
        <v>7</v>
      </c>
      <c r="C735">
        <v>5</v>
      </c>
      <c r="D735">
        <v>201</v>
      </c>
      <c r="E735" t="s">
        <v>131</v>
      </c>
      <c r="F735">
        <v>135630.48000000001</v>
      </c>
      <c r="G735">
        <v>-2037.57</v>
      </c>
      <c r="H735">
        <v>0</v>
      </c>
      <c r="I735">
        <v>0</v>
      </c>
      <c r="J735">
        <v>0</v>
      </c>
      <c r="K735">
        <v>133592.91</v>
      </c>
      <c r="L735" t="str">
        <f t="shared" si="11"/>
        <v>Street</v>
      </c>
    </row>
    <row r="736" spans="1:12" x14ac:dyDescent="0.35">
      <c r="A736">
        <v>2020</v>
      </c>
      <c r="B736">
        <v>7</v>
      </c>
      <c r="C736">
        <v>5</v>
      </c>
      <c r="D736">
        <v>201</v>
      </c>
      <c r="E736" t="s">
        <v>132</v>
      </c>
      <c r="F736">
        <v>15.43</v>
      </c>
      <c r="G736">
        <v>-0.18</v>
      </c>
      <c r="H736">
        <v>0</v>
      </c>
      <c r="I736">
        <v>0</v>
      </c>
      <c r="J736">
        <v>0</v>
      </c>
      <c r="K736">
        <v>15.25</v>
      </c>
      <c r="L736" t="str">
        <f t="shared" si="11"/>
        <v>Street</v>
      </c>
    </row>
    <row r="737" spans="1:12" x14ac:dyDescent="0.35">
      <c r="A737">
        <v>2020</v>
      </c>
      <c r="B737">
        <v>7</v>
      </c>
      <c r="C737">
        <v>5</v>
      </c>
      <c r="D737">
        <v>201</v>
      </c>
      <c r="E737" t="s">
        <v>115</v>
      </c>
      <c r="F737">
        <v>931129.32</v>
      </c>
      <c r="G737">
        <v>-12561.42</v>
      </c>
      <c r="H737">
        <v>0</v>
      </c>
      <c r="I737">
        <v>0</v>
      </c>
      <c r="J737">
        <v>0</v>
      </c>
      <c r="K737">
        <v>918567.9</v>
      </c>
      <c r="L737" t="str">
        <f t="shared" si="11"/>
        <v>3-Small C&amp;I</v>
      </c>
    </row>
    <row r="738" spans="1:12" x14ac:dyDescent="0.35">
      <c r="A738">
        <v>2020</v>
      </c>
      <c r="B738">
        <v>7</v>
      </c>
      <c r="C738">
        <v>5</v>
      </c>
      <c r="D738">
        <v>201</v>
      </c>
      <c r="E738" t="s">
        <v>126</v>
      </c>
      <c r="F738">
        <v>2911.92</v>
      </c>
      <c r="G738">
        <v>-39.31</v>
      </c>
      <c r="H738">
        <v>0</v>
      </c>
      <c r="I738">
        <v>0</v>
      </c>
      <c r="J738">
        <v>0</v>
      </c>
      <c r="K738">
        <v>2872.61</v>
      </c>
      <c r="L738" t="str">
        <f t="shared" si="11"/>
        <v>3-Small C&amp;I</v>
      </c>
    </row>
    <row r="739" spans="1:12" x14ac:dyDescent="0.35">
      <c r="A739">
        <v>2020</v>
      </c>
      <c r="B739">
        <v>7</v>
      </c>
      <c r="C739">
        <v>5</v>
      </c>
      <c r="D739">
        <v>201</v>
      </c>
      <c r="E739" t="s">
        <v>117</v>
      </c>
      <c r="F739">
        <v>8454.1200000000008</v>
      </c>
      <c r="G739">
        <v>-114.12</v>
      </c>
      <c r="H739">
        <v>0</v>
      </c>
      <c r="I739">
        <v>0</v>
      </c>
      <c r="J739">
        <v>0</v>
      </c>
      <c r="K739">
        <v>8340</v>
      </c>
      <c r="L739" t="str">
        <f t="shared" si="11"/>
        <v>3-Small C&amp;I</v>
      </c>
    </row>
    <row r="740" spans="1:12" x14ac:dyDescent="0.35">
      <c r="A740">
        <v>2020</v>
      </c>
      <c r="B740">
        <v>7</v>
      </c>
      <c r="C740">
        <v>5</v>
      </c>
      <c r="D740">
        <v>201</v>
      </c>
      <c r="E740" t="s">
        <v>118</v>
      </c>
      <c r="F740">
        <v>56051.78</v>
      </c>
      <c r="G740">
        <v>-756.69</v>
      </c>
      <c r="H740">
        <v>0</v>
      </c>
      <c r="I740">
        <v>0</v>
      </c>
      <c r="J740">
        <v>0</v>
      </c>
      <c r="K740">
        <v>55295.09</v>
      </c>
      <c r="L740" t="str">
        <f t="shared" si="11"/>
        <v>3-Small C&amp;I</v>
      </c>
    </row>
    <row r="741" spans="1:12" x14ac:dyDescent="0.35">
      <c r="A741">
        <v>2020</v>
      </c>
      <c r="B741">
        <v>7</v>
      </c>
      <c r="C741">
        <v>5</v>
      </c>
      <c r="D741">
        <v>201</v>
      </c>
      <c r="E741" t="s">
        <v>119</v>
      </c>
      <c r="F741">
        <v>1217784.1100000001</v>
      </c>
      <c r="G741">
        <v>-1461.14</v>
      </c>
      <c r="H741">
        <v>0</v>
      </c>
      <c r="I741">
        <v>0</v>
      </c>
      <c r="J741">
        <v>0</v>
      </c>
      <c r="K741">
        <v>1216322.97</v>
      </c>
      <c r="L741" t="str">
        <f t="shared" si="11"/>
        <v>4-Medium C&amp;I</v>
      </c>
    </row>
    <row r="742" spans="1:12" x14ac:dyDescent="0.35">
      <c r="A742">
        <v>2020</v>
      </c>
      <c r="B742">
        <v>7</v>
      </c>
      <c r="C742">
        <v>5</v>
      </c>
      <c r="D742">
        <v>201</v>
      </c>
      <c r="E742" t="s">
        <v>127</v>
      </c>
      <c r="F742">
        <v>38695.82</v>
      </c>
      <c r="G742">
        <v>-46.41</v>
      </c>
      <c r="H742">
        <v>0</v>
      </c>
      <c r="I742">
        <v>0</v>
      </c>
      <c r="J742">
        <v>0</v>
      </c>
      <c r="K742">
        <v>38649.410000000003</v>
      </c>
      <c r="L742" t="str">
        <f t="shared" si="11"/>
        <v>4-Medium C&amp;I</v>
      </c>
    </row>
    <row r="743" spans="1:12" x14ac:dyDescent="0.35">
      <c r="A743">
        <v>2020</v>
      </c>
      <c r="B743">
        <v>7</v>
      </c>
      <c r="C743">
        <v>5</v>
      </c>
      <c r="D743">
        <v>201</v>
      </c>
      <c r="E743" t="s">
        <v>128</v>
      </c>
      <c r="F743">
        <v>15054.92</v>
      </c>
      <c r="G743">
        <v>-18.059999999999999</v>
      </c>
      <c r="H743">
        <v>0</v>
      </c>
      <c r="I743">
        <v>0</v>
      </c>
      <c r="J743">
        <v>0</v>
      </c>
      <c r="K743">
        <v>15036.86</v>
      </c>
      <c r="L743" t="str">
        <f t="shared" si="11"/>
        <v>4-Medium C&amp;I</v>
      </c>
    </row>
    <row r="744" spans="1:12" x14ac:dyDescent="0.35">
      <c r="A744">
        <v>2020</v>
      </c>
      <c r="B744">
        <v>7</v>
      </c>
      <c r="C744">
        <v>5</v>
      </c>
      <c r="D744">
        <v>201</v>
      </c>
      <c r="E744" t="s">
        <v>120</v>
      </c>
      <c r="F744">
        <v>3250051.97</v>
      </c>
      <c r="G744">
        <v>-3888.54</v>
      </c>
      <c r="H744">
        <v>0</v>
      </c>
      <c r="I744">
        <v>0</v>
      </c>
      <c r="J744">
        <v>0</v>
      </c>
      <c r="K744">
        <v>3246163.43</v>
      </c>
      <c r="L744" t="str">
        <f t="shared" si="11"/>
        <v>5-Large C&amp;I</v>
      </c>
    </row>
    <row r="745" spans="1:12" x14ac:dyDescent="0.35">
      <c r="A745">
        <v>2020</v>
      </c>
      <c r="B745">
        <v>7</v>
      </c>
      <c r="C745">
        <v>5</v>
      </c>
      <c r="D745">
        <v>201</v>
      </c>
      <c r="E745" t="s">
        <v>121</v>
      </c>
      <c r="F745">
        <v>3481332.72</v>
      </c>
      <c r="G745">
        <v>-108273.94</v>
      </c>
      <c r="H745">
        <v>0</v>
      </c>
      <c r="I745">
        <v>0</v>
      </c>
      <c r="J745">
        <v>0</v>
      </c>
      <c r="K745">
        <v>3373058.78</v>
      </c>
      <c r="L745" t="str">
        <f t="shared" si="11"/>
        <v>1-Residential</v>
      </c>
    </row>
    <row r="746" spans="1:12" x14ac:dyDescent="0.35">
      <c r="A746">
        <v>2020</v>
      </c>
      <c r="B746">
        <v>7</v>
      </c>
      <c r="C746">
        <v>5</v>
      </c>
      <c r="D746">
        <v>201</v>
      </c>
      <c r="E746" t="s">
        <v>122</v>
      </c>
      <c r="F746">
        <v>473518.63</v>
      </c>
      <c r="G746">
        <v>-14725.91</v>
      </c>
      <c r="H746">
        <v>0</v>
      </c>
      <c r="I746">
        <v>0</v>
      </c>
      <c r="J746">
        <v>0</v>
      </c>
      <c r="K746">
        <v>458792.72</v>
      </c>
      <c r="L746" t="str">
        <f t="shared" si="11"/>
        <v>2-Low Income Residential</v>
      </c>
    </row>
    <row r="747" spans="1:12" x14ac:dyDescent="0.35">
      <c r="A747">
        <v>2020</v>
      </c>
      <c r="B747">
        <v>8</v>
      </c>
      <c r="C747">
        <v>4</v>
      </c>
      <c r="D747">
        <v>201</v>
      </c>
      <c r="E747" t="s">
        <v>115</v>
      </c>
      <c r="F747">
        <v>227313.47</v>
      </c>
      <c r="G747">
        <v>-3068.9</v>
      </c>
      <c r="H747">
        <v>0</v>
      </c>
      <c r="I747">
        <v>0</v>
      </c>
      <c r="J747">
        <v>0</v>
      </c>
      <c r="K747">
        <v>224244.57</v>
      </c>
      <c r="L747" t="str">
        <f t="shared" ref="L747:L810" si="12">VLOOKUP(E747,N:O,2,FALSE)</f>
        <v>3-Small C&amp;I</v>
      </c>
    </row>
    <row r="748" spans="1:12" x14ac:dyDescent="0.35">
      <c r="A748">
        <v>2020</v>
      </c>
      <c r="B748">
        <v>8</v>
      </c>
      <c r="C748">
        <v>4</v>
      </c>
      <c r="D748">
        <v>201</v>
      </c>
      <c r="E748" t="s">
        <v>116</v>
      </c>
      <c r="F748">
        <v>107.7</v>
      </c>
      <c r="G748">
        <v>-1.44</v>
      </c>
      <c r="H748">
        <v>0</v>
      </c>
      <c r="I748">
        <v>0</v>
      </c>
      <c r="J748">
        <v>0</v>
      </c>
      <c r="K748">
        <v>106.26</v>
      </c>
      <c r="L748" t="str">
        <f t="shared" si="12"/>
        <v>3-Small C&amp;I</v>
      </c>
    </row>
    <row r="749" spans="1:12" x14ac:dyDescent="0.35">
      <c r="A749">
        <v>2020</v>
      </c>
      <c r="B749">
        <v>8</v>
      </c>
      <c r="C749">
        <v>4</v>
      </c>
      <c r="D749">
        <v>201</v>
      </c>
      <c r="E749" t="s">
        <v>117</v>
      </c>
      <c r="F749">
        <v>644.6</v>
      </c>
      <c r="G749">
        <v>-8.7100000000000009</v>
      </c>
      <c r="H749">
        <v>0</v>
      </c>
      <c r="I749">
        <v>0</v>
      </c>
      <c r="J749">
        <v>0</v>
      </c>
      <c r="K749">
        <v>635.89</v>
      </c>
      <c r="L749" t="str">
        <f t="shared" si="12"/>
        <v>3-Small C&amp;I</v>
      </c>
    </row>
    <row r="750" spans="1:12" x14ac:dyDescent="0.35">
      <c r="A750">
        <v>2020</v>
      </c>
      <c r="B750">
        <v>8</v>
      </c>
      <c r="C750">
        <v>4</v>
      </c>
      <c r="D750">
        <v>201</v>
      </c>
      <c r="E750" t="s">
        <v>118</v>
      </c>
      <c r="F750">
        <v>2644.13</v>
      </c>
      <c r="G750">
        <v>-35.68</v>
      </c>
      <c r="H750">
        <v>0</v>
      </c>
      <c r="I750">
        <v>0</v>
      </c>
      <c r="J750">
        <v>0</v>
      </c>
      <c r="K750">
        <v>2608.4499999999998</v>
      </c>
      <c r="L750" t="str">
        <f t="shared" si="12"/>
        <v>3-Small C&amp;I</v>
      </c>
    </row>
    <row r="751" spans="1:12" x14ac:dyDescent="0.35">
      <c r="A751">
        <v>2020</v>
      </c>
      <c r="B751">
        <v>8</v>
      </c>
      <c r="C751">
        <v>4</v>
      </c>
      <c r="D751">
        <v>201</v>
      </c>
      <c r="E751" t="s">
        <v>119</v>
      </c>
      <c r="F751">
        <v>152964.35999999999</v>
      </c>
      <c r="G751">
        <v>-183.55</v>
      </c>
      <c r="H751">
        <v>0</v>
      </c>
      <c r="I751">
        <v>0</v>
      </c>
      <c r="J751">
        <v>0</v>
      </c>
      <c r="K751">
        <v>152780.81</v>
      </c>
      <c r="L751" t="str">
        <f t="shared" si="12"/>
        <v>4-Medium C&amp;I</v>
      </c>
    </row>
    <row r="752" spans="1:12" x14ac:dyDescent="0.35">
      <c r="A752">
        <v>2020</v>
      </c>
      <c r="B752">
        <v>8</v>
      </c>
      <c r="C752">
        <v>4</v>
      </c>
      <c r="D752">
        <v>201</v>
      </c>
      <c r="E752" t="s">
        <v>120</v>
      </c>
      <c r="F752">
        <v>122852.63</v>
      </c>
      <c r="G752">
        <v>-147.44</v>
      </c>
      <c r="H752">
        <v>0</v>
      </c>
      <c r="I752">
        <v>0</v>
      </c>
      <c r="J752">
        <v>0</v>
      </c>
      <c r="K752">
        <v>122705.19</v>
      </c>
      <c r="L752" t="str">
        <f t="shared" si="12"/>
        <v>5-Large C&amp;I</v>
      </c>
    </row>
    <row r="753" spans="1:12" x14ac:dyDescent="0.35">
      <c r="A753">
        <v>2020</v>
      </c>
      <c r="B753">
        <v>8</v>
      </c>
      <c r="C753">
        <v>4</v>
      </c>
      <c r="D753">
        <v>201</v>
      </c>
      <c r="E753" t="s">
        <v>121</v>
      </c>
      <c r="F753">
        <v>1470069.56</v>
      </c>
      <c r="G753">
        <v>-45720.49</v>
      </c>
      <c r="H753">
        <v>0</v>
      </c>
      <c r="I753">
        <v>0</v>
      </c>
      <c r="J753">
        <v>0</v>
      </c>
      <c r="K753">
        <v>1424349.07</v>
      </c>
      <c r="L753" t="str">
        <f t="shared" si="12"/>
        <v>1-Residential</v>
      </c>
    </row>
    <row r="754" spans="1:12" x14ac:dyDescent="0.35">
      <c r="A754">
        <v>2020</v>
      </c>
      <c r="B754">
        <v>8</v>
      </c>
      <c r="C754">
        <v>4</v>
      </c>
      <c r="D754">
        <v>201</v>
      </c>
      <c r="E754" t="s">
        <v>122</v>
      </c>
      <c r="F754">
        <v>10749.47</v>
      </c>
      <c r="G754">
        <v>-334.31</v>
      </c>
      <c r="H754">
        <v>0</v>
      </c>
      <c r="I754">
        <v>0</v>
      </c>
      <c r="J754">
        <v>0</v>
      </c>
      <c r="K754">
        <v>10415.16</v>
      </c>
      <c r="L754" t="str">
        <f t="shared" si="12"/>
        <v>2-Low Income Residential</v>
      </c>
    </row>
    <row r="755" spans="1:12" x14ac:dyDescent="0.35">
      <c r="A755">
        <v>2020</v>
      </c>
      <c r="B755">
        <v>8</v>
      </c>
      <c r="C755">
        <v>4</v>
      </c>
      <c r="D755">
        <v>201</v>
      </c>
      <c r="E755" t="s">
        <v>123</v>
      </c>
      <c r="F755">
        <v>1097.3800000000001</v>
      </c>
      <c r="G755">
        <v>-14.81</v>
      </c>
      <c r="H755">
        <v>0</v>
      </c>
      <c r="I755">
        <v>0</v>
      </c>
      <c r="J755">
        <v>0</v>
      </c>
      <c r="K755">
        <v>1082.57</v>
      </c>
      <c r="L755" t="str">
        <f t="shared" si="12"/>
        <v>Street</v>
      </c>
    </row>
    <row r="756" spans="1:12" x14ac:dyDescent="0.35">
      <c r="A756">
        <v>2020</v>
      </c>
      <c r="B756">
        <v>8</v>
      </c>
      <c r="C756">
        <v>4</v>
      </c>
      <c r="D756">
        <v>201</v>
      </c>
      <c r="E756" t="s">
        <v>124</v>
      </c>
      <c r="F756">
        <v>471.72</v>
      </c>
      <c r="G756">
        <v>-6.36</v>
      </c>
      <c r="H756">
        <v>0</v>
      </c>
      <c r="I756">
        <v>0</v>
      </c>
      <c r="J756">
        <v>0</v>
      </c>
      <c r="K756">
        <v>465.36</v>
      </c>
      <c r="L756" t="str">
        <f t="shared" si="12"/>
        <v>Street</v>
      </c>
    </row>
    <row r="757" spans="1:12" x14ac:dyDescent="0.35">
      <c r="A757">
        <v>2020</v>
      </c>
      <c r="B757">
        <v>8</v>
      </c>
      <c r="C757">
        <v>4</v>
      </c>
      <c r="D757">
        <v>201</v>
      </c>
      <c r="E757" t="s">
        <v>125</v>
      </c>
      <c r="F757">
        <v>1.81</v>
      </c>
      <c r="G757">
        <v>-0.02</v>
      </c>
      <c r="H757">
        <v>0</v>
      </c>
      <c r="I757">
        <v>0</v>
      </c>
      <c r="J757">
        <v>0</v>
      </c>
      <c r="K757">
        <v>1.79</v>
      </c>
      <c r="L757" t="str">
        <f t="shared" si="12"/>
        <v>Street</v>
      </c>
    </row>
    <row r="758" spans="1:12" x14ac:dyDescent="0.35">
      <c r="A758">
        <v>2020</v>
      </c>
      <c r="B758">
        <v>8</v>
      </c>
      <c r="C758">
        <v>4</v>
      </c>
      <c r="D758">
        <v>201</v>
      </c>
      <c r="E758" t="s">
        <v>115</v>
      </c>
      <c r="F758">
        <v>67437.59</v>
      </c>
      <c r="G758">
        <v>-910.45</v>
      </c>
      <c r="H758">
        <v>0</v>
      </c>
      <c r="I758">
        <v>0</v>
      </c>
      <c r="J758">
        <v>0</v>
      </c>
      <c r="K758">
        <v>66527.14</v>
      </c>
      <c r="L758" t="str">
        <f t="shared" si="12"/>
        <v>3-Small C&amp;I</v>
      </c>
    </row>
    <row r="759" spans="1:12" x14ac:dyDescent="0.35">
      <c r="A759">
        <v>2020</v>
      </c>
      <c r="B759">
        <v>8</v>
      </c>
      <c r="C759">
        <v>4</v>
      </c>
      <c r="D759">
        <v>201</v>
      </c>
      <c r="E759" t="s">
        <v>117</v>
      </c>
      <c r="F759">
        <v>186.74</v>
      </c>
      <c r="G759">
        <v>-2.52</v>
      </c>
      <c r="H759">
        <v>0</v>
      </c>
      <c r="I759">
        <v>0</v>
      </c>
      <c r="J759">
        <v>0</v>
      </c>
      <c r="K759">
        <v>184.22</v>
      </c>
      <c r="L759" t="str">
        <f t="shared" si="12"/>
        <v>3-Small C&amp;I</v>
      </c>
    </row>
    <row r="760" spans="1:12" x14ac:dyDescent="0.35">
      <c r="A760">
        <v>2020</v>
      </c>
      <c r="B760">
        <v>8</v>
      </c>
      <c r="C760">
        <v>4</v>
      </c>
      <c r="D760">
        <v>201</v>
      </c>
      <c r="E760" t="s">
        <v>118</v>
      </c>
      <c r="F760">
        <v>963.78</v>
      </c>
      <c r="G760">
        <v>-13.01</v>
      </c>
      <c r="H760">
        <v>0</v>
      </c>
      <c r="I760">
        <v>0</v>
      </c>
      <c r="J760">
        <v>0</v>
      </c>
      <c r="K760">
        <v>950.77</v>
      </c>
      <c r="L760" t="str">
        <f t="shared" si="12"/>
        <v>3-Small C&amp;I</v>
      </c>
    </row>
    <row r="761" spans="1:12" x14ac:dyDescent="0.35">
      <c r="A761">
        <v>2020</v>
      </c>
      <c r="B761">
        <v>8</v>
      </c>
      <c r="C761">
        <v>4</v>
      </c>
      <c r="D761">
        <v>201</v>
      </c>
      <c r="E761" t="s">
        <v>119</v>
      </c>
      <c r="F761">
        <v>63528.800000000003</v>
      </c>
      <c r="G761">
        <v>-76.23</v>
      </c>
      <c r="H761">
        <v>0</v>
      </c>
      <c r="I761">
        <v>0</v>
      </c>
      <c r="J761">
        <v>0</v>
      </c>
      <c r="K761">
        <v>63452.57</v>
      </c>
      <c r="L761" t="str">
        <f t="shared" si="12"/>
        <v>4-Medium C&amp;I</v>
      </c>
    </row>
    <row r="762" spans="1:12" x14ac:dyDescent="0.35">
      <c r="A762">
        <v>2020</v>
      </c>
      <c r="B762">
        <v>8</v>
      </c>
      <c r="C762">
        <v>4</v>
      </c>
      <c r="D762">
        <v>201</v>
      </c>
      <c r="E762" t="s">
        <v>121</v>
      </c>
      <c r="F762">
        <v>230667.93</v>
      </c>
      <c r="G762">
        <v>-7170.61</v>
      </c>
      <c r="H762">
        <v>0</v>
      </c>
      <c r="I762">
        <v>0</v>
      </c>
      <c r="J762">
        <v>0</v>
      </c>
      <c r="K762">
        <v>223497.32</v>
      </c>
      <c r="L762" t="str">
        <f t="shared" si="12"/>
        <v>1-Residential</v>
      </c>
    </row>
    <row r="763" spans="1:12" x14ac:dyDescent="0.35">
      <c r="A763">
        <v>2020</v>
      </c>
      <c r="B763">
        <v>8</v>
      </c>
      <c r="C763">
        <v>4</v>
      </c>
      <c r="D763">
        <v>201</v>
      </c>
      <c r="E763" t="s">
        <v>122</v>
      </c>
      <c r="F763">
        <v>114.93</v>
      </c>
      <c r="G763">
        <v>-3.57</v>
      </c>
      <c r="H763">
        <v>0</v>
      </c>
      <c r="I763">
        <v>0</v>
      </c>
      <c r="J763">
        <v>0</v>
      </c>
      <c r="K763">
        <v>111.36</v>
      </c>
      <c r="L763" t="str">
        <f t="shared" si="12"/>
        <v>2-Low Income Residential</v>
      </c>
    </row>
    <row r="764" spans="1:12" x14ac:dyDescent="0.35">
      <c r="A764">
        <v>2020</v>
      </c>
      <c r="B764">
        <v>8</v>
      </c>
      <c r="C764">
        <v>5</v>
      </c>
      <c r="D764">
        <v>201</v>
      </c>
      <c r="E764" t="s">
        <v>115</v>
      </c>
      <c r="F764">
        <v>9338824.3300000001</v>
      </c>
      <c r="G764">
        <v>-125948.86</v>
      </c>
      <c r="H764">
        <v>0</v>
      </c>
      <c r="I764">
        <v>0</v>
      </c>
      <c r="J764">
        <v>0</v>
      </c>
      <c r="K764">
        <v>9212875.4700000007</v>
      </c>
      <c r="L764" t="str">
        <f t="shared" si="12"/>
        <v>3-Small C&amp;I</v>
      </c>
    </row>
    <row r="765" spans="1:12" x14ac:dyDescent="0.35">
      <c r="A765">
        <v>2020</v>
      </c>
      <c r="B765">
        <v>8</v>
      </c>
      <c r="C765">
        <v>5</v>
      </c>
      <c r="D765">
        <v>201</v>
      </c>
      <c r="E765" t="s">
        <v>116</v>
      </c>
      <c r="F765">
        <v>521.82000000000005</v>
      </c>
      <c r="G765">
        <v>-7.06</v>
      </c>
      <c r="H765">
        <v>0</v>
      </c>
      <c r="I765">
        <v>0</v>
      </c>
      <c r="J765">
        <v>0</v>
      </c>
      <c r="K765">
        <v>514.76</v>
      </c>
      <c r="L765" t="str">
        <f t="shared" si="12"/>
        <v>3-Small C&amp;I</v>
      </c>
    </row>
    <row r="766" spans="1:12" x14ac:dyDescent="0.35">
      <c r="A766">
        <v>2020</v>
      </c>
      <c r="B766">
        <v>8</v>
      </c>
      <c r="C766">
        <v>5</v>
      </c>
      <c r="D766">
        <v>201</v>
      </c>
      <c r="E766" t="s">
        <v>126</v>
      </c>
      <c r="F766">
        <v>12392.22</v>
      </c>
      <c r="G766">
        <v>-167.02</v>
      </c>
      <c r="H766">
        <v>0</v>
      </c>
      <c r="I766">
        <v>0</v>
      </c>
      <c r="J766">
        <v>0</v>
      </c>
      <c r="K766">
        <v>12225.2</v>
      </c>
      <c r="L766" t="str">
        <f t="shared" si="12"/>
        <v>3-Small C&amp;I</v>
      </c>
    </row>
    <row r="767" spans="1:12" x14ac:dyDescent="0.35">
      <c r="A767">
        <v>2020</v>
      </c>
      <c r="B767">
        <v>8</v>
      </c>
      <c r="C767">
        <v>5</v>
      </c>
      <c r="D767">
        <v>201</v>
      </c>
      <c r="E767" t="s">
        <v>117</v>
      </c>
      <c r="F767">
        <v>110612.32</v>
      </c>
      <c r="G767">
        <v>-1499.93</v>
      </c>
      <c r="H767">
        <v>0</v>
      </c>
      <c r="I767">
        <v>0</v>
      </c>
      <c r="J767">
        <v>0</v>
      </c>
      <c r="K767">
        <v>109112.39</v>
      </c>
      <c r="L767" t="str">
        <f t="shared" si="12"/>
        <v>3-Small C&amp;I</v>
      </c>
    </row>
    <row r="768" spans="1:12" x14ac:dyDescent="0.35">
      <c r="A768">
        <v>2020</v>
      </c>
      <c r="B768">
        <v>8</v>
      </c>
      <c r="C768">
        <v>5</v>
      </c>
      <c r="D768">
        <v>201</v>
      </c>
      <c r="E768" t="s">
        <v>118</v>
      </c>
      <c r="F768">
        <v>763993.17</v>
      </c>
      <c r="G768">
        <v>-10280.94</v>
      </c>
      <c r="H768">
        <v>0</v>
      </c>
      <c r="I768">
        <v>0</v>
      </c>
      <c r="J768">
        <v>0</v>
      </c>
      <c r="K768">
        <v>753712.23</v>
      </c>
      <c r="L768" t="str">
        <f t="shared" si="12"/>
        <v>3-Small C&amp;I</v>
      </c>
    </row>
    <row r="769" spans="1:12" x14ac:dyDescent="0.35">
      <c r="A769">
        <v>2020</v>
      </c>
      <c r="B769">
        <v>8</v>
      </c>
      <c r="C769">
        <v>5</v>
      </c>
      <c r="D769">
        <v>201</v>
      </c>
      <c r="E769" t="s">
        <v>119</v>
      </c>
      <c r="F769">
        <v>12667428.83</v>
      </c>
      <c r="G769">
        <v>-15196.43</v>
      </c>
      <c r="H769">
        <v>0</v>
      </c>
      <c r="I769">
        <v>0</v>
      </c>
      <c r="J769">
        <v>0</v>
      </c>
      <c r="K769">
        <v>12652232.4</v>
      </c>
      <c r="L769" t="str">
        <f t="shared" si="12"/>
        <v>4-Medium C&amp;I</v>
      </c>
    </row>
    <row r="770" spans="1:12" x14ac:dyDescent="0.35">
      <c r="A770">
        <v>2020</v>
      </c>
      <c r="B770">
        <v>8</v>
      </c>
      <c r="C770">
        <v>5</v>
      </c>
      <c r="D770">
        <v>201</v>
      </c>
      <c r="E770" t="s">
        <v>127</v>
      </c>
      <c r="F770">
        <v>730355.54</v>
      </c>
      <c r="G770">
        <v>-876.43</v>
      </c>
      <c r="H770">
        <v>0</v>
      </c>
      <c r="I770">
        <v>0</v>
      </c>
      <c r="J770">
        <v>0</v>
      </c>
      <c r="K770">
        <v>729479.11</v>
      </c>
      <c r="L770" t="str">
        <f t="shared" si="12"/>
        <v>4-Medium C&amp;I</v>
      </c>
    </row>
    <row r="771" spans="1:12" x14ac:dyDescent="0.35">
      <c r="A771">
        <v>2020</v>
      </c>
      <c r="B771">
        <v>8</v>
      </c>
      <c r="C771">
        <v>5</v>
      </c>
      <c r="D771">
        <v>201</v>
      </c>
      <c r="E771" t="s">
        <v>128</v>
      </c>
      <c r="F771">
        <v>467570.7</v>
      </c>
      <c r="G771">
        <v>-561.09</v>
      </c>
      <c r="H771">
        <v>0</v>
      </c>
      <c r="I771">
        <v>0</v>
      </c>
      <c r="J771">
        <v>0</v>
      </c>
      <c r="K771">
        <v>467009.61</v>
      </c>
      <c r="L771" t="str">
        <f t="shared" si="12"/>
        <v>4-Medium C&amp;I</v>
      </c>
    </row>
    <row r="772" spans="1:12" x14ac:dyDescent="0.35">
      <c r="A772">
        <v>2020</v>
      </c>
      <c r="B772">
        <v>8</v>
      </c>
      <c r="C772">
        <v>5</v>
      </c>
      <c r="D772">
        <v>201</v>
      </c>
      <c r="E772" t="s">
        <v>120</v>
      </c>
      <c r="F772">
        <v>20989036.73</v>
      </c>
      <c r="G772">
        <v>-25230.09</v>
      </c>
      <c r="H772">
        <v>0</v>
      </c>
      <c r="I772">
        <v>0</v>
      </c>
      <c r="J772">
        <v>0</v>
      </c>
      <c r="K772">
        <v>20963806.640000001</v>
      </c>
      <c r="L772" t="str">
        <f t="shared" si="12"/>
        <v>5-Large C&amp;I</v>
      </c>
    </row>
    <row r="773" spans="1:12" x14ac:dyDescent="0.35">
      <c r="A773">
        <v>2020</v>
      </c>
      <c r="B773">
        <v>8</v>
      </c>
      <c r="C773">
        <v>5</v>
      </c>
      <c r="D773">
        <v>201</v>
      </c>
      <c r="E773" t="s">
        <v>121</v>
      </c>
      <c r="F773">
        <v>47289536.829999998</v>
      </c>
      <c r="G773">
        <v>-1470725.08</v>
      </c>
      <c r="H773">
        <v>0</v>
      </c>
      <c r="I773">
        <v>0</v>
      </c>
      <c r="J773">
        <v>0</v>
      </c>
      <c r="K773">
        <v>45818811.75</v>
      </c>
      <c r="L773" t="str">
        <f t="shared" si="12"/>
        <v>1-Residential</v>
      </c>
    </row>
    <row r="774" spans="1:12" x14ac:dyDescent="0.35">
      <c r="A774">
        <v>2020</v>
      </c>
      <c r="B774">
        <v>8</v>
      </c>
      <c r="C774">
        <v>5</v>
      </c>
      <c r="D774">
        <v>201</v>
      </c>
      <c r="E774" t="s">
        <v>122</v>
      </c>
      <c r="F774">
        <v>6431134.8200000003</v>
      </c>
      <c r="G774">
        <v>-200010.67</v>
      </c>
      <c r="H774">
        <v>0</v>
      </c>
      <c r="I774">
        <v>0</v>
      </c>
      <c r="J774">
        <v>0</v>
      </c>
      <c r="K774">
        <v>6231124.1500000004</v>
      </c>
      <c r="L774" t="str">
        <f t="shared" si="12"/>
        <v>2-Low Income Residential</v>
      </c>
    </row>
    <row r="775" spans="1:12" x14ac:dyDescent="0.35">
      <c r="A775">
        <v>2020</v>
      </c>
      <c r="B775">
        <v>8</v>
      </c>
      <c r="C775">
        <v>5</v>
      </c>
      <c r="D775">
        <v>201</v>
      </c>
      <c r="E775" t="s">
        <v>123</v>
      </c>
      <c r="F775">
        <v>86605.87</v>
      </c>
      <c r="G775">
        <v>-1168.77</v>
      </c>
      <c r="H775">
        <v>0</v>
      </c>
      <c r="I775">
        <v>0</v>
      </c>
      <c r="J775">
        <v>0</v>
      </c>
      <c r="K775">
        <v>85437.1</v>
      </c>
      <c r="L775" t="str">
        <f t="shared" si="12"/>
        <v>Street</v>
      </c>
    </row>
    <row r="776" spans="1:12" x14ac:dyDescent="0.35">
      <c r="A776">
        <v>2020</v>
      </c>
      <c r="B776">
        <v>8</v>
      </c>
      <c r="C776">
        <v>5</v>
      </c>
      <c r="D776">
        <v>201</v>
      </c>
      <c r="E776" t="s">
        <v>129</v>
      </c>
      <c r="F776">
        <v>2732.35</v>
      </c>
      <c r="G776">
        <v>-35.31</v>
      </c>
      <c r="H776">
        <v>0</v>
      </c>
      <c r="I776">
        <v>0</v>
      </c>
      <c r="J776">
        <v>0</v>
      </c>
      <c r="K776">
        <v>2697.04</v>
      </c>
      <c r="L776" t="str">
        <f t="shared" si="12"/>
        <v>Street</v>
      </c>
    </row>
    <row r="777" spans="1:12" x14ac:dyDescent="0.35">
      <c r="A777">
        <v>2020</v>
      </c>
      <c r="B777">
        <v>8</v>
      </c>
      <c r="C777">
        <v>5</v>
      </c>
      <c r="D777">
        <v>201</v>
      </c>
      <c r="E777" t="s">
        <v>130</v>
      </c>
      <c r="F777">
        <v>300.98</v>
      </c>
      <c r="G777">
        <v>-4.0599999999999996</v>
      </c>
      <c r="H777">
        <v>0</v>
      </c>
      <c r="I777">
        <v>0</v>
      </c>
      <c r="J777">
        <v>0</v>
      </c>
      <c r="K777">
        <v>296.92</v>
      </c>
      <c r="L777" t="str">
        <f t="shared" si="12"/>
        <v>Street</v>
      </c>
    </row>
    <row r="778" spans="1:12" x14ac:dyDescent="0.35">
      <c r="A778">
        <v>2020</v>
      </c>
      <c r="B778">
        <v>8</v>
      </c>
      <c r="C778">
        <v>5</v>
      </c>
      <c r="D778">
        <v>201</v>
      </c>
      <c r="E778" t="s">
        <v>124</v>
      </c>
      <c r="F778">
        <v>876.31</v>
      </c>
      <c r="G778">
        <v>-11.56</v>
      </c>
      <c r="H778">
        <v>0</v>
      </c>
      <c r="I778">
        <v>0</v>
      </c>
      <c r="J778">
        <v>0</v>
      </c>
      <c r="K778">
        <v>864.75</v>
      </c>
      <c r="L778" t="str">
        <f t="shared" si="12"/>
        <v>Street</v>
      </c>
    </row>
    <row r="779" spans="1:12" x14ac:dyDescent="0.35">
      <c r="A779">
        <v>2020</v>
      </c>
      <c r="B779">
        <v>8</v>
      </c>
      <c r="C779">
        <v>5</v>
      </c>
      <c r="D779">
        <v>201</v>
      </c>
      <c r="E779" t="s">
        <v>125</v>
      </c>
      <c r="F779">
        <v>108225.75</v>
      </c>
      <c r="G779">
        <v>-1460.42</v>
      </c>
      <c r="H779">
        <v>0</v>
      </c>
      <c r="I779">
        <v>0</v>
      </c>
      <c r="J779">
        <v>0</v>
      </c>
      <c r="K779">
        <v>106765.33</v>
      </c>
      <c r="L779" t="str">
        <f t="shared" si="12"/>
        <v>Street</v>
      </c>
    </row>
    <row r="780" spans="1:12" x14ac:dyDescent="0.35">
      <c r="A780">
        <v>2020</v>
      </c>
      <c r="B780">
        <v>8</v>
      </c>
      <c r="C780">
        <v>5</v>
      </c>
      <c r="D780">
        <v>201</v>
      </c>
      <c r="E780" t="s">
        <v>131</v>
      </c>
      <c r="F780">
        <v>268346.25</v>
      </c>
      <c r="G780">
        <v>-3370.04</v>
      </c>
      <c r="H780">
        <v>0</v>
      </c>
      <c r="I780">
        <v>0</v>
      </c>
      <c r="J780">
        <v>0</v>
      </c>
      <c r="K780">
        <v>264976.21000000002</v>
      </c>
      <c r="L780" t="str">
        <f t="shared" si="12"/>
        <v>Street</v>
      </c>
    </row>
    <row r="781" spans="1:12" x14ac:dyDescent="0.35">
      <c r="A781">
        <v>2020</v>
      </c>
      <c r="B781">
        <v>8</v>
      </c>
      <c r="C781">
        <v>5</v>
      </c>
      <c r="D781">
        <v>201</v>
      </c>
      <c r="E781" t="s">
        <v>132</v>
      </c>
      <c r="F781">
        <v>12.54</v>
      </c>
      <c r="G781">
        <v>-0.17</v>
      </c>
      <c r="H781">
        <v>0</v>
      </c>
      <c r="I781">
        <v>0</v>
      </c>
      <c r="J781">
        <v>0</v>
      </c>
      <c r="K781">
        <v>12.37</v>
      </c>
      <c r="L781" t="str">
        <f t="shared" si="12"/>
        <v>Street</v>
      </c>
    </row>
    <row r="782" spans="1:12" x14ac:dyDescent="0.35">
      <c r="A782">
        <v>2020</v>
      </c>
      <c r="B782">
        <v>8</v>
      </c>
      <c r="C782">
        <v>5</v>
      </c>
      <c r="D782">
        <v>201</v>
      </c>
      <c r="E782" t="s">
        <v>115</v>
      </c>
      <c r="F782">
        <v>879391.53</v>
      </c>
      <c r="G782">
        <v>-11885.49</v>
      </c>
      <c r="H782">
        <v>0</v>
      </c>
      <c r="I782">
        <v>0</v>
      </c>
      <c r="J782">
        <v>0</v>
      </c>
      <c r="K782">
        <v>867506.04</v>
      </c>
      <c r="L782" t="str">
        <f t="shared" si="12"/>
        <v>3-Small C&amp;I</v>
      </c>
    </row>
    <row r="783" spans="1:12" x14ac:dyDescent="0.35">
      <c r="A783">
        <v>2020</v>
      </c>
      <c r="B783">
        <v>8</v>
      </c>
      <c r="C783">
        <v>5</v>
      </c>
      <c r="D783">
        <v>201</v>
      </c>
      <c r="E783" t="s">
        <v>126</v>
      </c>
      <c r="F783">
        <v>2780.29</v>
      </c>
      <c r="G783">
        <v>-37.53</v>
      </c>
      <c r="H783">
        <v>0</v>
      </c>
      <c r="I783">
        <v>0</v>
      </c>
      <c r="J783">
        <v>0</v>
      </c>
      <c r="K783">
        <v>2742.76</v>
      </c>
      <c r="L783" t="str">
        <f t="shared" si="12"/>
        <v>3-Small C&amp;I</v>
      </c>
    </row>
    <row r="784" spans="1:12" x14ac:dyDescent="0.35">
      <c r="A784">
        <v>2020</v>
      </c>
      <c r="B784">
        <v>8</v>
      </c>
      <c r="C784">
        <v>5</v>
      </c>
      <c r="D784">
        <v>201</v>
      </c>
      <c r="E784" t="s">
        <v>117</v>
      </c>
      <c r="F784">
        <v>7980.78</v>
      </c>
      <c r="G784">
        <v>-107.75</v>
      </c>
      <c r="H784">
        <v>0</v>
      </c>
      <c r="I784">
        <v>0</v>
      </c>
      <c r="J784">
        <v>0</v>
      </c>
      <c r="K784">
        <v>7873.03</v>
      </c>
      <c r="L784" t="str">
        <f t="shared" si="12"/>
        <v>3-Small C&amp;I</v>
      </c>
    </row>
    <row r="785" spans="1:12" x14ac:dyDescent="0.35">
      <c r="A785">
        <v>2020</v>
      </c>
      <c r="B785">
        <v>8</v>
      </c>
      <c r="C785">
        <v>5</v>
      </c>
      <c r="D785">
        <v>201</v>
      </c>
      <c r="E785" t="s">
        <v>118</v>
      </c>
      <c r="F785">
        <v>76323.509999999995</v>
      </c>
      <c r="G785">
        <v>-1031.43</v>
      </c>
      <c r="H785">
        <v>0</v>
      </c>
      <c r="I785">
        <v>0</v>
      </c>
      <c r="J785">
        <v>0</v>
      </c>
      <c r="K785">
        <v>75292.08</v>
      </c>
      <c r="L785" t="str">
        <f t="shared" si="12"/>
        <v>3-Small C&amp;I</v>
      </c>
    </row>
    <row r="786" spans="1:12" x14ac:dyDescent="0.35">
      <c r="A786">
        <v>2020</v>
      </c>
      <c r="B786">
        <v>8</v>
      </c>
      <c r="C786">
        <v>5</v>
      </c>
      <c r="D786">
        <v>201</v>
      </c>
      <c r="E786" t="s">
        <v>119</v>
      </c>
      <c r="F786">
        <v>1070085.74</v>
      </c>
      <c r="G786">
        <v>-1283.3499999999999</v>
      </c>
      <c r="H786">
        <v>0</v>
      </c>
      <c r="I786">
        <v>0</v>
      </c>
      <c r="J786">
        <v>0</v>
      </c>
      <c r="K786">
        <v>1068802.3899999999</v>
      </c>
      <c r="L786" t="str">
        <f t="shared" si="12"/>
        <v>4-Medium C&amp;I</v>
      </c>
    </row>
    <row r="787" spans="1:12" x14ac:dyDescent="0.35">
      <c r="A787">
        <v>2020</v>
      </c>
      <c r="B787">
        <v>8</v>
      </c>
      <c r="C787">
        <v>5</v>
      </c>
      <c r="D787">
        <v>201</v>
      </c>
      <c r="E787" t="s">
        <v>127</v>
      </c>
      <c r="F787">
        <v>50847.33</v>
      </c>
      <c r="G787">
        <v>-61.03</v>
      </c>
      <c r="H787">
        <v>0</v>
      </c>
      <c r="I787">
        <v>0</v>
      </c>
      <c r="J787">
        <v>0</v>
      </c>
      <c r="K787">
        <v>50786.3</v>
      </c>
      <c r="L787" t="str">
        <f t="shared" si="12"/>
        <v>4-Medium C&amp;I</v>
      </c>
    </row>
    <row r="788" spans="1:12" x14ac:dyDescent="0.35">
      <c r="A788">
        <v>2020</v>
      </c>
      <c r="B788">
        <v>8</v>
      </c>
      <c r="C788">
        <v>5</v>
      </c>
      <c r="D788">
        <v>201</v>
      </c>
      <c r="E788" t="s">
        <v>128</v>
      </c>
      <c r="F788">
        <v>44868.9</v>
      </c>
      <c r="G788">
        <v>-53.85</v>
      </c>
      <c r="H788">
        <v>0</v>
      </c>
      <c r="I788">
        <v>0</v>
      </c>
      <c r="J788">
        <v>0</v>
      </c>
      <c r="K788">
        <v>44815.05</v>
      </c>
      <c r="L788" t="str">
        <f t="shared" si="12"/>
        <v>4-Medium C&amp;I</v>
      </c>
    </row>
    <row r="789" spans="1:12" x14ac:dyDescent="0.35">
      <c r="A789">
        <v>2020</v>
      </c>
      <c r="B789">
        <v>8</v>
      </c>
      <c r="C789">
        <v>5</v>
      </c>
      <c r="D789">
        <v>201</v>
      </c>
      <c r="E789" t="s">
        <v>120</v>
      </c>
      <c r="F789">
        <v>2438842.5</v>
      </c>
      <c r="G789">
        <v>-2926.68</v>
      </c>
      <c r="H789">
        <v>0</v>
      </c>
      <c r="I789">
        <v>0</v>
      </c>
      <c r="J789">
        <v>0</v>
      </c>
      <c r="K789">
        <v>2435915.8199999998</v>
      </c>
      <c r="L789" t="str">
        <f t="shared" si="12"/>
        <v>5-Large C&amp;I</v>
      </c>
    </row>
    <row r="790" spans="1:12" x14ac:dyDescent="0.35">
      <c r="A790">
        <v>2020</v>
      </c>
      <c r="B790">
        <v>8</v>
      </c>
      <c r="C790">
        <v>5</v>
      </c>
      <c r="D790">
        <v>201</v>
      </c>
      <c r="E790" t="s">
        <v>121</v>
      </c>
      <c r="F790">
        <v>3506271.98</v>
      </c>
      <c r="G790">
        <v>-109057.4</v>
      </c>
      <c r="H790">
        <v>0</v>
      </c>
      <c r="I790">
        <v>0</v>
      </c>
      <c r="J790">
        <v>0</v>
      </c>
      <c r="K790">
        <v>3397214.58</v>
      </c>
      <c r="L790" t="str">
        <f t="shared" si="12"/>
        <v>1-Residential</v>
      </c>
    </row>
    <row r="791" spans="1:12" x14ac:dyDescent="0.35">
      <c r="A791">
        <v>2020</v>
      </c>
      <c r="B791">
        <v>8</v>
      </c>
      <c r="C791">
        <v>5</v>
      </c>
      <c r="D791">
        <v>201</v>
      </c>
      <c r="E791" t="s">
        <v>122</v>
      </c>
      <c r="F791">
        <v>544947.61</v>
      </c>
      <c r="G791">
        <v>-16947.46</v>
      </c>
      <c r="H791">
        <v>0</v>
      </c>
      <c r="I791">
        <v>0</v>
      </c>
      <c r="J791">
        <v>0</v>
      </c>
      <c r="K791">
        <v>528000.15</v>
      </c>
      <c r="L791" t="str">
        <f t="shared" si="12"/>
        <v>2-Low Income Residential</v>
      </c>
    </row>
    <row r="792" spans="1:12" x14ac:dyDescent="0.35">
      <c r="A792">
        <v>2020</v>
      </c>
      <c r="B792">
        <v>8</v>
      </c>
      <c r="C792">
        <v>5</v>
      </c>
      <c r="D792">
        <v>201</v>
      </c>
      <c r="E792" t="s">
        <v>125</v>
      </c>
      <c r="F792">
        <v>-287.76</v>
      </c>
      <c r="G792">
        <v>3.89</v>
      </c>
      <c r="H792">
        <v>0</v>
      </c>
      <c r="I792">
        <v>0</v>
      </c>
      <c r="J792">
        <v>0</v>
      </c>
      <c r="K792">
        <v>-283.87</v>
      </c>
      <c r="L792" t="str">
        <f t="shared" si="12"/>
        <v>Street</v>
      </c>
    </row>
    <row r="793" spans="1:12" x14ac:dyDescent="0.35">
      <c r="A793">
        <v>2020</v>
      </c>
      <c r="B793">
        <v>8</v>
      </c>
      <c r="C793">
        <v>5</v>
      </c>
      <c r="D793">
        <v>201</v>
      </c>
      <c r="E793" t="s">
        <v>131</v>
      </c>
      <c r="F793">
        <v>6967.9</v>
      </c>
      <c r="G793">
        <v>-94.05</v>
      </c>
      <c r="H793">
        <v>0</v>
      </c>
      <c r="I793">
        <v>0</v>
      </c>
      <c r="J793">
        <v>0</v>
      </c>
      <c r="K793">
        <v>6873.85</v>
      </c>
      <c r="L793" t="str">
        <f t="shared" si="12"/>
        <v>Street</v>
      </c>
    </row>
    <row r="794" spans="1:12" x14ac:dyDescent="0.35">
      <c r="A794">
        <v>2020</v>
      </c>
      <c r="B794">
        <v>9</v>
      </c>
      <c r="C794">
        <v>4</v>
      </c>
      <c r="D794">
        <v>201</v>
      </c>
      <c r="E794" t="s">
        <v>115</v>
      </c>
      <c r="F794">
        <v>158313.34</v>
      </c>
      <c r="G794">
        <v>-2137.2600000000002</v>
      </c>
      <c r="H794">
        <v>0</v>
      </c>
      <c r="I794">
        <v>0</v>
      </c>
      <c r="J794">
        <v>0</v>
      </c>
      <c r="K794">
        <v>156176.07999999999</v>
      </c>
      <c r="L794" t="str">
        <f t="shared" si="12"/>
        <v>3-Small C&amp;I</v>
      </c>
    </row>
    <row r="795" spans="1:12" x14ac:dyDescent="0.35">
      <c r="A795">
        <v>2020</v>
      </c>
      <c r="B795">
        <v>9</v>
      </c>
      <c r="C795">
        <v>4</v>
      </c>
      <c r="D795">
        <v>201</v>
      </c>
      <c r="E795" t="s">
        <v>116</v>
      </c>
      <c r="F795">
        <v>109.52</v>
      </c>
      <c r="G795">
        <v>-1.46</v>
      </c>
      <c r="H795">
        <v>0</v>
      </c>
      <c r="I795">
        <v>0</v>
      </c>
      <c r="J795">
        <v>0</v>
      </c>
      <c r="K795">
        <v>108.06</v>
      </c>
      <c r="L795" t="str">
        <f t="shared" si="12"/>
        <v>3-Small C&amp;I</v>
      </c>
    </row>
    <row r="796" spans="1:12" x14ac:dyDescent="0.35">
      <c r="A796">
        <v>2020</v>
      </c>
      <c r="B796">
        <v>9</v>
      </c>
      <c r="C796">
        <v>4</v>
      </c>
      <c r="D796">
        <v>201</v>
      </c>
      <c r="E796" t="s">
        <v>117</v>
      </c>
      <c r="F796">
        <v>352.74</v>
      </c>
      <c r="G796">
        <v>-4.76</v>
      </c>
      <c r="H796">
        <v>0</v>
      </c>
      <c r="I796">
        <v>0</v>
      </c>
      <c r="J796">
        <v>0</v>
      </c>
      <c r="K796">
        <v>347.98</v>
      </c>
      <c r="L796" t="str">
        <f t="shared" si="12"/>
        <v>3-Small C&amp;I</v>
      </c>
    </row>
    <row r="797" spans="1:12" x14ac:dyDescent="0.35">
      <c r="A797">
        <v>2020</v>
      </c>
      <c r="B797">
        <v>9</v>
      </c>
      <c r="C797">
        <v>4</v>
      </c>
      <c r="D797">
        <v>201</v>
      </c>
      <c r="E797" t="s">
        <v>118</v>
      </c>
      <c r="F797">
        <v>1724.68</v>
      </c>
      <c r="G797">
        <v>-23.28</v>
      </c>
      <c r="H797">
        <v>0</v>
      </c>
      <c r="I797">
        <v>0</v>
      </c>
      <c r="J797">
        <v>0</v>
      </c>
      <c r="K797">
        <v>1701.4</v>
      </c>
      <c r="L797" t="str">
        <f t="shared" si="12"/>
        <v>3-Small C&amp;I</v>
      </c>
    </row>
    <row r="798" spans="1:12" x14ac:dyDescent="0.35">
      <c r="A798">
        <v>2020</v>
      </c>
      <c r="B798">
        <v>9</v>
      </c>
      <c r="C798">
        <v>4</v>
      </c>
      <c r="D798">
        <v>201</v>
      </c>
      <c r="E798" t="s">
        <v>119</v>
      </c>
      <c r="F798">
        <v>95135.19</v>
      </c>
      <c r="G798">
        <v>-114.19</v>
      </c>
      <c r="H798">
        <v>0</v>
      </c>
      <c r="I798">
        <v>0</v>
      </c>
      <c r="J798">
        <v>0</v>
      </c>
      <c r="K798">
        <v>95021</v>
      </c>
      <c r="L798" t="str">
        <f t="shared" si="12"/>
        <v>4-Medium C&amp;I</v>
      </c>
    </row>
    <row r="799" spans="1:12" x14ac:dyDescent="0.35">
      <c r="A799">
        <v>2020</v>
      </c>
      <c r="B799">
        <v>9</v>
      </c>
      <c r="C799">
        <v>4</v>
      </c>
      <c r="D799">
        <v>201</v>
      </c>
      <c r="E799" t="s">
        <v>120</v>
      </c>
      <c r="F799">
        <v>132001.78</v>
      </c>
      <c r="G799">
        <v>-158.4</v>
      </c>
      <c r="H799">
        <v>0</v>
      </c>
      <c r="I799">
        <v>0</v>
      </c>
      <c r="J799">
        <v>0</v>
      </c>
      <c r="K799">
        <v>131843.38</v>
      </c>
      <c r="L799" t="str">
        <f t="shared" si="12"/>
        <v>5-Large C&amp;I</v>
      </c>
    </row>
    <row r="800" spans="1:12" x14ac:dyDescent="0.35">
      <c r="A800">
        <v>2020</v>
      </c>
      <c r="B800">
        <v>9</v>
      </c>
      <c r="C800">
        <v>4</v>
      </c>
      <c r="D800">
        <v>201</v>
      </c>
      <c r="E800" t="s">
        <v>121</v>
      </c>
      <c r="F800">
        <v>1088194.46</v>
      </c>
      <c r="G800">
        <v>-33843.94</v>
      </c>
      <c r="H800">
        <v>0</v>
      </c>
      <c r="I800">
        <v>0</v>
      </c>
      <c r="J800">
        <v>0</v>
      </c>
      <c r="K800">
        <v>1054350.52</v>
      </c>
      <c r="L800" t="str">
        <f t="shared" si="12"/>
        <v>1-Residential</v>
      </c>
    </row>
    <row r="801" spans="1:12" x14ac:dyDescent="0.35">
      <c r="A801">
        <v>2020</v>
      </c>
      <c r="B801">
        <v>9</v>
      </c>
      <c r="C801">
        <v>4</v>
      </c>
      <c r="D801">
        <v>201</v>
      </c>
      <c r="E801" t="s">
        <v>122</v>
      </c>
      <c r="F801">
        <v>9917.2199999999993</v>
      </c>
      <c r="G801">
        <v>-308.43</v>
      </c>
      <c r="H801">
        <v>0</v>
      </c>
      <c r="I801">
        <v>0</v>
      </c>
      <c r="J801">
        <v>0</v>
      </c>
      <c r="K801">
        <v>9608.7900000000009</v>
      </c>
      <c r="L801" t="str">
        <f t="shared" si="12"/>
        <v>2-Low Income Residential</v>
      </c>
    </row>
    <row r="802" spans="1:12" x14ac:dyDescent="0.35">
      <c r="A802">
        <v>2020</v>
      </c>
      <c r="B802">
        <v>9</v>
      </c>
      <c r="C802">
        <v>4</v>
      </c>
      <c r="D802">
        <v>201</v>
      </c>
      <c r="E802" t="s">
        <v>123</v>
      </c>
      <c r="F802">
        <v>1432.9</v>
      </c>
      <c r="G802">
        <v>-19.34</v>
      </c>
      <c r="H802">
        <v>0</v>
      </c>
      <c r="I802">
        <v>0</v>
      </c>
      <c r="J802">
        <v>0</v>
      </c>
      <c r="K802">
        <v>1413.56</v>
      </c>
      <c r="L802" t="str">
        <f t="shared" si="12"/>
        <v>Street</v>
      </c>
    </row>
    <row r="803" spans="1:12" x14ac:dyDescent="0.35">
      <c r="A803">
        <v>2020</v>
      </c>
      <c r="B803">
        <v>9</v>
      </c>
      <c r="C803">
        <v>4</v>
      </c>
      <c r="D803">
        <v>201</v>
      </c>
      <c r="E803" t="s">
        <v>124</v>
      </c>
      <c r="F803">
        <v>616.14</v>
      </c>
      <c r="G803">
        <v>-8.32</v>
      </c>
      <c r="H803">
        <v>0</v>
      </c>
      <c r="I803">
        <v>0</v>
      </c>
      <c r="J803">
        <v>0</v>
      </c>
      <c r="K803">
        <v>607.82000000000005</v>
      </c>
      <c r="L803" t="str">
        <f t="shared" si="12"/>
        <v>Street</v>
      </c>
    </row>
    <row r="804" spans="1:12" x14ac:dyDescent="0.35">
      <c r="A804">
        <v>2020</v>
      </c>
      <c r="B804">
        <v>9</v>
      </c>
      <c r="C804">
        <v>4</v>
      </c>
      <c r="D804">
        <v>201</v>
      </c>
      <c r="E804" t="s">
        <v>125</v>
      </c>
      <c r="F804">
        <v>2.2599999999999998</v>
      </c>
      <c r="G804">
        <v>-0.03</v>
      </c>
      <c r="H804">
        <v>0</v>
      </c>
      <c r="I804">
        <v>0</v>
      </c>
      <c r="J804">
        <v>0</v>
      </c>
      <c r="K804">
        <v>2.23</v>
      </c>
      <c r="L804" t="str">
        <f t="shared" si="12"/>
        <v>Street</v>
      </c>
    </row>
    <row r="805" spans="1:12" x14ac:dyDescent="0.35">
      <c r="A805">
        <v>2020</v>
      </c>
      <c r="B805">
        <v>9</v>
      </c>
      <c r="C805">
        <v>4</v>
      </c>
      <c r="D805">
        <v>201</v>
      </c>
      <c r="E805" t="s">
        <v>115</v>
      </c>
      <c r="F805">
        <v>98263.98</v>
      </c>
      <c r="G805">
        <v>-1326.45</v>
      </c>
      <c r="H805">
        <v>0</v>
      </c>
      <c r="I805">
        <v>0</v>
      </c>
      <c r="J805">
        <v>0</v>
      </c>
      <c r="K805">
        <v>96937.53</v>
      </c>
      <c r="L805" t="str">
        <f t="shared" si="12"/>
        <v>3-Small C&amp;I</v>
      </c>
    </row>
    <row r="806" spans="1:12" x14ac:dyDescent="0.35">
      <c r="A806">
        <v>2020</v>
      </c>
      <c r="B806">
        <v>9</v>
      </c>
      <c r="C806">
        <v>4</v>
      </c>
      <c r="D806">
        <v>201</v>
      </c>
      <c r="E806" t="s">
        <v>116</v>
      </c>
      <c r="F806">
        <v>126.12</v>
      </c>
      <c r="G806">
        <v>-1.71</v>
      </c>
      <c r="H806">
        <v>0</v>
      </c>
      <c r="I806">
        <v>0</v>
      </c>
      <c r="J806">
        <v>0</v>
      </c>
      <c r="K806">
        <v>124.41</v>
      </c>
      <c r="L806" t="str">
        <f t="shared" si="12"/>
        <v>3-Small C&amp;I</v>
      </c>
    </row>
    <row r="807" spans="1:12" x14ac:dyDescent="0.35">
      <c r="A807">
        <v>2020</v>
      </c>
      <c r="B807">
        <v>9</v>
      </c>
      <c r="C807">
        <v>4</v>
      </c>
      <c r="D807">
        <v>201</v>
      </c>
      <c r="E807" t="s">
        <v>117</v>
      </c>
      <c r="F807">
        <v>165.68</v>
      </c>
      <c r="G807">
        <v>-2.2400000000000002</v>
      </c>
      <c r="H807">
        <v>0</v>
      </c>
      <c r="I807">
        <v>0</v>
      </c>
      <c r="J807">
        <v>0</v>
      </c>
      <c r="K807">
        <v>163.44</v>
      </c>
      <c r="L807" t="str">
        <f t="shared" si="12"/>
        <v>3-Small C&amp;I</v>
      </c>
    </row>
    <row r="808" spans="1:12" x14ac:dyDescent="0.35">
      <c r="A808">
        <v>2020</v>
      </c>
      <c r="B808">
        <v>9</v>
      </c>
      <c r="C808">
        <v>4</v>
      </c>
      <c r="D808">
        <v>201</v>
      </c>
      <c r="E808" t="s">
        <v>118</v>
      </c>
      <c r="F808">
        <v>1066.05</v>
      </c>
      <c r="G808">
        <v>-14.41</v>
      </c>
      <c r="H808">
        <v>0</v>
      </c>
      <c r="I808">
        <v>0</v>
      </c>
      <c r="J808">
        <v>0</v>
      </c>
      <c r="K808">
        <v>1051.6400000000001</v>
      </c>
      <c r="L808" t="str">
        <f t="shared" si="12"/>
        <v>3-Small C&amp;I</v>
      </c>
    </row>
    <row r="809" spans="1:12" x14ac:dyDescent="0.35">
      <c r="A809">
        <v>2020</v>
      </c>
      <c r="B809">
        <v>9</v>
      </c>
      <c r="C809">
        <v>4</v>
      </c>
      <c r="D809">
        <v>201</v>
      </c>
      <c r="E809" t="s">
        <v>119</v>
      </c>
      <c r="F809">
        <v>72477.600000000006</v>
      </c>
      <c r="G809">
        <v>-86.95</v>
      </c>
      <c r="H809">
        <v>0</v>
      </c>
      <c r="I809">
        <v>0</v>
      </c>
      <c r="J809">
        <v>0</v>
      </c>
      <c r="K809">
        <v>72390.649999999994</v>
      </c>
      <c r="L809" t="str">
        <f t="shared" si="12"/>
        <v>4-Medium C&amp;I</v>
      </c>
    </row>
    <row r="810" spans="1:12" x14ac:dyDescent="0.35">
      <c r="A810">
        <v>2020</v>
      </c>
      <c r="B810">
        <v>9</v>
      </c>
      <c r="C810">
        <v>4</v>
      </c>
      <c r="D810">
        <v>201</v>
      </c>
      <c r="E810" t="s">
        <v>121</v>
      </c>
      <c r="F810">
        <v>271417.19</v>
      </c>
      <c r="G810">
        <v>-8440.7999999999993</v>
      </c>
      <c r="H810">
        <v>0</v>
      </c>
      <c r="I810">
        <v>0</v>
      </c>
      <c r="J810">
        <v>0</v>
      </c>
      <c r="K810">
        <v>262976.39</v>
      </c>
      <c r="L810" t="str">
        <f t="shared" si="12"/>
        <v>1-Residential</v>
      </c>
    </row>
    <row r="811" spans="1:12" x14ac:dyDescent="0.35">
      <c r="A811">
        <v>2020</v>
      </c>
      <c r="B811">
        <v>9</v>
      </c>
      <c r="C811">
        <v>4</v>
      </c>
      <c r="D811">
        <v>201</v>
      </c>
      <c r="E811" t="s">
        <v>122</v>
      </c>
      <c r="F811">
        <v>836.63</v>
      </c>
      <c r="G811">
        <v>-26.05</v>
      </c>
      <c r="H811">
        <v>0</v>
      </c>
      <c r="I811">
        <v>0</v>
      </c>
      <c r="J811">
        <v>0</v>
      </c>
      <c r="K811">
        <v>810.58</v>
      </c>
      <c r="L811" t="str">
        <f t="shared" ref="L811:L874" si="13">VLOOKUP(E811,N:O,2,FALSE)</f>
        <v>2-Low Income Residential</v>
      </c>
    </row>
    <row r="812" spans="1:12" x14ac:dyDescent="0.35">
      <c r="A812">
        <v>2020</v>
      </c>
      <c r="B812">
        <v>9</v>
      </c>
      <c r="C812">
        <v>5</v>
      </c>
      <c r="D812">
        <v>201</v>
      </c>
      <c r="E812" t="s">
        <v>115</v>
      </c>
      <c r="F812">
        <v>8006467.6399999997</v>
      </c>
      <c r="G812">
        <v>-108076.24</v>
      </c>
      <c r="H812">
        <v>0</v>
      </c>
      <c r="I812">
        <v>0</v>
      </c>
      <c r="J812">
        <v>0</v>
      </c>
      <c r="K812">
        <v>7898391.4000000004</v>
      </c>
      <c r="L812" t="str">
        <f t="shared" si="13"/>
        <v>3-Small C&amp;I</v>
      </c>
    </row>
    <row r="813" spans="1:12" x14ac:dyDescent="0.35">
      <c r="A813">
        <v>2020</v>
      </c>
      <c r="B813">
        <v>9</v>
      </c>
      <c r="C813">
        <v>5</v>
      </c>
      <c r="D813">
        <v>201</v>
      </c>
      <c r="E813" t="s">
        <v>116</v>
      </c>
      <c r="F813">
        <v>597.26</v>
      </c>
      <c r="G813">
        <v>-8.0399999999999991</v>
      </c>
      <c r="H813">
        <v>0</v>
      </c>
      <c r="I813">
        <v>0</v>
      </c>
      <c r="J813">
        <v>0</v>
      </c>
      <c r="K813">
        <v>589.22</v>
      </c>
      <c r="L813" t="str">
        <f t="shared" si="13"/>
        <v>3-Small C&amp;I</v>
      </c>
    </row>
    <row r="814" spans="1:12" x14ac:dyDescent="0.35">
      <c r="A814">
        <v>2020</v>
      </c>
      <c r="B814">
        <v>9</v>
      </c>
      <c r="C814">
        <v>5</v>
      </c>
      <c r="D814">
        <v>201</v>
      </c>
      <c r="E814" t="s">
        <v>126</v>
      </c>
      <c r="F814">
        <v>12277.35</v>
      </c>
      <c r="G814">
        <v>-165.47</v>
      </c>
      <c r="H814">
        <v>0</v>
      </c>
      <c r="I814">
        <v>0</v>
      </c>
      <c r="J814">
        <v>0</v>
      </c>
      <c r="K814">
        <v>12111.88</v>
      </c>
      <c r="L814" t="str">
        <f t="shared" si="13"/>
        <v>3-Small C&amp;I</v>
      </c>
    </row>
    <row r="815" spans="1:12" x14ac:dyDescent="0.35">
      <c r="A815">
        <v>2020</v>
      </c>
      <c r="B815">
        <v>9</v>
      </c>
      <c r="C815">
        <v>5</v>
      </c>
      <c r="D815">
        <v>201</v>
      </c>
      <c r="E815" t="s">
        <v>117</v>
      </c>
      <c r="F815">
        <v>94205.5</v>
      </c>
      <c r="G815">
        <v>-1271.76</v>
      </c>
      <c r="H815">
        <v>0</v>
      </c>
      <c r="I815">
        <v>0</v>
      </c>
      <c r="J815">
        <v>0</v>
      </c>
      <c r="K815">
        <v>92933.74</v>
      </c>
      <c r="L815" t="str">
        <f t="shared" si="13"/>
        <v>3-Small C&amp;I</v>
      </c>
    </row>
    <row r="816" spans="1:12" x14ac:dyDescent="0.35">
      <c r="A816">
        <v>2020</v>
      </c>
      <c r="B816">
        <v>9</v>
      </c>
      <c r="C816">
        <v>5</v>
      </c>
      <c r="D816">
        <v>201</v>
      </c>
      <c r="E816" t="s">
        <v>118</v>
      </c>
      <c r="F816">
        <v>697530.18</v>
      </c>
      <c r="G816">
        <v>-9422.1299999999992</v>
      </c>
      <c r="H816">
        <v>0</v>
      </c>
      <c r="I816">
        <v>0</v>
      </c>
      <c r="J816">
        <v>0</v>
      </c>
      <c r="K816">
        <v>688108.05</v>
      </c>
      <c r="L816" t="str">
        <f t="shared" si="13"/>
        <v>3-Small C&amp;I</v>
      </c>
    </row>
    <row r="817" spans="1:12" x14ac:dyDescent="0.35">
      <c r="A817">
        <v>2020</v>
      </c>
      <c r="B817">
        <v>9</v>
      </c>
      <c r="C817">
        <v>5</v>
      </c>
      <c r="D817">
        <v>201</v>
      </c>
      <c r="E817" t="s">
        <v>119</v>
      </c>
      <c r="F817">
        <v>11287548.68</v>
      </c>
      <c r="G817">
        <v>-13542.32</v>
      </c>
      <c r="H817">
        <v>0</v>
      </c>
      <c r="I817">
        <v>0</v>
      </c>
      <c r="J817">
        <v>0</v>
      </c>
      <c r="K817">
        <v>11274006.359999999</v>
      </c>
      <c r="L817" t="str">
        <f t="shared" si="13"/>
        <v>4-Medium C&amp;I</v>
      </c>
    </row>
    <row r="818" spans="1:12" x14ac:dyDescent="0.35">
      <c r="A818">
        <v>2020</v>
      </c>
      <c r="B818">
        <v>9</v>
      </c>
      <c r="C818">
        <v>5</v>
      </c>
      <c r="D818">
        <v>201</v>
      </c>
      <c r="E818" t="s">
        <v>127</v>
      </c>
      <c r="F818">
        <v>605271.31000000006</v>
      </c>
      <c r="G818">
        <v>-726.24</v>
      </c>
      <c r="H818">
        <v>0</v>
      </c>
      <c r="I818">
        <v>0</v>
      </c>
      <c r="J818">
        <v>0</v>
      </c>
      <c r="K818">
        <v>604545.06999999995</v>
      </c>
      <c r="L818" t="str">
        <f t="shared" si="13"/>
        <v>4-Medium C&amp;I</v>
      </c>
    </row>
    <row r="819" spans="1:12" x14ac:dyDescent="0.35">
      <c r="A819">
        <v>2020</v>
      </c>
      <c r="B819">
        <v>9</v>
      </c>
      <c r="C819">
        <v>5</v>
      </c>
      <c r="D819">
        <v>201</v>
      </c>
      <c r="E819" t="s">
        <v>128</v>
      </c>
      <c r="F819">
        <v>309357.95</v>
      </c>
      <c r="G819">
        <v>-374.36</v>
      </c>
      <c r="H819">
        <v>0</v>
      </c>
      <c r="I819">
        <v>0</v>
      </c>
      <c r="J819">
        <v>0</v>
      </c>
      <c r="K819">
        <v>308983.59000000003</v>
      </c>
      <c r="L819" t="str">
        <f t="shared" si="13"/>
        <v>4-Medium C&amp;I</v>
      </c>
    </row>
    <row r="820" spans="1:12" x14ac:dyDescent="0.35">
      <c r="A820">
        <v>2020</v>
      </c>
      <c r="B820">
        <v>9</v>
      </c>
      <c r="C820">
        <v>5</v>
      </c>
      <c r="D820">
        <v>201</v>
      </c>
      <c r="E820" t="s">
        <v>120</v>
      </c>
      <c r="F820">
        <v>19526796.98</v>
      </c>
      <c r="G820">
        <v>-23464.3</v>
      </c>
      <c r="H820">
        <v>0</v>
      </c>
      <c r="I820">
        <v>0</v>
      </c>
      <c r="J820">
        <v>0</v>
      </c>
      <c r="K820">
        <v>19503332.68</v>
      </c>
      <c r="L820" t="str">
        <f t="shared" si="13"/>
        <v>5-Large C&amp;I</v>
      </c>
    </row>
    <row r="821" spans="1:12" x14ac:dyDescent="0.35">
      <c r="A821">
        <v>2020</v>
      </c>
      <c r="B821">
        <v>9</v>
      </c>
      <c r="C821">
        <v>5</v>
      </c>
      <c r="D821">
        <v>201</v>
      </c>
      <c r="E821" t="s">
        <v>121</v>
      </c>
      <c r="F821">
        <v>32838592.93</v>
      </c>
      <c r="G821">
        <v>-1021304.84</v>
      </c>
      <c r="H821">
        <v>0</v>
      </c>
      <c r="I821">
        <v>0</v>
      </c>
      <c r="J821">
        <v>0</v>
      </c>
      <c r="K821">
        <v>31817288.09</v>
      </c>
      <c r="L821" t="str">
        <f t="shared" si="13"/>
        <v>1-Residential</v>
      </c>
    </row>
    <row r="822" spans="1:12" x14ac:dyDescent="0.35">
      <c r="A822">
        <v>2020</v>
      </c>
      <c r="B822">
        <v>9</v>
      </c>
      <c r="C822">
        <v>5</v>
      </c>
      <c r="D822">
        <v>201</v>
      </c>
      <c r="E822" t="s">
        <v>122</v>
      </c>
      <c r="F822">
        <v>4698628.5599999996</v>
      </c>
      <c r="G822">
        <v>-146021.57999999999</v>
      </c>
      <c r="H822">
        <v>0</v>
      </c>
      <c r="I822">
        <v>0</v>
      </c>
      <c r="J822">
        <v>0</v>
      </c>
      <c r="K822">
        <v>4552606.9800000004</v>
      </c>
      <c r="L822" t="str">
        <f t="shared" si="13"/>
        <v>2-Low Income Residential</v>
      </c>
    </row>
    <row r="823" spans="1:12" x14ac:dyDescent="0.35">
      <c r="A823">
        <v>2020</v>
      </c>
      <c r="B823">
        <v>9</v>
      </c>
      <c r="C823">
        <v>5</v>
      </c>
      <c r="D823">
        <v>201</v>
      </c>
      <c r="E823" t="s">
        <v>123</v>
      </c>
      <c r="F823">
        <v>102816.22</v>
      </c>
      <c r="G823">
        <v>-1388.05</v>
      </c>
      <c r="H823">
        <v>0</v>
      </c>
      <c r="I823">
        <v>0</v>
      </c>
      <c r="J823">
        <v>0</v>
      </c>
      <c r="K823">
        <v>101428.17</v>
      </c>
      <c r="L823" t="str">
        <f t="shared" si="13"/>
        <v>Street</v>
      </c>
    </row>
    <row r="824" spans="1:12" x14ac:dyDescent="0.35">
      <c r="A824">
        <v>2020</v>
      </c>
      <c r="B824">
        <v>9</v>
      </c>
      <c r="C824">
        <v>5</v>
      </c>
      <c r="D824">
        <v>201</v>
      </c>
      <c r="E824" t="s">
        <v>129</v>
      </c>
      <c r="F824">
        <v>3259.84</v>
      </c>
      <c r="G824">
        <v>-44.01</v>
      </c>
      <c r="H824">
        <v>0</v>
      </c>
      <c r="I824">
        <v>0</v>
      </c>
      <c r="J824">
        <v>0</v>
      </c>
      <c r="K824">
        <v>3215.83</v>
      </c>
      <c r="L824" t="str">
        <f t="shared" si="13"/>
        <v>Street</v>
      </c>
    </row>
    <row r="825" spans="1:12" x14ac:dyDescent="0.35">
      <c r="A825">
        <v>2020</v>
      </c>
      <c r="B825">
        <v>9</v>
      </c>
      <c r="C825">
        <v>5</v>
      </c>
      <c r="D825">
        <v>201</v>
      </c>
      <c r="E825" t="s">
        <v>130</v>
      </c>
      <c r="F825">
        <v>392.68</v>
      </c>
      <c r="G825">
        <v>-5.31</v>
      </c>
      <c r="H825">
        <v>0</v>
      </c>
      <c r="I825">
        <v>0</v>
      </c>
      <c r="J825">
        <v>0</v>
      </c>
      <c r="K825">
        <v>387.37</v>
      </c>
      <c r="L825" t="str">
        <f t="shared" si="13"/>
        <v>Street</v>
      </c>
    </row>
    <row r="826" spans="1:12" x14ac:dyDescent="0.35">
      <c r="A826">
        <v>2020</v>
      </c>
      <c r="B826">
        <v>9</v>
      </c>
      <c r="C826">
        <v>5</v>
      </c>
      <c r="D826">
        <v>201</v>
      </c>
      <c r="E826" t="s">
        <v>124</v>
      </c>
      <c r="F826">
        <v>1087.43</v>
      </c>
      <c r="G826">
        <v>-14.67</v>
      </c>
      <c r="H826">
        <v>0</v>
      </c>
      <c r="I826">
        <v>0</v>
      </c>
      <c r="J826">
        <v>0</v>
      </c>
      <c r="K826">
        <v>1072.76</v>
      </c>
      <c r="L826" t="str">
        <f t="shared" si="13"/>
        <v>Street</v>
      </c>
    </row>
    <row r="827" spans="1:12" x14ac:dyDescent="0.35">
      <c r="A827">
        <v>2020</v>
      </c>
      <c r="B827">
        <v>9</v>
      </c>
      <c r="C827">
        <v>5</v>
      </c>
      <c r="D827">
        <v>201</v>
      </c>
      <c r="E827" t="s">
        <v>125</v>
      </c>
      <c r="F827">
        <v>140917.32999999999</v>
      </c>
      <c r="G827">
        <v>-1902.7</v>
      </c>
      <c r="H827">
        <v>0</v>
      </c>
      <c r="I827">
        <v>0</v>
      </c>
      <c r="J827">
        <v>0</v>
      </c>
      <c r="K827">
        <v>139014.63</v>
      </c>
      <c r="L827" t="str">
        <f t="shared" si="13"/>
        <v>Street</v>
      </c>
    </row>
    <row r="828" spans="1:12" x14ac:dyDescent="0.35">
      <c r="A828">
        <v>2020</v>
      </c>
      <c r="B828">
        <v>9</v>
      </c>
      <c r="C828">
        <v>5</v>
      </c>
      <c r="D828">
        <v>201</v>
      </c>
      <c r="E828" t="s">
        <v>131</v>
      </c>
      <c r="F828">
        <v>263323.81</v>
      </c>
      <c r="G828">
        <v>-3554.84</v>
      </c>
      <c r="H828">
        <v>0</v>
      </c>
      <c r="I828">
        <v>0</v>
      </c>
      <c r="J828">
        <v>0</v>
      </c>
      <c r="K828">
        <v>259768.97</v>
      </c>
      <c r="L828" t="str">
        <f t="shared" si="13"/>
        <v>Street</v>
      </c>
    </row>
    <row r="829" spans="1:12" x14ac:dyDescent="0.35">
      <c r="A829">
        <v>2020</v>
      </c>
      <c r="B829">
        <v>9</v>
      </c>
      <c r="C829">
        <v>5</v>
      </c>
      <c r="D829">
        <v>201</v>
      </c>
      <c r="E829" t="s">
        <v>132</v>
      </c>
      <c r="F829">
        <v>16.440000000000001</v>
      </c>
      <c r="G829">
        <v>-0.22</v>
      </c>
      <c r="H829">
        <v>0</v>
      </c>
      <c r="I829">
        <v>0</v>
      </c>
      <c r="J829">
        <v>0</v>
      </c>
      <c r="K829">
        <v>16.22</v>
      </c>
      <c r="L829" t="str">
        <f t="shared" si="13"/>
        <v>Street</v>
      </c>
    </row>
    <row r="830" spans="1:12" x14ac:dyDescent="0.35">
      <c r="A830">
        <v>2020</v>
      </c>
      <c r="B830">
        <v>9</v>
      </c>
      <c r="C830">
        <v>5</v>
      </c>
      <c r="D830">
        <v>201</v>
      </c>
      <c r="E830" t="s">
        <v>115</v>
      </c>
      <c r="F830">
        <v>1048192.27</v>
      </c>
      <c r="G830">
        <v>-14147.59</v>
      </c>
      <c r="H830">
        <v>0</v>
      </c>
      <c r="I830">
        <v>0</v>
      </c>
      <c r="J830">
        <v>0</v>
      </c>
      <c r="K830">
        <v>1034044.68</v>
      </c>
      <c r="L830" t="str">
        <f t="shared" si="13"/>
        <v>3-Small C&amp;I</v>
      </c>
    </row>
    <row r="831" spans="1:12" x14ac:dyDescent="0.35">
      <c r="A831">
        <v>2020</v>
      </c>
      <c r="B831">
        <v>9</v>
      </c>
      <c r="C831">
        <v>5</v>
      </c>
      <c r="D831">
        <v>201</v>
      </c>
      <c r="E831" t="s">
        <v>116</v>
      </c>
      <c r="F831">
        <v>419.03</v>
      </c>
      <c r="G831">
        <v>-5.66</v>
      </c>
      <c r="H831">
        <v>0</v>
      </c>
      <c r="I831">
        <v>0</v>
      </c>
      <c r="J831">
        <v>0</v>
      </c>
      <c r="K831">
        <v>413.37</v>
      </c>
      <c r="L831" t="str">
        <f t="shared" si="13"/>
        <v>3-Small C&amp;I</v>
      </c>
    </row>
    <row r="832" spans="1:12" x14ac:dyDescent="0.35">
      <c r="A832">
        <v>2020</v>
      </c>
      <c r="B832">
        <v>9</v>
      </c>
      <c r="C832">
        <v>5</v>
      </c>
      <c r="D832">
        <v>201</v>
      </c>
      <c r="E832" t="s">
        <v>126</v>
      </c>
      <c r="F832">
        <v>3086.98</v>
      </c>
      <c r="G832">
        <v>-41.65</v>
      </c>
      <c r="H832">
        <v>0</v>
      </c>
      <c r="I832">
        <v>0</v>
      </c>
      <c r="J832">
        <v>0</v>
      </c>
      <c r="K832">
        <v>3045.33</v>
      </c>
      <c r="L832" t="str">
        <f t="shared" si="13"/>
        <v>3-Small C&amp;I</v>
      </c>
    </row>
    <row r="833" spans="1:12" x14ac:dyDescent="0.35">
      <c r="A833">
        <v>2020</v>
      </c>
      <c r="B833">
        <v>9</v>
      </c>
      <c r="C833">
        <v>5</v>
      </c>
      <c r="D833">
        <v>201</v>
      </c>
      <c r="E833" t="s">
        <v>117</v>
      </c>
      <c r="F833">
        <v>8503.18</v>
      </c>
      <c r="G833">
        <v>-114.8</v>
      </c>
      <c r="H833">
        <v>0</v>
      </c>
      <c r="I833">
        <v>0</v>
      </c>
      <c r="J833">
        <v>0</v>
      </c>
      <c r="K833">
        <v>8388.3799999999992</v>
      </c>
      <c r="L833" t="str">
        <f t="shared" si="13"/>
        <v>3-Small C&amp;I</v>
      </c>
    </row>
    <row r="834" spans="1:12" x14ac:dyDescent="0.35">
      <c r="A834">
        <v>2020</v>
      </c>
      <c r="B834">
        <v>9</v>
      </c>
      <c r="C834">
        <v>5</v>
      </c>
      <c r="D834">
        <v>201</v>
      </c>
      <c r="E834" t="s">
        <v>118</v>
      </c>
      <c r="F834">
        <v>98952.26</v>
      </c>
      <c r="G834">
        <v>-1332.4</v>
      </c>
      <c r="H834">
        <v>0</v>
      </c>
      <c r="I834">
        <v>0</v>
      </c>
      <c r="J834">
        <v>0</v>
      </c>
      <c r="K834">
        <v>97619.86</v>
      </c>
      <c r="L834" t="str">
        <f t="shared" si="13"/>
        <v>3-Small C&amp;I</v>
      </c>
    </row>
    <row r="835" spans="1:12" x14ac:dyDescent="0.35">
      <c r="A835">
        <v>2020</v>
      </c>
      <c r="B835">
        <v>9</v>
      </c>
      <c r="C835">
        <v>5</v>
      </c>
      <c r="D835">
        <v>201</v>
      </c>
      <c r="E835" t="s">
        <v>119</v>
      </c>
      <c r="F835">
        <v>1314911.3400000001</v>
      </c>
      <c r="G835">
        <v>-1582.26</v>
      </c>
      <c r="H835">
        <v>0</v>
      </c>
      <c r="I835">
        <v>0</v>
      </c>
      <c r="J835">
        <v>0</v>
      </c>
      <c r="K835">
        <v>1313329.08</v>
      </c>
      <c r="L835" t="str">
        <f t="shared" si="13"/>
        <v>4-Medium C&amp;I</v>
      </c>
    </row>
    <row r="836" spans="1:12" x14ac:dyDescent="0.35">
      <c r="A836">
        <v>2020</v>
      </c>
      <c r="B836">
        <v>9</v>
      </c>
      <c r="C836">
        <v>5</v>
      </c>
      <c r="D836">
        <v>201</v>
      </c>
      <c r="E836" t="s">
        <v>127</v>
      </c>
      <c r="F836">
        <v>60507</v>
      </c>
      <c r="G836">
        <v>-72.62</v>
      </c>
      <c r="H836">
        <v>0</v>
      </c>
      <c r="I836">
        <v>0</v>
      </c>
      <c r="J836">
        <v>0</v>
      </c>
      <c r="K836">
        <v>60434.38</v>
      </c>
      <c r="L836" t="str">
        <f t="shared" si="13"/>
        <v>4-Medium C&amp;I</v>
      </c>
    </row>
    <row r="837" spans="1:12" x14ac:dyDescent="0.35">
      <c r="A837">
        <v>2020</v>
      </c>
      <c r="B837">
        <v>9</v>
      </c>
      <c r="C837">
        <v>5</v>
      </c>
      <c r="D837">
        <v>201</v>
      </c>
      <c r="E837" t="s">
        <v>128</v>
      </c>
      <c r="F837">
        <v>32099.06</v>
      </c>
      <c r="G837">
        <v>-38.5</v>
      </c>
      <c r="H837">
        <v>0</v>
      </c>
      <c r="I837">
        <v>0</v>
      </c>
      <c r="J837">
        <v>0</v>
      </c>
      <c r="K837">
        <v>32060.560000000001</v>
      </c>
      <c r="L837" t="str">
        <f t="shared" si="13"/>
        <v>4-Medium C&amp;I</v>
      </c>
    </row>
    <row r="838" spans="1:12" x14ac:dyDescent="0.35">
      <c r="A838">
        <v>2020</v>
      </c>
      <c r="B838">
        <v>9</v>
      </c>
      <c r="C838">
        <v>5</v>
      </c>
      <c r="D838">
        <v>201</v>
      </c>
      <c r="E838" t="s">
        <v>120</v>
      </c>
      <c r="F838">
        <v>2918818.56</v>
      </c>
      <c r="G838">
        <v>-3502.99</v>
      </c>
      <c r="H838">
        <v>0</v>
      </c>
      <c r="I838">
        <v>0</v>
      </c>
      <c r="J838">
        <v>0</v>
      </c>
      <c r="K838">
        <v>2915315.57</v>
      </c>
      <c r="L838" t="str">
        <f t="shared" si="13"/>
        <v>5-Large C&amp;I</v>
      </c>
    </row>
    <row r="839" spans="1:12" x14ac:dyDescent="0.35">
      <c r="A839">
        <v>2020</v>
      </c>
      <c r="B839">
        <v>9</v>
      </c>
      <c r="C839">
        <v>5</v>
      </c>
      <c r="D839">
        <v>201</v>
      </c>
      <c r="E839" t="s">
        <v>121</v>
      </c>
      <c r="F839">
        <v>3845137.02</v>
      </c>
      <c r="G839">
        <v>-119573.16</v>
      </c>
      <c r="H839">
        <v>0</v>
      </c>
      <c r="I839">
        <v>0</v>
      </c>
      <c r="J839">
        <v>0</v>
      </c>
      <c r="K839">
        <v>3725563.86</v>
      </c>
      <c r="L839" t="str">
        <f t="shared" si="13"/>
        <v>1-Residential</v>
      </c>
    </row>
    <row r="840" spans="1:12" x14ac:dyDescent="0.35">
      <c r="A840">
        <v>2020</v>
      </c>
      <c r="B840">
        <v>9</v>
      </c>
      <c r="C840">
        <v>5</v>
      </c>
      <c r="D840">
        <v>201</v>
      </c>
      <c r="E840" t="s">
        <v>122</v>
      </c>
      <c r="F840">
        <v>577590.76</v>
      </c>
      <c r="G840">
        <v>-18070.580000000002</v>
      </c>
      <c r="H840">
        <v>0</v>
      </c>
      <c r="I840">
        <v>0</v>
      </c>
      <c r="J840">
        <v>0</v>
      </c>
      <c r="K840">
        <v>559520.18000000005</v>
      </c>
      <c r="L840" t="str">
        <f t="shared" si="13"/>
        <v>2-Low Income Residential</v>
      </c>
    </row>
    <row r="841" spans="1:12" x14ac:dyDescent="0.35">
      <c r="A841">
        <v>2020</v>
      </c>
      <c r="B841">
        <v>9</v>
      </c>
      <c r="C841">
        <v>5</v>
      </c>
      <c r="D841">
        <v>201</v>
      </c>
      <c r="E841" t="s">
        <v>125</v>
      </c>
      <c r="F841">
        <v>-237.33</v>
      </c>
      <c r="G841">
        <v>3</v>
      </c>
      <c r="H841">
        <v>0</v>
      </c>
      <c r="I841">
        <v>0</v>
      </c>
      <c r="J841">
        <v>0</v>
      </c>
      <c r="K841">
        <v>-234.33</v>
      </c>
      <c r="L841" t="str">
        <f t="shared" si="13"/>
        <v>Street</v>
      </c>
    </row>
    <row r="842" spans="1:12" x14ac:dyDescent="0.35">
      <c r="A842">
        <v>2020</v>
      </c>
      <c r="B842">
        <v>10</v>
      </c>
      <c r="C842">
        <v>4</v>
      </c>
      <c r="D842">
        <v>201</v>
      </c>
      <c r="E842" t="s">
        <v>115</v>
      </c>
      <c r="F842">
        <v>90552.99</v>
      </c>
      <c r="G842">
        <v>-1222.4100000000001</v>
      </c>
      <c r="H842">
        <v>0</v>
      </c>
      <c r="I842">
        <v>0</v>
      </c>
      <c r="J842">
        <v>0</v>
      </c>
      <c r="K842">
        <v>89330.58</v>
      </c>
      <c r="L842" t="str">
        <f t="shared" si="13"/>
        <v>3-Small C&amp;I</v>
      </c>
    </row>
    <row r="843" spans="1:12" x14ac:dyDescent="0.35">
      <c r="A843">
        <v>2020</v>
      </c>
      <c r="B843">
        <v>10</v>
      </c>
      <c r="C843">
        <v>4</v>
      </c>
      <c r="D843">
        <v>201</v>
      </c>
      <c r="E843" t="s">
        <v>117</v>
      </c>
      <c r="F843">
        <v>248.48</v>
      </c>
      <c r="G843">
        <v>-3.36</v>
      </c>
      <c r="H843">
        <v>0</v>
      </c>
      <c r="I843">
        <v>0</v>
      </c>
      <c r="J843">
        <v>0</v>
      </c>
      <c r="K843">
        <v>245.12</v>
      </c>
      <c r="L843" t="str">
        <f t="shared" si="13"/>
        <v>3-Small C&amp;I</v>
      </c>
    </row>
    <row r="844" spans="1:12" x14ac:dyDescent="0.35">
      <c r="A844">
        <v>2020</v>
      </c>
      <c r="B844">
        <v>10</v>
      </c>
      <c r="C844">
        <v>4</v>
      </c>
      <c r="D844">
        <v>201</v>
      </c>
      <c r="E844" t="s">
        <v>118</v>
      </c>
      <c r="F844">
        <v>1162.55</v>
      </c>
      <c r="G844">
        <v>-15.68</v>
      </c>
      <c r="H844">
        <v>0</v>
      </c>
      <c r="I844">
        <v>0</v>
      </c>
      <c r="J844">
        <v>0</v>
      </c>
      <c r="K844">
        <v>1146.8699999999999</v>
      </c>
      <c r="L844" t="str">
        <f t="shared" si="13"/>
        <v>3-Small C&amp;I</v>
      </c>
    </row>
    <row r="845" spans="1:12" x14ac:dyDescent="0.35">
      <c r="A845">
        <v>2020</v>
      </c>
      <c r="B845">
        <v>10</v>
      </c>
      <c r="C845">
        <v>4</v>
      </c>
      <c r="D845">
        <v>201</v>
      </c>
      <c r="E845" t="s">
        <v>119</v>
      </c>
      <c r="F845">
        <v>69041.98</v>
      </c>
      <c r="G845">
        <v>-82.86</v>
      </c>
      <c r="H845">
        <v>0</v>
      </c>
      <c r="I845">
        <v>0</v>
      </c>
      <c r="J845">
        <v>0</v>
      </c>
      <c r="K845">
        <v>68959.12</v>
      </c>
      <c r="L845" t="str">
        <f t="shared" si="13"/>
        <v>4-Medium C&amp;I</v>
      </c>
    </row>
    <row r="846" spans="1:12" x14ac:dyDescent="0.35">
      <c r="A846">
        <v>2020</v>
      </c>
      <c r="B846">
        <v>10</v>
      </c>
      <c r="C846">
        <v>4</v>
      </c>
      <c r="D846">
        <v>201</v>
      </c>
      <c r="E846" t="s">
        <v>120</v>
      </c>
      <c r="F846">
        <v>105182.24</v>
      </c>
      <c r="G846">
        <v>-126.22</v>
      </c>
      <c r="H846">
        <v>0</v>
      </c>
      <c r="I846">
        <v>0</v>
      </c>
      <c r="J846">
        <v>0</v>
      </c>
      <c r="K846">
        <v>105056.02</v>
      </c>
      <c r="L846" t="str">
        <f t="shared" si="13"/>
        <v>5-Large C&amp;I</v>
      </c>
    </row>
    <row r="847" spans="1:12" x14ac:dyDescent="0.35">
      <c r="A847">
        <v>2020</v>
      </c>
      <c r="B847">
        <v>10</v>
      </c>
      <c r="C847">
        <v>4</v>
      </c>
      <c r="D847">
        <v>201</v>
      </c>
      <c r="E847" t="s">
        <v>121</v>
      </c>
      <c r="F847">
        <v>664916.71</v>
      </c>
      <c r="G847">
        <v>-20681.490000000002</v>
      </c>
      <c r="H847">
        <v>0</v>
      </c>
      <c r="I847">
        <v>0</v>
      </c>
      <c r="J847">
        <v>0</v>
      </c>
      <c r="K847">
        <v>644235.22</v>
      </c>
      <c r="L847" t="str">
        <f t="shared" si="13"/>
        <v>1-Residential</v>
      </c>
    </row>
    <row r="848" spans="1:12" x14ac:dyDescent="0.35">
      <c r="A848">
        <v>2020</v>
      </c>
      <c r="B848">
        <v>10</v>
      </c>
      <c r="C848">
        <v>4</v>
      </c>
      <c r="D848">
        <v>201</v>
      </c>
      <c r="E848" t="s">
        <v>122</v>
      </c>
      <c r="F848">
        <v>7945.87</v>
      </c>
      <c r="G848">
        <v>-247.08</v>
      </c>
      <c r="H848">
        <v>0</v>
      </c>
      <c r="I848">
        <v>0</v>
      </c>
      <c r="J848">
        <v>0</v>
      </c>
      <c r="K848">
        <v>7698.79</v>
      </c>
      <c r="L848" t="str">
        <f t="shared" si="13"/>
        <v>2-Low Income Residential</v>
      </c>
    </row>
    <row r="849" spans="1:12" x14ac:dyDescent="0.35">
      <c r="A849">
        <v>2020</v>
      </c>
      <c r="B849">
        <v>10</v>
      </c>
      <c r="C849">
        <v>4</v>
      </c>
      <c r="D849">
        <v>201</v>
      </c>
      <c r="E849" t="s">
        <v>123</v>
      </c>
      <c r="F849">
        <v>1526.71</v>
      </c>
      <c r="G849">
        <v>-20.61</v>
      </c>
      <c r="H849">
        <v>0</v>
      </c>
      <c r="I849">
        <v>0</v>
      </c>
      <c r="J849">
        <v>0</v>
      </c>
      <c r="K849">
        <v>1506.1</v>
      </c>
      <c r="L849" t="str">
        <f t="shared" si="13"/>
        <v>Street</v>
      </c>
    </row>
    <row r="850" spans="1:12" x14ac:dyDescent="0.35">
      <c r="A850">
        <v>2020</v>
      </c>
      <c r="B850">
        <v>10</v>
      </c>
      <c r="C850">
        <v>4</v>
      </c>
      <c r="D850">
        <v>201</v>
      </c>
      <c r="E850" t="s">
        <v>124</v>
      </c>
      <c r="F850">
        <v>658.03</v>
      </c>
      <c r="G850">
        <v>-8.89</v>
      </c>
      <c r="H850">
        <v>0</v>
      </c>
      <c r="I850">
        <v>0</v>
      </c>
      <c r="J850">
        <v>0</v>
      </c>
      <c r="K850">
        <v>649.14</v>
      </c>
      <c r="L850" t="str">
        <f t="shared" si="13"/>
        <v>Street</v>
      </c>
    </row>
    <row r="851" spans="1:12" x14ac:dyDescent="0.35">
      <c r="A851">
        <v>2020</v>
      </c>
      <c r="B851">
        <v>10</v>
      </c>
      <c r="C851">
        <v>4</v>
      </c>
      <c r="D851">
        <v>201</v>
      </c>
      <c r="E851" t="s">
        <v>125</v>
      </c>
      <c r="F851">
        <v>2.4900000000000002</v>
      </c>
      <c r="G851">
        <v>-0.03</v>
      </c>
      <c r="H851">
        <v>0</v>
      </c>
      <c r="I851">
        <v>0</v>
      </c>
      <c r="J851">
        <v>0</v>
      </c>
      <c r="K851">
        <v>2.46</v>
      </c>
      <c r="L851" t="str">
        <f t="shared" si="13"/>
        <v>Street</v>
      </c>
    </row>
    <row r="852" spans="1:12" x14ac:dyDescent="0.35">
      <c r="A852">
        <v>2020</v>
      </c>
      <c r="B852">
        <v>10</v>
      </c>
      <c r="C852">
        <v>4</v>
      </c>
      <c r="D852">
        <v>201</v>
      </c>
      <c r="E852" t="s">
        <v>115</v>
      </c>
      <c r="F852">
        <v>80987.759999999995</v>
      </c>
      <c r="G852">
        <v>-1093.25</v>
      </c>
      <c r="H852">
        <v>0</v>
      </c>
      <c r="I852">
        <v>0</v>
      </c>
      <c r="J852">
        <v>0</v>
      </c>
      <c r="K852">
        <v>79894.509999999995</v>
      </c>
      <c r="L852" t="str">
        <f t="shared" si="13"/>
        <v>3-Small C&amp;I</v>
      </c>
    </row>
    <row r="853" spans="1:12" x14ac:dyDescent="0.35">
      <c r="A853">
        <v>2020</v>
      </c>
      <c r="B853">
        <v>10</v>
      </c>
      <c r="C853">
        <v>4</v>
      </c>
      <c r="D853">
        <v>201</v>
      </c>
      <c r="E853" t="s">
        <v>116</v>
      </c>
      <c r="F853">
        <v>146.56</v>
      </c>
      <c r="G853">
        <v>-1.97</v>
      </c>
      <c r="H853">
        <v>0</v>
      </c>
      <c r="I853">
        <v>0</v>
      </c>
      <c r="J853">
        <v>0</v>
      </c>
      <c r="K853">
        <v>144.59</v>
      </c>
      <c r="L853" t="str">
        <f t="shared" si="13"/>
        <v>3-Small C&amp;I</v>
      </c>
    </row>
    <row r="854" spans="1:12" x14ac:dyDescent="0.35">
      <c r="A854">
        <v>2020</v>
      </c>
      <c r="B854">
        <v>10</v>
      </c>
      <c r="C854">
        <v>4</v>
      </c>
      <c r="D854">
        <v>201</v>
      </c>
      <c r="E854" t="s">
        <v>117</v>
      </c>
      <c r="F854">
        <v>86.53</v>
      </c>
      <c r="G854">
        <v>-1.17</v>
      </c>
      <c r="H854">
        <v>0</v>
      </c>
      <c r="I854">
        <v>0</v>
      </c>
      <c r="J854">
        <v>0</v>
      </c>
      <c r="K854">
        <v>85.36</v>
      </c>
      <c r="L854" t="str">
        <f t="shared" si="13"/>
        <v>3-Small C&amp;I</v>
      </c>
    </row>
    <row r="855" spans="1:12" x14ac:dyDescent="0.35">
      <c r="A855">
        <v>2020</v>
      </c>
      <c r="B855">
        <v>10</v>
      </c>
      <c r="C855">
        <v>4</v>
      </c>
      <c r="D855">
        <v>201</v>
      </c>
      <c r="E855" t="s">
        <v>118</v>
      </c>
      <c r="F855">
        <v>1055.56</v>
      </c>
      <c r="G855">
        <v>-14.25</v>
      </c>
      <c r="H855">
        <v>0</v>
      </c>
      <c r="I855">
        <v>0</v>
      </c>
      <c r="J855">
        <v>0</v>
      </c>
      <c r="K855">
        <v>1041.31</v>
      </c>
      <c r="L855" t="str">
        <f t="shared" si="13"/>
        <v>3-Small C&amp;I</v>
      </c>
    </row>
    <row r="856" spans="1:12" x14ac:dyDescent="0.35">
      <c r="A856">
        <v>2020</v>
      </c>
      <c r="B856">
        <v>10</v>
      </c>
      <c r="C856">
        <v>4</v>
      </c>
      <c r="D856">
        <v>201</v>
      </c>
      <c r="E856" t="s">
        <v>119</v>
      </c>
      <c r="F856">
        <v>58238.26</v>
      </c>
      <c r="G856">
        <v>-69.87</v>
      </c>
      <c r="H856">
        <v>0</v>
      </c>
      <c r="I856">
        <v>0</v>
      </c>
      <c r="J856">
        <v>0</v>
      </c>
      <c r="K856">
        <v>58168.39</v>
      </c>
      <c r="L856" t="str">
        <f t="shared" si="13"/>
        <v>4-Medium C&amp;I</v>
      </c>
    </row>
    <row r="857" spans="1:12" x14ac:dyDescent="0.35">
      <c r="A857">
        <v>2020</v>
      </c>
      <c r="B857">
        <v>10</v>
      </c>
      <c r="C857">
        <v>4</v>
      </c>
      <c r="D857">
        <v>201</v>
      </c>
      <c r="E857" t="s">
        <v>121</v>
      </c>
      <c r="F857">
        <v>200827.53</v>
      </c>
      <c r="G857">
        <v>-6245.94</v>
      </c>
      <c r="H857">
        <v>0</v>
      </c>
      <c r="I857">
        <v>0</v>
      </c>
      <c r="J857">
        <v>0</v>
      </c>
      <c r="K857">
        <v>194581.59</v>
      </c>
      <c r="L857" t="str">
        <f t="shared" si="13"/>
        <v>1-Residential</v>
      </c>
    </row>
    <row r="858" spans="1:12" x14ac:dyDescent="0.35">
      <c r="A858">
        <v>2020</v>
      </c>
      <c r="B858">
        <v>10</v>
      </c>
      <c r="C858">
        <v>4</v>
      </c>
      <c r="D858">
        <v>201</v>
      </c>
      <c r="E858" t="s">
        <v>122</v>
      </c>
      <c r="F858">
        <v>826.61</v>
      </c>
      <c r="G858">
        <v>-25.7</v>
      </c>
      <c r="H858">
        <v>0</v>
      </c>
      <c r="I858">
        <v>0</v>
      </c>
      <c r="J858">
        <v>0</v>
      </c>
      <c r="K858">
        <v>800.91</v>
      </c>
      <c r="L858" t="str">
        <f t="shared" si="13"/>
        <v>2-Low Income Residential</v>
      </c>
    </row>
    <row r="859" spans="1:12" x14ac:dyDescent="0.35">
      <c r="A859">
        <v>2020</v>
      </c>
      <c r="B859">
        <v>10</v>
      </c>
      <c r="C859">
        <v>5</v>
      </c>
      <c r="D859">
        <v>201</v>
      </c>
      <c r="E859" t="s">
        <v>115</v>
      </c>
      <c r="F859">
        <v>6468154.9400000004</v>
      </c>
      <c r="G859">
        <v>-87355.71</v>
      </c>
      <c r="H859">
        <v>0</v>
      </c>
      <c r="I859">
        <v>0</v>
      </c>
      <c r="J859">
        <v>0</v>
      </c>
      <c r="K859">
        <v>6380799.2300000004</v>
      </c>
      <c r="L859" t="str">
        <f t="shared" si="13"/>
        <v>3-Small C&amp;I</v>
      </c>
    </row>
    <row r="860" spans="1:12" x14ac:dyDescent="0.35">
      <c r="A860">
        <v>2020</v>
      </c>
      <c r="B860">
        <v>10</v>
      </c>
      <c r="C860">
        <v>5</v>
      </c>
      <c r="D860">
        <v>201</v>
      </c>
      <c r="E860" t="s">
        <v>116</v>
      </c>
      <c r="F860">
        <v>198.95</v>
      </c>
      <c r="G860">
        <v>-2.67</v>
      </c>
      <c r="H860">
        <v>0</v>
      </c>
      <c r="I860">
        <v>0</v>
      </c>
      <c r="J860">
        <v>0</v>
      </c>
      <c r="K860">
        <v>196.28</v>
      </c>
      <c r="L860" t="str">
        <f t="shared" si="13"/>
        <v>3-Small C&amp;I</v>
      </c>
    </row>
    <row r="861" spans="1:12" x14ac:dyDescent="0.35">
      <c r="A861">
        <v>2020</v>
      </c>
      <c r="B861">
        <v>10</v>
      </c>
      <c r="C861">
        <v>5</v>
      </c>
      <c r="D861">
        <v>201</v>
      </c>
      <c r="E861" t="s">
        <v>126</v>
      </c>
      <c r="F861">
        <v>10663.78</v>
      </c>
      <c r="G861">
        <v>-150.1</v>
      </c>
      <c r="H861">
        <v>0</v>
      </c>
      <c r="I861">
        <v>0</v>
      </c>
      <c r="J861">
        <v>0</v>
      </c>
      <c r="K861">
        <v>10513.68</v>
      </c>
      <c r="L861" t="str">
        <f t="shared" si="13"/>
        <v>3-Small C&amp;I</v>
      </c>
    </row>
    <row r="862" spans="1:12" x14ac:dyDescent="0.35">
      <c r="A862">
        <v>2020</v>
      </c>
      <c r="B862">
        <v>10</v>
      </c>
      <c r="C862">
        <v>5</v>
      </c>
      <c r="D862">
        <v>201</v>
      </c>
      <c r="E862" t="s">
        <v>117</v>
      </c>
      <c r="F862">
        <v>92162.98</v>
      </c>
      <c r="G862">
        <v>-1244.19</v>
      </c>
      <c r="H862">
        <v>0</v>
      </c>
      <c r="I862">
        <v>0</v>
      </c>
      <c r="J862">
        <v>0</v>
      </c>
      <c r="K862">
        <v>90918.79</v>
      </c>
      <c r="L862" t="str">
        <f t="shared" si="13"/>
        <v>3-Small C&amp;I</v>
      </c>
    </row>
    <row r="863" spans="1:12" x14ac:dyDescent="0.35">
      <c r="A863">
        <v>2020</v>
      </c>
      <c r="B863">
        <v>10</v>
      </c>
      <c r="C863">
        <v>5</v>
      </c>
      <c r="D863">
        <v>201</v>
      </c>
      <c r="E863" t="s">
        <v>118</v>
      </c>
      <c r="F863">
        <v>621415.54</v>
      </c>
      <c r="G863">
        <v>-8396.58</v>
      </c>
      <c r="H863">
        <v>0</v>
      </c>
      <c r="I863">
        <v>0</v>
      </c>
      <c r="J863">
        <v>0</v>
      </c>
      <c r="K863">
        <v>613018.96</v>
      </c>
      <c r="L863" t="str">
        <f t="shared" si="13"/>
        <v>3-Small C&amp;I</v>
      </c>
    </row>
    <row r="864" spans="1:12" x14ac:dyDescent="0.35">
      <c r="A864">
        <v>2020</v>
      </c>
      <c r="B864">
        <v>10</v>
      </c>
      <c r="C864">
        <v>5</v>
      </c>
      <c r="D864">
        <v>201</v>
      </c>
      <c r="E864" t="s">
        <v>119</v>
      </c>
      <c r="F864">
        <v>9715939.0099999998</v>
      </c>
      <c r="G864">
        <v>-11668.77</v>
      </c>
      <c r="H864">
        <v>0</v>
      </c>
      <c r="I864">
        <v>0</v>
      </c>
      <c r="J864">
        <v>0</v>
      </c>
      <c r="K864">
        <v>9704270.2400000002</v>
      </c>
      <c r="L864" t="str">
        <f t="shared" si="13"/>
        <v>4-Medium C&amp;I</v>
      </c>
    </row>
    <row r="865" spans="1:12" x14ac:dyDescent="0.35">
      <c r="A865">
        <v>2020</v>
      </c>
      <c r="B865">
        <v>10</v>
      </c>
      <c r="C865">
        <v>5</v>
      </c>
      <c r="D865">
        <v>201</v>
      </c>
      <c r="E865" t="s">
        <v>127</v>
      </c>
      <c r="F865">
        <v>546234.26</v>
      </c>
      <c r="G865">
        <v>-655.51</v>
      </c>
      <c r="H865">
        <v>0</v>
      </c>
      <c r="I865">
        <v>0</v>
      </c>
      <c r="J865">
        <v>0</v>
      </c>
      <c r="K865">
        <v>545578.75</v>
      </c>
      <c r="L865" t="str">
        <f t="shared" si="13"/>
        <v>4-Medium C&amp;I</v>
      </c>
    </row>
    <row r="866" spans="1:12" x14ac:dyDescent="0.35">
      <c r="A866">
        <v>2020</v>
      </c>
      <c r="B866">
        <v>10</v>
      </c>
      <c r="C866">
        <v>5</v>
      </c>
      <c r="D866">
        <v>201</v>
      </c>
      <c r="E866" t="s">
        <v>128</v>
      </c>
      <c r="F866">
        <v>272844.2</v>
      </c>
      <c r="G866">
        <v>-327.41000000000003</v>
      </c>
      <c r="H866">
        <v>0</v>
      </c>
      <c r="I866">
        <v>0</v>
      </c>
      <c r="J866">
        <v>0</v>
      </c>
      <c r="K866">
        <v>272516.78999999998</v>
      </c>
      <c r="L866" t="str">
        <f t="shared" si="13"/>
        <v>4-Medium C&amp;I</v>
      </c>
    </row>
    <row r="867" spans="1:12" x14ac:dyDescent="0.35">
      <c r="A867">
        <v>2020</v>
      </c>
      <c r="B867">
        <v>10</v>
      </c>
      <c r="C867">
        <v>5</v>
      </c>
      <c r="D867">
        <v>201</v>
      </c>
      <c r="E867" t="s">
        <v>120</v>
      </c>
      <c r="F867">
        <v>18572397.649999999</v>
      </c>
      <c r="G867">
        <v>-22263.27</v>
      </c>
      <c r="H867">
        <v>0</v>
      </c>
      <c r="I867">
        <v>0</v>
      </c>
      <c r="J867">
        <v>0</v>
      </c>
      <c r="K867">
        <v>18550134.379999999</v>
      </c>
      <c r="L867" t="str">
        <f t="shared" si="13"/>
        <v>5-Large C&amp;I</v>
      </c>
    </row>
    <row r="868" spans="1:12" x14ac:dyDescent="0.35">
      <c r="A868">
        <v>2020</v>
      </c>
      <c r="B868">
        <v>10</v>
      </c>
      <c r="C868">
        <v>5</v>
      </c>
      <c r="D868">
        <v>201</v>
      </c>
      <c r="E868" t="s">
        <v>121</v>
      </c>
      <c r="F868">
        <v>24541279.289999999</v>
      </c>
      <c r="G868">
        <v>-763255.02</v>
      </c>
      <c r="H868">
        <v>0</v>
      </c>
      <c r="I868">
        <v>0</v>
      </c>
      <c r="J868">
        <v>0</v>
      </c>
      <c r="K868">
        <v>23778024.27</v>
      </c>
      <c r="L868" t="str">
        <f t="shared" si="13"/>
        <v>1-Residential</v>
      </c>
    </row>
    <row r="869" spans="1:12" x14ac:dyDescent="0.35">
      <c r="A869">
        <v>2020</v>
      </c>
      <c r="B869">
        <v>10</v>
      </c>
      <c r="C869">
        <v>5</v>
      </c>
      <c r="D869">
        <v>201</v>
      </c>
      <c r="E869" t="s">
        <v>122</v>
      </c>
      <c r="F869">
        <v>3450545.87</v>
      </c>
      <c r="G869">
        <v>-107322.34</v>
      </c>
      <c r="H869">
        <v>0</v>
      </c>
      <c r="I869">
        <v>0</v>
      </c>
      <c r="J869">
        <v>0</v>
      </c>
      <c r="K869">
        <v>3343223.53</v>
      </c>
      <c r="L869" t="str">
        <f t="shared" si="13"/>
        <v>2-Low Income Residential</v>
      </c>
    </row>
    <row r="870" spans="1:12" x14ac:dyDescent="0.35">
      <c r="A870">
        <v>2020</v>
      </c>
      <c r="B870">
        <v>10</v>
      </c>
      <c r="C870">
        <v>5</v>
      </c>
      <c r="D870">
        <v>201</v>
      </c>
      <c r="E870" t="s">
        <v>123</v>
      </c>
      <c r="F870">
        <v>108139.8</v>
      </c>
      <c r="G870">
        <v>-1459.82</v>
      </c>
      <c r="H870">
        <v>0</v>
      </c>
      <c r="I870">
        <v>0</v>
      </c>
      <c r="J870">
        <v>0</v>
      </c>
      <c r="K870">
        <v>106679.98</v>
      </c>
      <c r="L870" t="str">
        <f t="shared" si="13"/>
        <v>Street</v>
      </c>
    </row>
    <row r="871" spans="1:12" x14ac:dyDescent="0.35">
      <c r="A871">
        <v>2020</v>
      </c>
      <c r="B871">
        <v>10</v>
      </c>
      <c r="C871">
        <v>5</v>
      </c>
      <c r="D871">
        <v>201</v>
      </c>
      <c r="E871" t="s">
        <v>129</v>
      </c>
      <c r="F871">
        <v>3469.48</v>
      </c>
      <c r="G871">
        <v>-46.84</v>
      </c>
      <c r="H871">
        <v>0</v>
      </c>
      <c r="I871">
        <v>0</v>
      </c>
      <c r="J871">
        <v>0</v>
      </c>
      <c r="K871">
        <v>3422.64</v>
      </c>
      <c r="L871" t="str">
        <f t="shared" si="13"/>
        <v>Street</v>
      </c>
    </row>
    <row r="872" spans="1:12" x14ac:dyDescent="0.35">
      <c r="A872">
        <v>2020</v>
      </c>
      <c r="B872">
        <v>10</v>
      </c>
      <c r="C872">
        <v>5</v>
      </c>
      <c r="D872">
        <v>201</v>
      </c>
      <c r="E872" t="s">
        <v>130</v>
      </c>
      <c r="F872">
        <v>419.47</v>
      </c>
      <c r="G872">
        <v>-5.66</v>
      </c>
      <c r="H872">
        <v>0</v>
      </c>
      <c r="I872">
        <v>0</v>
      </c>
      <c r="J872">
        <v>0</v>
      </c>
      <c r="K872">
        <v>413.81</v>
      </c>
      <c r="L872" t="str">
        <f t="shared" si="13"/>
        <v>Street</v>
      </c>
    </row>
    <row r="873" spans="1:12" x14ac:dyDescent="0.35">
      <c r="A873">
        <v>2020</v>
      </c>
      <c r="B873">
        <v>10</v>
      </c>
      <c r="C873">
        <v>5</v>
      </c>
      <c r="D873">
        <v>201</v>
      </c>
      <c r="E873" t="s">
        <v>124</v>
      </c>
      <c r="F873">
        <v>1161.68</v>
      </c>
      <c r="G873">
        <v>-15.68</v>
      </c>
      <c r="H873">
        <v>0</v>
      </c>
      <c r="I873">
        <v>0</v>
      </c>
      <c r="J873">
        <v>0</v>
      </c>
      <c r="K873">
        <v>1146</v>
      </c>
      <c r="L873" t="str">
        <f t="shared" si="13"/>
        <v>Street</v>
      </c>
    </row>
    <row r="874" spans="1:12" x14ac:dyDescent="0.35">
      <c r="A874">
        <v>2020</v>
      </c>
      <c r="B874">
        <v>10</v>
      </c>
      <c r="C874">
        <v>5</v>
      </c>
      <c r="D874">
        <v>201</v>
      </c>
      <c r="E874" t="s">
        <v>125</v>
      </c>
      <c r="F874">
        <v>149242.9</v>
      </c>
      <c r="G874">
        <v>-2014.42</v>
      </c>
      <c r="H874">
        <v>0</v>
      </c>
      <c r="I874">
        <v>0</v>
      </c>
      <c r="J874">
        <v>0</v>
      </c>
      <c r="K874">
        <v>147228.48000000001</v>
      </c>
      <c r="L874" t="str">
        <f t="shared" si="13"/>
        <v>Street</v>
      </c>
    </row>
    <row r="875" spans="1:12" x14ac:dyDescent="0.35">
      <c r="A875">
        <v>2020</v>
      </c>
      <c r="B875">
        <v>10</v>
      </c>
      <c r="C875">
        <v>5</v>
      </c>
      <c r="D875">
        <v>201</v>
      </c>
      <c r="E875" t="s">
        <v>131</v>
      </c>
      <c r="F875">
        <v>236515.71</v>
      </c>
      <c r="G875">
        <v>-3192.93</v>
      </c>
      <c r="H875">
        <v>0</v>
      </c>
      <c r="I875">
        <v>0</v>
      </c>
      <c r="J875">
        <v>0</v>
      </c>
      <c r="K875">
        <v>233322.78</v>
      </c>
      <c r="L875" t="str">
        <f t="shared" ref="L875:L934" si="14">VLOOKUP(E875,N:O,2,FALSE)</f>
        <v>Street</v>
      </c>
    </row>
    <row r="876" spans="1:12" x14ac:dyDescent="0.35">
      <c r="A876">
        <v>2020</v>
      </c>
      <c r="B876">
        <v>10</v>
      </c>
      <c r="C876">
        <v>5</v>
      </c>
      <c r="D876">
        <v>201</v>
      </c>
      <c r="E876" t="s">
        <v>132</v>
      </c>
      <c r="F876">
        <v>17.559999999999999</v>
      </c>
      <c r="G876">
        <v>-0.24</v>
      </c>
      <c r="H876">
        <v>0</v>
      </c>
      <c r="I876">
        <v>0</v>
      </c>
      <c r="J876">
        <v>0</v>
      </c>
      <c r="K876">
        <v>17.32</v>
      </c>
      <c r="L876" t="str">
        <f t="shared" si="14"/>
        <v>Street</v>
      </c>
    </row>
    <row r="877" spans="1:12" x14ac:dyDescent="0.35">
      <c r="A877">
        <v>2020</v>
      </c>
      <c r="B877">
        <v>10</v>
      </c>
      <c r="C877">
        <v>5</v>
      </c>
      <c r="D877">
        <v>201</v>
      </c>
      <c r="E877" t="s">
        <v>115</v>
      </c>
      <c r="F877">
        <v>962870.36</v>
      </c>
      <c r="G877">
        <v>-12987.08</v>
      </c>
      <c r="H877">
        <v>0</v>
      </c>
      <c r="I877">
        <v>0</v>
      </c>
      <c r="J877">
        <v>0</v>
      </c>
      <c r="K877">
        <v>949883.28</v>
      </c>
      <c r="L877" t="str">
        <f t="shared" si="14"/>
        <v>3-Small C&amp;I</v>
      </c>
    </row>
    <row r="878" spans="1:12" x14ac:dyDescent="0.35">
      <c r="A878">
        <v>2020</v>
      </c>
      <c r="B878">
        <v>10</v>
      </c>
      <c r="C878">
        <v>5</v>
      </c>
      <c r="D878">
        <v>201</v>
      </c>
      <c r="E878" t="s">
        <v>116</v>
      </c>
      <c r="F878">
        <v>485.89</v>
      </c>
      <c r="G878">
        <v>-6.55</v>
      </c>
      <c r="H878">
        <v>0</v>
      </c>
      <c r="I878">
        <v>0</v>
      </c>
      <c r="J878">
        <v>0</v>
      </c>
      <c r="K878">
        <v>479.34</v>
      </c>
      <c r="L878" t="str">
        <f t="shared" si="14"/>
        <v>3-Small C&amp;I</v>
      </c>
    </row>
    <row r="879" spans="1:12" x14ac:dyDescent="0.35">
      <c r="A879">
        <v>2020</v>
      </c>
      <c r="B879">
        <v>10</v>
      </c>
      <c r="C879">
        <v>5</v>
      </c>
      <c r="D879">
        <v>201</v>
      </c>
      <c r="E879" t="s">
        <v>126</v>
      </c>
      <c r="F879">
        <v>2932.73</v>
      </c>
      <c r="G879">
        <v>-39.57</v>
      </c>
      <c r="H879">
        <v>0</v>
      </c>
      <c r="I879">
        <v>0</v>
      </c>
      <c r="J879">
        <v>0</v>
      </c>
      <c r="K879">
        <v>2893.16</v>
      </c>
      <c r="L879" t="str">
        <f t="shared" si="14"/>
        <v>3-Small C&amp;I</v>
      </c>
    </row>
    <row r="880" spans="1:12" x14ac:dyDescent="0.35">
      <c r="A880">
        <v>2020</v>
      </c>
      <c r="B880">
        <v>10</v>
      </c>
      <c r="C880">
        <v>5</v>
      </c>
      <c r="D880">
        <v>201</v>
      </c>
      <c r="E880" t="s">
        <v>117</v>
      </c>
      <c r="F880">
        <v>10034.459999999999</v>
      </c>
      <c r="G880">
        <v>-135.46</v>
      </c>
      <c r="H880">
        <v>0</v>
      </c>
      <c r="I880">
        <v>0</v>
      </c>
      <c r="J880">
        <v>0</v>
      </c>
      <c r="K880">
        <v>9899</v>
      </c>
      <c r="L880" t="str">
        <f t="shared" si="14"/>
        <v>3-Small C&amp;I</v>
      </c>
    </row>
    <row r="881" spans="1:12" x14ac:dyDescent="0.35">
      <c r="A881">
        <v>2020</v>
      </c>
      <c r="B881">
        <v>10</v>
      </c>
      <c r="C881">
        <v>5</v>
      </c>
      <c r="D881">
        <v>201</v>
      </c>
      <c r="E881" t="s">
        <v>118</v>
      </c>
      <c r="F881">
        <v>109094.79</v>
      </c>
      <c r="G881">
        <v>-1467.69</v>
      </c>
      <c r="H881">
        <v>0</v>
      </c>
      <c r="I881">
        <v>0</v>
      </c>
      <c r="J881">
        <v>0</v>
      </c>
      <c r="K881">
        <v>107627.1</v>
      </c>
      <c r="L881" t="str">
        <f t="shared" si="14"/>
        <v>3-Small C&amp;I</v>
      </c>
    </row>
    <row r="882" spans="1:12" x14ac:dyDescent="0.35">
      <c r="A882">
        <v>2020</v>
      </c>
      <c r="B882">
        <v>10</v>
      </c>
      <c r="C882">
        <v>5</v>
      </c>
      <c r="D882">
        <v>201</v>
      </c>
      <c r="E882" t="s">
        <v>119</v>
      </c>
      <c r="F882">
        <v>1302430</v>
      </c>
      <c r="G882">
        <v>-1562.9</v>
      </c>
      <c r="H882">
        <v>0</v>
      </c>
      <c r="I882">
        <v>0</v>
      </c>
      <c r="J882">
        <v>0</v>
      </c>
      <c r="K882">
        <v>1300867.1000000001</v>
      </c>
      <c r="L882" t="str">
        <f t="shared" si="14"/>
        <v>4-Medium C&amp;I</v>
      </c>
    </row>
    <row r="883" spans="1:12" x14ac:dyDescent="0.35">
      <c r="A883">
        <v>2020</v>
      </c>
      <c r="B883">
        <v>10</v>
      </c>
      <c r="C883">
        <v>5</v>
      </c>
      <c r="D883">
        <v>201</v>
      </c>
      <c r="E883" t="s">
        <v>127</v>
      </c>
      <c r="F883">
        <v>47392.19</v>
      </c>
      <c r="G883">
        <v>-56.88</v>
      </c>
      <c r="H883">
        <v>0</v>
      </c>
      <c r="I883">
        <v>0</v>
      </c>
      <c r="J883">
        <v>0</v>
      </c>
      <c r="K883">
        <v>47335.31</v>
      </c>
      <c r="L883" t="str">
        <f t="shared" si="14"/>
        <v>4-Medium C&amp;I</v>
      </c>
    </row>
    <row r="884" spans="1:12" x14ac:dyDescent="0.35">
      <c r="A884">
        <v>2020</v>
      </c>
      <c r="B884">
        <v>10</v>
      </c>
      <c r="C884">
        <v>5</v>
      </c>
      <c r="D884">
        <v>201</v>
      </c>
      <c r="E884" t="s">
        <v>128</v>
      </c>
      <c r="F884">
        <v>49378.58</v>
      </c>
      <c r="G884">
        <v>-59.26</v>
      </c>
      <c r="H884">
        <v>0</v>
      </c>
      <c r="I884">
        <v>0</v>
      </c>
      <c r="J884">
        <v>0</v>
      </c>
      <c r="K884">
        <v>49319.32</v>
      </c>
      <c r="L884" t="str">
        <f t="shared" si="14"/>
        <v>4-Medium C&amp;I</v>
      </c>
    </row>
    <row r="885" spans="1:12" x14ac:dyDescent="0.35">
      <c r="A885">
        <v>2020</v>
      </c>
      <c r="B885">
        <v>10</v>
      </c>
      <c r="C885">
        <v>5</v>
      </c>
      <c r="D885">
        <v>201</v>
      </c>
      <c r="E885" t="s">
        <v>120</v>
      </c>
      <c r="F885">
        <v>3399213.44</v>
      </c>
      <c r="G885">
        <v>-4076.13</v>
      </c>
      <c r="H885">
        <v>0</v>
      </c>
      <c r="I885">
        <v>0</v>
      </c>
      <c r="J885">
        <v>0</v>
      </c>
      <c r="K885">
        <v>3395137.31</v>
      </c>
      <c r="L885" t="str">
        <f t="shared" si="14"/>
        <v>5-Large C&amp;I</v>
      </c>
    </row>
    <row r="886" spans="1:12" x14ac:dyDescent="0.35">
      <c r="A886">
        <v>2020</v>
      </c>
      <c r="B886">
        <v>10</v>
      </c>
      <c r="C886">
        <v>5</v>
      </c>
      <c r="D886">
        <v>201</v>
      </c>
      <c r="E886" t="s">
        <v>121</v>
      </c>
      <c r="F886">
        <v>3457860.37</v>
      </c>
      <c r="G886">
        <v>-107538.42</v>
      </c>
      <c r="H886">
        <v>0</v>
      </c>
      <c r="I886">
        <v>0</v>
      </c>
      <c r="J886">
        <v>0</v>
      </c>
      <c r="K886">
        <v>3350321.95</v>
      </c>
      <c r="L886" t="str">
        <f t="shared" si="14"/>
        <v>1-Residential</v>
      </c>
    </row>
    <row r="887" spans="1:12" x14ac:dyDescent="0.35">
      <c r="A887">
        <v>2020</v>
      </c>
      <c r="B887">
        <v>10</v>
      </c>
      <c r="C887">
        <v>5</v>
      </c>
      <c r="D887">
        <v>201</v>
      </c>
      <c r="E887" t="s">
        <v>122</v>
      </c>
      <c r="F887">
        <v>520296.32</v>
      </c>
      <c r="G887">
        <v>-16180.53</v>
      </c>
      <c r="H887">
        <v>0</v>
      </c>
      <c r="I887">
        <v>0</v>
      </c>
      <c r="J887">
        <v>0</v>
      </c>
      <c r="K887">
        <v>504115.79</v>
      </c>
      <c r="L887" t="str">
        <f t="shared" si="14"/>
        <v>2-Low Income Residential</v>
      </c>
    </row>
    <row r="888" spans="1:12" x14ac:dyDescent="0.35">
      <c r="A888">
        <v>2020</v>
      </c>
      <c r="B888">
        <v>10</v>
      </c>
      <c r="C888">
        <v>5</v>
      </c>
      <c r="D888">
        <v>201</v>
      </c>
      <c r="E888" t="s">
        <v>125</v>
      </c>
      <c r="F888">
        <v>4.05</v>
      </c>
      <c r="G888">
        <v>-0.05</v>
      </c>
      <c r="H888">
        <v>0</v>
      </c>
      <c r="I888">
        <v>0</v>
      </c>
      <c r="J888">
        <v>0</v>
      </c>
      <c r="K888">
        <v>4</v>
      </c>
      <c r="L888" t="str">
        <f t="shared" si="14"/>
        <v>Street</v>
      </c>
    </row>
    <row r="889" spans="1:12" x14ac:dyDescent="0.35">
      <c r="A889">
        <v>2020</v>
      </c>
      <c r="B889">
        <v>11</v>
      </c>
      <c r="C889">
        <v>4</v>
      </c>
      <c r="D889">
        <v>201</v>
      </c>
      <c r="E889" t="s">
        <v>115</v>
      </c>
      <c r="F889">
        <v>73644.78</v>
      </c>
      <c r="G889">
        <v>-994.09</v>
      </c>
      <c r="H889">
        <v>0</v>
      </c>
      <c r="I889">
        <v>0</v>
      </c>
      <c r="J889">
        <v>0</v>
      </c>
      <c r="K889">
        <v>72650.69</v>
      </c>
      <c r="L889" t="str">
        <f t="shared" si="14"/>
        <v>3-Small C&amp;I</v>
      </c>
    </row>
    <row r="890" spans="1:12" x14ac:dyDescent="0.35">
      <c r="A890">
        <v>2020</v>
      </c>
      <c r="B890">
        <v>11</v>
      </c>
      <c r="C890">
        <v>4</v>
      </c>
      <c r="D890">
        <v>201</v>
      </c>
      <c r="E890" t="s">
        <v>117</v>
      </c>
      <c r="F890">
        <v>220.23</v>
      </c>
      <c r="G890">
        <v>-2.98</v>
      </c>
      <c r="H890">
        <v>0</v>
      </c>
      <c r="I890">
        <v>0</v>
      </c>
      <c r="J890">
        <v>0</v>
      </c>
      <c r="K890">
        <v>217.25</v>
      </c>
      <c r="L890" t="str">
        <f t="shared" si="14"/>
        <v>3-Small C&amp;I</v>
      </c>
    </row>
    <row r="891" spans="1:12" x14ac:dyDescent="0.35">
      <c r="A891">
        <v>2020</v>
      </c>
      <c r="B891">
        <v>11</v>
      </c>
      <c r="C891">
        <v>4</v>
      </c>
      <c r="D891">
        <v>201</v>
      </c>
      <c r="E891" t="s">
        <v>118</v>
      </c>
      <c r="F891">
        <v>1190.72</v>
      </c>
      <c r="G891">
        <v>-16.079999999999998</v>
      </c>
      <c r="H891">
        <v>0</v>
      </c>
      <c r="I891">
        <v>0</v>
      </c>
      <c r="J891">
        <v>0</v>
      </c>
      <c r="K891">
        <v>1174.6400000000001</v>
      </c>
      <c r="L891" t="str">
        <f t="shared" si="14"/>
        <v>3-Small C&amp;I</v>
      </c>
    </row>
    <row r="892" spans="1:12" x14ac:dyDescent="0.35">
      <c r="A892">
        <v>2020</v>
      </c>
      <c r="B892">
        <v>11</v>
      </c>
      <c r="C892">
        <v>4</v>
      </c>
      <c r="D892">
        <v>201</v>
      </c>
      <c r="E892" t="s">
        <v>119</v>
      </c>
      <c r="F892">
        <v>59813.279999999999</v>
      </c>
      <c r="G892">
        <v>-71.760000000000005</v>
      </c>
      <c r="H892">
        <v>0</v>
      </c>
      <c r="I892">
        <v>0</v>
      </c>
      <c r="J892">
        <v>0</v>
      </c>
      <c r="K892">
        <v>59741.52</v>
      </c>
      <c r="L892" t="str">
        <f t="shared" si="14"/>
        <v>4-Medium C&amp;I</v>
      </c>
    </row>
    <row r="893" spans="1:12" x14ac:dyDescent="0.35">
      <c r="A893">
        <v>2020</v>
      </c>
      <c r="B893">
        <v>11</v>
      </c>
      <c r="C893">
        <v>4</v>
      </c>
      <c r="D893">
        <v>201</v>
      </c>
      <c r="E893" t="s">
        <v>120</v>
      </c>
      <c r="F893">
        <v>103514.57</v>
      </c>
      <c r="G893">
        <v>-124.23</v>
      </c>
      <c r="H893">
        <v>0</v>
      </c>
      <c r="I893">
        <v>0</v>
      </c>
      <c r="J893">
        <v>0</v>
      </c>
      <c r="K893">
        <v>103390.34</v>
      </c>
      <c r="L893" t="str">
        <f t="shared" si="14"/>
        <v>5-Large C&amp;I</v>
      </c>
    </row>
    <row r="894" spans="1:12" x14ac:dyDescent="0.35">
      <c r="A894">
        <v>2020</v>
      </c>
      <c r="B894">
        <v>11</v>
      </c>
      <c r="C894">
        <v>4</v>
      </c>
      <c r="D894">
        <v>201</v>
      </c>
      <c r="E894" t="s">
        <v>121</v>
      </c>
      <c r="F894">
        <v>551331.30000000005</v>
      </c>
      <c r="G894">
        <v>-17146.64</v>
      </c>
      <c r="H894">
        <v>0</v>
      </c>
      <c r="I894">
        <v>0</v>
      </c>
      <c r="J894">
        <v>0</v>
      </c>
      <c r="K894">
        <v>534184.66</v>
      </c>
      <c r="L894" t="str">
        <f t="shared" si="14"/>
        <v>1-Residential</v>
      </c>
    </row>
    <row r="895" spans="1:12" x14ac:dyDescent="0.35">
      <c r="A895">
        <v>2020</v>
      </c>
      <c r="B895">
        <v>11</v>
      </c>
      <c r="C895">
        <v>4</v>
      </c>
      <c r="D895">
        <v>201</v>
      </c>
      <c r="E895" t="s">
        <v>122</v>
      </c>
      <c r="F895">
        <v>7805.14</v>
      </c>
      <c r="G895">
        <v>-242.77</v>
      </c>
      <c r="H895">
        <v>0</v>
      </c>
      <c r="I895">
        <v>0</v>
      </c>
      <c r="J895">
        <v>0</v>
      </c>
      <c r="K895">
        <v>7562.37</v>
      </c>
      <c r="L895" t="str">
        <f t="shared" si="14"/>
        <v>2-Low Income Residential</v>
      </c>
    </row>
    <row r="896" spans="1:12" x14ac:dyDescent="0.35">
      <c r="A896">
        <v>2020</v>
      </c>
      <c r="B896">
        <v>11</v>
      </c>
      <c r="C896">
        <v>4</v>
      </c>
      <c r="D896">
        <v>201</v>
      </c>
      <c r="E896" t="s">
        <v>123</v>
      </c>
      <c r="F896">
        <v>1629.23</v>
      </c>
      <c r="G896">
        <v>-21.99</v>
      </c>
      <c r="H896">
        <v>0</v>
      </c>
      <c r="I896">
        <v>0</v>
      </c>
      <c r="J896">
        <v>0</v>
      </c>
      <c r="K896">
        <v>1607.24</v>
      </c>
      <c r="L896" t="str">
        <f t="shared" si="14"/>
        <v>Street</v>
      </c>
    </row>
    <row r="897" spans="1:12" x14ac:dyDescent="0.35">
      <c r="A897">
        <v>2020</v>
      </c>
      <c r="B897">
        <v>11</v>
      </c>
      <c r="C897">
        <v>4</v>
      </c>
      <c r="D897">
        <v>201</v>
      </c>
      <c r="E897" t="s">
        <v>124</v>
      </c>
      <c r="F897">
        <v>701.17</v>
      </c>
      <c r="G897">
        <v>-9.4600000000000009</v>
      </c>
      <c r="H897">
        <v>0</v>
      </c>
      <c r="I897">
        <v>0</v>
      </c>
      <c r="J897">
        <v>0</v>
      </c>
      <c r="K897">
        <v>691.71</v>
      </c>
      <c r="L897" t="str">
        <f t="shared" si="14"/>
        <v>Street</v>
      </c>
    </row>
    <row r="898" spans="1:12" x14ac:dyDescent="0.35">
      <c r="A898">
        <v>2020</v>
      </c>
      <c r="B898">
        <v>11</v>
      </c>
      <c r="C898">
        <v>4</v>
      </c>
      <c r="D898">
        <v>201</v>
      </c>
      <c r="E898" t="s">
        <v>125</v>
      </c>
      <c r="F898">
        <v>2.6</v>
      </c>
      <c r="G898">
        <v>-0.04</v>
      </c>
      <c r="H898">
        <v>0</v>
      </c>
      <c r="I898">
        <v>0</v>
      </c>
      <c r="J898">
        <v>0</v>
      </c>
      <c r="K898">
        <v>2.56</v>
      </c>
      <c r="L898" t="str">
        <f t="shared" si="14"/>
        <v>Street</v>
      </c>
    </row>
    <row r="899" spans="1:12" x14ac:dyDescent="0.35">
      <c r="A899">
        <v>2020</v>
      </c>
      <c r="B899">
        <v>11</v>
      </c>
      <c r="C899">
        <v>4</v>
      </c>
      <c r="D899">
        <v>201</v>
      </c>
      <c r="E899" t="s">
        <v>115</v>
      </c>
      <c r="F899">
        <v>37161.71</v>
      </c>
      <c r="G899">
        <v>-501.65</v>
      </c>
      <c r="H899">
        <v>0</v>
      </c>
      <c r="I899">
        <v>0</v>
      </c>
      <c r="J899">
        <v>0</v>
      </c>
      <c r="K899">
        <v>36660.06</v>
      </c>
      <c r="L899" t="str">
        <f t="shared" si="14"/>
        <v>3-Small C&amp;I</v>
      </c>
    </row>
    <row r="900" spans="1:12" x14ac:dyDescent="0.35">
      <c r="A900">
        <v>2020</v>
      </c>
      <c r="B900">
        <v>11</v>
      </c>
      <c r="C900">
        <v>4</v>
      </c>
      <c r="D900">
        <v>201</v>
      </c>
      <c r="E900" t="s">
        <v>117</v>
      </c>
      <c r="F900">
        <v>61.56</v>
      </c>
      <c r="G900">
        <v>-0.83</v>
      </c>
      <c r="H900">
        <v>0</v>
      </c>
      <c r="I900">
        <v>0</v>
      </c>
      <c r="J900">
        <v>0</v>
      </c>
      <c r="K900">
        <v>60.73</v>
      </c>
      <c r="L900" t="str">
        <f t="shared" si="14"/>
        <v>3-Small C&amp;I</v>
      </c>
    </row>
    <row r="901" spans="1:12" x14ac:dyDescent="0.35">
      <c r="A901">
        <v>2020</v>
      </c>
      <c r="B901">
        <v>11</v>
      </c>
      <c r="C901">
        <v>4</v>
      </c>
      <c r="D901">
        <v>201</v>
      </c>
      <c r="E901" t="s">
        <v>118</v>
      </c>
      <c r="F901">
        <v>670.44</v>
      </c>
      <c r="G901">
        <v>-9.0500000000000007</v>
      </c>
      <c r="H901">
        <v>0</v>
      </c>
      <c r="I901">
        <v>0</v>
      </c>
      <c r="J901">
        <v>0</v>
      </c>
      <c r="K901">
        <v>661.39</v>
      </c>
      <c r="L901" t="str">
        <f t="shared" si="14"/>
        <v>3-Small C&amp;I</v>
      </c>
    </row>
    <row r="902" spans="1:12" x14ac:dyDescent="0.35">
      <c r="A902">
        <v>2020</v>
      </c>
      <c r="B902">
        <v>11</v>
      </c>
      <c r="C902">
        <v>4</v>
      </c>
      <c r="D902">
        <v>201</v>
      </c>
      <c r="E902" t="s">
        <v>119</v>
      </c>
      <c r="F902">
        <v>30350.5</v>
      </c>
      <c r="G902">
        <v>-36.409999999999997</v>
      </c>
      <c r="H902">
        <v>0</v>
      </c>
      <c r="I902">
        <v>0</v>
      </c>
      <c r="J902">
        <v>0</v>
      </c>
      <c r="K902">
        <v>30314.09</v>
      </c>
      <c r="L902" t="str">
        <f t="shared" si="14"/>
        <v>4-Medium C&amp;I</v>
      </c>
    </row>
    <row r="903" spans="1:12" x14ac:dyDescent="0.35">
      <c r="A903">
        <v>2020</v>
      </c>
      <c r="B903">
        <v>11</v>
      </c>
      <c r="C903">
        <v>4</v>
      </c>
      <c r="D903">
        <v>201</v>
      </c>
      <c r="E903" t="s">
        <v>121</v>
      </c>
      <c r="F903">
        <v>114406.74</v>
      </c>
      <c r="G903">
        <v>-3558.12</v>
      </c>
      <c r="H903">
        <v>0</v>
      </c>
      <c r="I903">
        <v>0</v>
      </c>
      <c r="J903">
        <v>0</v>
      </c>
      <c r="K903">
        <v>110848.62</v>
      </c>
      <c r="L903" t="str">
        <f t="shared" si="14"/>
        <v>1-Residential</v>
      </c>
    </row>
    <row r="904" spans="1:12" x14ac:dyDescent="0.35">
      <c r="A904">
        <v>2020</v>
      </c>
      <c r="B904">
        <v>11</v>
      </c>
      <c r="C904">
        <v>4</v>
      </c>
      <c r="D904">
        <v>201</v>
      </c>
      <c r="E904" t="s">
        <v>122</v>
      </c>
      <c r="F904">
        <v>192.21</v>
      </c>
      <c r="G904">
        <v>-5.98</v>
      </c>
      <c r="H904">
        <v>0</v>
      </c>
      <c r="I904">
        <v>0</v>
      </c>
      <c r="J904">
        <v>0</v>
      </c>
      <c r="K904">
        <v>186.23</v>
      </c>
      <c r="L904" t="str">
        <f t="shared" si="14"/>
        <v>2-Low Income Residential</v>
      </c>
    </row>
    <row r="905" spans="1:12" x14ac:dyDescent="0.35">
      <c r="A905">
        <v>2020</v>
      </c>
      <c r="B905">
        <v>11</v>
      </c>
      <c r="C905">
        <v>5</v>
      </c>
      <c r="D905">
        <v>201</v>
      </c>
      <c r="E905" t="s">
        <v>115</v>
      </c>
      <c r="F905">
        <v>6378619.4900000002</v>
      </c>
      <c r="G905">
        <v>-86102.09</v>
      </c>
      <c r="H905">
        <v>0</v>
      </c>
      <c r="I905">
        <v>0</v>
      </c>
      <c r="J905">
        <v>0</v>
      </c>
      <c r="K905">
        <v>6292517.4000000004</v>
      </c>
      <c r="L905" t="str">
        <f t="shared" si="14"/>
        <v>3-Small C&amp;I</v>
      </c>
    </row>
    <row r="906" spans="1:12" x14ac:dyDescent="0.35">
      <c r="A906">
        <v>2020</v>
      </c>
      <c r="B906">
        <v>11</v>
      </c>
      <c r="C906">
        <v>5</v>
      </c>
      <c r="D906">
        <v>201</v>
      </c>
      <c r="E906" t="s">
        <v>116</v>
      </c>
      <c r="F906">
        <v>216.92</v>
      </c>
      <c r="G906">
        <v>-2.93</v>
      </c>
      <c r="H906">
        <v>0</v>
      </c>
      <c r="I906">
        <v>0</v>
      </c>
      <c r="J906">
        <v>0</v>
      </c>
      <c r="K906">
        <v>213.99</v>
      </c>
      <c r="L906" t="str">
        <f t="shared" si="14"/>
        <v>3-Small C&amp;I</v>
      </c>
    </row>
    <row r="907" spans="1:12" x14ac:dyDescent="0.35">
      <c r="A907">
        <v>2020</v>
      </c>
      <c r="B907">
        <v>11</v>
      </c>
      <c r="C907">
        <v>5</v>
      </c>
      <c r="D907">
        <v>201</v>
      </c>
      <c r="E907" t="s">
        <v>126</v>
      </c>
      <c r="F907">
        <v>12055.38</v>
      </c>
      <c r="G907">
        <v>-162.52000000000001</v>
      </c>
      <c r="H907">
        <v>0</v>
      </c>
      <c r="I907">
        <v>0</v>
      </c>
      <c r="J907">
        <v>0</v>
      </c>
      <c r="K907">
        <v>11892.86</v>
      </c>
      <c r="L907" t="str">
        <f t="shared" si="14"/>
        <v>3-Small C&amp;I</v>
      </c>
    </row>
    <row r="908" spans="1:12" x14ac:dyDescent="0.35">
      <c r="A908">
        <v>2020</v>
      </c>
      <c r="B908">
        <v>11</v>
      </c>
      <c r="C908">
        <v>5</v>
      </c>
      <c r="D908">
        <v>201</v>
      </c>
      <c r="E908" t="s">
        <v>117</v>
      </c>
      <c r="F908">
        <v>102931.33</v>
      </c>
      <c r="G908">
        <v>-1389.56</v>
      </c>
      <c r="H908">
        <v>0</v>
      </c>
      <c r="I908">
        <v>0</v>
      </c>
      <c r="J908">
        <v>0</v>
      </c>
      <c r="K908">
        <v>101541.77</v>
      </c>
      <c r="L908" t="str">
        <f t="shared" si="14"/>
        <v>3-Small C&amp;I</v>
      </c>
    </row>
    <row r="909" spans="1:12" x14ac:dyDescent="0.35">
      <c r="A909">
        <v>2020</v>
      </c>
      <c r="B909">
        <v>11</v>
      </c>
      <c r="C909">
        <v>5</v>
      </c>
      <c r="D909">
        <v>201</v>
      </c>
      <c r="E909" t="s">
        <v>118</v>
      </c>
      <c r="F909">
        <v>679773.95</v>
      </c>
      <c r="G909">
        <v>-9179.7199999999993</v>
      </c>
      <c r="H909">
        <v>0</v>
      </c>
      <c r="I909">
        <v>0</v>
      </c>
      <c r="J909">
        <v>0</v>
      </c>
      <c r="K909">
        <v>670594.23</v>
      </c>
      <c r="L909" t="str">
        <f t="shared" si="14"/>
        <v>3-Small C&amp;I</v>
      </c>
    </row>
    <row r="910" spans="1:12" x14ac:dyDescent="0.35">
      <c r="A910">
        <v>2020</v>
      </c>
      <c r="B910">
        <v>11</v>
      </c>
      <c r="C910">
        <v>5</v>
      </c>
      <c r="D910">
        <v>201</v>
      </c>
      <c r="E910" t="s">
        <v>119</v>
      </c>
      <c r="F910">
        <v>9188842.9100000001</v>
      </c>
      <c r="G910">
        <v>-11035.26</v>
      </c>
      <c r="H910">
        <v>0</v>
      </c>
      <c r="I910">
        <v>0</v>
      </c>
      <c r="J910">
        <v>0</v>
      </c>
      <c r="K910">
        <v>9177807.6500000004</v>
      </c>
      <c r="L910" t="str">
        <f t="shared" si="14"/>
        <v>4-Medium C&amp;I</v>
      </c>
    </row>
    <row r="911" spans="1:12" x14ac:dyDescent="0.35">
      <c r="A911">
        <v>2020</v>
      </c>
      <c r="B911">
        <v>11</v>
      </c>
      <c r="C911">
        <v>5</v>
      </c>
      <c r="D911">
        <v>201</v>
      </c>
      <c r="E911" t="s">
        <v>127</v>
      </c>
      <c r="F911">
        <v>517439.89</v>
      </c>
      <c r="G911">
        <v>-620.89</v>
      </c>
      <c r="H911">
        <v>0</v>
      </c>
      <c r="I911">
        <v>0</v>
      </c>
      <c r="J911">
        <v>0</v>
      </c>
      <c r="K911">
        <v>516819</v>
      </c>
      <c r="L911" t="str">
        <f t="shared" si="14"/>
        <v>4-Medium C&amp;I</v>
      </c>
    </row>
    <row r="912" spans="1:12" x14ac:dyDescent="0.35">
      <c r="A912">
        <v>2020</v>
      </c>
      <c r="B912">
        <v>11</v>
      </c>
      <c r="C912">
        <v>5</v>
      </c>
      <c r="D912">
        <v>201</v>
      </c>
      <c r="E912" t="s">
        <v>128</v>
      </c>
      <c r="F912">
        <v>297374.06</v>
      </c>
      <c r="G912">
        <v>-356.93</v>
      </c>
      <c r="H912">
        <v>0</v>
      </c>
      <c r="I912">
        <v>0</v>
      </c>
      <c r="J912">
        <v>0</v>
      </c>
      <c r="K912">
        <v>297017.13</v>
      </c>
      <c r="L912" t="str">
        <f t="shared" si="14"/>
        <v>4-Medium C&amp;I</v>
      </c>
    </row>
    <row r="913" spans="1:12" x14ac:dyDescent="0.35">
      <c r="A913">
        <v>2020</v>
      </c>
      <c r="B913">
        <v>11</v>
      </c>
      <c r="C913">
        <v>5</v>
      </c>
      <c r="D913">
        <v>201</v>
      </c>
      <c r="E913" t="s">
        <v>120</v>
      </c>
      <c r="F913">
        <v>17371689.010000002</v>
      </c>
      <c r="G913">
        <v>-20793.23</v>
      </c>
      <c r="H913">
        <v>0</v>
      </c>
      <c r="I913">
        <v>0</v>
      </c>
      <c r="J913">
        <v>0</v>
      </c>
      <c r="K913">
        <v>17350895.780000001</v>
      </c>
      <c r="L913" t="str">
        <f t="shared" si="14"/>
        <v>5-Large C&amp;I</v>
      </c>
    </row>
    <row r="914" spans="1:12" x14ac:dyDescent="0.35">
      <c r="A914">
        <v>2020</v>
      </c>
      <c r="B914">
        <v>11</v>
      </c>
      <c r="C914">
        <v>5</v>
      </c>
      <c r="D914">
        <v>201</v>
      </c>
      <c r="E914" t="s">
        <v>121</v>
      </c>
      <c r="F914">
        <v>24862767.030000001</v>
      </c>
      <c r="G914">
        <v>-773252.15</v>
      </c>
      <c r="H914">
        <v>0</v>
      </c>
      <c r="I914">
        <v>0</v>
      </c>
      <c r="J914">
        <v>0</v>
      </c>
      <c r="K914">
        <v>24089514.879999999</v>
      </c>
      <c r="L914" t="str">
        <f t="shared" si="14"/>
        <v>1-Residential</v>
      </c>
    </row>
    <row r="915" spans="1:12" x14ac:dyDescent="0.35">
      <c r="A915">
        <v>2020</v>
      </c>
      <c r="B915">
        <v>11</v>
      </c>
      <c r="C915">
        <v>5</v>
      </c>
      <c r="D915">
        <v>201</v>
      </c>
      <c r="E915" t="s">
        <v>122</v>
      </c>
      <c r="F915">
        <v>3544014.94</v>
      </c>
      <c r="G915">
        <v>-110219.69</v>
      </c>
      <c r="H915">
        <v>0</v>
      </c>
      <c r="I915">
        <v>0</v>
      </c>
      <c r="J915">
        <v>0</v>
      </c>
      <c r="K915">
        <v>3433795.25</v>
      </c>
      <c r="L915" t="str">
        <f t="shared" si="14"/>
        <v>2-Low Income Residential</v>
      </c>
    </row>
    <row r="916" spans="1:12" x14ac:dyDescent="0.35">
      <c r="A916">
        <v>2020</v>
      </c>
      <c r="B916">
        <v>11</v>
      </c>
      <c r="C916">
        <v>5</v>
      </c>
      <c r="D916">
        <v>201</v>
      </c>
      <c r="E916" t="s">
        <v>123</v>
      </c>
      <c r="F916">
        <v>108604.65</v>
      </c>
      <c r="G916">
        <v>-1466.08</v>
      </c>
      <c r="H916">
        <v>0</v>
      </c>
      <c r="I916">
        <v>0</v>
      </c>
      <c r="J916">
        <v>0</v>
      </c>
      <c r="K916">
        <v>107138.57</v>
      </c>
      <c r="L916" t="str">
        <f t="shared" si="14"/>
        <v>Street</v>
      </c>
    </row>
    <row r="917" spans="1:12" x14ac:dyDescent="0.35">
      <c r="A917">
        <v>2020</v>
      </c>
      <c r="B917">
        <v>11</v>
      </c>
      <c r="C917">
        <v>5</v>
      </c>
      <c r="D917">
        <v>201</v>
      </c>
      <c r="E917" t="s">
        <v>129</v>
      </c>
      <c r="F917">
        <v>3696.87</v>
      </c>
      <c r="G917">
        <v>-49.91</v>
      </c>
      <c r="H917">
        <v>0</v>
      </c>
      <c r="I917">
        <v>0</v>
      </c>
      <c r="J917">
        <v>0</v>
      </c>
      <c r="K917">
        <v>3646.96</v>
      </c>
      <c r="L917" t="str">
        <f t="shared" si="14"/>
        <v>Street</v>
      </c>
    </row>
    <row r="918" spans="1:12" x14ac:dyDescent="0.35">
      <c r="A918">
        <v>2020</v>
      </c>
      <c r="B918">
        <v>11</v>
      </c>
      <c r="C918">
        <v>5</v>
      </c>
      <c r="D918">
        <v>201</v>
      </c>
      <c r="E918" t="s">
        <v>130</v>
      </c>
      <c r="F918">
        <v>446.93</v>
      </c>
      <c r="G918">
        <v>-6.04</v>
      </c>
      <c r="H918">
        <v>0</v>
      </c>
      <c r="I918">
        <v>0</v>
      </c>
      <c r="J918">
        <v>0</v>
      </c>
      <c r="K918">
        <v>440.89</v>
      </c>
      <c r="L918" t="str">
        <f t="shared" si="14"/>
        <v>Street</v>
      </c>
    </row>
    <row r="919" spans="1:12" x14ac:dyDescent="0.35">
      <c r="A919">
        <v>2020</v>
      </c>
      <c r="B919">
        <v>11</v>
      </c>
      <c r="C919">
        <v>5</v>
      </c>
      <c r="D919">
        <v>201</v>
      </c>
      <c r="E919" t="s">
        <v>124</v>
      </c>
      <c r="F919">
        <v>1237.25</v>
      </c>
      <c r="G919">
        <v>-16.71</v>
      </c>
      <c r="H919">
        <v>0</v>
      </c>
      <c r="I919">
        <v>0</v>
      </c>
      <c r="J919">
        <v>0</v>
      </c>
      <c r="K919">
        <v>1220.54</v>
      </c>
      <c r="L919" t="str">
        <f t="shared" si="14"/>
        <v>Street</v>
      </c>
    </row>
    <row r="920" spans="1:12" x14ac:dyDescent="0.35">
      <c r="A920">
        <v>2020</v>
      </c>
      <c r="B920">
        <v>11</v>
      </c>
      <c r="C920">
        <v>5</v>
      </c>
      <c r="D920">
        <v>201</v>
      </c>
      <c r="E920" t="s">
        <v>125</v>
      </c>
      <c r="F920">
        <v>158884.66</v>
      </c>
      <c r="G920">
        <v>-2144.4499999999998</v>
      </c>
      <c r="H920">
        <v>0</v>
      </c>
      <c r="I920">
        <v>0</v>
      </c>
      <c r="J920">
        <v>0</v>
      </c>
      <c r="K920">
        <v>156740.21</v>
      </c>
      <c r="L920" t="str">
        <f t="shared" si="14"/>
        <v>Street</v>
      </c>
    </row>
    <row r="921" spans="1:12" x14ac:dyDescent="0.35">
      <c r="A921">
        <v>2020</v>
      </c>
      <c r="B921">
        <v>11</v>
      </c>
      <c r="C921">
        <v>5</v>
      </c>
      <c r="D921">
        <v>201</v>
      </c>
      <c r="E921" t="s">
        <v>131</v>
      </c>
      <c r="F921">
        <v>-111381.65</v>
      </c>
      <c r="G921">
        <v>218.11</v>
      </c>
      <c r="H921">
        <v>0</v>
      </c>
      <c r="I921">
        <v>0</v>
      </c>
      <c r="J921">
        <v>0</v>
      </c>
      <c r="K921">
        <v>-111163.54</v>
      </c>
      <c r="L921" t="str">
        <f t="shared" si="14"/>
        <v>Street</v>
      </c>
    </row>
    <row r="922" spans="1:12" x14ac:dyDescent="0.35">
      <c r="A922">
        <v>2020</v>
      </c>
      <c r="B922">
        <v>11</v>
      </c>
      <c r="C922">
        <v>5</v>
      </c>
      <c r="D922">
        <v>201</v>
      </c>
      <c r="E922" t="s">
        <v>132</v>
      </c>
      <c r="F922">
        <v>18.68</v>
      </c>
      <c r="G922">
        <v>-0.25</v>
      </c>
      <c r="H922">
        <v>0</v>
      </c>
      <c r="I922">
        <v>0</v>
      </c>
      <c r="J922">
        <v>0</v>
      </c>
      <c r="K922">
        <v>18.43</v>
      </c>
      <c r="L922" t="str">
        <f t="shared" si="14"/>
        <v>Street</v>
      </c>
    </row>
    <row r="923" spans="1:12" x14ac:dyDescent="0.35">
      <c r="A923">
        <v>2020</v>
      </c>
      <c r="B923">
        <v>11</v>
      </c>
      <c r="C923">
        <v>5</v>
      </c>
      <c r="D923">
        <v>201</v>
      </c>
      <c r="E923" t="s">
        <v>115</v>
      </c>
      <c r="F923">
        <v>1211095.28</v>
      </c>
      <c r="G923">
        <v>-16334.76</v>
      </c>
      <c r="H923">
        <v>0</v>
      </c>
      <c r="I923">
        <v>0</v>
      </c>
      <c r="J923">
        <v>0</v>
      </c>
      <c r="K923">
        <v>1194760.52</v>
      </c>
      <c r="L923" t="str">
        <f t="shared" si="14"/>
        <v>3-Small C&amp;I</v>
      </c>
    </row>
    <row r="924" spans="1:12" x14ac:dyDescent="0.35">
      <c r="A924">
        <v>2020</v>
      </c>
      <c r="B924">
        <v>11</v>
      </c>
      <c r="C924">
        <v>5</v>
      </c>
      <c r="D924">
        <v>201</v>
      </c>
      <c r="E924" t="s">
        <v>126</v>
      </c>
      <c r="F924">
        <v>2457.4899999999998</v>
      </c>
      <c r="G924">
        <v>-33.18</v>
      </c>
      <c r="H924">
        <v>0</v>
      </c>
      <c r="I924">
        <v>0</v>
      </c>
      <c r="J924">
        <v>0</v>
      </c>
      <c r="K924">
        <v>2424.31</v>
      </c>
      <c r="L924" t="str">
        <f t="shared" si="14"/>
        <v>3-Small C&amp;I</v>
      </c>
    </row>
    <row r="925" spans="1:12" x14ac:dyDescent="0.35">
      <c r="A925">
        <v>2020</v>
      </c>
      <c r="B925">
        <v>11</v>
      </c>
      <c r="C925">
        <v>5</v>
      </c>
      <c r="D925">
        <v>201</v>
      </c>
      <c r="E925" t="s">
        <v>117</v>
      </c>
      <c r="F925">
        <v>2683.28</v>
      </c>
      <c r="G925">
        <v>-36.22</v>
      </c>
      <c r="H925">
        <v>0</v>
      </c>
      <c r="I925">
        <v>0</v>
      </c>
      <c r="J925">
        <v>0</v>
      </c>
      <c r="K925">
        <v>2647.06</v>
      </c>
      <c r="L925" t="str">
        <f t="shared" si="14"/>
        <v>3-Small C&amp;I</v>
      </c>
    </row>
    <row r="926" spans="1:12" x14ac:dyDescent="0.35">
      <c r="A926">
        <v>2020</v>
      </c>
      <c r="B926">
        <v>11</v>
      </c>
      <c r="C926">
        <v>5</v>
      </c>
      <c r="D926">
        <v>201</v>
      </c>
      <c r="E926" t="s">
        <v>118</v>
      </c>
      <c r="F926">
        <v>57550.47</v>
      </c>
      <c r="G926">
        <v>-776.78</v>
      </c>
      <c r="H926">
        <v>0</v>
      </c>
      <c r="I926">
        <v>0</v>
      </c>
      <c r="J926">
        <v>0</v>
      </c>
      <c r="K926">
        <v>56773.69</v>
      </c>
      <c r="L926" t="str">
        <f t="shared" si="14"/>
        <v>3-Small C&amp;I</v>
      </c>
    </row>
    <row r="927" spans="1:12" x14ac:dyDescent="0.35">
      <c r="A927">
        <v>2020</v>
      </c>
      <c r="B927">
        <v>11</v>
      </c>
      <c r="C927">
        <v>5</v>
      </c>
      <c r="D927">
        <v>201</v>
      </c>
      <c r="E927" t="s">
        <v>119</v>
      </c>
      <c r="F927">
        <v>514103.65</v>
      </c>
      <c r="G927">
        <v>-616.86</v>
      </c>
      <c r="H927">
        <v>0</v>
      </c>
      <c r="I927">
        <v>0</v>
      </c>
      <c r="J927">
        <v>0</v>
      </c>
      <c r="K927">
        <v>513486.79</v>
      </c>
      <c r="L927" t="str">
        <f t="shared" si="14"/>
        <v>4-Medium C&amp;I</v>
      </c>
    </row>
    <row r="928" spans="1:12" x14ac:dyDescent="0.35">
      <c r="A928">
        <v>2020</v>
      </c>
      <c r="B928">
        <v>11</v>
      </c>
      <c r="C928">
        <v>5</v>
      </c>
      <c r="D928">
        <v>201</v>
      </c>
      <c r="E928" t="s">
        <v>127</v>
      </c>
      <c r="F928">
        <v>43850.61</v>
      </c>
      <c r="G928">
        <v>-52.63</v>
      </c>
      <c r="H928">
        <v>0</v>
      </c>
      <c r="I928">
        <v>0</v>
      </c>
      <c r="J928">
        <v>0</v>
      </c>
      <c r="K928">
        <v>43797.98</v>
      </c>
      <c r="L928" t="str">
        <f t="shared" si="14"/>
        <v>4-Medium C&amp;I</v>
      </c>
    </row>
    <row r="929" spans="1:17" x14ac:dyDescent="0.35">
      <c r="A929">
        <v>2020</v>
      </c>
      <c r="B929">
        <v>11</v>
      </c>
      <c r="C929">
        <v>5</v>
      </c>
      <c r="D929">
        <v>201</v>
      </c>
      <c r="E929" t="s">
        <v>128</v>
      </c>
      <c r="F929">
        <v>27405.53</v>
      </c>
      <c r="G929">
        <v>-32.880000000000003</v>
      </c>
      <c r="H929">
        <v>0</v>
      </c>
      <c r="I929">
        <v>0</v>
      </c>
      <c r="J929">
        <v>0</v>
      </c>
      <c r="K929">
        <v>27372.65</v>
      </c>
      <c r="L929" t="str">
        <f t="shared" si="14"/>
        <v>4-Medium C&amp;I</v>
      </c>
    </row>
    <row r="930" spans="1:17" x14ac:dyDescent="0.35">
      <c r="A930">
        <v>2020</v>
      </c>
      <c r="B930">
        <v>11</v>
      </c>
      <c r="C930">
        <v>5</v>
      </c>
      <c r="D930">
        <v>201</v>
      </c>
      <c r="E930" t="s">
        <v>120</v>
      </c>
      <c r="F930">
        <v>1597767.36</v>
      </c>
      <c r="G930">
        <v>-1912.41</v>
      </c>
      <c r="H930">
        <v>0</v>
      </c>
      <c r="I930">
        <v>0</v>
      </c>
      <c r="J930">
        <v>0</v>
      </c>
      <c r="K930">
        <v>1595854.95</v>
      </c>
      <c r="L930" t="str">
        <f t="shared" si="14"/>
        <v>5-Large C&amp;I</v>
      </c>
    </row>
    <row r="931" spans="1:17" x14ac:dyDescent="0.35">
      <c r="A931">
        <v>2020</v>
      </c>
      <c r="B931">
        <v>11</v>
      </c>
      <c r="C931">
        <v>5</v>
      </c>
      <c r="D931">
        <v>201</v>
      </c>
      <c r="E931" t="s">
        <v>121</v>
      </c>
      <c r="F931">
        <v>1632345.58</v>
      </c>
      <c r="G931">
        <v>-50766.99</v>
      </c>
      <c r="H931">
        <v>0</v>
      </c>
      <c r="I931">
        <v>0</v>
      </c>
      <c r="J931">
        <v>0</v>
      </c>
      <c r="K931">
        <v>1581578.59</v>
      </c>
      <c r="L931" t="str">
        <f t="shared" si="14"/>
        <v>1-Residential</v>
      </c>
    </row>
    <row r="932" spans="1:17" x14ac:dyDescent="0.35">
      <c r="A932">
        <v>2020</v>
      </c>
      <c r="B932">
        <v>11</v>
      </c>
      <c r="C932">
        <v>5</v>
      </c>
      <c r="D932">
        <v>201</v>
      </c>
      <c r="E932" t="s">
        <v>122</v>
      </c>
      <c r="F932">
        <v>322402.59999999998</v>
      </c>
      <c r="G932">
        <v>-10026.280000000001</v>
      </c>
      <c r="H932">
        <v>0</v>
      </c>
      <c r="I932">
        <v>0</v>
      </c>
      <c r="J932">
        <v>0</v>
      </c>
      <c r="K932">
        <v>312376.32000000001</v>
      </c>
      <c r="L932" t="str">
        <f t="shared" si="14"/>
        <v>2-Low Income Residential</v>
      </c>
    </row>
    <row r="934" spans="1:17" x14ac:dyDescent="0.35">
      <c r="A934">
        <v>2020</v>
      </c>
      <c r="B934">
        <v>12</v>
      </c>
      <c r="C934">
        <f>VALUE(LEFT($Q934,4))</f>
        <v>4</v>
      </c>
      <c r="D934">
        <f>VALUE(MID($Q934,7,4))</f>
        <v>201</v>
      </c>
      <c r="E934" t="str">
        <f>TRIM(MID($Q934,14,4))</f>
        <v>G1A</v>
      </c>
      <c r="F934">
        <f>VALUE(TRIM(MID($Q934,24,20)))</f>
        <v>122303.62</v>
      </c>
      <c r="G934">
        <f>VALUE(TRIM(MID($Q934,44,20)))</f>
        <v>-1619.04</v>
      </c>
      <c r="H934">
        <f>VALUE(TRIM(MID($Q934,64,18)))</f>
        <v>0</v>
      </c>
      <c r="I934">
        <f>VALUE(TRIM(MID($Q934,82,18)))</f>
        <v>0</v>
      </c>
      <c r="J934">
        <f>VALUE(TRIM(MID($Q934,100,14)))</f>
        <v>0</v>
      </c>
      <c r="K934">
        <f>VALUE(TRIM(MID($Q934,114,20)))</f>
        <v>120684.58</v>
      </c>
      <c r="L934" t="str">
        <f t="shared" si="14"/>
        <v>3-Small C&amp;I</v>
      </c>
      <c r="Q934" t="s">
        <v>352</v>
      </c>
    </row>
    <row r="935" spans="1:17" x14ac:dyDescent="0.35">
      <c r="A935">
        <v>2020</v>
      </c>
      <c r="B935">
        <v>12</v>
      </c>
      <c r="C935">
        <f t="shared" ref="C935:C980" si="15">VALUE(LEFT($Q935,4))</f>
        <v>4</v>
      </c>
      <c r="D935">
        <f t="shared" ref="D935:D980" si="16">VALUE(MID($Q935,7,4))</f>
        <v>201</v>
      </c>
      <c r="E935" t="str">
        <f t="shared" ref="E935:E980" si="17">TRIM(MID($Q935,14,4))</f>
        <v>G1B</v>
      </c>
      <c r="F935">
        <f t="shared" ref="F935:F980" si="18">VALUE(TRIM(MID($Q935,24,20)))</f>
        <v>177.41</v>
      </c>
      <c r="G935">
        <f t="shared" ref="G935:G980" si="19">VALUE(TRIM(MID($Q935,44,20)))</f>
        <v>-2.39</v>
      </c>
      <c r="H935">
        <f t="shared" ref="H935:H980" si="20">VALUE(TRIM(MID($Q935,64,18)))</f>
        <v>0</v>
      </c>
      <c r="I935">
        <f t="shared" ref="I935:I980" si="21">VALUE(TRIM(MID($Q935,82,18)))</f>
        <v>0</v>
      </c>
      <c r="J935">
        <f t="shared" ref="J935:J980" si="22">VALUE(TRIM(MID($Q935,100,14)))</f>
        <v>0</v>
      </c>
      <c r="K935">
        <f t="shared" ref="K935:K980" si="23">VALUE(TRIM(MID($Q935,114,20)))</f>
        <v>175.02</v>
      </c>
      <c r="L935" t="str">
        <f t="shared" ref="L935:L998" si="24">VLOOKUP(E935,N:O,2,FALSE)</f>
        <v>3-Small C&amp;I</v>
      </c>
      <c r="Q935" t="s">
        <v>353</v>
      </c>
    </row>
    <row r="936" spans="1:17" x14ac:dyDescent="0.35">
      <c r="A936">
        <v>2020</v>
      </c>
      <c r="B936">
        <v>12</v>
      </c>
      <c r="C936">
        <f t="shared" si="15"/>
        <v>4</v>
      </c>
      <c r="D936">
        <f t="shared" si="16"/>
        <v>201</v>
      </c>
      <c r="E936" t="str">
        <f t="shared" si="17"/>
        <v>G1D</v>
      </c>
      <c r="F936">
        <f t="shared" si="18"/>
        <v>148.66999999999999</v>
      </c>
      <c r="G936">
        <f t="shared" si="19"/>
        <v>-2</v>
      </c>
      <c r="H936">
        <f t="shared" si="20"/>
        <v>0</v>
      </c>
      <c r="I936">
        <f t="shared" si="21"/>
        <v>0</v>
      </c>
      <c r="J936">
        <f t="shared" si="22"/>
        <v>0</v>
      </c>
      <c r="K936">
        <f t="shared" si="23"/>
        <v>146.66999999999999</v>
      </c>
      <c r="L936" t="str">
        <f t="shared" si="24"/>
        <v>3-Small C&amp;I</v>
      </c>
      <c r="Q936" t="s">
        <v>354</v>
      </c>
    </row>
    <row r="937" spans="1:17" x14ac:dyDescent="0.35">
      <c r="A937">
        <v>2020</v>
      </c>
      <c r="B937">
        <v>12</v>
      </c>
      <c r="C937">
        <f t="shared" si="15"/>
        <v>4</v>
      </c>
      <c r="D937">
        <f t="shared" si="16"/>
        <v>201</v>
      </c>
      <c r="E937" t="str">
        <f t="shared" si="17"/>
        <v>G1F</v>
      </c>
      <c r="F937">
        <f t="shared" si="18"/>
        <v>1899.73</v>
      </c>
      <c r="G937">
        <f t="shared" si="19"/>
        <v>-25.64</v>
      </c>
      <c r="H937">
        <f t="shared" si="20"/>
        <v>0</v>
      </c>
      <c r="I937">
        <f t="shared" si="21"/>
        <v>0</v>
      </c>
      <c r="J937">
        <f t="shared" si="22"/>
        <v>0</v>
      </c>
      <c r="K937">
        <f t="shared" si="23"/>
        <v>1874.09</v>
      </c>
      <c r="L937" t="str">
        <f t="shared" si="24"/>
        <v>3-Small C&amp;I</v>
      </c>
      <c r="Q937" t="s">
        <v>355</v>
      </c>
    </row>
    <row r="938" spans="1:17" x14ac:dyDescent="0.35">
      <c r="A938">
        <v>2020</v>
      </c>
      <c r="B938">
        <v>12</v>
      </c>
      <c r="C938">
        <f t="shared" si="15"/>
        <v>4</v>
      </c>
      <c r="D938">
        <f t="shared" si="16"/>
        <v>201</v>
      </c>
      <c r="E938" t="str">
        <f t="shared" si="17"/>
        <v>G2A</v>
      </c>
      <c r="F938">
        <f t="shared" si="18"/>
        <v>64691.08</v>
      </c>
      <c r="G938">
        <f t="shared" si="19"/>
        <v>-77.64</v>
      </c>
      <c r="H938">
        <f t="shared" si="20"/>
        <v>0</v>
      </c>
      <c r="I938">
        <f t="shared" si="21"/>
        <v>0</v>
      </c>
      <c r="J938">
        <f t="shared" si="22"/>
        <v>0</v>
      </c>
      <c r="K938">
        <f t="shared" si="23"/>
        <v>64613.440000000002</v>
      </c>
      <c r="L938" t="str">
        <f t="shared" si="24"/>
        <v>4-Medium C&amp;I</v>
      </c>
      <c r="Q938" t="s">
        <v>356</v>
      </c>
    </row>
    <row r="939" spans="1:17" x14ac:dyDescent="0.35">
      <c r="A939">
        <v>2020</v>
      </c>
      <c r="B939">
        <v>12</v>
      </c>
      <c r="C939">
        <f t="shared" si="15"/>
        <v>4</v>
      </c>
      <c r="D939">
        <f t="shared" si="16"/>
        <v>201</v>
      </c>
      <c r="E939" t="str">
        <f t="shared" si="17"/>
        <v>G2B</v>
      </c>
      <c r="F939">
        <f t="shared" si="18"/>
        <v>2022.36</v>
      </c>
      <c r="G939">
        <f t="shared" si="19"/>
        <v>-2.4300000000000002</v>
      </c>
      <c r="H939">
        <f t="shared" si="20"/>
        <v>0</v>
      </c>
      <c r="I939">
        <f t="shared" si="21"/>
        <v>0</v>
      </c>
      <c r="J939">
        <f t="shared" si="22"/>
        <v>0</v>
      </c>
      <c r="K939">
        <f t="shared" si="23"/>
        <v>2019.93</v>
      </c>
      <c r="L939" t="str">
        <f t="shared" si="24"/>
        <v>4-Medium C&amp;I</v>
      </c>
      <c r="Q939" t="s">
        <v>357</v>
      </c>
    </row>
    <row r="940" spans="1:17" x14ac:dyDescent="0.35">
      <c r="A940">
        <v>2020</v>
      </c>
      <c r="B940">
        <v>12</v>
      </c>
      <c r="C940">
        <f t="shared" si="15"/>
        <v>4</v>
      </c>
      <c r="D940">
        <f t="shared" si="16"/>
        <v>201</v>
      </c>
      <c r="E940" t="str">
        <f t="shared" si="17"/>
        <v>G3</v>
      </c>
      <c r="F940">
        <f t="shared" si="18"/>
        <v>85064.88</v>
      </c>
      <c r="G940">
        <f t="shared" si="19"/>
        <v>-102.07</v>
      </c>
      <c r="H940">
        <f t="shared" si="20"/>
        <v>0</v>
      </c>
      <c r="I940">
        <f t="shared" si="21"/>
        <v>0</v>
      </c>
      <c r="J940">
        <f t="shared" si="22"/>
        <v>0</v>
      </c>
      <c r="K940">
        <f t="shared" si="23"/>
        <v>84962.81</v>
      </c>
      <c r="L940" t="str">
        <f t="shared" si="24"/>
        <v>5-Large C&amp;I</v>
      </c>
      <c r="Q940" t="s">
        <v>358</v>
      </c>
    </row>
    <row r="941" spans="1:17" x14ac:dyDescent="0.35">
      <c r="A941">
        <v>2020</v>
      </c>
      <c r="B941">
        <v>12</v>
      </c>
      <c r="C941">
        <f t="shared" si="15"/>
        <v>4</v>
      </c>
      <c r="D941">
        <f t="shared" si="16"/>
        <v>201</v>
      </c>
      <c r="E941" t="str">
        <f t="shared" si="17"/>
        <v>R1A</v>
      </c>
      <c r="F941">
        <f t="shared" si="18"/>
        <v>727166.27</v>
      </c>
      <c r="G941">
        <f t="shared" si="19"/>
        <v>-22615.08</v>
      </c>
      <c r="H941">
        <f t="shared" si="20"/>
        <v>0</v>
      </c>
      <c r="I941">
        <f t="shared" si="21"/>
        <v>0</v>
      </c>
      <c r="J941">
        <f t="shared" si="22"/>
        <v>0</v>
      </c>
      <c r="K941">
        <f t="shared" si="23"/>
        <v>704551.19</v>
      </c>
      <c r="L941" t="str">
        <f t="shared" si="24"/>
        <v>1-Residential</v>
      </c>
      <c r="Q941" t="s">
        <v>359</v>
      </c>
    </row>
    <row r="942" spans="1:17" x14ac:dyDescent="0.35">
      <c r="A942">
        <v>2020</v>
      </c>
      <c r="B942">
        <v>12</v>
      </c>
      <c r="C942">
        <f t="shared" si="15"/>
        <v>4</v>
      </c>
      <c r="D942">
        <f t="shared" si="16"/>
        <v>201</v>
      </c>
      <c r="E942" t="str">
        <f t="shared" si="17"/>
        <v>R2A</v>
      </c>
      <c r="F942">
        <f t="shared" si="18"/>
        <v>11381</v>
      </c>
      <c r="G942">
        <f t="shared" si="19"/>
        <v>-353.91</v>
      </c>
      <c r="H942">
        <f t="shared" si="20"/>
        <v>0</v>
      </c>
      <c r="I942">
        <f t="shared" si="21"/>
        <v>0</v>
      </c>
      <c r="J942">
        <f t="shared" si="22"/>
        <v>0</v>
      </c>
      <c r="K942">
        <f t="shared" si="23"/>
        <v>11027.09</v>
      </c>
      <c r="L942" t="str">
        <f t="shared" si="24"/>
        <v>2-Low Income Residential</v>
      </c>
      <c r="Q942" t="s">
        <v>360</v>
      </c>
    </row>
    <row r="943" spans="1:17" x14ac:dyDescent="0.35">
      <c r="A943">
        <v>2020</v>
      </c>
      <c r="B943">
        <v>12</v>
      </c>
      <c r="C943">
        <f t="shared" si="15"/>
        <v>4</v>
      </c>
      <c r="D943">
        <f t="shared" si="16"/>
        <v>201</v>
      </c>
      <c r="E943" t="str">
        <f t="shared" si="17"/>
        <v>S1A</v>
      </c>
      <c r="F943">
        <f t="shared" si="18"/>
        <v>1895.14</v>
      </c>
      <c r="G943">
        <f t="shared" si="19"/>
        <v>-25.59</v>
      </c>
      <c r="H943">
        <f t="shared" si="20"/>
        <v>0</v>
      </c>
      <c r="I943">
        <f t="shared" si="21"/>
        <v>0</v>
      </c>
      <c r="J943">
        <f t="shared" si="22"/>
        <v>0</v>
      </c>
      <c r="K943">
        <f t="shared" si="23"/>
        <v>1869.55</v>
      </c>
      <c r="L943" t="str">
        <f t="shared" si="24"/>
        <v>Street</v>
      </c>
      <c r="Q943" t="s">
        <v>361</v>
      </c>
    </row>
    <row r="944" spans="1:17" x14ac:dyDescent="0.35">
      <c r="A944">
        <v>2020</v>
      </c>
      <c r="B944">
        <v>12</v>
      </c>
      <c r="C944">
        <f t="shared" si="15"/>
        <v>4</v>
      </c>
      <c r="D944">
        <f t="shared" si="16"/>
        <v>201</v>
      </c>
      <c r="E944" t="str">
        <f t="shared" si="17"/>
        <v>S3B</v>
      </c>
      <c r="F944">
        <f t="shared" si="18"/>
        <v>815.5</v>
      </c>
      <c r="G944">
        <f t="shared" si="19"/>
        <v>-11.01</v>
      </c>
      <c r="H944">
        <f t="shared" si="20"/>
        <v>0</v>
      </c>
      <c r="I944">
        <f t="shared" si="21"/>
        <v>0</v>
      </c>
      <c r="J944">
        <f t="shared" si="22"/>
        <v>0</v>
      </c>
      <c r="K944">
        <f t="shared" si="23"/>
        <v>804.49</v>
      </c>
      <c r="L944" t="str">
        <f t="shared" si="24"/>
        <v>Street</v>
      </c>
      <c r="Q944" t="s">
        <v>362</v>
      </c>
    </row>
    <row r="945" spans="1:17" x14ac:dyDescent="0.35">
      <c r="A945">
        <v>2020</v>
      </c>
      <c r="B945">
        <v>12</v>
      </c>
      <c r="C945">
        <f t="shared" si="15"/>
        <v>4</v>
      </c>
      <c r="D945">
        <f t="shared" si="16"/>
        <v>201</v>
      </c>
      <c r="E945" t="str">
        <f t="shared" si="17"/>
        <v>S4A</v>
      </c>
      <c r="F945">
        <f t="shared" si="18"/>
        <v>3.05</v>
      </c>
      <c r="G945">
        <f t="shared" si="19"/>
        <v>-0.04</v>
      </c>
      <c r="H945">
        <f t="shared" si="20"/>
        <v>0</v>
      </c>
      <c r="I945">
        <f t="shared" si="21"/>
        <v>0</v>
      </c>
      <c r="J945">
        <f t="shared" si="22"/>
        <v>0</v>
      </c>
      <c r="K945">
        <f t="shared" si="23"/>
        <v>3.01</v>
      </c>
      <c r="L945" t="str">
        <f t="shared" si="24"/>
        <v>Street</v>
      </c>
      <c r="Q945" t="s">
        <v>363</v>
      </c>
    </row>
    <row r="946" spans="1:17" x14ac:dyDescent="0.35">
      <c r="A946">
        <v>2020</v>
      </c>
      <c r="B946">
        <v>12</v>
      </c>
      <c r="C946">
        <f t="shared" si="15"/>
        <v>4</v>
      </c>
      <c r="D946">
        <f t="shared" si="16"/>
        <v>201</v>
      </c>
      <c r="E946" t="str">
        <f t="shared" si="17"/>
        <v>G1A</v>
      </c>
      <c r="F946">
        <f t="shared" si="18"/>
        <v>40320.04</v>
      </c>
      <c r="G946">
        <f t="shared" si="19"/>
        <v>-544.29</v>
      </c>
      <c r="H946">
        <f t="shared" si="20"/>
        <v>0</v>
      </c>
      <c r="I946">
        <f t="shared" si="21"/>
        <v>0</v>
      </c>
      <c r="J946">
        <f t="shared" si="22"/>
        <v>0</v>
      </c>
      <c r="K946">
        <f t="shared" si="23"/>
        <v>39775.75</v>
      </c>
      <c r="L946" t="str">
        <f t="shared" si="24"/>
        <v>3-Small C&amp;I</v>
      </c>
      <c r="Q946" t="s">
        <v>364</v>
      </c>
    </row>
    <row r="947" spans="1:17" x14ac:dyDescent="0.35">
      <c r="A947">
        <v>2020</v>
      </c>
      <c r="B947">
        <v>12</v>
      </c>
      <c r="C947">
        <f t="shared" si="15"/>
        <v>4</v>
      </c>
      <c r="D947">
        <f t="shared" si="16"/>
        <v>201</v>
      </c>
      <c r="E947" t="str">
        <f t="shared" si="17"/>
        <v>G1D</v>
      </c>
      <c r="F947">
        <f t="shared" si="18"/>
        <v>117.11</v>
      </c>
      <c r="G947">
        <f t="shared" si="19"/>
        <v>-1.58</v>
      </c>
      <c r="H947">
        <f t="shared" si="20"/>
        <v>0</v>
      </c>
      <c r="I947">
        <f t="shared" si="21"/>
        <v>0</v>
      </c>
      <c r="J947">
        <f t="shared" si="22"/>
        <v>0</v>
      </c>
      <c r="K947">
        <f t="shared" si="23"/>
        <v>115.53</v>
      </c>
      <c r="L947" t="str">
        <f t="shared" si="24"/>
        <v>3-Small C&amp;I</v>
      </c>
      <c r="Q947" t="s">
        <v>365</v>
      </c>
    </row>
    <row r="948" spans="1:17" x14ac:dyDescent="0.35">
      <c r="A948">
        <v>2020</v>
      </c>
      <c r="B948">
        <v>12</v>
      </c>
      <c r="C948">
        <f t="shared" si="15"/>
        <v>4</v>
      </c>
      <c r="D948">
        <f t="shared" si="16"/>
        <v>201</v>
      </c>
      <c r="E948" t="str">
        <f t="shared" si="17"/>
        <v>G1F</v>
      </c>
      <c r="F948">
        <f t="shared" si="18"/>
        <v>666.72</v>
      </c>
      <c r="G948">
        <f t="shared" si="19"/>
        <v>-9</v>
      </c>
      <c r="H948">
        <f t="shared" si="20"/>
        <v>0</v>
      </c>
      <c r="I948">
        <f t="shared" si="21"/>
        <v>0</v>
      </c>
      <c r="J948">
        <f t="shared" si="22"/>
        <v>0</v>
      </c>
      <c r="K948">
        <f t="shared" si="23"/>
        <v>657.72</v>
      </c>
      <c r="L948" t="str">
        <f t="shared" si="24"/>
        <v>3-Small C&amp;I</v>
      </c>
      <c r="Q948" t="s">
        <v>366</v>
      </c>
    </row>
    <row r="949" spans="1:17" x14ac:dyDescent="0.35">
      <c r="A949">
        <v>2020</v>
      </c>
      <c r="B949">
        <v>12</v>
      </c>
      <c r="C949">
        <f t="shared" si="15"/>
        <v>4</v>
      </c>
      <c r="D949">
        <f t="shared" si="16"/>
        <v>201</v>
      </c>
      <c r="E949" t="str">
        <f t="shared" si="17"/>
        <v>G2A</v>
      </c>
      <c r="F949">
        <f t="shared" si="18"/>
        <v>33786.39</v>
      </c>
      <c r="G949">
        <f t="shared" si="19"/>
        <v>-40.54</v>
      </c>
      <c r="H949">
        <f t="shared" si="20"/>
        <v>0</v>
      </c>
      <c r="I949">
        <f t="shared" si="21"/>
        <v>0</v>
      </c>
      <c r="J949">
        <f t="shared" si="22"/>
        <v>0</v>
      </c>
      <c r="K949">
        <f t="shared" si="23"/>
        <v>33745.85</v>
      </c>
      <c r="L949" t="str">
        <f t="shared" si="24"/>
        <v>4-Medium C&amp;I</v>
      </c>
      <c r="Q949" t="s">
        <v>367</v>
      </c>
    </row>
    <row r="950" spans="1:17" x14ac:dyDescent="0.35">
      <c r="A950">
        <v>2020</v>
      </c>
      <c r="B950">
        <v>12</v>
      </c>
      <c r="C950">
        <f t="shared" si="15"/>
        <v>4</v>
      </c>
      <c r="D950">
        <f t="shared" si="16"/>
        <v>201</v>
      </c>
      <c r="E950" t="str">
        <f t="shared" si="17"/>
        <v>R1A</v>
      </c>
      <c r="F950">
        <f t="shared" si="18"/>
        <v>126699.26</v>
      </c>
      <c r="G950">
        <f t="shared" si="19"/>
        <v>-3940.43</v>
      </c>
      <c r="H950">
        <f t="shared" si="20"/>
        <v>0</v>
      </c>
      <c r="I950">
        <f t="shared" si="21"/>
        <v>0</v>
      </c>
      <c r="J950">
        <f t="shared" si="22"/>
        <v>0</v>
      </c>
      <c r="K950">
        <f t="shared" si="23"/>
        <v>122758.83</v>
      </c>
      <c r="L950" t="str">
        <f t="shared" si="24"/>
        <v>1-Residential</v>
      </c>
      <c r="Q950" t="s">
        <v>368</v>
      </c>
    </row>
    <row r="951" spans="1:17" x14ac:dyDescent="0.35">
      <c r="A951">
        <v>2020</v>
      </c>
      <c r="B951">
        <v>12</v>
      </c>
      <c r="C951">
        <f t="shared" si="15"/>
        <v>4</v>
      </c>
      <c r="D951">
        <f t="shared" si="16"/>
        <v>201</v>
      </c>
      <c r="E951" t="str">
        <f t="shared" si="17"/>
        <v>R2A</v>
      </c>
      <c r="F951">
        <f t="shared" si="18"/>
        <v>312.56</v>
      </c>
      <c r="G951">
        <f t="shared" si="19"/>
        <v>-9.7200000000000006</v>
      </c>
      <c r="H951">
        <f t="shared" si="20"/>
        <v>0</v>
      </c>
      <c r="I951">
        <f t="shared" si="21"/>
        <v>0</v>
      </c>
      <c r="J951">
        <f t="shared" si="22"/>
        <v>0</v>
      </c>
      <c r="K951">
        <f t="shared" si="23"/>
        <v>302.83999999999997</v>
      </c>
      <c r="L951" t="str">
        <f t="shared" si="24"/>
        <v>2-Low Income Residential</v>
      </c>
      <c r="Q951" t="s">
        <v>369</v>
      </c>
    </row>
    <row r="952" spans="1:17" x14ac:dyDescent="0.35">
      <c r="A952">
        <v>2020</v>
      </c>
      <c r="B952">
        <v>12</v>
      </c>
      <c r="C952">
        <f t="shared" si="15"/>
        <v>5</v>
      </c>
      <c r="D952">
        <f t="shared" si="16"/>
        <v>201</v>
      </c>
      <c r="E952" t="str">
        <f t="shared" si="17"/>
        <v>G1A</v>
      </c>
      <c r="F952">
        <f t="shared" si="18"/>
        <v>7170132.4199999999</v>
      </c>
      <c r="G952">
        <f t="shared" si="19"/>
        <v>-96874.75</v>
      </c>
      <c r="H952">
        <f t="shared" si="20"/>
        <v>0</v>
      </c>
      <c r="I952">
        <f t="shared" si="21"/>
        <v>0</v>
      </c>
      <c r="J952">
        <f t="shared" si="22"/>
        <v>0</v>
      </c>
      <c r="K952">
        <f t="shared" si="23"/>
        <v>7073257.6699999999</v>
      </c>
      <c r="L952" t="str">
        <f t="shared" si="24"/>
        <v>3-Small C&amp;I</v>
      </c>
      <c r="Q952" t="s">
        <v>370</v>
      </c>
    </row>
    <row r="953" spans="1:17" x14ac:dyDescent="0.35">
      <c r="A953">
        <v>2020</v>
      </c>
      <c r="B953">
        <v>12</v>
      </c>
      <c r="C953">
        <f t="shared" si="15"/>
        <v>5</v>
      </c>
      <c r="D953">
        <f t="shared" si="16"/>
        <v>201</v>
      </c>
      <c r="E953" t="str">
        <f t="shared" si="17"/>
        <v>G1B</v>
      </c>
      <c r="F953">
        <f t="shared" si="18"/>
        <v>770.26</v>
      </c>
      <c r="G953">
        <f t="shared" si="19"/>
        <v>-10.4</v>
      </c>
      <c r="H953">
        <f t="shared" si="20"/>
        <v>0</v>
      </c>
      <c r="I953">
        <f t="shared" si="21"/>
        <v>0</v>
      </c>
      <c r="J953">
        <f t="shared" si="22"/>
        <v>0</v>
      </c>
      <c r="K953">
        <f t="shared" si="23"/>
        <v>759.86</v>
      </c>
      <c r="L953" t="str">
        <f t="shared" si="24"/>
        <v>3-Small C&amp;I</v>
      </c>
      <c r="Q953" t="s">
        <v>371</v>
      </c>
    </row>
    <row r="954" spans="1:17" x14ac:dyDescent="0.35">
      <c r="A954">
        <v>2020</v>
      </c>
      <c r="B954">
        <v>12</v>
      </c>
      <c r="C954">
        <f t="shared" si="15"/>
        <v>5</v>
      </c>
      <c r="D954">
        <f t="shared" si="16"/>
        <v>201</v>
      </c>
      <c r="E954" t="str">
        <f t="shared" si="17"/>
        <v>G1C</v>
      </c>
      <c r="F954">
        <f t="shared" si="18"/>
        <v>12651.68</v>
      </c>
      <c r="G954">
        <f t="shared" si="19"/>
        <v>-170.51</v>
      </c>
      <c r="H954">
        <f t="shared" si="20"/>
        <v>0</v>
      </c>
      <c r="I954">
        <f t="shared" si="21"/>
        <v>0</v>
      </c>
      <c r="J954">
        <f t="shared" si="22"/>
        <v>0</v>
      </c>
      <c r="K954">
        <f t="shared" si="23"/>
        <v>12481.17</v>
      </c>
      <c r="L954" t="str">
        <f t="shared" si="24"/>
        <v>3-Small C&amp;I</v>
      </c>
      <c r="Q954" t="s">
        <v>372</v>
      </c>
    </row>
    <row r="955" spans="1:17" x14ac:dyDescent="0.35">
      <c r="A955">
        <v>2020</v>
      </c>
      <c r="B955">
        <v>12</v>
      </c>
      <c r="C955">
        <f t="shared" si="15"/>
        <v>5</v>
      </c>
      <c r="D955">
        <f t="shared" si="16"/>
        <v>201</v>
      </c>
      <c r="E955" t="str">
        <f t="shared" si="17"/>
        <v>G1D</v>
      </c>
      <c r="F955">
        <f t="shared" si="18"/>
        <v>149482.14000000001</v>
      </c>
      <c r="G955">
        <f t="shared" si="19"/>
        <v>-2018</v>
      </c>
      <c r="H955">
        <f t="shared" si="20"/>
        <v>0</v>
      </c>
      <c r="I955">
        <f t="shared" si="21"/>
        <v>0</v>
      </c>
      <c r="J955">
        <f t="shared" si="22"/>
        <v>0</v>
      </c>
      <c r="K955">
        <f t="shared" si="23"/>
        <v>147464.14000000001</v>
      </c>
      <c r="L955" t="str">
        <f t="shared" si="24"/>
        <v>3-Small C&amp;I</v>
      </c>
      <c r="Q955" t="s">
        <v>373</v>
      </c>
    </row>
    <row r="956" spans="1:17" x14ac:dyDescent="0.35">
      <c r="A956">
        <v>2020</v>
      </c>
      <c r="B956">
        <v>12</v>
      </c>
      <c r="C956">
        <f t="shared" si="15"/>
        <v>5</v>
      </c>
      <c r="D956">
        <f t="shared" si="16"/>
        <v>201</v>
      </c>
      <c r="E956" t="str">
        <f t="shared" si="17"/>
        <v>G1F</v>
      </c>
      <c r="F956">
        <f t="shared" si="18"/>
        <v>918749.65</v>
      </c>
      <c r="G956">
        <f t="shared" si="19"/>
        <v>-12385.73</v>
      </c>
      <c r="H956">
        <f t="shared" si="20"/>
        <v>0</v>
      </c>
      <c r="I956">
        <f t="shared" si="21"/>
        <v>0</v>
      </c>
      <c r="J956">
        <f t="shared" si="22"/>
        <v>0</v>
      </c>
      <c r="K956">
        <f t="shared" si="23"/>
        <v>906363.92</v>
      </c>
      <c r="L956" t="str">
        <f t="shared" si="24"/>
        <v>3-Small C&amp;I</v>
      </c>
      <c r="Q956" t="s">
        <v>374</v>
      </c>
    </row>
    <row r="957" spans="1:17" x14ac:dyDescent="0.35">
      <c r="A957">
        <v>2020</v>
      </c>
      <c r="B957">
        <v>12</v>
      </c>
      <c r="C957">
        <f t="shared" si="15"/>
        <v>5</v>
      </c>
      <c r="D957">
        <f t="shared" si="16"/>
        <v>201</v>
      </c>
      <c r="E957" t="str">
        <f t="shared" si="17"/>
        <v>G2A</v>
      </c>
      <c r="F957">
        <f t="shared" si="18"/>
        <v>10760571.390000001</v>
      </c>
      <c r="G957">
        <f t="shared" si="19"/>
        <v>-12882.09</v>
      </c>
      <c r="H957">
        <f t="shared" si="20"/>
        <v>0</v>
      </c>
      <c r="I957">
        <f t="shared" si="21"/>
        <v>0</v>
      </c>
      <c r="J957">
        <f t="shared" si="22"/>
        <v>0</v>
      </c>
      <c r="K957">
        <f t="shared" si="23"/>
        <v>10747689.300000001</v>
      </c>
      <c r="L957" t="str">
        <f t="shared" si="24"/>
        <v>4-Medium C&amp;I</v>
      </c>
      <c r="Q957" t="s">
        <v>375</v>
      </c>
    </row>
    <row r="958" spans="1:17" x14ac:dyDescent="0.35">
      <c r="A958">
        <v>2020</v>
      </c>
      <c r="B958">
        <v>12</v>
      </c>
      <c r="C958">
        <f t="shared" si="15"/>
        <v>5</v>
      </c>
      <c r="D958">
        <f t="shared" si="16"/>
        <v>201</v>
      </c>
      <c r="E958" t="str">
        <f t="shared" si="17"/>
        <v>G2B</v>
      </c>
      <c r="F958">
        <f t="shared" si="18"/>
        <v>635353.26</v>
      </c>
      <c r="G958">
        <f t="shared" si="19"/>
        <v>-762.42</v>
      </c>
      <c r="H958">
        <f t="shared" si="20"/>
        <v>0</v>
      </c>
      <c r="I958">
        <f t="shared" si="21"/>
        <v>0</v>
      </c>
      <c r="J958">
        <f t="shared" si="22"/>
        <v>0</v>
      </c>
      <c r="K958">
        <f t="shared" si="23"/>
        <v>634590.84</v>
      </c>
      <c r="L958" t="str">
        <f t="shared" si="24"/>
        <v>4-Medium C&amp;I</v>
      </c>
      <c r="Q958" t="s">
        <v>376</v>
      </c>
    </row>
    <row r="959" spans="1:17" x14ac:dyDescent="0.35">
      <c r="A959">
        <v>2020</v>
      </c>
      <c r="B959">
        <v>12</v>
      </c>
      <c r="C959">
        <f t="shared" si="15"/>
        <v>5</v>
      </c>
      <c r="D959">
        <f t="shared" si="16"/>
        <v>201</v>
      </c>
      <c r="E959" t="str">
        <f t="shared" si="17"/>
        <v>G2D</v>
      </c>
      <c r="F959">
        <f t="shared" si="18"/>
        <v>330797.40999999997</v>
      </c>
      <c r="G959">
        <f t="shared" si="19"/>
        <v>-397.02</v>
      </c>
      <c r="H959">
        <f t="shared" si="20"/>
        <v>0</v>
      </c>
      <c r="I959">
        <f t="shared" si="21"/>
        <v>0</v>
      </c>
      <c r="J959">
        <f t="shared" si="22"/>
        <v>0</v>
      </c>
      <c r="K959">
        <f t="shared" si="23"/>
        <v>330400.39</v>
      </c>
      <c r="L959" t="str">
        <f t="shared" si="24"/>
        <v>4-Medium C&amp;I</v>
      </c>
      <c r="Q959" t="s">
        <v>377</v>
      </c>
    </row>
    <row r="960" spans="1:17" x14ac:dyDescent="0.35">
      <c r="A960">
        <v>2020</v>
      </c>
      <c r="B960">
        <v>12</v>
      </c>
      <c r="C960">
        <f t="shared" si="15"/>
        <v>5</v>
      </c>
      <c r="D960">
        <f t="shared" si="16"/>
        <v>201</v>
      </c>
      <c r="E960" t="str">
        <f t="shared" si="17"/>
        <v>G3</v>
      </c>
      <c r="F960">
        <f t="shared" si="18"/>
        <v>20851387.84</v>
      </c>
      <c r="G960">
        <f t="shared" si="19"/>
        <v>-24988.1</v>
      </c>
      <c r="H960">
        <f t="shared" si="20"/>
        <v>0</v>
      </c>
      <c r="I960">
        <f t="shared" si="21"/>
        <v>0</v>
      </c>
      <c r="J960">
        <f t="shared" si="22"/>
        <v>0</v>
      </c>
      <c r="K960">
        <f t="shared" si="23"/>
        <v>20826399.739999998</v>
      </c>
      <c r="L960" t="str">
        <f t="shared" si="24"/>
        <v>5-Large C&amp;I</v>
      </c>
      <c r="Q960" t="s">
        <v>378</v>
      </c>
    </row>
    <row r="961" spans="1:17" x14ac:dyDescent="0.35">
      <c r="A961">
        <v>2020</v>
      </c>
      <c r="B961">
        <v>12</v>
      </c>
      <c r="C961">
        <f t="shared" si="15"/>
        <v>5</v>
      </c>
      <c r="D961">
        <f t="shared" si="16"/>
        <v>201</v>
      </c>
      <c r="E961" t="str">
        <f t="shared" si="17"/>
        <v>R1A</v>
      </c>
      <c r="F961">
        <f t="shared" si="18"/>
        <v>35219762.479999997</v>
      </c>
      <c r="G961">
        <f t="shared" si="19"/>
        <v>-1095338.74</v>
      </c>
      <c r="H961">
        <f t="shared" si="20"/>
        <v>0</v>
      </c>
      <c r="I961">
        <f t="shared" si="21"/>
        <v>0</v>
      </c>
      <c r="J961">
        <f t="shared" si="22"/>
        <v>0</v>
      </c>
      <c r="K961">
        <f t="shared" si="23"/>
        <v>34124423.740000002</v>
      </c>
      <c r="L961" t="str">
        <f t="shared" si="24"/>
        <v>1-Residential</v>
      </c>
      <c r="Q961" t="s">
        <v>379</v>
      </c>
    </row>
    <row r="962" spans="1:17" x14ac:dyDescent="0.35">
      <c r="A962">
        <v>2020</v>
      </c>
      <c r="B962">
        <v>12</v>
      </c>
      <c r="C962">
        <f t="shared" si="15"/>
        <v>5</v>
      </c>
      <c r="D962">
        <f t="shared" si="16"/>
        <v>201</v>
      </c>
      <c r="E962" t="str">
        <f t="shared" si="17"/>
        <v>R2A</v>
      </c>
      <c r="F962">
        <f t="shared" si="18"/>
        <v>4915534.12</v>
      </c>
      <c r="G962">
        <f t="shared" si="19"/>
        <v>-152871.47</v>
      </c>
      <c r="H962">
        <f t="shared" si="20"/>
        <v>0</v>
      </c>
      <c r="I962">
        <f t="shared" si="21"/>
        <v>0</v>
      </c>
      <c r="J962">
        <f t="shared" si="22"/>
        <v>0</v>
      </c>
      <c r="K962">
        <f t="shared" si="23"/>
        <v>4762662.6500000004</v>
      </c>
      <c r="L962" t="str">
        <f t="shared" si="24"/>
        <v>2-Low Income Residential</v>
      </c>
      <c r="Q962" t="s">
        <v>380</v>
      </c>
    </row>
    <row r="963" spans="1:17" x14ac:dyDescent="0.35">
      <c r="A963">
        <v>2020</v>
      </c>
      <c r="B963">
        <v>12</v>
      </c>
      <c r="C963">
        <f t="shared" si="15"/>
        <v>5</v>
      </c>
      <c r="D963">
        <f t="shared" si="16"/>
        <v>201</v>
      </c>
      <c r="E963" t="str">
        <f t="shared" si="17"/>
        <v>S1A</v>
      </c>
      <c r="F963">
        <f t="shared" si="18"/>
        <v>134092.29</v>
      </c>
      <c r="G963">
        <f t="shared" si="19"/>
        <v>-1810.27</v>
      </c>
      <c r="H963">
        <f t="shared" si="20"/>
        <v>0</v>
      </c>
      <c r="I963">
        <f t="shared" si="21"/>
        <v>0</v>
      </c>
      <c r="J963">
        <f t="shared" si="22"/>
        <v>0</v>
      </c>
      <c r="K963">
        <f t="shared" si="23"/>
        <v>132282.01999999999</v>
      </c>
      <c r="L963" t="str">
        <f t="shared" si="24"/>
        <v>Street</v>
      </c>
      <c r="Q963" t="s">
        <v>381</v>
      </c>
    </row>
    <row r="964" spans="1:17" x14ac:dyDescent="0.35">
      <c r="A964">
        <v>2020</v>
      </c>
      <c r="B964">
        <v>12</v>
      </c>
      <c r="C964">
        <f t="shared" si="15"/>
        <v>5</v>
      </c>
      <c r="D964">
        <f t="shared" si="16"/>
        <v>201</v>
      </c>
      <c r="E964" t="str">
        <f t="shared" si="17"/>
        <v>S2</v>
      </c>
      <c r="F964">
        <f t="shared" si="18"/>
        <v>4300.2</v>
      </c>
      <c r="G964">
        <f t="shared" si="19"/>
        <v>-58.06</v>
      </c>
      <c r="H964">
        <f t="shared" si="20"/>
        <v>0</v>
      </c>
      <c r="I964">
        <f t="shared" si="21"/>
        <v>0</v>
      </c>
      <c r="J964">
        <f t="shared" si="22"/>
        <v>0</v>
      </c>
      <c r="K964">
        <f t="shared" si="23"/>
        <v>4242.1400000000003</v>
      </c>
      <c r="L964" t="str">
        <f t="shared" si="24"/>
        <v>Street</v>
      </c>
      <c r="Q964" t="s">
        <v>382</v>
      </c>
    </row>
    <row r="965" spans="1:17" x14ac:dyDescent="0.35">
      <c r="A965">
        <v>2020</v>
      </c>
      <c r="B965">
        <v>12</v>
      </c>
      <c r="C965">
        <f t="shared" si="15"/>
        <v>5</v>
      </c>
      <c r="D965">
        <f t="shared" si="16"/>
        <v>201</v>
      </c>
      <c r="E965" t="str">
        <f t="shared" si="17"/>
        <v>S3A</v>
      </c>
      <c r="F965">
        <f t="shared" si="18"/>
        <v>519.84</v>
      </c>
      <c r="G965">
        <f t="shared" si="19"/>
        <v>-7.02</v>
      </c>
      <c r="H965">
        <f t="shared" si="20"/>
        <v>0</v>
      </c>
      <c r="I965">
        <f t="shared" si="21"/>
        <v>0</v>
      </c>
      <c r="J965">
        <f t="shared" si="22"/>
        <v>0</v>
      </c>
      <c r="K965">
        <f t="shared" si="23"/>
        <v>512.82000000000005</v>
      </c>
      <c r="L965" t="str">
        <f t="shared" si="24"/>
        <v>Street</v>
      </c>
      <c r="Q965" t="s">
        <v>383</v>
      </c>
    </row>
    <row r="966" spans="1:17" x14ac:dyDescent="0.35">
      <c r="A966">
        <v>2020</v>
      </c>
      <c r="B966">
        <v>12</v>
      </c>
      <c r="C966">
        <f t="shared" si="15"/>
        <v>5</v>
      </c>
      <c r="D966">
        <f t="shared" si="16"/>
        <v>201</v>
      </c>
      <c r="E966" t="str">
        <f t="shared" si="17"/>
        <v>S3B</v>
      </c>
      <c r="F966">
        <f t="shared" si="18"/>
        <v>1456.79</v>
      </c>
      <c r="G966">
        <f t="shared" si="19"/>
        <v>-19.68</v>
      </c>
      <c r="H966">
        <f t="shared" si="20"/>
        <v>0</v>
      </c>
      <c r="I966">
        <f t="shared" si="21"/>
        <v>0</v>
      </c>
      <c r="J966">
        <f t="shared" si="22"/>
        <v>0</v>
      </c>
      <c r="K966">
        <f t="shared" si="23"/>
        <v>1437.11</v>
      </c>
      <c r="L966" t="str">
        <f t="shared" si="24"/>
        <v>Street</v>
      </c>
      <c r="Q966" t="s">
        <v>384</v>
      </c>
    </row>
    <row r="967" spans="1:17" x14ac:dyDescent="0.35">
      <c r="A967">
        <v>2020</v>
      </c>
      <c r="B967">
        <v>12</v>
      </c>
      <c r="C967">
        <f t="shared" si="15"/>
        <v>5</v>
      </c>
      <c r="D967">
        <f t="shared" si="16"/>
        <v>201</v>
      </c>
      <c r="E967" t="str">
        <f t="shared" si="17"/>
        <v>S4A</v>
      </c>
      <c r="F967">
        <f t="shared" si="18"/>
        <v>194627.19</v>
      </c>
      <c r="G967">
        <f t="shared" si="19"/>
        <v>-2629.06</v>
      </c>
      <c r="H967">
        <f t="shared" si="20"/>
        <v>0</v>
      </c>
      <c r="I967">
        <f t="shared" si="21"/>
        <v>0</v>
      </c>
      <c r="J967">
        <f t="shared" si="22"/>
        <v>0</v>
      </c>
      <c r="K967">
        <f t="shared" si="23"/>
        <v>191998.13</v>
      </c>
      <c r="L967" t="str">
        <f t="shared" si="24"/>
        <v>Street</v>
      </c>
      <c r="Q967" t="s">
        <v>385</v>
      </c>
    </row>
    <row r="968" spans="1:17" x14ac:dyDescent="0.35">
      <c r="A968">
        <v>2020</v>
      </c>
      <c r="B968">
        <v>12</v>
      </c>
      <c r="C968">
        <f t="shared" si="15"/>
        <v>5</v>
      </c>
      <c r="D968">
        <f t="shared" si="16"/>
        <v>201</v>
      </c>
      <c r="E968" t="str">
        <f t="shared" si="17"/>
        <v>S5</v>
      </c>
      <c r="F968">
        <f t="shared" si="18"/>
        <v>410222.8</v>
      </c>
      <c r="G968">
        <f t="shared" si="19"/>
        <v>-5254.46</v>
      </c>
      <c r="H968">
        <f t="shared" si="20"/>
        <v>0</v>
      </c>
      <c r="I968">
        <f t="shared" si="21"/>
        <v>0</v>
      </c>
      <c r="J968">
        <f t="shared" si="22"/>
        <v>0</v>
      </c>
      <c r="K968">
        <f t="shared" si="23"/>
        <v>404968.34</v>
      </c>
      <c r="L968" t="str">
        <f t="shared" si="24"/>
        <v>Street</v>
      </c>
      <c r="Q968" t="s">
        <v>386</v>
      </c>
    </row>
    <row r="969" spans="1:17" x14ac:dyDescent="0.35">
      <c r="A969">
        <v>2020</v>
      </c>
      <c r="B969">
        <v>12</v>
      </c>
      <c r="C969">
        <f t="shared" si="15"/>
        <v>5</v>
      </c>
      <c r="D969">
        <f t="shared" si="16"/>
        <v>201</v>
      </c>
      <c r="E969" t="str">
        <f t="shared" si="17"/>
        <v>S6A</v>
      </c>
      <c r="F969">
        <f t="shared" si="18"/>
        <v>21.71</v>
      </c>
      <c r="G969">
        <f t="shared" si="19"/>
        <v>-0.28999999999999998</v>
      </c>
      <c r="H969">
        <f t="shared" si="20"/>
        <v>0</v>
      </c>
      <c r="I969">
        <f t="shared" si="21"/>
        <v>0</v>
      </c>
      <c r="J969">
        <f t="shared" si="22"/>
        <v>0</v>
      </c>
      <c r="K969">
        <f t="shared" si="23"/>
        <v>21.42</v>
      </c>
      <c r="L969" t="str">
        <f t="shared" si="24"/>
        <v>Street</v>
      </c>
      <c r="Q969" t="s">
        <v>387</v>
      </c>
    </row>
    <row r="970" spans="1:17" x14ac:dyDescent="0.35">
      <c r="A970">
        <v>2020</v>
      </c>
      <c r="B970">
        <v>12</v>
      </c>
      <c r="C970">
        <f t="shared" si="15"/>
        <v>5</v>
      </c>
      <c r="D970">
        <f t="shared" si="16"/>
        <v>201</v>
      </c>
      <c r="E970" t="str">
        <f t="shared" si="17"/>
        <v>G1A</v>
      </c>
      <c r="F970">
        <f t="shared" si="18"/>
        <v>867609.71</v>
      </c>
      <c r="G970">
        <f t="shared" si="19"/>
        <v>-11708.11</v>
      </c>
      <c r="H970">
        <f t="shared" si="20"/>
        <v>0</v>
      </c>
      <c r="I970">
        <f t="shared" si="21"/>
        <v>0</v>
      </c>
      <c r="J970">
        <f t="shared" si="22"/>
        <v>0</v>
      </c>
      <c r="K970">
        <f t="shared" si="23"/>
        <v>855901.6</v>
      </c>
      <c r="L970" t="str">
        <f t="shared" si="24"/>
        <v>3-Small C&amp;I</v>
      </c>
      <c r="Q970" t="s">
        <v>388</v>
      </c>
    </row>
    <row r="971" spans="1:17" x14ac:dyDescent="0.35">
      <c r="A971">
        <v>2020</v>
      </c>
      <c r="B971">
        <v>12</v>
      </c>
      <c r="C971">
        <f t="shared" si="15"/>
        <v>5</v>
      </c>
      <c r="D971">
        <f t="shared" si="16"/>
        <v>201</v>
      </c>
      <c r="E971" t="str">
        <f t="shared" si="17"/>
        <v>G1C</v>
      </c>
      <c r="F971">
        <f t="shared" si="18"/>
        <v>2547.46</v>
      </c>
      <c r="G971">
        <f t="shared" si="19"/>
        <v>-34.35</v>
      </c>
      <c r="H971">
        <f t="shared" si="20"/>
        <v>0</v>
      </c>
      <c r="I971">
        <f t="shared" si="21"/>
        <v>0</v>
      </c>
      <c r="J971">
        <f t="shared" si="22"/>
        <v>0</v>
      </c>
      <c r="K971">
        <f t="shared" si="23"/>
        <v>2513.11</v>
      </c>
      <c r="L971" t="str">
        <f t="shared" si="24"/>
        <v>3-Small C&amp;I</v>
      </c>
      <c r="Q971" t="s">
        <v>389</v>
      </c>
    </row>
    <row r="972" spans="1:17" x14ac:dyDescent="0.35">
      <c r="A972">
        <v>2020</v>
      </c>
      <c r="B972">
        <v>12</v>
      </c>
      <c r="C972">
        <f t="shared" si="15"/>
        <v>5</v>
      </c>
      <c r="D972">
        <f t="shared" si="16"/>
        <v>201</v>
      </c>
      <c r="E972" t="str">
        <f t="shared" si="17"/>
        <v>G1D</v>
      </c>
      <c r="F972">
        <f t="shared" si="18"/>
        <v>16591.599999999999</v>
      </c>
      <c r="G972">
        <f t="shared" si="19"/>
        <v>-223.96</v>
      </c>
      <c r="H972">
        <f t="shared" si="20"/>
        <v>0</v>
      </c>
      <c r="I972">
        <f t="shared" si="21"/>
        <v>0</v>
      </c>
      <c r="J972">
        <f t="shared" si="22"/>
        <v>0</v>
      </c>
      <c r="K972">
        <f t="shared" si="23"/>
        <v>16367.64</v>
      </c>
      <c r="L972" t="str">
        <f t="shared" si="24"/>
        <v>3-Small C&amp;I</v>
      </c>
      <c r="Q972" t="s">
        <v>390</v>
      </c>
    </row>
    <row r="973" spans="1:17" x14ac:dyDescent="0.35">
      <c r="A973">
        <v>2020</v>
      </c>
      <c r="B973">
        <v>12</v>
      </c>
      <c r="C973">
        <f t="shared" si="15"/>
        <v>5</v>
      </c>
      <c r="D973">
        <f t="shared" si="16"/>
        <v>201</v>
      </c>
      <c r="E973" t="str">
        <f t="shared" si="17"/>
        <v>G1F</v>
      </c>
      <c r="F973">
        <f t="shared" si="18"/>
        <v>122194</v>
      </c>
      <c r="G973">
        <f t="shared" si="19"/>
        <v>-1646.81</v>
      </c>
      <c r="H973">
        <f t="shared" si="20"/>
        <v>0</v>
      </c>
      <c r="I973">
        <f t="shared" si="21"/>
        <v>0</v>
      </c>
      <c r="J973">
        <f t="shared" si="22"/>
        <v>0</v>
      </c>
      <c r="K973">
        <f t="shared" si="23"/>
        <v>120547.19</v>
      </c>
      <c r="L973" t="str">
        <f t="shared" si="24"/>
        <v>3-Small C&amp;I</v>
      </c>
      <c r="Q973" t="s">
        <v>391</v>
      </c>
    </row>
    <row r="974" spans="1:17" x14ac:dyDescent="0.35">
      <c r="A974">
        <v>2020</v>
      </c>
      <c r="B974">
        <v>12</v>
      </c>
      <c r="C974">
        <f t="shared" si="15"/>
        <v>5</v>
      </c>
      <c r="D974">
        <f t="shared" si="16"/>
        <v>201</v>
      </c>
      <c r="E974" t="str">
        <f t="shared" si="17"/>
        <v>G2A</v>
      </c>
      <c r="F974">
        <f t="shared" si="18"/>
        <v>1081200.26</v>
      </c>
      <c r="G974">
        <f t="shared" si="19"/>
        <v>-1297.43</v>
      </c>
      <c r="H974">
        <f t="shared" si="20"/>
        <v>0</v>
      </c>
      <c r="I974">
        <f t="shared" si="21"/>
        <v>0</v>
      </c>
      <c r="J974">
        <f t="shared" si="22"/>
        <v>0</v>
      </c>
      <c r="K974">
        <f t="shared" si="23"/>
        <v>1079902.83</v>
      </c>
      <c r="L974" t="str">
        <f t="shared" si="24"/>
        <v>4-Medium C&amp;I</v>
      </c>
      <c r="Q974" t="s">
        <v>392</v>
      </c>
    </row>
    <row r="975" spans="1:17" x14ac:dyDescent="0.35">
      <c r="A975">
        <v>2020</v>
      </c>
      <c r="B975">
        <v>12</v>
      </c>
      <c r="C975">
        <f t="shared" si="15"/>
        <v>5</v>
      </c>
      <c r="D975">
        <f t="shared" si="16"/>
        <v>201</v>
      </c>
      <c r="E975" t="str">
        <f t="shared" si="17"/>
        <v>G2B</v>
      </c>
      <c r="F975">
        <f t="shared" si="18"/>
        <v>110357.14</v>
      </c>
      <c r="G975">
        <f t="shared" si="19"/>
        <v>-132.41999999999999</v>
      </c>
      <c r="H975">
        <f t="shared" si="20"/>
        <v>0</v>
      </c>
      <c r="I975">
        <f t="shared" si="21"/>
        <v>0</v>
      </c>
      <c r="J975">
        <f t="shared" si="22"/>
        <v>0</v>
      </c>
      <c r="K975">
        <f t="shared" si="23"/>
        <v>110224.72</v>
      </c>
      <c r="L975" t="str">
        <f t="shared" si="24"/>
        <v>4-Medium C&amp;I</v>
      </c>
      <c r="Q975" t="s">
        <v>393</v>
      </c>
    </row>
    <row r="976" spans="1:17" x14ac:dyDescent="0.35">
      <c r="A976">
        <v>2020</v>
      </c>
      <c r="B976">
        <v>12</v>
      </c>
      <c r="C976">
        <f t="shared" si="15"/>
        <v>5</v>
      </c>
      <c r="D976">
        <f t="shared" si="16"/>
        <v>201</v>
      </c>
      <c r="E976" t="str">
        <f t="shared" si="17"/>
        <v>G2D</v>
      </c>
      <c r="F976">
        <f t="shared" si="18"/>
        <v>55951.65</v>
      </c>
      <c r="G976">
        <f t="shared" si="19"/>
        <v>-67.13</v>
      </c>
      <c r="H976">
        <f t="shared" si="20"/>
        <v>0</v>
      </c>
      <c r="I976">
        <f t="shared" si="21"/>
        <v>0</v>
      </c>
      <c r="J976">
        <f t="shared" si="22"/>
        <v>0</v>
      </c>
      <c r="K976">
        <f t="shared" si="23"/>
        <v>55884.52</v>
      </c>
      <c r="L976" t="str">
        <f t="shared" si="24"/>
        <v>4-Medium C&amp;I</v>
      </c>
      <c r="Q976" t="s">
        <v>394</v>
      </c>
    </row>
    <row r="977" spans="1:17" x14ac:dyDescent="0.35">
      <c r="A977">
        <v>2020</v>
      </c>
      <c r="B977">
        <v>12</v>
      </c>
      <c r="C977">
        <f t="shared" si="15"/>
        <v>5</v>
      </c>
      <c r="D977">
        <f t="shared" si="16"/>
        <v>201</v>
      </c>
      <c r="E977" t="str">
        <f t="shared" si="17"/>
        <v>G3</v>
      </c>
      <c r="F977">
        <f t="shared" si="18"/>
        <v>2531785.98</v>
      </c>
      <c r="G977">
        <f t="shared" si="19"/>
        <v>-3038.16</v>
      </c>
      <c r="H977">
        <f t="shared" si="20"/>
        <v>0</v>
      </c>
      <c r="I977">
        <f t="shared" si="21"/>
        <v>0</v>
      </c>
      <c r="J977">
        <f t="shared" si="22"/>
        <v>0</v>
      </c>
      <c r="K977">
        <f t="shared" si="23"/>
        <v>2528747.8199999998</v>
      </c>
      <c r="L977" t="str">
        <f t="shared" si="24"/>
        <v>5-Large C&amp;I</v>
      </c>
      <c r="Q977" t="s">
        <v>395</v>
      </c>
    </row>
    <row r="978" spans="1:17" x14ac:dyDescent="0.35">
      <c r="A978">
        <v>2020</v>
      </c>
      <c r="B978">
        <v>12</v>
      </c>
      <c r="C978">
        <f t="shared" si="15"/>
        <v>5</v>
      </c>
      <c r="D978">
        <f t="shared" si="16"/>
        <v>201</v>
      </c>
      <c r="E978" t="str">
        <f t="shared" si="17"/>
        <v>R1A</v>
      </c>
      <c r="F978">
        <f t="shared" si="18"/>
        <v>3688731.41</v>
      </c>
      <c r="G978">
        <f t="shared" si="19"/>
        <v>-114715.64</v>
      </c>
      <c r="H978">
        <f t="shared" si="20"/>
        <v>0</v>
      </c>
      <c r="I978">
        <f t="shared" si="21"/>
        <v>0</v>
      </c>
      <c r="J978">
        <f t="shared" si="22"/>
        <v>0</v>
      </c>
      <c r="K978">
        <f t="shared" si="23"/>
        <v>3574015.77</v>
      </c>
      <c r="L978" t="str">
        <f t="shared" si="24"/>
        <v>1-Residential</v>
      </c>
      <c r="Q978" t="s">
        <v>396</v>
      </c>
    </row>
    <row r="979" spans="1:17" x14ac:dyDescent="0.35">
      <c r="A979">
        <v>2020</v>
      </c>
      <c r="B979">
        <v>12</v>
      </c>
      <c r="C979">
        <f t="shared" si="15"/>
        <v>5</v>
      </c>
      <c r="D979">
        <f t="shared" si="16"/>
        <v>201</v>
      </c>
      <c r="E979" t="str">
        <f t="shared" si="17"/>
        <v>R2A</v>
      </c>
      <c r="F979">
        <f t="shared" si="18"/>
        <v>674851.93</v>
      </c>
      <c r="G979">
        <f t="shared" si="19"/>
        <v>-20987.95</v>
      </c>
      <c r="H979">
        <f t="shared" si="20"/>
        <v>0</v>
      </c>
      <c r="I979">
        <f t="shared" si="21"/>
        <v>0</v>
      </c>
      <c r="J979">
        <f t="shared" si="22"/>
        <v>0</v>
      </c>
      <c r="K979">
        <f t="shared" si="23"/>
        <v>653863.98</v>
      </c>
      <c r="L979" t="str">
        <f t="shared" si="24"/>
        <v>2-Low Income Residential</v>
      </c>
      <c r="Q979" t="s">
        <v>397</v>
      </c>
    </row>
    <row r="980" spans="1:17" x14ac:dyDescent="0.35">
      <c r="A980">
        <v>2020</v>
      </c>
      <c r="B980">
        <v>12</v>
      </c>
      <c r="C980">
        <f t="shared" si="15"/>
        <v>5</v>
      </c>
      <c r="D980">
        <f t="shared" si="16"/>
        <v>201</v>
      </c>
      <c r="E980" t="str">
        <f t="shared" si="17"/>
        <v>S4A</v>
      </c>
      <c r="F980">
        <f t="shared" si="18"/>
        <v>6.41</v>
      </c>
      <c r="G980">
        <f t="shared" si="19"/>
        <v>-0.09</v>
      </c>
      <c r="H980">
        <f t="shared" si="20"/>
        <v>0</v>
      </c>
      <c r="I980">
        <f t="shared" si="21"/>
        <v>0</v>
      </c>
      <c r="J980">
        <f t="shared" si="22"/>
        <v>0</v>
      </c>
      <c r="K980">
        <f t="shared" si="23"/>
        <v>6.32</v>
      </c>
      <c r="L980" t="str">
        <f t="shared" si="24"/>
        <v>Street</v>
      </c>
      <c r="Q980" t="s">
        <v>398</v>
      </c>
    </row>
    <row r="981" spans="1:17" x14ac:dyDescent="0.35">
      <c r="A981">
        <v>2021</v>
      </c>
      <c r="B981">
        <v>1</v>
      </c>
      <c r="C981">
        <v>4</v>
      </c>
      <c r="D981">
        <v>201</v>
      </c>
      <c r="E981" t="s">
        <v>115</v>
      </c>
      <c r="F981">
        <v>151280.56</v>
      </c>
      <c r="G981">
        <v>-2042.21</v>
      </c>
      <c r="H981">
        <v>0</v>
      </c>
      <c r="I981">
        <v>0</v>
      </c>
      <c r="J981">
        <v>0</v>
      </c>
      <c r="K981">
        <v>149238.35</v>
      </c>
      <c r="L981" t="str">
        <f t="shared" si="24"/>
        <v>3-Small C&amp;I</v>
      </c>
    </row>
    <row r="982" spans="1:17" x14ac:dyDescent="0.35">
      <c r="A982">
        <v>2021</v>
      </c>
      <c r="B982">
        <v>1</v>
      </c>
      <c r="C982">
        <v>4</v>
      </c>
      <c r="D982">
        <v>201</v>
      </c>
      <c r="E982" t="s">
        <v>116</v>
      </c>
      <c r="F982">
        <v>183.64</v>
      </c>
      <c r="G982">
        <v>-2.4700000000000002</v>
      </c>
      <c r="H982">
        <v>0</v>
      </c>
      <c r="I982">
        <v>0</v>
      </c>
      <c r="J982">
        <v>0</v>
      </c>
      <c r="K982">
        <v>181.17</v>
      </c>
      <c r="L982" t="str">
        <f t="shared" si="24"/>
        <v>3-Small C&amp;I</v>
      </c>
    </row>
    <row r="983" spans="1:17" x14ac:dyDescent="0.35">
      <c r="A983">
        <v>2021</v>
      </c>
      <c r="B983">
        <v>1</v>
      </c>
      <c r="C983">
        <v>4</v>
      </c>
      <c r="D983">
        <v>201</v>
      </c>
      <c r="E983" t="s">
        <v>117</v>
      </c>
      <c r="F983">
        <v>148.41</v>
      </c>
      <c r="G983">
        <v>-1.99</v>
      </c>
      <c r="H983">
        <v>0</v>
      </c>
      <c r="I983">
        <v>0</v>
      </c>
      <c r="J983">
        <v>0</v>
      </c>
      <c r="K983">
        <v>146.41999999999999</v>
      </c>
      <c r="L983" t="str">
        <f t="shared" si="24"/>
        <v>3-Small C&amp;I</v>
      </c>
    </row>
    <row r="984" spans="1:17" x14ac:dyDescent="0.35">
      <c r="A984">
        <v>2021</v>
      </c>
      <c r="B984">
        <v>1</v>
      </c>
      <c r="C984">
        <v>4</v>
      </c>
      <c r="D984">
        <v>201</v>
      </c>
      <c r="E984" t="s">
        <v>118</v>
      </c>
      <c r="F984">
        <v>2736.45</v>
      </c>
      <c r="G984">
        <v>-36.93</v>
      </c>
      <c r="H984">
        <v>0</v>
      </c>
      <c r="I984">
        <v>0</v>
      </c>
      <c r="J984">
        <v>0</v>
      </c>
      <c r="K984">
        <v>2699.52</v>
      </c>
      <c r="L984" t="str">
        <f t="shared" si="24"/>
        <v>3-Small C&amp;I</v>
      </c>
    </row>
    <row r="985" spans="1:17" x14ac:dyDescent="0.35">
      <c r="A985">
        <v>2021</v>
      </c>
      <c r="B985">
        <v>1</v>
      </c>
      <c r="C985">
        <v>4</v>
      </c>
      <c r="D985">
        <v>201</v>
      </c>
      <c r="E985" t="s">
        <v>119</v>
      </c>
      <c r="F985">
        <v>65949.289999999994</v>
      </c>
      <c r="G985">
        <v>-79.16</v>
      </c>
      <c r="H985">
        <v>0</v>
      </c>
      <c r="I985">
        <v>0</v>
      </c>
      <c r="J985">
        <v>0</v>
      </c>
      <c r="K985">
        <v>65870.13</v>
      </c>
      <c r="L985" t="str">
        <f t="shared" si="24"/>
        <v>4-Medium C&amp;I</v>
      </c>
    </row>
    <row r="986" spans="1:17" x14ac:dyDescent="0.35">
      <c r="A986">
        <v>2021</v>
      </c>
      <c r="B986">
        <v>1</v>
      </c>
      <c r="C986">
        <v>4</v>
      </c>
      <c r="D986">
        <v>201</v>
      </c>
      <c r="E986" t="s">
        <v>120</v>
      </c>
      <c r="F986">
        <v>49705.14</v>
      </c>
      <c r="G986">
        <v>-59.63</v>
      </c>
      <c r="H986">
        <v>0</v>
      </c>
      <c r="I986">
        <v>0</v>
      </c>
      <c r="J986">
        <v>0</v>
      </c>
      <c r="K986">
        <v>49645.51</v>
      </c>
      <c r="L986" t="str">
        <f t="shared" si="24"/>
        <v>5-Large C&amp;I</v>
      </c>
    </row>
    <row r="987" spans="1:17" x14ac:dyDescent="0.35">
      <c r="A987">
        <v>2021</v>
      </c>
      <c r="B987">
        <v>1</v>
      </c>
      <c r="C987">
        <v>4</v>
      </c>
      <c r="D987">
        <v>201</v>
      </c>
      <c r="E987" t="s">
        <v>121</v>
      </c>
      <c r="F987">
        <v>862925.49</v>
      </c>
      <c r="G987">
        <v>-26837</v>
      </c>
      <c r="H987">
        <v>0</v>
      </c>
      <c r="I987">
        <v>0</v>
      </c>
      <c r="J987">
        <v>0</v>
      </c>
      <c r="K987">
        <v>836088.49</v>
      </c>
      <c r="L987" t="str">
        <f t="shared" si="24"/>
        <v>1-Residential</v>
      </c>
    </row>
    <row r="988" spans="1:17" x14ac:dyDescent="0.35">
      <c r="A988">
        <v>2021</v>
      </c>
      <c r="B988">
        <v>1</v>
      </c>
      <c r="C988">
        <v>4</v>
      </c>
      <c r="D988">
        <v>201</v>
      </c>
      <c r="E988" t="s">
        <v>122</v>
      </c>
      <c r="F988">
        <v>14691.66</v>
      </c>
      <c r="G988">
        <v>-456.89</v>
      </c>
      <c r="H988">
        <v>0</v>
      </c>
      <c r="I988">
        <v>0</v>
      </c>
      <c r="J988">
        <v>0</v>
      </c>
      <c r="K988">
        <v>14234.77</v>
      </c>
      <c r="L988" t="str">
        <f t="shared" si="24"/>
        <v>2-Low Income Residential</v>
      </c>
    </row>
    <row r="989" spans="1:17" x14ac:dyDescent="0.35">
      <c r="A989">
        <v>2021</v>
      </c>
      <c r="B989">
        <v>1</v>
      </c>
      <c r="C989">
        <v>4</v>
      </c>
      <c r="D989">
        <v>201</v>
      </c>
      <c r="E989" t="s">
        <v>123</v>
      </c>
      <c r="F989">
        <v>1981.82</v>
      </c>
      <c r="G989">
        <v>-26.75</v>
      </c>
      <c r="H989">
        <v>0</v>
      </c>
      <c r="I989">
        <v>0</v>
      </c>
      <c r="J989">
        <v>0</v>
      </c>
      <c r="K989">
        <v>1955.07</v>
      </c>
      <c r="L989" t="str">
        <f t="shared" si="24"/>
        <v>Street</v>
      </c>
    </row>
    <row r="990" spans="1:17" x14ac:dyDescent="0.35">
      <c r="A990">
        <v>2021</v>
      </c>
      <c r="B990">
        <v>1</v>
      </c>
      <c r="C990">
        <v>4</v>
      </c>
      <c r="D990">
        <v>201</v>
      </c>
      <c r="E990" t="s">
        <v>124</v>
      </c>
      <c r="F990">
        <v>853.13</v>
      </c>
      <c r="G990">
        <v>-11.51</v>
      </c>
      <c r="H990">
        <v>0</v>
      </c>
      <c r="I990">
        <v>0</v>
      </c>
      <c r="J990">
        <v>0</v>
      </c>
      <c r="K990">
        <v>841.62</v>
      </c>
      <c r="L990" t="str">
        <f t="shared" si="24"/>
        <v>Street</v>
      </c>
    </row>
    <row r="991" spans="1:17" x14ac:dyDescent="0.35">
      <c r="A991">
        <v>2021</v>
      </c>
      <c r="B991">
        <v>1</v>
      </c>
      <c r="C991">
        <v>4</v>
      </c>
      <c r="D991">
        <v>201</v>
      </c>
      <c r="E991" t="s">
        <v>125</v>
      </c>
      <c r="F991">
        <v>3.28</v>
      </c>
      <c r="G991">
        <v>-0.04</v>
      </c>
      <c r="H991">
        <v>0</v>
      </c>
      <c r="I991">
        <v>0</v>
      </c>
      <c r="J991">
        <v>0</v>
      </c>
      <c r="K991">
        <v>3.24</v>
      </c>
      <c r="L991" t="str">
        <f t="shared" si="24"/>
        <v>Street</v>
      </c>
    </row>
    <row r="992" spans="1:17" x14ac:dyDescent="0.35">
      <c r="A992">
        <v>2021</v>
      </c>
      <c r="B992">
        <v>1</v>
      </c>
      <c r="C992">
        <v>4</v>
      </c>
      <c r="D992">
        <v>201</v>
      </c>
      <c r="E992" t="s">
        <v>115</v>
      </c>
      <c r="F992">
        <v>930.24</v>
      </c>
      <c r="G992">
        <v>-12.56</v>
      </c>
      <c r="H992">
        <v>0</v>
      </c>
      <c r="I992">
        <v>0</v>
      </c>
      <c r="J992">
        <v>0</v>
      </c>
      <c r="K992">
        <v>917.68</v>
      </c>
      <c r="L992" t="str">
        <f t="shared" si="24"/>
        <v>3-Small C&amp;I</v>
      </c>
    </row>
    <row r="993" spans="1:12" x14ac:dyDescent="0.35">
      <c r="A993">
        <v>2021</v>
      </c>
      <c r="B993">
        <v>1</v>
      </c>
      <c r="C993">
        <v>4</v>
      </c>
      <c r="D993">
        <v>201</v>
      </c>
      <c r="E993" t="s">
        <v>121</v>
      </c>
      <c r="F993">
        <v>766.83</v>
      </c>
      <c r="G993">
        <v>-23.84</v>
      </c>
      <c r="H993">
        <v>0</v>
      </c>
      <c r="I993">
        <v>0</v>
      </c>
      <c r="J993">
        <v>0</v>
      </c>
      <c r="K993">
        <v>742.99</v>
      </c>
      <c r="L993" t="str">
        <f t="shared" si="24"/>
        <v>1-Residential</v>
      </c>
    </row>
    <row r="994" spans="1:12" x14ac:dyDescent="0.35">
      <c r="A994">
        <v>2021</v>
      </c>
      <c r="B994">
        <v>1</v>
      </c>
      <c r="C994">
        <v>5</v>
      </c>
      <c r="D994">
        <v>201</v>
      </c>
      <c r="E994" t="s">
        <v>115</v>
      </c>
      <c r="F994">
        <v>8926220.25</v>
      </c>
      <c r="G994">
        <v>-120265.18</v>
      </c>
      <c r="H994">
        <v>0</v>
      </c>
      <c r="I994">
        <v>0</v>
      </c>
      <c r="J994">
        <v>0</v>
      </c>
      <c r="K994">
        <v>8805955.0700000003</v>
      </c>
      <c r="L994" t="str">
        <f t="shared" si="24"/>
        <v>3-Small C&amp;I</v>
      </c>
    </row>
    <row r="995" spans="1:12" x14ac:dyDescent="0.35">
      <c r="A995">
        <v>2021</v>
      </c>
      <c r="B995">
        <v>1</v>
      </c>
      <c r="C995">
        <v>5</v>
      </c>
      <c r="D995">
        <v>201</v>
      </c>
      <c r="E995" t="s">
        <v>116</v>
      </c>
      <c r="F995">
        <v>759.77</v>
      </c>
      <c r="G995">
        <v>-10.24</v>
      </c>
      <c r="H995">
        <v>0</v>
      </c>
      <c r="I995">
        <v>0</v>
      </c>
      <c r="J995">
        <v>0</v>
      </c>
      <c r="K995">
        <v>749.53</v>
      </c>
      <c r="L995" t="str">
        <f t="shared" si="24"/>
        <v>3-Small C&amp;I</v>
      </c>
    </row>
    <row r="996" spans="1:12" x14ac:dyDescent="0.35">
      <c r="A996">
        <v>2021</v>
      </c>
      <c r="B996">
        <v>1</v>
      </c>
      <c r="C996">
        <v>5</v>
      </c>
      <c r="D996">
        <v>201</v>
      </c>
      <c r="E996" t="s">
        <v>126</v>
      </c>
      <c r="F996">
        <v>12706.78</v>
      </c>
      <c r="G996">
        <v>-171.5</v>
      </c>
      <c r="H996">
        <v>0</v>
      </c>
      <c r="I996">
        <v>0</v>
      </c>
      <c r="J996">
        <v>0</v>
      </c>
      <c r="K996">
        <v>12535.28</v>
      </c>
      <c r="L996" t="str">
        <f t="shared" si="24"/>
        <v>3-Small C&amp;I</v>
      </c>
    </row>
    <row r="997" spans="1:12" x14ac:dyDescent="0.35">
      <c r="A997">
        <v>2021</v>
      </c>
      <c r="B997">
        <v>1</v>
      </c>
      <c r="C997">
        <v>5</v>
      </c>
      <c r="D997">
        <v>201</v>
      </c>
      <c r="E997" t="s">
        <v>117</v>
      </c>
      <c r="F997">
        <v>178190.47</v>
      </c>
      <c r="G997">
        <v>-2405.66</v>
      </c>
      <c r="H997">
        <v>0</v>
      </c>
      <c r="I997">
        <v>0</v>
      </c>
      <c r="J997">
        <v>0</v>
      </c>
      <c r="K997">
        <v>175784.81</v>
      </c>
      <c r="L997" t="str">
        <f t="shared" si="24"/>
        <v>3-Small C&amp;I</v>
      </c>
    </row>
    <row r="998" spans="1:12" x14ac:dyDescent="0.35">
      <c r="A998">
        <v>2021</v>
      </c>
      <c r="B998">
        <v>1</v>
      </c>
      <c r="C998">
        <v>5</v>
      </c>
      <c r="D998">
        <v>201</v>
      </c>
      <c r="E998" t="s">
        <v>118</v>
      </c>
      <c r="F998">
        <v>1160654.01</v>
      </c>
      <c r="G998">
        <v>-15654</v>
      </c>
      <c r="H998">
        <v>0</v>
      </c>
      <c r="I998">
        <v>0</v>
      </c>
      <c r="J998">
        <v>0</v>
      </c>
      <c r="K998">
        <v>1145000.01</v>
      </c>
      <c r="L998" t="str">
        <f t="shared" si="24"/>
        <v>3-Small C&amp;I</v>
      </c>
    </row>
    <row r="999" spans="1:12" x14ac:dyDescent="0.35">
      <c r="A999">
        <v>2021</v>
      </c>
      <c r="B999">
        <v>1</v>
      </c>
      <c r="C999">
        <v>5</v>
      </c>
      <c r="D999">
        <v>201</v>
      </c>
      <c r="E999" t="s">
        <v>119</v>
      </c>
      <c r="F999">
        <v>11550577.529999999</v>
      </c>
      <c r="G999">
        <v>-13848.88</v>
      </c>
      <c r="H999">
        <v>0</v>
      </c>
      <c r="I999">
        <v>0</v>
      </c>
      <c r="J999">
        <v>0</v>
      </c>
      <c r="K999">
        <v>11536728.65</v>
      </c>
      <c r="L999" t="str">
        <f t="shared" ref="L999:L1021" si="25">VLOOKUP(E999,N:O,2,FALSE)</f>
        <v>4-Medium C&amp;I</v>
      </c>
    </row>
    <row r="1000" spans="1:12" x14ac:dyDescent="0.35">
      <c r="A1000">
        <v>2021</v>
      </c>
      <c r="B1000">
        <v>1</v>
      </c>
      <c r="C1000">
        <v>5</v>
      </c>
      <c r="D1000">
        <v>201</v>
      </c>
      <c r="E1000" t="s">
        <v>127</v>
      </c>
      <c r="F1000">
        <v>849034.39</v>
      </c>
      <c r="G1000">
        <v>-1018.8</v>
      </c>
      <c r="H1000">
        <v>0</v>
      </c>
      <c r="I1000">
        <v>0</v>
      </c>
      <c r="J1000">
        <v>0</v>
      </c>
      <c r="K1000">
        <v>848015.59</v>
      </c>
      <c r="L1000" t="str">
        <f t="shared" si="25"/>
        <v>4-Medium C&amp;I</v>
      </c>
    </row>
    <row r="1001" spans="1:12" x14ac:dyDescent="0.35">
      <c r="A1001">
        <v>2021</v>
      </c>
      <c r="B1001">
        <v>1</v>
      </c>
      <c r="C1001">
        <v>5</v>
      </c>
      <c r="D1001">
        <v>201</v>
      </c>
      <c r="E1001" t="s">
        <v>128</v>
      </c>
      <c r="F1001">
        <v>435673.67</v>
      </c>
      <c r="G1001">
        <v>-522.82000000000005</v>
      </c>
      <c r="H1001">
        <v>0</v>
      </c>
      <c r="I1001">
        <v>0</v>
      </c>
      <c r="J1001">
        <v>0</v>
      </c>
      <c r="K1001">
        <v>435150.85</v>
      </c>
      <c r="L1001" t="str">
        <f t="shared" si="25"/>
        <v>4-Medium C&amp;I</v>
      </c>
    </row>
    <row r="1002" spans="1:12" x14ac:dyDescent="0.35">
      <c r="A1002">
        <v>2021</v>
      </c>
      <c r="B1002">
        <v>1</v>
      </c>
      <c r="C1002">
        <v>5</v>
      </c>
      <c r="D1002">
        <v>201</v>
      </c>
      <c r="E1002" t="s">
        <v>120</v>
      </c>
      <c r="F1002">
        <v>20872213.280000001</v>
      </c>
      <c r="G1002">
        <v>-24965.63</v>
      </c>
      <c r="H1002">
        <v>0</v>
      </c>
      <c r="I1002">
        <v>0</v>
      </c>
      <c r="J1002">
        <v>0</v>
      </c>
      <c r="K1002">
        <v>20847247.649999999</v>
      </c>
      <c r="L1002" t="str">
        <f t="shared" si="25"/>
        <v>5-Large C&amp;I</v>
      </c>
    </row>
    <row r="1003" spans="1:12" x14ac:dyDescent="0.35">
      <c r="A1003">
        <v>2021</v>
      </c>
      <c r="B1003">
        <v>1</v>
      </c>
      <c r="C1003">
        <v>5</v>
      </c>
      <c r="D1003">
        <v>201</v>
      </c>
      <c r="E1003" t="s">
        <v>121</v>
      </c>
      <c r="F1003">
        <v>42275066.140000001</v>
      </c>
      <c r="G1003">
        <v>-1314765.1599999999</v>
      </c>
      <c r="H1003">
        <v>0</v>
      </c>
      <c r="I1003">
        <v>0</v>
      </c>
      <c r="J1003">
        <v>0</v>
      </c>
      <c r="K1003">
        <v>40960300.979999997</v>
      </c>
      <c r="L1003" t="str">
        <f t="shared" si="25"/>
        <v>1-Residential</v>
      </c>
    </row>
    <row r="1004" spans="1:12" x14ac:dyDescent="0.35">
      <c r="A1004">
        <v>2021</v>
      </c>
      <c r="B1004">
        <v>1</v>
      </c>
      <c r="C1004">
        <v>5</v>
      </c>
      <c r="D1004">
        <v>201</v>
      </c>
      <c r="E1004" t="s">
        <v>122</v>
      </c>
      <c r="F1004">
        <v>6011265.4900000002</v>
      </c>
      <c r="G1004">
        <v>-186950.13</v>
      </c>
      <c r="H1004">
        <v>0</v>
      </c>
      <c r="I1004">
        <v>0</v>
      </c>
      <c r="J1004">
        <v>0</v>
      </c>
      <c r="K1004">
        <v>5824315.3600000003</v>
      </c>
      <c r="L1004" t="str">
        <f t="shared" si="25"/>
        <v>2-Low Income Residential</v>
      </c>
    </row>
    <row r="1005" spans="1:12" x14ac:dyDescent="0.35">
      <c r="A1005">
        <v>2021</v>
      </c>
      <c r="B1005">
        <v>1</v>
      </c>
      <c r="C1005">
        <v>5</v>
      </c>
      <c r="D1005">
        <v>201</v>
      </c>
      <c r="E1005" t="s">
        <v>123</v>
      </c>
      <c r="F1005">
        <v>138361.68</v>
      </c>
      <c r="G1005">
        <v>-1867.88</v>
      </c>
      <c r="H1005">
        <v>0</v>
      </c>
      <c r="I1005">
        <v>0</v>
      </c>
      <c r="J1005">
        <v>0</v>
      </c>
      <c r="K1005">
        <v>136493.79999999999</v>
      </c>
      <c r="L1005" t="str">
        <f t="shared" si="25"/>
        <v>Street</v>
      </c>
    </row>
    <row r="1006" spans="1:12" x14ac:dyDescent="0.35">
      <c r="A1006">
        <v>2021</v>
      </c>
      <c r="B1006">
        <v>1</v>
      </c>
      <c r="C1006">
        <v>5</v>
      </c>
      <c r="D1006">
        <v>201</v>
      </c>
      <c r="E1006" t="s">
        <v>129</v>
      </c>
      <c r="F1006">
        <v>2473.8200000000002</v>
      </c>
      <c r="G1006">
        <v>-33.4</v>
      </c>
      <c r="H1006">
        <v>0</v>
      </c>
      <c r="I1006">
        <v>0</v>
      </c>
      <c r="J1006">
        <v>0</v>
      </c>
      <c r="K1006">
        <v>2440.42</v>
      </c>
      <c r="L1006" t="str">
        <f t="shared" si="25"/>
        <v>Street</v>
      </c>
    </row>
    <row r="1007" spans="1:12" x14ac:dyDescent="0.35">
      <c r="A1007">
        <v>2021</v>
      </c>
      <c r="B1007">
        <v>1</v>
      </c>
      <c r="C1007">
        <v>5</v>
      </c>
      <c r="D1007">
        <v>201</v>
      </c>
      <c r="E1007" t="s">
        <v>130</v>
      </c>
      <c r="F1007">
        <v>488.68</v>
      </c>
      <c r="G1007">
        <v>-6.6</v>
      </c>
      <c r="H1007">
        <v>0</v>
      </c>
      <c r="I1007">
        <v>0</v>
      </c>
      <c r="J1007">
        <v>0</v>
      </c>
      <c r="K1007">
        <v>482.08</v>
      </c>
      <c r="L1007" t="str">
        <f t="shared" si="25"/>
        <v>Street</v>
      </c>
    </row>
    <row r="1008" spans="1:12" x14ac:dyDescent="0.35">
      <c r="A1008">
        <v>2021</v>
      </c>
      <c r="B1008">
        <v>1</v>
      </c>
      <c r="C1008">
        <v>5</v>
      </c>
      <c r="D1008">
        <v>201</v>
      </c>
      <c r="E1008" t="s">
        <v>124</v>
      </c>
      <c r="F1008">
        <v>1544.65</v>
      </c>
      <c r="G1008">
        <v>-20.84</v>
      </c>
      <c r="H1008">
        <v>0</v>
      </c>
      <c r="I1008">
        <v>0</v>
      </c>
      <c r="J1008">
        <v>0</v>
      </c>
      <c r="K1008">
        <v>1523.81</v>
      </c>
      <c r="L1008" t="str">
        <f t="shared" si="25"/>
        <v>Street</v>
      </c>
    </row>
    <row r="1009" spans="1:12" x14ac:dyDescent="0.35">
      <c r="A1009">
        <v>2021</v>
      </c>
      <c r="B1009">
        <v>1</v>
      </c>
      <c r="C1009">
        <v>5</v>
      </c>
      <c r="D1009">
        <v>201</v>
      </c>
      <c r="E1009" t="s">
        <v>125</v>
      </c>
      <c r="F1009">
        <v>206649.94</v>
      </c>
      <c r="G1009">
        <v>-2789.97</v>
      </c>
      <c r="H1009">
        <v>0</v>
      </c>
      <c r="I1009">
        <v>0</v>
      </c>
      <c r="J1009">
        <v>0</v>
      </c>
      <c r="K1009">
        <v>203859.97</v>
      </c>
      <c r="L1009" t="str">
        <f t="shared" si="25"/>
        <v>Street</v>
      </c>
    </row>
    <row r="1010" spans="1:12" x14ac:dyDescent="0.35">
      <c r="A1010">
        <v>2021</v>
      </c>
      <c r="B1010">
        <v>1</v>
      </c>
      <c r="C1010">
        <v>5</v>
      </c>
      <c r="D1010">
        <v>201</v>
      </c>
      <c r="E1010" t="s">
        <v>131</v>
      </c>
      <c r="F1010">
        <v>-46750.52</v>
      </c>
      <c r="G1010">
        <v>-871.51</v>
      </c>
      <c r="H1010">
        <v>0</v>
      </c>
      <c r="I1010">
        <v>0</v>
      </c>
      <c r="J1010">
        <v>0</v>
      </c>
      <c r="K1010">
        <v>-47622.03</v>
      </c>
      <c r="L1010" t="str">
        <f t="shared" si="25"/>
        <v>Street</v>
      </c>
    </row>
    <row r="1011" spans="1:12" x14ac:dyDescent="0.35">
      <c r="A1011">
        <v>2021</v>
      </c>
      <c r="B1011">
        <v>1</v>
      </c>
      <c r="C1011">
        <v>5</v>
      </c>
      <c r="D1011">
        <v>201</v>
      </c>
      <c r="E1011" t="s">
        <v>132</v>
      </c>
      <c r="F1011">
        <v>23.1</v>
      </c>
      <c r="G1011">
        <v>-0.31</v>
      </c>
      <c r="H1011">
        <v>0</v>
      </c>
      <c r="I1011">
        <v>0</v>
      </c>
      <c r="J1011">
        <v>0</v>
      </c>
      <c r="K1011">
        <v>22.79</v>
      </c>
      <c r="L1011" t="str">
        <f t="shared" si="25"/>
        <v>Street</v>
      </c>
    </row>
    <row r="1012" spans="1:12" x14ac:dyDescent="0.35">
      <c r="A1012">
        <v>2021</v>
      </c>
      <c r="B1012">
        <v>1</v>
      </c>
      <c r="C1012">
        <v>5</v>
      </c>
      <c r="D1012">
        <v>201</v>
      </c>
      <c r="E1012" t="s">
        <v>115</v>
      </c>
      <c r="F1012">
        <v>442704.69</v>
      </c>
      <c r="G1012">
        <v>-6040.89</v>
      </c>
      <c r="H1012">
        <v>0</v>
      </c>
      <c r="I1012">
        <v>0</v>
      </c>
      <c r="J1012">
        <v>0</v>
      </c>
      <c r="K1012">
        <v>436663.8</v>
      </c>
      <c r="L1012" t="str">
        <f t="shared" si="25"/>
        <v>3-Small C&amp;I</v>
      </c>
    </row>
    <row r="1013" spans="1:12" x14ac:dyDescent="0.35">
      <c r="A1013">
        <v>2021</v>
      </c>
      <c r="B1013">
        <v>1</v>
      </c>
      <c r="C1013">
        <v>5</v>
      </c>
      <c r="D1013">
        <v>201</v>
      </c>
      <c r="E1013" t="s">
        <v>126</v>
      </c>
      <c r="F1013">
        <v>2240.2199999999998</v>
      </c>
      <c r="G1013">
        <v>-30.21</v>
      </c>
      <c r="H1013">
        <v>0</v>
      </c>
      <c r="I1013">
        <v>0</v>
      </c>
      <c r="J1013">
        <v>0</v>
      </c>
      <c r="K1013">
        <v>2210.0100000000002</v>
      </c>
      <c r="L1013" t="str">
        <f t="shared" si="25"/>
        <v>3-Small C&amp;I</v>
      </c>
    </row>
    <row r="1014" spans="1:12" x14ac:dyDescent="0.35">
      <c r="A1014">
        <v>2021</v>
      </c>
      <c r="B1014">
        <v>1</v>
      </c>
      <c r="C1014">
        <v>5</v>
      </c>
      <c r="D1014">
        <v>201</v>
      </c>
      <c r="E1014" t="s">
        <v>117</v>
      </c>
      <c r="F1014">
        <v>8357.4500000000007</v>
      </c>
      <c r="G1014">
        <v>-112.83</v>
      </c>
      <c r="H1014">
        <v>0</v>
      </c>
      <c r="I1014">
        <v>0</v>
      </c>
      <c r="J1014">
        <v>0</v>
      </c>
      <c r="K1014">
        <v>8244.6200000000008</v>
      </c>
      <c r="L1014" t="str">
        <f t="shared" si="25"/>
        <v>3-Small C&amp;I</v>
      </c>
    </row>
    <row r="1015" spans="1:12" x14ac:dyDescent="0.35">
      <c r="A1015">
        <v>2021</v>
      </c>
      <c r="B1015">
        <v>1</v>
      </c>
      <c r="C1015">
        <v>5</v>
      </c>
      <c r="D1015">
        <v>201</v>
      </c>
      <c r="E1015" t="s">
        <v>118</v>
      </c>
      <c r="F1015">
        <v>70804.69</v>
      </c>
      <c r="G1015">
        <v>-952.2</v>
      </c>
      <c r="H1015">
        <v>0</v>
      </c>
      <c r="I1015">
        <v>0</v>
      </c>
      <c r="J1015">
        <v>0</v>
      </c>
      <c r="K1015">
        <v>69852.490000000005</v>
      </c>
      <c r="L1015" t="str">
        <f t="shared" si="25"/>
        <v>3-Small C&amp;I</v>
      </c>
    </row>
    <row r="1016" spans="1:12" x14ac:dyDescent="0.35">
      <c r="A1016">
        <v>2021</v>
      </c>
      <c r="B1016">
        <v>1</v>
      </c>
      <c r="C1016">
        <v>5</v>
      </c>
      <c r="D1016">
        <v>201</v>
      </c>
      <c r="E1016" t="s">
        <v>119</v>
      </c>
      <c r="F1016">
        <v>640852.73</v>
      </c>
      <c r="G1016">
        <v>-768.38</v>
      </c>
      <c r="H1016">
        <v>0</v>
      </c>
      <c r="I1016">
        <v>0</v>
      </c>
      <c r="J1016">
        <v>0</v>
      </c>
      <c r="K1016">
        <v>640084.35</v>
      </c>
      <c r="L1016" t="str">
        <f t="shared" si="25"/>
        <v>4-Medium C&amp;I</v>
      </c>
    </row>
    <row r="1017" spans="1:12" x14ac:dyDescent="0.35">
      <c r="A1017">
        <v>2021</v>
      </c>
      <c r="B1017">
        <v>1</v>
      </c>
      <c r="C1017">
        <v>5</v>
      </c>
      <c r="D1017">
        <v>201</v>
      </c>
      <c r="E1017" t="s">
        <v>127</v>
      </c>
      <c r="F1017">
        <v>37677.17</v>
      </c>
      <c r="G1017">
        <v>-45.21</v>
      </c>
      <c r="H1017">
        <v>0</v>
      </c>
      <c r="I1017">
        <v>0</v>
      </c>
      <c r="J1017">
        <v>0</v>
      </c>
      <c r="K1017">
        <v>37631.96</v>
      </c>
      <c r="L1017" t="str">
        <f t="shared" si="25"/>
        <v>4-Medium C&amp;I</v>
      </c>
    </row>
    <row r="1018" spans="1:12" x14ac:dyDescent="0.35">
      <c r="A1018">
        <v>2021</v>
      </c>
      <c r="B1018">
        <v>1</v>
      </c>
      <c r="C1018">
        <v>5</v>
      </c>
      <c r="D1018">
        <v>201</v>
      </c>
      <c r="E1018" t="s">
        <v>128</v>
      </c>
      <c r="F1018">
        <v>17190.16</v>
      </c>
      <c r="G1018">
        <v>-20.62</v>
      </c>
      <c r="H1018">
        <v>0</v>
      </c>
      <c r="I1018">
        <v>0</v>
      </c>
      <c r="J1018">
        <v>0</v>
      </c>
      <c r="K1018">
        <v>17169.54</v>
      </c>
      <c r="L1018" t="str">
        <f t="shared" si="25"/>
        <v>4-Medium C&amp;I</v>
      </c>
    </row>
    <row r="1019" spans="1:12" x14ac:dyDescent="0.35">
      <c r="A1019">
        <v>2021</v>
      </c>
      <c r="B1019">
        <v>1</v>
      </c>
      <c r="C1019">
        <v>5</v>
      </c>
      <c r="D1019">
        <v>201</v>
      </c>
      <c r="E1019" t="s">
        <v>120</v>
      </c>
      <c r="F1019">
        <v>1286982.3500000001</v>
      </c>
      <c r="G1019">
        <v>-1544.36</v>
      </c>
      <c r="H1019">
        <v>0</v>
      </c>
      <c r="I1019">
        <v>0</v>
      </c>
      <c r="J1019">
        <v>0</v>
      </c>
      <c r="K1019">
        <v>1285437.99</v>
      </c>
      <c r="L1019" t="str">
        <f t="shared" si="25"/>
        <v>5-Large C&amp;I</v>
      </c>
    </row>
    <row r="1020" spans="1:12" x14ac:dyDescent="0.35">
      <c r="A1020">
        <v>2021</v>
      </c>
      <c r="B1020">
        <v>1</v>
      </c>
      <c r="C1020">
        <v>5</v>
      </c>
      <c r="D1020">
        <v>201</v>
      </c>
      <c r="E1020" t="s">
        <v>121</v>
      </c>
      <c r="F1020">
        <v>1825734.86</v>
      </c>
      <c r="G1020">
        <v>-56779.94</v>
      </c>
      <c r="H1020">
        <v>0</v>
      </c>
      <c r="I1020">
        <v>0</v>
      </c>
      <c r="J1020">
        <v>0</v>
      </c>
      <c r="K1020">
        <v>1768954.92</v>
      </c>
      <c r="L1020" t="str">
        <f t="shared" si="25"/>
        <v>1-Residential</v>
      </c>
    </row>
    <row r="1021" spans="1:12" x14ac:dyDescent="0.35">
      <c r="A1021">
        <v>2021</v>
      </c>
      <c r="B1021">
        <v>1</v>
      </c>
      <c r="C1021">
        <v>5</v>
      </c>
      <c r="D1021">
        <v>201</v>
      </c>
      <c r="E1021" t="s">
        <v>122</v>
      </c>
      <c r="F1021">
        <v>333983.76</v>
      </c>
      <c r="G1021">
        <v>-10386.43</v>
      </c>
      <c r="H1021">
        <v>0</v>
      </c>
      <c r="I1021">
        <v>0</v>
      </c>
      <c r="J1021">
        <v>0</v>
      </c>
      <c r="K1021">
        <v>323597.33</v>
      </c>
      <c r="L1021" t="str">
        <f t="shared" si="25"/>
        <v>2-Low Income Residential</v>
      </c>
    </row>
  </sheetData>
  <sortState xmlns:xlrd2="http://schemas.microsoft.com/office/spreadsheetml/2017/richdata2" ref="A2:L746">
    <sortCondition ref="A2:A746"/>
    <sortCondition ref="B2:B746"/>
  </sortState>
  <pageMargins left="0.7" right="0.7" top="0.75" bottom="0.75" header="0.3" footer="0.3"/>
  <pageSetup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495"/>
  <sheetViews>
    <sheetView workbookViewId="0">
      <selection activeCell="L16" sqref="L16"/>
    </sheetView>
  </sheetViews>
  <sheetFormatPr defaultRowHeight="14.5" x14ac:dyDescent="0.35"/>
  <cols>
    <col min="2" max="2" width="11.54296875" customWidth="1"/>
    <col min="3" max="3" width="10.81640625" customWidth="1"/>
    <col min="4" max="4" width="24.81640625" customWidth="1"/>
    <col min="5" max="5" width="12.453125" customWidth="1"/>
    <col min="7" max="7" width="13" bestFit="1" customWidth="1"/>
    <col min="8" max="8" width="15.36328125" bestFit="1" customWidth="1"/>
    <col min="9" max="23" width="11" bestFit="1" customWidth="1"/>
    <col min="24" max="24" width="12" bestFit="1" customWidth="1"/>
    <col min="25" max="29" width="11" bestFit="1" customWidth="1"/>
  </cols>
  <sheetData>
    <row r="1" spans="1:14" x14ac:dyDescent="0.35">
      <c r="A1" t="s">
        <v>78</v>
      </c>
      <c r="B1" t="s">
        <v>47</v>
      </c>
      <c r="C1" t="s">
        <v>48</v>
      </c>
      <c r="D1" t="s">
        <v>49</v>
      </c>
      <c r="E1" t="s">
        <v>76</v>
      </c>
      <c r="J1" t="s">
        <v>78</v>
      </c>
      <c r="K1" t="s">
        <v>47</v>
      </c>
      <c r="L1" t="s">
        <v>48</v>
      </c>
      <c r="M1" t="s">
        <v>49</v>
      </c>
      <c r="N1" t="s">
        <v>76</v>
      </c>
    </row>
    <row r="2" spans="1:14" x14ac:dyDescent="0.35">
      <c r="B2" s="174"/>
    </row>
    <row r="3" spans="1:14" x14ac:dyDescent="0.35">
      <c r="B3" s="174"/>
    </row>
    <row r="4" spans="1:14" x14ac:dyDescent="0.35">
      <c r="B4" s="174"/>
      <c r="G4" s="175" t="s">
        <v>77</v>
      </c>
      <c r="H4" s="175" t="s">
        <v>57</v>
      </c>
    </row>
    <row r="5" spans="1:14" x14ac:dyDescent="0.35">
      <c r="B5" s="174"/>
    </row>
    <row r="6" spans="1:14" x14ac:dyDescent="0.35">
      <c r="B6" s="174"/>
      <c r="G6" s="175" t="s">
        <v>58</v>
      </c>
    </row>
    <row r="7" spans="1:14" x14ac:dyDescent="0.35">
      <c r="B7" s="174"/>
    </row>
    <row r="8" spans="1:14" x14ac:dyDescent="0.35">
      <c r="B8" s="174"/>
    </row>
    <row r="9" spans="1:14" x14ac:dyDescent="0.35">
      <c r="B9" s="174"/>
    </row>
    <row r="10" spans="1:14" x14ac:dyDescent="0.35">
      <c r="B10" s="174"/>
    </row>
    <row r="11" spans="1:14" x14ac:dyDescent="0.35">
      <c r="B11" s="174"/>
    </row>
    <row r="12" spans="1:14" x14ac:dyDescent="0.35">
      <c r="B12" s="174"/>
    </row>
    <row r="13" spans="1:14" x14ac:dyDescent="0.35">
      <c r="B13" s="174"/>
    </row>
    <row r="14" spans="1:14" x14ac:dyDescent="0.35">
      <c r="B14" s="174"/>
    </row>
    <row r="15" spans="1:14" x14ac:dyDescent="0.35">
      <c r="B15" s="174"/>
    </row>
    <row r="16" spans="1:14" x14ac:dyDescent="0.35">
      <c r="B16" s="174"/>
    </row>
    <row r="17" spans="2:2" x14ac:dyDescent="0.35">
      <c r="B17" s="174"/>
    </row>
    <row r="18" spans="2:2" x14ac:dyDescent="0.35">
      <c r="B18" s="174"/>
    </row>
    <row r="19" spans="2:2" x14ac:dyDescent="0.35">
      <c r="B19" s="174"/>
    </row>
    <row r="20" spans="2:2" x14ac:dyDescent="0.35">
      <c r="B20" s="174"/>
    </row>
    <row r="21" spans="2:2" x14ac:dyDescent="0.35">
      <c r="B21" s="174"/>
    </row>
    <row r="22" spans="2:2" x14ac:dyDescent="0.35">
      <c r="B22" s="174"/>
    </row>
    <row r="23" spans="2:2" x14ac:dyDescent="0.35">
      <c r="B23" s="174"/>
    </row>
    <row r="24" spans="2:2" x14ac:dyDescent="0.35">
      <c r="B24" s="174"/>
    </row>
    <row r="25" spans="2:2" x14ac:dyDescent="0.35">
      <c r="B25" s="174"/>
    </row>
    <row r="26" spans="2:2" x14ac:dyDescent="0.35">
      <c r="B26" s="174"/>
    </row>
    <row r="27" spans="2:2" x14ac:dyDescent="0.35">
      <c r="B27" s="174"/>
    </row>
    <row r="28" spans="2:2" x14ac:dyDescent="0.35">
      <c r="B28" s="174"/>
    </row>
    <row r="29" spans="2:2" x14ac:dyDescent="0.35">
      <c r="B29" s="174"/>
    </row>
    <row r="30" spans="2:2" x14ac:dyDescent="0.35">
      <c r="B30" s="174"/>
    </row>
    <row r="31" spans="2:2" x14ac:dyDescent="0.35">
      <c r="B31" s="174"/>
    </row>
    <row r="32" spans="2:2" x14ac:dyDescent="0.35">
      <c r="B32" s="174"/>
    </row>
    <row r="33" spans="2:2" x14ac:dyDescent="0.35">
      <c r="B33" s="174"/>
    </row>
    <row r="34" spans="2:2" x14ac:dyDescent="0.35">
      <c r="B34" s="174"/>
    </row>
    <row r="35" spans="2:2" x14ac:dyDescent="0.35">
      <c r="B35" s="174"/>
    </row>
    <row r="36" spans="2:2" x14ac:dyDescent="0.35">
      <c r="B36" s="174"/>
    </row>
    <row r="37" spans="2:2" x14ac:dyDescent="0.35">
      <c r="B37" s="174"/>
    </row>
    <row r="38" spans="2:2" x14ac:dyDescent="0.35">
      <c r="B38" s="174"/>
    </row>
    <row r="39" spans="2:2" x14ac:dyDescent="0.35">
      <c r="B39" s="174"/>
    </row>
    <row r="40" spans="2:2" x14ac:dyDescent="0.35">
      <c r="B40" s="174"/>
    </row>
    <row r="41" spans="2:2" x14ac:dyDescent="0.35">
      <c r="B41" s="174"/>
    </row>
    <row r="42" spans="2:2" x14ac:dyDescent="0.35">
      <c r="B42" s="174"/>
    </row>
    <row r="43" spans="2:2" x14ac:dyDescent="0.35">
      <c r="B43" s="174"/>
    </row>
    <row r="44" spans="2:2" x14ac:dyDescent="0.35">
      <c r="B44" s="174"/>
    </row>
    <row r="45" spans="2:2" x14ac:dyDescent="0.35">
      <c r="B45" s="174"/>
    </row>
    <row r="46" spans="2:2" x14ac:dyDescent="0.35">
      <c r="B46" s="174"/>
    </row>
    <row r="47" spans="2:2" x14ac:dyDescent="0.35">
      <c r="B47" s="174"/>
    </row>
    <row r="48" spans="2:2" x14ac:dyDescent="0.35">
      <c r="B48" s="174"/>
    </row>
    <row r="49" spans="2:2" x14ac:dyDescent="0.35">
      <c r="B49" s="174"/>
    </row>
    <row r="50" spans="2:2" x14ac:dyDescent="0.35">
      <c r="B50" s="174"/>
    </row>
    <row r="51" spans="2:2" x14ac:dyDescent="0.35">
      <c r="B51" s="174"/>
    </row>
    <row r="52" spans="2:2" x14ac:dyDescent="0.35">
      <c r="B52" s="174"/>
    </row>
    <row r="53" spans="2:2" x14ac:dyDescent="0.35">
      <c r="B53" s="174"/>
    </row>
    <row r="54" spans="2:2" x14ac:dyDescent="0.35">
      <c r="B54" s="174"/>
    </row>
    <row r="55" spans="2:2" x14ac:dyDescent="0.35">
      <c r="B55" s="174"/>
    </row>
    <row r="56" spans="2:2" x14ac:dyDescent="0.35">
      <c r="B56" s="174"/>
    </row>
    <row r="57" spans="2:2" x14ac:dyDescent="0.35">
      <c r="B57" s="174"/>
    </row>
    <row r="58" spans="2:2" x14ac:dyDescent="0.35">
      <c r="B58" s="174"/>
    </row>
    <row r="59" spans="2:2" x14ac:dyDescent="0.35">
      <c r="B59" s="174"/>
    </row>
    <row r="60" spans="2:2" x14ac:dyDescent="0.35">
      <c r="B60" s="174"/>
    </row>
    <row r="61" spans="2:2" x14ac:dyDescent="0.35">
      <c r="B61" s="174"/>
    </row>
    <row r="62" spans="2:2" x14ac:dyDescent="0.35">
      <c r="B62" s="174"/>
    </row>
    <row r="63" spans="2:2" x14ac:dyDescent="0.35">
      <c r="B63" s="174"/>
    </row>
    <row r="64" spans="2:2" x14ac:dyDescent="0.35">
      <c r="B64" s="174"/>
    </row>
    <row r="65" spans="2:2" x14ac:dyDescent="0.35">
      <c r="B65" s="174"/>
    </row>
    <row r="66" spans="2:2" x14ac:dyDescent="0.35">
      <c r="B66" s="174"/>
    </row>
    <row r="67" spans="2:2" x14ac:dyDescent="0.35">
      <c r="B67" s="174"/>
    </row>
    <row r="68" spans="2:2" x14ac:dyDescent="0.35">
      <c r="B68" s="174"/>
    </row>
    <row r="69" spans="2:2" x14ac:dyDescent="0.35">
      <c r="B69" s="174"/>
    </row>
    <row r="70" spans="2:2" x14ac:dyDescent="0.35">
      <c r="B70" s="174"/>
    </row>
    <row r="71" spans="2:2" x14ac:dyDescent="0.35">
      <c r="B71" s="174"/>
    </row>
    <row r="72" spans="2:2" x14ac:dyDescent="0.35">
      <c r="B72" s="174"/>
    </row>
    <row r="73" spans="2:2" x14ac:dyDescent="0.35">
      <c r="B73" s="174"/>
    </row>
    <row r="74" spans="2:2" x14ac:dyDescent="0.35">
      <c r="B74" s="174"/>
    </row>
    <row r="75" spans="2:2" x14ac:dyDescent="0.35">
      <c r="B75" s="174"/>
    </row>
    <row r="76" spans="2:2" x14ac:dyDescent="0.35">
      <c r="B76" s="174"/>
    </row>
    <row r="77" spans="2:2" x14ac:dyDescent="0.35">
      <c r="B77" s="174"/>
    </row>
    <row r="78" spans="2:2" x14ac:dyDescent="0.35">
      <c r="B78" s="174"/>
    </row>
    <row r="79" spans="2:2" x14ac:dyDescent="0.35">
      <c r="B79" s="174"/>
    </row>
    <row r="80" spans="2:2" x14ac:dyDescent="0.35">
      <c r="B80" s="174"/>
    </row>
    <row r="81" spans="2:2" x14ac:dyDescent="0.35">
      <c r="B81" s="174"/>
    </row>
    <row r="82" spans="2:2" x14ac:dyDescent="0.35">
      <c r="B82" s="174"/>
    </row>
    <row r="83" spans="2:2" x14ac:dyDescent="0.35">
      <c r="B83" s="174"/>
    </row>
    <row r="84" spans="2:2" x14ac:dyDescent="0.35">
      <c r="B84" s="174"/>
    </row>
    <row r="85" spans="2:2" x14ac:dyDescent="0.35">
      <c r="B85" s="174"/>
    </row>
    <row r="86" spans="2:2" x14ac:dyDescent="0.35">
      <c r="B86" s="174"/>
    </row>
    <row r="87" spans="2:2" x14ac:dyDescent="0.35">
      <c r="B87" s="174"/>
    </row>
    <row r="88" spans="2:2" x14ac:dyDescent="0.35">
      <c r="B88" s="174"/>
    </row>
    <row r="89" spans="2:2" x14ac:dyDescent="0.35">
      <c r="B89" s="174"/>
    </row>
    <row r="90" spans="2:2" x14ac:dyDescent="0.35">
      <c r="B90" s="174"/>
    </row>
    <row r="91" spans="2:2" x14ac:dyDescent="0.35">
      <c r="B91" s="174"/>
    </row>
    <row r="92" spans="2:2" x14ac:dyDescent="0.35">
      <c r="B92" s="174"/>
    </row>
    <row r="93" spans="2:2" x14ac:dyDescent="0.35">
      <c r="B93" s="174"/>
    </row>
    <row r="94" spans="2:2" x14ac:dyDescent="0.35">
      <c r="B94" s="174"/>
    </row>
    <row r="95" spans="2:2" x14ac:dyDescent="0.35">
      <c r="B95" s="174"/>
    </row>
    <row r="96" spans="2:2" x14ac:dyDescent="0.35">
      <c r="B96" s="174"/>
    </row>
    <row r="97" spans="2:2" x14ac:dyDescent="0.35">
      <c r="B97" s="174"/>
    </row>
    <row r="98" spans="2:2" x14ac:dyDescent="0.35">
      <c r="B98" s="174"/>
    </row>
    <row r="99" spans="2:2" x14ac:dyDescent="0.35">
      <c r="B99" s="174"/>
    </row>
    <row r="100" spans="2:2" x14ac:dyDescent="0.35">
      <c r="B100" s="174"/>
    </row>
    <row r="101" spans="2:2" x14ac:dyDescent="0.35">
      <c r="B101" s="174"/>
    </row>
    <row r="102" spans="2:2" x14ac:dyDescent="0.35">
      <c r="B102" s="174"/>
    </row>
    <row r="103" spans="2:2" x14ac:dyDescent="0.35">
      <c r="B103" s="174"/>
    </row>
    <row r="104" spans="2:2" x14ac:dyDescent="0.35">
      <c r="B104" s="174"/>
    </row>
    <row r="105" spans="2:2" x14ac:dyDescent="0.35">
      <c r="B105" s="174"/>
    </row>
    <row r="106" spans="2:2" x14ac:dyDescent="0.35">
      <c r="B106" s="174"/>
    </row>
    <row r="107" spans="2:2" x14ac:dyDescent="0.35">
      <c r="B107" s="174"/>
    </row>
    <row r="108" spans="2:2" x14ac:dyDescent="0.35">
      <c r="B108" s="174"/>
    </row>
    <row r="109" spans="2:2" x14ac:dyDescent="0.35">
      <c r="B109" s="174"/>
    </row>
    <row r="110" spans="2:2" x14ac:dyDescent="0.35">
      <c r="B110" s="174"/>
    </row>
    <row r="111" spans="2:2" x14ac:dyDescent="0.35">
      <c r="B111" s="174"/>
    </row>
    <row r="112" spans="2:2" x14ac:dyDescent="0.35">
      <c r="B112" s="174"/>
    </row>
    <row r="113" spans="2:2" x14ac:dyDescent="0.35">
      <c r="B113" s="174"/>
    </row>
    <row r="114" spans="2:2" x14ac:dyDescent="0.35">
      <c r="B114" s="174"/>
    </row>
    <row r="115" spans="2:2" x14ac:dyDescent="0.35">
      <c r="B115" s="174"/>
    </row>
    <row r="116" spans="2:2" x14ac:dyDescent="0.35">
      <c r="B116" s="174"/>
    </row>
    <row r="117" spans="2:2" x14ac:dyDescent="0.35">
      <c r="B117" s="174"/>
    </row>
    <row r="118" spans="2:2" x14ac:dyDescent="0.35">
      <c r="B118" s="174"/>
    </row>
    <row r="119" spans="2:2" x14ac:dyDescent="0.35">
      <c r="B119" s="174"/>
    </row>
    <row r="120" spans="2:2" x14ac:dyDescent="0.35">
      <c r="B120" s="174"/>
    </row>
    <row r="121" spans="2:2" x14ac:dyDescent="0.35">
      <c r="B121" s="174"/>
    </row>
    <row r="122" spans="2:2" x14ac:dyDescent="0.35">
      <c r="B122" s="174"/>
    </row>
    <row r="123" spans="2:2" x14ac:dyDescent="0.35">
      <c r="B123" s="174"/>
    </row>
    <row r="124" spans="2:2" x14ac:dyDescent="0.35">
      <c r="B124" s="174"/>
    </row>
    <row r="125" spans="2:2" x14ac:dyDescent="0.35">
      <c r="B125" s="174"/>
    </row>
    <row r="126" spans="2:2" x14ac:dyDescent="0.35">
      <c r="B126" s="174"/>
    </row>
    <row r="127" spans="2:2" x14ac:dyDescent="0.35">
      <c r="B127" s="174"/>
    </row>
    <row r="128" spans="2:2" x14ac:dyDescent="0.35">
      <c r="B128" s="174"/>
    </row>
    <row r="129" spans="2:2" x14ac:dyDescent="0.35">
      <c r="B129" s="174"/>
    </row>
    <row r="130" spans="2:2" x14ac:dyDescent="0.35">
      <c r="B130" s="174"/>
    </row>
    <row r="131" spans="2:2" x14ac:dyDescent="0.35">
      <c r="B131" s="174"/>
    </row>
    <row r="132" spans="2:2" x14ac:dyDescent="0.35">
      <c r="B132" s="174"/>
    </row>
    <row r="133" spans="2:2" x14ac:dyDescent="0.35">
      <c r="B133" s="174"/>
    </row>
    <row r="134" spans="2:2" x14ac:dyDescent="0.35">
      <c r="B134" s="174"/>
    </row>
    <row r="135" spans="2:2" x14ac:dyDescent="0.35">
      <c r="B135" s="174"/>
    </row>
    <row r="136" spans="2:2" x14ac:dyDescent="0.35">
      <c r="B136" s="174"/>
    </row>
    <row r="137" spans="2:2" x14ac:dyDescent="0.35">
      <c r="B137" s="174"/>
    </row>
    <row r="138" spans="2:2" x14ac:dyDescent="0.35">
      <c r="B138" s="174"/>
    </row>
    <row r="139" spans="2:2" x14ac:dyDescent="0.35">
      <c r="B139" s="174"/>
    </row>
    <row r="140" spans="2:2" x14ac:dyDescent="0.35">
      <c r="B140" s="174"/>
    </row>
    <row r="141" spans="2:2" x14ac:dyDescent="0.35">
      <c r="B141" s="174"/>
    </row>
    <row r="142" spans="2:2" x14ac:dyDescent="0.35">
      <c r="B142" s="174"/>
    </row>
    <row r="143" spans="2:2" x14ac:dyDescent="0.35">
      <c r="B143" s="174"/>
    </row>
    <row r="144" spans="2:2" x14ac:dyDescent="0.35">
      <c r="B144" s="174"/>
    </row>
    <row r="145" spans="2:2" x14ac:dyDescent="0.35">
      <c r="B145" s="174"/>
    </row>
    <row r="146" spans="2:2" x14ac:dyDescent="0.35">
      <c r="B146" s="174"/>
    </row>
    <row r="147" spans="2:2" x14ac:dyDescent="0.35">
      <c r="B147" s="174"/>
    </row>
    <row r="148" spans="2:2" x14ac:dyDescent="0.35">
      <c r="B148" s="174"/>
    </row>
    <row r="149" spans="2:2" x14ac:dyDescent="0.35">
      <c r="B149" s="174"/>
    </row>
    <row r="150" spans="2:2" x14ac:dyDescent="0.35">
      <c r="B150" s="174"/>
    </row>
    <row r="151" spans="2:2" x14ac:dyDescent="0.35">
      <c r="B151" s="174"/>
    </row>
    <row r="152" spans="2:2" x14ac:dyDescent="0.35">
      <c r="B152" s="174"/>
    </row>
    <row r="153" spans="2:2" x14ac:dyDescent="0.35">
      <c r="B153" s="174"/>
    </row>
    <row r="154" spans="2:2" x14ac:dyDescent="0.35">
      <c r="B154" s="174"/>
    </row>
    <row r="155" spans="2:2" x14ac:dyDescent="0.35">
      <c r="B155" s="174"/>
    </row>
    <row r="156" spans="2:2" x14ac:dyDescent="0.35">
      <c r="B156" s="174"/>
    </row>
    <row r="157" spans="2:2" x14ac:dyDescent="0.35">
      <c r="B157" s="174"/>
    </row>
    <row r="158" spans="2:2" x14ac:dyDescent="0.35">
      <c r="B158" s="174"/>
    </row>
    <row r="159" spans="2:2" x14ac:dyDescent="0.35">
      <c r="B159" s="174"/>
    </row>
    <row r="160" spans="2:2" x14ac:dyDescent="0.35">
      <c r="B160" s="174"/>
    </row>
    <row r="161" spans="2:2" x14ac:dyDescent="0.35">
      <c r="B161" s="174"/>
    </row>
    <row r="162" spans="2:2" x14ac:dyDescent="0.35">
      <c r="B162" s="174"/>
    </row>
    <row r="163" spans="2:2" x14ac:dyDescent="0.35">
      <c r="B163" s="174"/>
    </row>
    <row r="164" spans="2:2" x14ac:dyDescent="0.35">
      <c r="B164" s="174"/>
    </row>
    <row r="165" spans="2:2" x14ac:dyDescent="0.35">
      <c r="B165" s="174"/>
    </row>
    <row r="166" spans="2:2" x14ac:dyDescent="0.35">
      <c r="B166" s="174"/>
    </row>
    <row r="167" spans="2:2" x14ac:dyDescent="0.35">
      <c r="B167" s="174"/>
    </row>
    <row r="168" spans="2:2" x14ac:dyDescent="0.35">
      <c r="B168" s="174"/>
    </row>
    <row r="169" spans="2:2" x14ac:dyDescent="0.35">
      <c r="B169" s="174"/>
    </row>
    <row r="170" spans="2:2" x14ac:dyDescent="0.35">
      <c r="B170" s="174"/>
    </row>
    <row r="171" spans="2:2" x14ac:dyDescent="0.35">
      <c r="B171" s="174"/>
    </row>
    <row r="172" spans="2:2" x14ac:dyDescent="0.35">
      <c r="B172" s="174"/>
    </row>
    <row r="173" spans="2:2" x14ac:dyDescent="0.35">
      <c r="B173" s="174"/>
    </row>
    <row r="174" spans="2:2" x14ac:dyDescent="0.35">
      <c r="B174" s="174"/>
    </row>
    <row r="175" spans="2:2" x14ac:dyDescent="0.35">
      <c r="B175" s="174"/>
    </row>
    <row r="176" spans="2:2" x14ac:dyDescent="0.35">
      <c r="B176" s="174"/>
    </row>
    <row r="177" spans="2:2" x14ac:dyDescent="0.35">
      <c r="B177" s="174"/>
    </row>
    <row r="178" spans="2:2" x14ac:dyDescent="0.35">
      <c r="B178" s="174"/>
    </row>
    <row r="179" spans="2:2" x14ac:dyDescent="0.35">
      <c r="B179" s="174"/>
    </row>
    <row r="180" spans="2:2" x14ac:dyDescent="0.35">
      <c r="B180" s="174"/>
    </row>
    <row r="181" spans="2:2" x14ac:dyDescent="0.35">
      <c r="B181" s="174"/>
    </row>
    <row r="182" spans="2:2" x14ac:dyDescent="0.35">
      <c r="B182" s="174"/>
    </row>
    <row r="183" spans="2:2" x14ac:dyDescent="0.35">
      <c r="B183" s="174"/>
    </row>
    <row r="184" spans="2:2" x14ac:dyDescent="0.35">
      <c r="B184" s="174"/>
    </row>
    <row r="185" spans="2:2" x14ac:dyDescent="0.35">
      <c r="B185" s="174"/>
    </row>
    <row r="186" spans="2:2" x14ac:dyDescent="0.35">
      <c r="B186" s="174"/>
    </row>
    <row r="187" spans="2:2" x14ac:dyDescent="0.35">
      <c r="B187" s="174"/>
    </row>
    <row r="188" spans="2:2" x14ac:dyDescent="0.35">
      <c r="B188" s="174"/>
    </row>
    <row r="189" spans="2:2" x14ac:dyDescent="0.35">
      <c r="B189" s="174"/>
    </row>
    <row r="190" spans="2:2" x14ac:dyDescent="0.35">
      <c r="B190" s="174"/>
    </row>
    <row r="191" spans="2:2" x14ac:dyDescent="0.35">
      <c r="B191" s="174"/>
    </row>
    <row r="192" spans="2:2" x14ac:dyDescent="0.35">
      <c r="B192" s="174"/>
    </row>
    <row r="193" spans="2:2" x14ac:dyDescent="0.35">
      <c r="B193" s="174"/>
    </row>
    <row r="194" spans="2:2" x14ac:dyDescent="0.35">
      <c r="B194" s="174"/>
    </row>
    <row r="195" spans="2:2" x14ac:dyDescent="0.35">
      <c r="B195" s="174"/>
    </row>
    <row r="196" spans="2:2" x14ac:dyDescent="0.35">
      <c r="B196" s="174"/>
    </row>
    <row r="197" spans="2:2" x14ac:dyDescent="0.35">
      <c r="B197" s="174"/>
    </row>
    <row r="198" spans="2:2" x14ac:dyDescent="0.35">
      <c r="B198" s="174"/>
    </row>
    <row r="199" spans="2:2" x14ac:dyDescent="0.35">
      <c r="B199" s="174"/>
    </row>
    <row r="200" spans="2:2" x14ac:dyDescent="0.35">
      <c r="B200" s="174"/>
    </row>
    <row r="201" spans="2:2" x14ac:dyDescent="0.35">
      <c r="B201" s="174"/>
    </row>
    <row r="202" spans="2:2" x14ac:dyDescent="0.35">
      <c r="B202" s="174"/>
    </row>
    <row r="203" spans="2:2" x14ac:dyDescent="0.35">
      <c r="B203" s="174"/>
    </row>
    <row r="204" spans="2:2" x14ac:dyDescent="0.35">
      <c r="B204" s="174"/>
    </row>
    <row r="205" spans="2:2" x14ac:dyDescent="0.35">
      <c r="B205" s="174"/>
    </row>
    <row r="206" spans="2:2" x14ac:dyDescent="0.35">
      <c r="B206" s="174"/>
    </row>
    <row r="207" spans="2:2" x14ac:dyDescent="0.35">
      <c r="B207" s="174"/>
    </row>
    <row r="208" spans="2:2" x14ac:dyDescent="0.35">
      <c r="B208" s="174"/>
    </row>
    <row r="209" spans="2:2" x14ac:dyDescent="0.35">
      <c r="B209" s="174"/>
    </row>
    <row r="210" spans="2:2" x14ac:dyDescent="0.35">
      <c r="B210" s="174"/>
    </row>
    <row r="211" spans="2:2" x14ac:dyDescent="0.35">
      <c r="B211" s="174"/>
    </row>
    <row r="212" spans="2:2" x14ac:dyDescent="0.35">
      <c r="B212" s="174"/>
    </row>
    <row r="213" spans="2:2" x14ac:dyDescent="0.35">
      <c r="B213" s="174"/>
    </row>
    <row r="214" spans="2:2" x14ac:dyDescent="0.35">
      <c r="B214" s="174"/>
    </row>
    <row r="215" spans="2:2" x14ac:dyDescent="0.35">
      <c r="B215" s="174"/>
    </row>
    <row r="216" spans="2:2" x14ac:dyDescent="0.35">
      <c r="B216" s="174"/>
    </row>
    <row r="217" spans="2:2" x14ac:dyDescent="0.35">
      <c r="B217" s="174"/>
    </row>
    <row r="218" spans="2:2" x14ac:dyDescent="0.35">
      <c r="B218" s="174"/>
    </row>
    <row r="219" spans="2:2" x14ac:dyDescent="0.35">
      <c r="B219" s="174"/>
    </row>
    <row r="220" spans="2:2" x14ac:dyDescent="0.35">
      <c r="B220" s="174"/>
    </row>
    <row r="221" spans="2:2" x14ac:dyDescent="0.35">
      <c r="B221" s="174"/>
    </row>
    <row r="222" spans="2:2" x14ac:dyDescent="0.35">
      <c r="B222" s="174"/>
    </row>
    <row r="223" spans="2:2" x14ac:dyDescent="0.35">
      <c r="B223" s="174"/>
    </row>
    <row r="224" spans="2:2" x14ac:dyDescent="0.35">
      <c r="B224" s="174"/>
    </row>
    <row r="225" spans="2:2" x14ac:dyDescent="0.35">
      <c r="B225" s="174"/>
    </row>
    <row r="226" spans="2:2" x14ac:dyDescent="0.35">
      <c r="B226" s="174"/>
    </row>
    <row r="227" spans="2:2" x14ac:dyDescent="0.35">
      <c r="B227" s="174"/>
    </row>
    <row r="228" spans="2:2" x14ac:dyDescent="0.35">
      <c r="B228" s="174"/>
    </row>
    <row r="229" spans="2:2" x14ac:dyDescent="0.35">
      <c r="B229" s="174"/>
    </row>
    <row r="230" spans="2:2" x14ac:dyDescent="0.35">
      <c r="B230" s="174"/>
    </row>
    <row r="231" spans="2:2" x14ac:dyDescent="0.35">
      <c r="B231" s="174"/>
    </row>
    <row r="232" spans="2:2" x14ac:dyDescent="0.35">
      <c r="B232" s="174"/>
    </row>
    <row r="233" spans="2:2" x14ac:dyDescent="0.35">
      <c r="B233" s="174"/>
    </row>
    <row r="234" spans="2:2" x14ac:dyDescent="0.35">
      <c r="B234" s="174"/>
    </row>
    <row r="235" spans="2:2" x14ac:dyDescent="0.35">
      <c r="B235" s="174"/>
    </row>
    <row r="236" spans="2:2" x14ac:dyDescent="0.35">
      <c r="B236" s="174"/>
    </row>
    <row r="237" spans="2:2" x14ac:dyDescent="0.35">
      <c r="B237" s="174"/>
    </row>
    <row r="238" spans="2:2" x14ac:dyDescent="0.35">
      <c r="B238" s="174"/>
    </row>
    <row r="239" spans="2:2" x14ac:dyDescent="0.35">
      <c r="B239" s="174"/>
    </row>
    <row r="240" spans="2:2" x14ac:dyDescent="0.35">
      <c r="B240" s="174"/>
    </row>
    <row r="241" spans="2:2" x14ac:dyDescent="0.35">
      <c r="B241" s="174"/>
    </row>
    <row r="242" spans="2:2" x14ac:dyDescent="0.35">
      <c r="B242" s="174"/>
    </row>
    <row r="243" spans="2:2" x14ac:dyDescent="0.35">
      <c r="B243" s="174"/>
    </row>
    <row r="244" spans="2:2" x14ac:dyDescent="0.35">
      <c r="B244" s="174"/>
    </row>
    <row r="245" spans="2:2" x14ac:dyDescent="0.35">
      <c r="B245" s="174"/>
    </row>
    <row r="246" spans="2:2" x14ac:dyDescent="0.35">
      <c r="B246" s="174"/>
    </row>
    <row r="247" spans="2:2" x14ac:dyDescent="0.35">
      <c r="B247" s="174"/>
    </row>
    <row r="248" spans="2:2" x14ac:dyDescent="0.35">
      <c r="B248" s="174"/>
    </row>
    <row r="249" spans="2:2" x14ac:dyDescent="0.35">
      <c r="B249" s="174"/>
    </row>
    <row r="250" spans="2:2" x14ac:dyDescent="0.35">
      <c r="B250" s="174"/>
    </row>
    <row r="251" spans="2:2" x14ac:dyDescent="0.35">
      <c r="B251" s="174"/>
    </row>
    <row r="252" spans="2:2" x14ac:dyDescent="0.35">
      <c r="B252" s="174"/>
    </row>
    <row r="253" spans="2:2" x14ac:dyDescent="0.35">
      <c r="B253" s="174"/>
    </row>
    <row r="254" spans="2:2" x14ac:dyDescent="0.35">
      <c r="B254" s="174"/>
    </row>
    <row r="255" spans="2:2" x14ac:dyDescent="0.35">
      <c r="B255" s="174"/>
    </row>
    <row r="256" spans="2:2" x14ac:dyDescent="0.35">
      <c r="B256" s="174"/>
    </row>
    <row r="257" spans="2:2" x14ac:dyDescent="0.35">
      <c r="B257" s="174"/>
    </row>
    <row r="258" spans="2:2" x14ac:dyDescent="0.35">
      <c r="B258" s="174"/>
    </row>
    <row r="259" spans="2:2" x14ac:dyDescent="0.35">
      <c r="B259" s="174"/>
    </row>
    <row r="260" spans="2:2" x14ac:dyDescent="0.35">
      <c r="B260" s="174"/>
    </row>
    <row r="261" spans="2:2" x14ac:dyDescent="0.35">
      <c r="B261" s="174"/>
    </row>
    <row r="262" spans="2:2" x14ac:dyDescent="0.35">
      <c r="B262" s="174"/>
    </row>
    <row r="263" spans="2:2" x14ac:dyDescent="0.35">
      <c r="B263" s="174"/>
    </row>
    <row r="264" spans="2:2" x14ac:dyDescent="0.35">
      <c r="B264" s="174"/>
    </row>
    <row r="265" spans="2:2" x14ac:dyDescent="0.35">
      <c r="B265" s="174"/>
    </row>
    <row r="266" spans="2:2" x14ac:dyDescent="0.35">
      <c r="B266" s="174"/>
    </row>
    <row r="267" spans="2:2" x14ac:dyDescent="0.35">
      <c r="B267" s="174"/>
    </row>
    <row r="268" spans="2:2" x14ac:dyDescent="0.35">
      <c r="B268" s="174"/>
    </row>
    <row r="269" spans="2:2" x14ac:dyDescent="0.35">
      <c r="B269" s="174"/>
    </row>
    <row r="270" spans="2:2" x14ac:dyDescent="0.35">
      <c r="B270" s="174"/>
    </row>
    <row r="271" spans="2:2" x14ac:dyDescent="0.35">
      <c r="B271" s="174"/>
    </row>
    <row r="272" spans="2:2" x14ac:dyDescent="0.35">
      <c r="B272" s="174"/>
    </row>
    <row r="273" spans="2:2" x14ac:dyDescent="0.35">
      <c r="B273" s="174"/>
    </row>
    <row r="274" spans="2:2" x14ac:dyDescent="0.35">
      <c r="B274" s="174"/>
    </row>
    <row r="275" spans="2:2" x14ac:dyDescent="0.35">
      <c r="B275" s="174"/>
    </row>
    <row r="276" spans="2:2" x14ac:dyDescent="0.35">
      <c r="B276" s="174"/>
    </row>
    <row r="277" spans="2:2" x14ac:dyDescent="0.35">
      <c r="B277" s="174"/>
    </row>
    <row r="278" spans="2:2" x14ac:dyDescent="0.35">
      <c r="B278" s="174"/>
    </row>
    <row r="279" spans="2:2" x14ac:dyDescent="0.35">
      <c r="B279" s="174"/>
    </row>
    <row r="280" spans="2:2" x14ac:dyDescent="0.35">
      <c r="B280" s="174"/>
    </row>
    <row r="281" spans="2:2" x14ac:dyDescent="0.35">
      <c r="B281" s="174"/>
    </row>
    <row r="282" spans="2:2" x14ac:dyDescent="0.35">
      <c r="B282" s="174"/>
    </row>
    <row r="283" spans="2:2" x14ac:dyDescent="0.35">
      <c r="B283" s="174"/>
    </row>
    <row r="284" spans="2:2" x14ac:dyDescent="0.35">
      <c r="B284" s="174"/>
    </row>
    <row r="285" spans="2:2" x14ac:dyDescent="0.35">
      <c r="B285" s="174"/>
    </row>
    <row r="286" spans="2:2" x14ac:dyDescent="0.35">
      <c r="B286" s="174"/>
    </row>
    <row r="287" spans="2:2" x14ac:dyDescent="0.35">
      <c r="B287" s="174"/>
    </row>
    <row r="288" spans="2:2" x14ac:dyDescent="0.35">
      <c r="B288" s="174"/>
    </row>
    <row r="289" spans="2:2" x14ac:dyDescent="0.35">
      <c r="B289" s="174"/>
    </row>
    <row r="290" spans="2:2" x14ac:dyDescent="0.35">
      <c r="B290" s="174"/>
    </row>
    <row r="291" spans="2:2" x14ac:dyDescent="0.35">
      <c r="B291" s="174"/>
    </row>
    <row r="292" spans="2:2" x14ac:dyDescent="0.35">
      <c r="B292" s="174"/>
    </row>
    <row r="293" spans="2:2" x14ac:dyDescent="0.35">
      <c r="B293" s="174"/>
    </row>
    <row r="294" spans="2:2" x14ac:dyDescent="0.35">
      <c r="B294" s="174"/>
    </row>
    <row r="295" spans="2:2" x14ac:dyDescent="0.35">
      <c r="B295" s="174"/>
    </row>
    <row r="296" spans="2:2" x14ac:dyDescent="0.35">
      <c r="B296" s="174"/>
    </row>
    <row r="297" spans="2:2" x14ac:dyDescent="0.35">
      <c r="B297" s="174"/>
    </row>
    <row r="298" spans="2:2" x14ac:dyDescent="0.35">
      <c r="B298" s="174"/>
    </row>
    <row r="299" spans="2:2" x14ac:dyDescent="0.35">
      <c r="B299" s="174"/>
    </row>
    <row r="300" spans="2:2" x14ac:dyDescent="0.35">
      <c r="B300" s="174"/>
    </row>
    <row r="301" spans="2:2" x14ac:dyDescent="0.35">
      <c r="B301" s="174"/>
    </row>
    <row r="302" spans="2:2" x14ac:dyDescent="0.35">
      <c r="B302" s="174"/>
    </row>
    <row r="303" spans="2:2" x14ac:dyDescent="0.35">
      <c r="B303" s="174"/>
    </row>
    <row r="304" spans="2:2" x14ac:dyDescent="0.35">
      <c r="B304" s="174"/>
    </row>
    <row r="305" spans="2:2" x14ac:dyDescent="0.35">
      <c r="B305" s="174"/>
    </row>
    <row r="306" spans="2:2" x14ac:dyDescent="0.35">
      <c r="B306" s="174"/>
    </row>
    <row r="307" spans="2:2" x14ac:dyDescent="0.35">
      <c r="B307" s="174"/>
    </row>
    <row r="308" spans="2:2" x14ac:dyDescent="0.35">
      <c r="B308" s="174"/>
    </row>
    <row r="309" spans="2:2" x14ac:dyDescent="0.35">
      <c r="B309" s="174"/>
    </row>
    <row r="310" spans="2:2" x14ac:dyDescent="0.35">
      <c r="B310" s="174"/>
    </row>
    <row r="311" spans="2:2" x14ac:dyDescent="0.35">
      <c r="B311" s="174"/>
    </row>
    <row r="312" spans="2:2" x14ac:dyDescent="0.35">
      <c r="B312" s="174"/>
    </row>
    <row r="313" spans="2:2" x14ac:dyDescent="0.35">
      <c r="B313" s="174"/>
    </row>
    <row r="314" spans="2:2" x14ac:dyDescent="0.35">
      <c r="B314" s="174"/>
    </row>
    <row r="315" spans="2:2" x14ac:dyDescent="0.35">
      <c r="B315" s="174"/>
    </row>
    <row r="316" spans="2:2" x14ac:dyDescent="0.35">
      <c r="B316" s="174"/>
    </row>
    <row r="317" spans="2:2" x14ac:dyDescent="0.35">
      <c r="B317" s="174"/>
    </row>
    <row r="318" spans="2:2" x14ac:dyDescent="0.35">
      <c r="B318" s="174"/>
    </row>
    <row r="319" spans="2:2" x14ac:dyDescent="0.35">
      <c r="B319" s="174"/>
    </row>
    <row r="320" spans="2:2" x14ac:dyDescent="0.35">
      <c r="B320" s="174"/>
    </row>
    <row r="321" spans="2:2" x14ac:dyDescent="0.35">
      <c r="B321" s="174"/>
    </row>
    <row r="322" spans="2:2" x14ac:dyDescent="0.35">
      <c r="B322" s="174"/>
    </row>
    <row r="323" spans="2:2" x14ac:dyDescent="0.35">
      <c r="B323" s="174"/>
    </row>
    <row r="324" spans="2:2" x14ac:dyDescent="0.35">
      <c r="B324" s="174"/>
    </row>
    <row r="325" spans="2:2" x14ac:dyDescent="0.35">
      <c r="B325" s="174"/>
    </row>
    <row r="326" spans="2:2" x14ac:dyDescent="0.35">
      <c r="B326" s="174"/>
    </row>
    <row r="327" spans="2:2" x14ac:dyDescent="0.35">
      <c r="B327" s="174"/>
    </row>
    <row r="328" spans="2:2" x14ac:dyDescent="0.35">
      <c r="B328" s="174"/>
    </row>
    <row r="329" spans="2:2" x14ac:dyDescent="0.35">
      <c r="B329" s="174"/>
    </row>
    <row r="330" spans="2:2" x14ac:dyDescent="0.35">
      <c r="B330" s="174"/>
    </row>
    <row r="331" spans="2:2" x14ac:dyDescent="0.35">
      <c r="B331" s="174"/>
    </row>
    <row r="332" spans="2:2" x14ac:dyDescent="0.35">
      <c r="B332" s="174"/>
    </row>
    <row r="333" spans="2:2" x14ac:dyDescent="0.35">
      <c r="B333" s="174"/>
    </row>
    <row r="334" spans="2:2" x14ac:dyDescent="0.35">
      <c r="B334" s="174"/>
    </row>
    <row r="335" spans="2:2" x14ac:dyDescent="0.35">
      <c r="B335" s="174"/>
    </row>
    <row r="336" spans="2:2" x14ac:dyDescent="0.35">
      <c r="B336" s="174"/>
    </row>
    <row r="337" spans="2:2" x14ac:dyDescent="0.35">
      <c r="B337" s="174"/>
    </row>
    <row r="338" spans="2:2" x14ac:dyDescent="0.35">
      <c r="B338" s="174"/>
    </row>
    <row r="339" spans="2:2" x14ac:dyDescent="0.35">
      <c r="B339" s="174"/>
    </row>
    <row r="340" spans="2:2" x14ac:dyDescent="0.35">
      <c r="B340" s="174"/>
    </row>
    <row r="341" spans="2:2" x14ac:dyDescent="0.35">
      <c r="B341" s="174"/>
    </row>
    <row r="342" spans="2:2" x14ac:dyDescent="0.35">
      <c r="B342" s="174"/>
    </row>
    <row r="343" spans="2:2" x14ac:dyDescent="0.35">
      <c r="B343" s="174"/>
    </row>
    <row r="344" spans="2:2" x14ac:dyDescent="0.35">
      <c r="B344" s="174"/>
    </row>
    <row r="345" spans="2:2" x14ac:dyDescent="0.35">
      <c r="B345" s="174"/>
    </row>
    <row r="346" spans="2:2" x14ac:dyDescent="0.35">
      <c r="B346" s="174"/>
    </row>
    <row r="347" spans="2:2" x14ac:dyDescent="0.35">
      <c r="B347" s="174"/>
    </row>
    <row r="348" spans="2:2" x14ac:dyDescent="0.35">
      <c r="B348" s="174"/>
    </row>
    <row r="349" spans="2:2" x14ac:dyDescent="0.35">
      <c r="B349" s="174"/>
    </row>
    <row r="350" spans="2:2" x14ac:dyDescent="0.35">
      <c r="B350" s="174"/>
    </row>
    <row r="351" spans="2:2" x14ac:dyDescent="0.35">
      <c r="B351" s="174"/>
    </row>
    <row r="352" spans="2:2" x14ac:dyDescent="0.35">
      <c r="B352" s="174"/>
    </row>
    <row r="353" spans="2:2" x14ac:dyDescent="0.35">
      <c r="B353" s="174"/>
    </row>
    <row r="354" spans="2:2" x14ac:dyDescent="0.35">
      <c r="B354" s="174"/>
    </row>
    <row r="355" spans="2:2" x14ac:dyDescent="0.35">
      <c r="B355" s="174"/>
    </row>
    <row r="356" spans="2:2" x14ac:dyDescent="0.35">
      <c r="B356" s="174"/>
    </row>
    <row r="357" spans="2:2" x14ac:dyDescent="0.35">
      <c r="B357" s="174"/>
    </row>
    <row r="358" spans="2:2" x14ac:dyDescent="0.35">
      <c r="B358" s="174"/>
    </row>
    <row r="359" spans="2:2" x14ac:dyDescent="0.35">
      <c r="B359" s="174"/>
    </row>
    <row r="360" spans="2:2" x14ac:dyDescent="0.35">
      <c r="B360" s="174"/>
    </row>
    <row r="361" spans="2:2" x14ac:dyDescent="0.35">
      <c r="B361" s="174"/>
    </row>
    <row r="362" spans="2:2" x14ac:dyDescent="0.35">
      <c r="B362" s="174"/>
    </row>
    <row r="363" spans="2:2" x14ac:dyDescent="0.35">
      <c r="B363" s="174"/>
    </row>
    <row r="364" spans="2:2" x14ac:dyDescent="0.35">
      <c r="B364" s="174"/>
    </row>
    <row r="365" spans="2:2" x14ac:dyDescent="0.35">
      <c r="B365" s="174"/>
    </row>
    <row r="366" spans="2:2" x14ac:dyDescent="0.35">
      <c r="B366" s="174"/>
    </row>
    <row r="367" spans="2:2" x14ac:dyDescent="0.35">
      <c r="B367" s="174"/>
    </row>
    <row r="368" spans="2:2" x14ac:dyDescent="0.35">
      <c r="B368" s="174"/>
    </row>
    <row r="369" spans="2:2" x14ac:dyDescent="0.35">
      <c r="B369" s="174"/>
    </row>
    <row r="370" spans="2:2" x14ac:dyDescent="0.35">
      <c r="B370" s="174"/>
    </row>
    <row r="371" spans="2:2" x14ac:dyDescent="0.35">
      <c r="B371" s="174"/>
    </row>
    <row r="372" spans="2:2" x14ac:dyDescent="0.35">
      <c r="B372" s="174"/>
    </row>
    <row r="373" spans="2:2" x14ac:dyDescent="0.35">
      <c r="B373" s="174"/>
    </row>
    <row r="374" spans="2:2" x14ac:dyDescent="0.35">
      <c r="B374" s="174"/>
    </row>
    <row r="375" spans="2:2" x14ac:dyDescent="0.35">
      <c r="B375" s="174"/>
    </row>
    <row r="376" spans="2:2" x14ac:dyDescent="0.35">
      <c r="B376" s="174"/>
    </row>
    <row r="377" spans="2:2" x14ac:dyDescent="0.35">
      <c r="B377" s="174"/>
    </row>
    <row r="378" spans="2:2" x14ac:dyDescent="0.35">
      <c r="B378" s="174"/>
    </row>
    <row r="379" spans="2:2" x14ac:dyDescent="0.35">
      <c r="B379" s="174"/>
    </row>
    <row r="380" spans="2:2" x14ac:dyDescent="0.35">
      <c r="B380" s="174"/>
    </row>
    <row r="381" spans="2:2" x14ac:dyDescent="0.35">
      <c r="B381" s="174"/>
    </row>
    <row r="382" spans="2:2" x14ac:dyDescent="0.35">
      <c r="B382" s="174"/>
    </row>
    <row r="383" spans="2:2" x14ac:dyDescent="0.35">
      <c r="B383" s="174"/>
    </row>
    <row r="384" spans="2:2" x14ac:dyDescent="0.35">
      <c r="B384" s="174"/>
    </row>
    <row r="385" spans="2:2" x14ac:dyDescent="0.35">
      <c r="B385" s="174"/>
    </row>
    <row r="386" spans="2:2" x14ac:dyDescent="0.35">
      <c r="B386" s="174"/>
    </row>
    <row r="387" spans="2:2" x14ac:dyDescent="0.35">
      <c r="B387" s="174"/>
    </row>
    <row r="388" spans="2:2" x14ac:dyDescent="0.35">
      <c r="B388" s="174"/>
    </row>
    <row r="389" spans="2:2" x14ac:dyDescent="0.35">
      <c r="B389" s="174"/>
    </row>
    <row r="390" spans="2:2" x14ac:dyDescent="0.35">
      <c r="B390" s="174"/>
    </row>
    <row r="391" spans="2:2" x14ac:dyDescent="0.35">
      <c r="B391" s="174"/>
    </row>
    <row r="392" spans="2:2" x14ac:dyDescent="0.35">
      <c r="B392" s="174"/>
    </row>
    <row r="393" spans="2:2" x14ac:dyDescent="0.35">
      <c r="B393" s="174"/>
    </row>
    <row r="394" spans="2:2" x14ac:dyDescent="0.35">
      <c r="B394" s="174"/>
    </row>
    <row r="395" spans="2:2" x14ac:dyDescent="0.35">
      <c r="B395" s="174"/>
    </row>
    <row r="396" spans="2:2" x14ac:dyDescent="0.35">
      <c r="B396" s="174"/>
    </row>
    <row r="397" spans="2:2" x14ac:dyDescent="0.35">
      <c r="B397" s="174"/>
    </row>
    <row r="398" spans="2:2" x14ac:dyDescent="0.35">
      <c r="B398" s="174"/>
    </row>
    <row r="399" spans="2:2" x14ac:dyDescent="0.35">
      <c r="B399" s="174"/>
    </row>
    <row r="400" spans="2:2" x14ac:dyDescent="0.35">
      <c r="B400" s="174"/>
    </row>
    <row r="401" spans="2:2" x14ac:dyDescent="0.35">
      <c r="B401" s="174"/>
    </row>
    <row r="402" spans="2:2" x14ac:dyDescent="0.35">
      <c r="B402" s="174"/>
    </row>
    <row r="403" spans="2:2" x14ac:dyDescent="0.35">
      <c r="B403" s="174"/>
    </row>
    <row r="404" spans="2:2" x14ac:dyDescent="0.35">
      <c r="B404" s="174"/>
    </row>
    <row r="405" spans="2:2" x14ac:dyDescent="0.35">
      <c r="B405" s="174"/>
    </row>
    <row r="406" spans="2:2" x14ac:dyDescent="0.35">
      <c r="B406" s="174"/>
    </row>
    <row r="407" spans="2:2" x14ac:dyDescent="0.35">
      <c r="B407" s="174"/>
    </row>
    <row r="408" spans="2:2" x14ac:dyDescent="0.35">
      <c r="B408" s="174"/>
    </row>
    <row r="409" spans="2:2" x14ac:dyDescent="0.35">
      <c r="B409" s="174"/>
    </row>
    <row r="410" spans="2:2" x14ac:dyDescent="0.35">
      <c r="B410" s="174"/>
    </row>
    <row r="411" spans="2:2" x14ac:dyDescent="0.35">
      <c r="B411" s="174"/>
    </row>
    <row r="412" spans="2:2" x14ac:dyDescent="0.35">
      <c r="B412" s="174"/>
    </row>
    <row r="413" spans="2:2" x14ac:dyDescent="0.35">
      <c r="B413" s="174"/>
    </row>
    <row r="414" spans="2:2" x14ac:dyDescent="0.35">
      <c r="B414" s="174"/>
    </row>
    <row r="415" spans="2:2" x14ac:dyDescent="0.35">
      <c r="B415" s="174"/>
    </row>
    <row r="416" spans="2:2" x14ac:dyDescent="0.35">
      <c r="B416" s="174"/>
    </row>
    <row r="417" spans="2:2" x14ac:dyDescent="0.35">
      <c r="B417" s="174"/>
    </row>
    <row r="418" spans="2:2" x14ac:dyDescent="0.35">
      <c r="B418" s="174"/>
    </row>
    <row r="419" spans="2:2" x14ac:dyDescent="0.35">
      <c r="B419" s="174"/>
    </row>
    <row r="420" spans="2:2" x14ac:dyDescent="0.35">
      <c r="B420" s="174"/>
    </row>
    <row r="421" spans="2:2" x14ac:dyDescent="0.35">
      <c r="B421" s="174"/>
    </row>
    <row r="422" spans="2:2" x14ac:dyDescent="0.35">
      <c r="B422" s="174"/>
    </row>
    <row r="423" spans="2:2" x14ac:dyDescent="0.35">
      <c r="B423" s="174"/>
    </row>
    <row r="424" spans="2:2" x14ac:dyDescent="0.35">
      <c r="B424" s="174"/>
    </row>
    <row r="425" spans="2:2" x14ac:dyDescent="0.35">
      <c r="B425" s="174"/>
    </row>
    <row r="426" spans="2:2" x14ac:dyDescent="0.35">
      <c r="B426" s="174"/>
    </row>
    <row r="427" spans="2:2" x14ac:dyDescent="0.35">
      <c r="B427" s="174"/>
    </row>
    <row r="428" spans="2:2" x14ac:dyDescent="0.35">
      <c r="B428" s="174"/>
    </row>
    <row r="429" spans="2:2" x14ac:dyDescent="0.35">
      <c r="B429" s="174"/>
    </row>
    <row r="430" spans="2:2" x14ac:dyDescent="0.35">
      <c r="B430" s="174"/>
    </row>
    <row r="431" spans="2:2" x14ac:dyDescent="0.35">
      <c r="B431" s="174"/>
    </row>
    <row r="432" spans="2:2" x14ac:dyDescent="0.35">
      <c r="B432" s="174"/>
    </row>
    <row r="433" spans="2:2" x14ac:dyDescent="0.35">
      <c r="B433" s="174"/>
    </row>
    <row r="434" spans="2:2" x14ac:dyDescent="0.35">
      <c r="B434" s="174"/>
    </row>
    <row r="435" spans="2:2" x14ac:dyDescent="0.35">
      <c r="B435" s="174"/>
    </row>
    <row r="436" spans="2:2" x14ac:dyDescent="0.35">
      <c r="B436" s="174"/>
    </row>
    <row r="437" spans="2:2" x14ac:dyDescent="0.35">
      <c r="B437" s="174"/>
    </row>
    <row r="438" spans="2:2" x14ac:dyDescent="0.35">
      <c r="B438" s="174"/>
    </row>
    <row r="439" spans="2:2" x14ac:dyDescent="0.35">
      <c r="B439" s="174"/>
    </row>
    <row r="440" spans="2:2" x14ac:dyDescent="0.35">
      <c r="B440" s="174"/>
    </row>
    <row r="441" spans="2:2" x14ac:dyDescent="0.35">
      <c r="B441" s="174"/>
    </row>
    <row r="442" spans="2:2" x14ac:dyDescent="0.35">
      <c r="B442" s="174"/>
    </row>
    <row r="443" spans="2:2" x14ac:dyDescent="0.35">
      <c r="B443" s="174"/>
    </row>
    <row r="444" spans="2:2" x14ac:dyDescent="0.35">
      <c r="B444" s="174"/>
    </row>
    <row r="445" spans="2:2" x14ac:dyDescent="0.35">
      <c r="B445" s="174"/>
    </row>
    <row r="446" spans="2:2" x14ac:dyDescent="0.35">
      <c r="B446" s="174"/>
    </row>
    <row r="447" spans="2:2" x14ac:dyDescent="0.35">
      <c r="B447" s="174"/>
    </row>
    <row r="448" spans="2:2" x14ac:dyDescent="0.35">
      <c r="B448" s="174"/>
    </row>
    <row r="449" spans="2:2" x14ac:dyDescent="0.35">
      <c r="B449" s="174"/>
    </row>
    <row r="450" spans="2:2" x14ac:dyDescent="0.35">
      <c r="B450" s="174"/>
    </row>
    <row r="451" spans="2:2" x14ac:dyDescent="0.35">
      <c r="B451" s="174"/>
    </row>
    <row r="452" spans="2:2" x14ac:dyDescent="0.35">
      <c r="B452" s="174"/>
    </row>
    <row r="453" spans="2:2" x14ac:dyDescent="0.35">
      <c r="B453" s="174"/>
    </row>
    <row r="454" spans="2:2" x14ac:dyDescent="0.35">
      <c r="B454" s="174"/>
    </row>
    <row r="455" spans="2:2" x14ac:dyDescent="0.35">
      <c r="B455" s="174"/>
    </row>
    <row r="456" spans="2:2" x14ac:dyDescent="0.35">
      <c r="B456" s="174"/>
    </row>
    <row r="457" spans="2:2" x14ac:dyDescent="0.35">
      <c r="B457" s="174"/>
    </row>
    <row r="458" spans="2:2" x14ac:dyDescent="0.35">
      <c r="B458" s="174"/>
    </row>
    <row r="459" spans="2:2" x14ac:dyDescent="0.35">
      <c r="B459" s="174"/>
    </row>
    <row r="460" spans="2:2" x14ac:dyDescent="0.35">
      <c r="B460" s="174"/>
    </row>
    <row r="461" spans="2:2" x14ac:dyDescent="0.35">
      <c r="B461" s="174"/>
    </row>
    <row r="462" spans="2:2" x14ac:dyDescent="0.35">
      <c r="B462" s="174"/>
    </row>
    <row r="463" spans="2:2" x14ac:dyDescent="0.35">
      <c r="B463" s="174"/>
    </row>
    <row r="464" spans="2:2" x14ac:dyDescent="0.35">
      <c r="B464" s="174"/>
    </row>
    <row r="465" spans="2:2" x14ac:dyDescent="0.35">
      <c r="B465" s="174"/>
    </row>
    <row r="466" spans="2:2" x14ac:dyDescent="0.35">
      <c r="B466" s="174"/>
    </row>
    <row r="467" spans="2:2" x14ac:dyDescent="0.35">
      <c r="B467" s="174"/>
    </row>
    <row r="468" spans="2:2" x14ac:dyDescent="0.35">
      <c r="B468" s="174"/>
    </row>
    <row r="469" spans="2:2" x14ac:dyDescent="0.35">
      <c r="B469" s="174"/>
    </row>
    <row r="470" spans="2:2" x14ac:dyDescent="0.35">
      <c r="B470" s="174"/>
    </row>
    <row r="471" spans="2:2" x14ac:dyDescent="0.35">
      <c r="B471" s="174"/>
    </row>
    <row r="472" spans="2:2" x14ac:dyDescent="0.35">
      <c r="B472" s="174"/>
    </row>
    <row r="473" spans="2:2" x14ac:dyDescent="0.35">
      <c r="B473" s="174"/>
    </row>
    <row r="474" spans="2:2" x14ac:dyDescent="0.35">
      <c r="B474" s="174"/>
    </row>
    <row r="475" spans="2:2" x14ac:dyDescent="0.35">
      <c r="B475" s="174"/>
    </row>
    <row r="476" spans="2:2" x14ac:dyDescent="0.35">
      <c r="B476" s="174"/>
    </row>
    <row r="477" spans="2:2" x14ac:dyDescent="0.35">
      <c r="B477" s="174"/>
    </row>
    <row r="478" spans="2:2" x14ac:dyDescent="0.35">
      <c r="B478" s="174"/>
    </row>
    <row r="479" spans="2:2" x14ac:dyDescent="0.35">
      <c r="B479" s="174"/>
    </row>
    <row r="480" spans="2:2" x14ac:dyDescent="0.35">
      <c r="B480" s="174"/>
    </row>
    <row r="481" spans="2:2" x14ac:dyDescent="0.35">
      <c r="B481" s="174"/>
    </row>
    <row r="482" spans="2:2" x14ac:dyDescent="0.35">
      <c r="B482" s="174"/>
    </row>
    <row r="483" spans="2:2" x14ac:dyDescent="0.35">
      <c r="B483" s="174"/>
    </row>
    <row r="484" spans="2:2" x14ac:dyDescent="0.35">
      <c r="B484" s="174"/>
    </row>
    <row r="485" spans="2:2" x14ac:dyDescent="0.35">
      <c r="B485" s="174"/>
    </row>
    <row r="486" spans="2:2" x14ac:dyDescent="0.35">
      <c r="B486" s="174"/>
    </row>
    <row r="487" spans="2:2" x14ac:dyDescent="0.35">
      <c r="B487" s="174"/>
    </row>
    <row r="488" spans="2:2" x14ac:dyDescent="0.35">
      <c r="B488" s="174"/>
    </row>
    <row r="489" spans="2:2" x14ac:dyDescent="0.35">
      <c r="B489" s="174"/>
    </row>
    <row r="490" spans="2:2" x14ac:dyDescent="0.35">
      <c r="B490" s="174"/>
    </row>
    <row r="491" spans="2:2" x14ac:dyDescent="0.35">
      <c r="B491" s="174"/>
    </row>
    <row r="492" spans="2:2" x14ac:dyDescent="0.35">
      <c r="B492" s="174"/>
    </row>
    <row r="493" spans="2:2" x14ac:dyDescent="0.35">
      <c r="B493" s="174"/>
    </row>
    <row r="494" spans="2:2" x14ac:dyDescent="0.35">
      <c r="B494" s="174"/>
    </row>
    <row r="495" spans="2:2" x14ac:dyDescent="0.35">
      <c r="B495" s="174"/>
    </row>
    <row r="496" spans="2:2" x14ac:dyDescent="0.35">
      <c r="B496" s="174"/>
    </row>
    <row r="497" spans="2:2" x14ac:dyDescent="0.35">
      <c r="B497" s="174"/>
    </row>
    <row r="498" spans="2:2" x14ac:dyDescent="0.35">
      <c r="B498" s="174"/>
    </row>
    <row r="499" spans="2:2" x14ac:dyDescent="0.35">
      <c r="B499" s="174"/>
    </row>
    <row r="500" spans="2:2" x14ac:dyDescent="0.35">
      <c r="B500" s="174"/>
    </row>
    <row r="501" spans="2:2" x14ac:dyDescent="0.35">
      <c r="B501" s="174"/>
    </row>
    <row r="502" spans="2:2" x14ac:dyDescent="0.35">
      <c r="B502" s="174"/>
    </row>
    <row r="503" spans="2:2" x14ac:dyDescent="0.35">
      <c r="B503" s="174"/>
    </row>
    <row r="504" spans="2:2" x14ac:dyDescent="0.35">
      <c r="B504" s="174"/>
    </row>
    <row r="505" spans="2:2" x14ac:dyDescent="0.35">
      <c r="B505" s="174"/>
    </row>
    <row r="506" spans="2:2" x14ac:dyDescent="0.35">
      <c r="B506" s="174"/>
    </row>
    <row r="507" spans="2:2" x14ac:dyDescent="0.35">
      <c r="B507" s="174"/>
    </row>
    <row r="508" spans="2:2" x14ac:dyDescent="0.35">
      <c r="B508" s="174"/>
    </row>
    <row r="509" spans="2:2" x14ac:dyDescent="0.35">
      <c r="B509" s="174"/>
    </row>
    <row r="510" spans="2:2" x14ac:dyDescent="0.35">
      <c r="B510" s="174"/>
    </row>
    <row r="511" spans="2:2" x14ac:dyDescent="0.35">
      <c r="B511" s="174"/>
    </row>
    <row r="512" spans="2:2" x14ac:dyDescent="0.35">
      <c r="B512" s="174"/>
    </row>
    <row r="513" spans="2:2" x14ac:dyDescent="0.35">
      <c r="B513" s="174"/>
    </row>
    <row r="514" spans="2:2" x14ac:dyDescent="0.35">
      <c r="B514" s="174"/>
    </row>
    <row r="515" spans="2:2" x14ac:dyDescent="0.35">
      <c r="B515" s="174"/>
    </row>
    <row r="516" spans="2:2" x14ac:dyDescent="0.35">
      <c r="B516" s="174"/>
    </row>
    <row r="517" spans="2:2" x14ac:dyDescent="0.35">
      <c r="B517" s="174"/>
    </row>
    <row r="518" spans="2:2" x14ac:dyDescent="0.35">
      <c r="B518" s="174"/>
    </row>
    <row r="519" spans="2:2" x14ac:dyDescent="0.35">
      <c r="B519" s="174"/>
    </row>
    <row r="520" spans="2:2" x14ac:dyDescent="0.35">
      <c r="B520" s="174"/>
    </row>
    <row r="521" spans="2:2" x14ac:dyDescent="0.35">
      <c r="B521" s="174"/>
    </row>
    <row r="522" spans="2:2" x14ac:dyDescent="0.35">
      <c r="B522" s="174"/>
    </row>
    <row r="523" spans="2:2" x14ac:dyDescent="0.35">
      <c r="B523" s="174"/>
    </row>
    <row r="524" spans="2:2" x14ac:dyDescent="0.35">
      <c r="B524" s="174"/>
    </row>
    <row r="525" spans="2:2" x14ac:dyDescent="0.35">
      <c r="B525" s="174"/>
    </row>
    <row r="526" spans="2:2" x14ac:dyDescent="0.35">
      <c r="B526" s="174"/>
    </row>
    <row r="527" spans="2:2" x14ac:dyDescent="0.35">
      <c r="B527" s="174"/>
    </row>
    <row r="528" spans="2:2" x14ac:dyDescent="0.35">
      <c r="B528" s="174"/>
    </row>
    <row r="529" spans="2:2" x14ac:dyDescent="0.35">
      <c r="B529" s="174"/>
    </row>
    <row r="530" spans="2:2" x14ac:dyDescent="0.35">
      <c r="B530" s="174"/>
    </row>
    <row r="531" spans="2:2" x14ac:dyDescent="0.35">
      <c r="B531" s="174"/>
    </row>
    <row r="532" spans="2:2" x14ac:dyDescent="0.35">
      <c r="B532" s="174"/>
    </row>
    <row r="533" spans="2:2" x14ac:dyDescent="0.35">
      <c r="B533" s="174"/>
    </row>
    <row r="534" spans="2:2" x14ac:dyDescent="0.35">
      <c r="B534" s="174"/>
    </row>
    <row r="535" spans="2:2" x14ac:dyDescent="0.35">
      <c r="B535" s="174"/>
    </row>
    <row r="536" spans="2:2" x14ac:dyDescent="0.35">
      <c r="B536" s="174"/>
    </row>
    <row r="537" spans="2:2" x14ac:dyDescent="0.35">
      <c r="B537" s="174"/>
    </row>
    <row r="538" spans="2:2" x14ac:dyDescent="0.35">
      <c r="B538" s="174"/>
    </row>
    <row r="539" spans="2:2" x14ac:dyDescent="0.35">
      <c r="B539" s="174"/>
    </row>
    <row r="540" spans="2:2" x14ac:dyDescent="0.35">
      <c r="B540" s="174"/>
    </row>
    <row r="541" spans="2:2" x14ac:dyDescent="0.35">
      <c r="B541" s="174"/>
    </row>
    <row r="542" spans="2:2" x14ac:dyDescent="0.35">
      <c r="B542" s="174"/>
    </row>
    <row r="543" spans="2:2" x14ac:dyDescent="0.35">
      <c r="B543" s="174"/>
    </row>
    <row r="544" spans="2:2" x14ac:dyDescent="0.35">
      <c r="B544" s="174"/>
    </row>
    <row r="545" spans="2:2" x14ac:dyDescent="0.35">
      <c r="B545" s="174"/>
    </row>
    <row r="546" spans="2:2" x14ac:dyDescent="0.35">
      <c r="B546" s="174"/>
    </row>
    <row r="547" spans="2:2" x14ac:dyDescent="0.35">
      <c r="B547" s="174"/>
    </row>
    <row r="548" spans="2:2" x14ac:dyDescent="0.35">
      <c r="B548" s="174"/>
    </row>
    <row r="549" spans="2:2" x14ac:dyDescent="0.35">
      <c r="B549" s="174"/>
    </row>
    <row r="550" spans="2:2" x14ac:dyDescent="0.35">
      <c r="B550" s="174"/>
    </row>
    <row r="551" spans="2:2" x14ac:dyDescent="0.35">
      <c r="B551" s="174"/>
    </row>
    <row r="552" spans="2:2" x14ac:dyDescent="0.35">
      <c r="B552" s="174"/>
    </row>
    <row r="553" spans="2:2" x14ac:dyDescent="0.35">
      <c r="B553" s="174"/>
    </row>
    <row r="554" spans="2:2" x14ac:dyDescent="0.35">
      <c r="B554" s="174"/>
    </row>
    <row r="555" spans="2:2" x14ac:dyDescent="0.35">
      <c r="B555" s="174"/>
    </row>
    <row r="556" spans="2:2" x14ac:dyDescent="0.35">
      <c r="B556" s="174"/>
    </row>
    <row r="557" spans="2:2" x14ac:dyDescent="0.35">
      <c r="B557" s="174"/>
    </row>
    <row r="558" spans="2:2" x14ac:dyDescent="0.35">
      <c r="B558" s="174"/>
    </row>
    <row r="559" spans="2:2" x14ac:dyDescent="0.35">
      <c r="B559" s="174"/>
    </row>
    <row r="560" spans="2:2" x14ac:dyDescent="0.35">
      <c r="B560" s="174"/>
    </row>
    <row r="561" spans="2:2" x14ac:dyDescent="0.35">
      <c r="B561" s="174"/>
    </row>
    <row r="562" spans="2:2" x14ac:dyDescent="0.35">
      <c r="B562" s="174"/>
    </row>
    <row r="563" spans="2:2" x14ac:dyDescent="0.35">
      <c r="B563" s="174"/>
    </row>
    <row r="564" spans="2:2" x14ac:dyDescent="0.35">
      <c r="B564" s="174"/>
    </row>
    <row r="565" spans="2:2" x14ac:dyDescent="0.35">
      <c r="B565" s="174"/>
    </row>
    <row r="566" spans="2:2" x14ac:dyDescent="0.35">
      <c r="B566" s="174"/>
    </row>
    <row r="567" spans="2:2" x14ac:dyDescent="0.35">
      <c r="B567" s="174"/>
    </row>
    <row r="568" spans="2:2" x14ac:dyDescent="0.35">
      <c r="B568" s="174"/>
    </row>
    <row r="569" spans="2:2" x14ac:dyDescent="0.35">
      <c r="B569" s="174"/>
    </row>
    <row r="570" spans="2:2" x14ac:dyDescent="0.35">
      <c r="B570" s="174"/>
    </row>
    <row r="571" spans="2:2" x14ac:dyDescent="0.35">
      <c r="B571" s="174"/>
    </row>
    <row r="572" spans="2:2" x14ac:dyDescent="0.35">
      <c r="B572" s="174"/>
    </row>
    <row r="573" spans="2:2" x14ac:dyDescent="0.35">
      <c r="B573" s="174"/>
    </row>
    <row r="574" spans="2:2" x14ac:dyDescent="0.35">
      <c r="B574" s="174"/>
    </row>
    <row r="575" spans="2:2" x14ac:dyDescent="0.35">
      <c r="B575" s="174"/>
    </row>
    <row r="576" spans="2:2" x14ac:dyDescent="0.35">
      <c r="B576" s="174"/>
    </row>
    <row r="577" spans="2:2" x14ac:dyDescent="0.35">
      <c r="B577" s="174"/>
    </row>
    <row r="578" spans="2:2" x14ac:dyDescent="0.35">
      <c r="B578" s="174"/>
    </row>
    <row r="579" spans="2:2" x14ac:dyDescent="0.35">
      <c r="B579" s="174"/>
    </row>
    <row r="580" spans="2:2" x14ac:dyDescent="0.35">
      <c r="B580" s="174"/>
    </row>
    <row r="581" spans="2:2" x14ac:dyDescent="0.35">
      <c r="B581" s="174"/>
    </row>
    <row r="582" spans="2:2" x14ac:dyDescent="0.35">
      <c r="B582" s="174"/>
    </row>
    <row r="583" spans="2:2" x14ac:dyDescent="0.35">
      <c r="B583" s="174"/>
    </row>
    <row r="584" spans="2:2" x14ac:dyDescent="0.35">
      <c r="B584" s="174"/>
    </row>
    <row r="585" spans="2:2" x14ac:dyDescent="0.35">
      <c r="B585" s="174"/>
    </row>
    <row r="586" spans="2:2" x14ac:dyDescent="0.35">
      <c r="B586" s="174"/>
    </row>
    <row r="587" spans="2:2" x14ac:dyDescent="0.35">
      <c r="B587" s="174"/>
    </row>
    <row r="588" spans="2:2" x14ac:dyDescent="0.35">
      <c r="B588" s="174"/>
    </row>
    <row r="589" spans="2:2" x14ac:dyDescent="0.35">
      <c r="B589" s="174"/>
    </row>
    <row r="590" spans="2:2" x14ac:dyDescent="0.35">
      <c r="B590" s="174"/>
    </row>
    <row r="591" spans="2:2" x14ac:dyDescent="0.35">
      <c r="B591" s="174"/>
    </row>
    <row r="592" spans="2:2" x14ac:dyDescent="0.35">
      <c r="B592" s="174"/>
    </row>
    <row r="593" spans="2:2" x14ac:dyDescent="0.35">
      <c r="B593" s="174"/>
    </row>
    <row r="594" spans="2:2" x14ac:dyDescent="0.35">
      <c r="B594" s="174"/>
    </row>
    <row r="595" spans="2:2" x14ac:dyDescent="0.35">
      <c r="B595" s="174"/>
    </row>
    <row r="596" spans="2:2" x14ac:dyDescent="0.35">
      <c r="B596" s="174"/>
    </row>
    <row r="597" spans="2:2" x14ac:dyDescent="0.35">
      <c r="B597" s="174"/>
    </row>
    <row r="598" spans="2:2" x14ac:dyDescent="0.35">
      <c r="B598" s="174"/>
    </row>
    <row r="599" spans="2:2" x14ac:dyDescent="0.35">
      <c r="B599" s="174"/>
    </row>
    <row r="600" spans="2:2" x14ac:dyDescent="0.35">
      <c r="B600" s="174"/>
    </row>
    <row r="601" spans="2:2" x14ac:dyDescent="0.35">
      <c r="B601" s="174"/>
    </row>
    <row r="602" spans="2:2" x14ac:dyDescent="0.35">
      <c r="B602" s="174"/>
    </row>
    <row r="603" spans="2:2" x14ac:dyDescent="0.35">
      <c r="B603" s="174"/>
    </row>
    <row r="604" spans="2:2" x14ac:dyDescent="0.35">
      <c r="B604" s="174"/>
    </row>
    <row r="605" spans="2:2" x14ac:dyDescent="0.35">
      <c r="B605" s="174"/>
    </row>
    <row r="606" spans="2:2" x14ac:dyDescent="0.35">
      <c r="B606" s="174"/>
    </row>
    <row r="607" spans="2:2" x14ac:dyDescent="0.35">
      <c r="B607" s="174"/>
    </row>
    <row r="608" spans="2:2" x14ac:dyDescent="0.35">
      <c r="B608" s="174"/>
    </row>
    <row r="609" spans="2:2" x14ac:dyDescent="0.35">
      <c r="B609" s="174"/>
    </row>
    <row r="610" spans="2:2" x14ac:dyDescent="0.35">
      <c r="B610" s="174"/>
    </row>
    <row r="611" spans="2:2" x14ac:dyDescent="0.35">
      <c r="B611" s="174"/>
    </row>
    <row r="612" spans="2:2" x14ac:dyDescent="0.35">
      <c r="B612" s="174"/>
    </row>
    <row r="613" spans="2:2" x14ac:dyDescent="0.35">
      <c r="B613" s="174"/>
    </row>
    <row r="614" spans="2:2" x14ac:dyDescent="0.35">
      <c r="B614" s="174"/>
    </row>
    <row r="615" spans="2:2" x14ac:dyDescent="0.35">
      <c r="B615" s="174"/>
    </row>
    <row r="616" spans="2:2" x14ac:dyDescent="0.35">
      <c r="B616" s="174"/>
    </row>
    <row r="617" spans="2:2" x14ac:dyDescent="0.35">
      <c r="B617" s="174"/>
    </row>
    <row r="618" spans="2:2" x14ac:dyDescent="0.35">
      <c r="B618" s="174"/>
    </row>
    <row r="619" spans="2:2" x14ac:dyDescent="0.35">
      <c r="B619" s="174"/>
    </row>
    <row r="620" spans="2:2" x14ac:dyDescent="0.35">
      <c r="B620" s="174"/>
    </row>
    <row r="621" spans="2:2" x14ac:dyDescent="0.35">
      <c r="B621" s="174"/>
    </row>
    <row r="622" spans="2:2" x14ac:dyDescent="0.35">
      <c r="B622" s="174"/>
    </row>
    <row r="623" spans="2:2" x14ac:dyDescent="0.35">
      <c r="B623" s="174"/>
    </row>
    <row r="624" spans="2:2" x14ac:dyDescent="0.35">
      <c r="B624" s="174"/>
    </row>
    <row r="625" spans="2:2" x14ac:dyDescent="0.35">
      <c r="B625" s="174"/>
    </row>
    <row r="626" spans="2:2" x14ac:dyDescent="0.35">
      <c r="B626" s="174"/>
    </row>
    <row r="627" spans="2:2" x14ac:dyDescent="0.35">
      <c r="B627" s="174"/>
    </row>
    <row r="628" spans="2:2" x14ac:dyDescent="0.35">
      <c r="B628" s="174"/>
    </row>
    <row r="629" spans="2:2" x14ac:dyDescent="0.35">
      <c r="B629" s="174"/>
    </row>
    <row r="630" spans="2:2" x14ac:dyDescent="0.35">
      <c r="B630" s="174"/>
    </row>
    <row r="631" spans="2:2" x14ac:dyDescent="0.35">
      <c r="B631" s="174"/>
    </row>
    <row r="632" spans="2:2" x14ac:dyDescent="0.35">
      <c r="B632" s="174"/>
    </row>
    <row r="633" spans="2:2" x14ac:dyDescent="0.35">
      <c r="B633" s="174"/>
    </row>
    <row r="634" spans="2:2" x14ac:dyDescent="0.35">
      <c r="B634" s="174"/>
    </row>
    <row r="635" spans="2:2" x14ac:dyDescent="0.35">
      <c r="B635" s="174"/>
    </row>
    <row r="636" spans="2:2" x14ac:dyDescent="0.35">
      <c r="B636" s="174"/>
    </row>
    <row r="637" spans="2:2" x14ac:dyDescent="0.35">
      <c r="B637" s="174"/>
    </row>
    <row r="638" spans="2:2" x14ac:dyDescent="0.35">
      <c r="B638" s="174"/>
    </row>
    <row r="639" spans="2:2" x14ac:dyDescent="0.35">
      <c r="B639" s="174"/>
    </row>
    <row r="640" spans="2:2" x14ac:dyDescent="0.35">
      <c r="B640" s="174"/>
    </row>
    <row r="641" spans="2:2" x14ac:dyDescent="0.35">
      <c r="B641" s="174"/>
    </row>
    <row r="642" spans="2:2" x14ac:dyDescent="0.35">
      <c r="B642" s="174"/>
    </row>
    <row r="643" spans="2:2" x14ac:dyDescent="0.35">
      <c r="B643" s="174"/>
    </row>
    <row r="644" spans="2:2" x14ac:dyDescent="0.35">
      <c r="B644" s="174"/>
    </row>
    <row r="645" spans="2:2" x14ac:dyDescent="0.35">
      <c r="B645" s="174"/>
    </row>
    <row r="646" spans="2:2" x14ac:dyDescent="0.35">
      <c r="B646" s="174"/>
    </row>
    <row r="647" spans="2:2" x14ac:dyDescent="0.35">
      <c r="B647" s="174"/>
    </row>
    <row r="648" spans="2:2" x14ac:dyDescent="0.35">
      <c r="B648" s="174"/>
    </row>
    <row r="649" spans="2:2" x14ac:dyDescent="0.35">
      <c r="B649" s="174"/>
    </row>
    <row r="650" spans="2:2" x14ac:dyDescent="0.35">
      <c r="B650" s="174"/>
    </row>
    <row r="651" spans="2:2" x14ac:dyDescent="0.35">
      <c r="B651" s="174"/>
    </row>
    <row r="652" spans="2:2" x14ac:dyDescent="0.35">
      <c r="B652" s="174"/>
    </row>
    <row r="653" spans="2:2" x14ac:dyDescent="0.35">
      <c r="B653" s="174"/>
    </row>
    <row r="654" spans="2:2" x14ac:dyDescent="0.35">
      <c r="B654" s="174"/>
    </row>
    <row r="655" spans="2:2" x14ac:dyDescent="0.35">
      <c r="B655" s="174"/>
    </row>
    <row r="656" spans="2:2" x14ac:dyDescent="0.35">
      <c r="B656" s="174"/>
    </row>
    <row r="657" spans="2:2" x14ac:dyDescent="0.35">
      <c r="B657" s="174"/>
    </row>
    <row r="658" spans="2:2" x14ac:dyDescent="0.35">
      <c r="B658" s="174"/>
    </row>
    <row r="659" spans="2:2" x14ac:dyDescent="0.35">
      <c r="B659" s="174"/>
    </row>
    <row r="660" spans="2:2" x14ac:dyDescent="0.35">
      <c r="B660" s="174"/>
    </row>
    <row r="661" spans="2:2" x14ac:dyDescent="0.35">
      <c r="B661" s="174"/>
    </row>
    <row r="662" spans="2:2" x14ac:dyDescent="0.35">
      <c r="B662" s="174"/>
    </row>
    <row r="663" spans="2:2" x14ac:dyDescent="0.35">
      <c r="B663" s="174"/>
    </row>
    <row r="664" spans="2:2" x14ac:dyDescent="0.35">
      <c r="B664" s="174"/>
    </row>
    <row r="665" spans="2:2" x14ac:dyDescent="0.35">
      <c r="B665" s="174"/>
    </row>
    <row r="666" spans="2:2" x14ac:dyDescent="0.35">
      <c r="B666" s="174"/>
    </row>
    <row r="667" spans="2:2" x14ac:dyDescent="0.35">
      <c r="B667" s="174"/>
    </row>
    <row r="668" spans="2:2" x14ac:dyDescent="0.35">
      <c r="B668" s="174"/>
    </row>
    <row r="669" spans="2:2" x14ac:dyDescent="0.35">
      <c r="B669" s="174"/>
    </row>
    <row r="670" spans="2:2" x14ac:dyDescent="0.35">
      <c r="B670" s="174"/>
    </row>
    <row r="671" spans="2:2" x14ac:dyDescent="0.35">
      <c r="B671" s="174"/>
    </row>
    <row r="672" spans="2:2" x14ac:dyDescent="0.35">
      <c r="B672" s="174"/>
    </row>
    <row r="673" spans="2:2" x14ac:dyDescent="0.35">
      <c r="B673" s="174"/>
    </row>
    <row r="674" spans="2:2" x14ac:dyDescent="0.35">
      <c r="B674" s="174"/>
    </row>
    <row r="675" spans="2:2" x14ac:dyDescent="0.35">
      <c r="B675" s="174"/>
    </row>
    <row r="676" spans="2:2" x14ac:dyDescent="0.35">
      <c r="B676" s="174"/>
    </row>
    <row r="677" spans="2:2" x14ac:dyDescent="0.35">
      <c r="B677" s="174"/>
    </row>
    <row r="678" spans="2:2" x14ac:dyDescent="0.35">
      <c r="B678" s="174"/>
    </row>
    <row r="679" spans="2:2" x14ac:dyDescent="0.35">
      <c r="B679" s="174"/>
    </row>
    <row r="680" spans="2:2" x14ac:dyDescent="0.35">
      <c r="B680" s="174"/>
    </row>
    <row r="681" spans="2:2" x14ac:dyDescent="0.35">
      <c r="B681" s="174"/>
    </row>
    <row r="682" spans="2:2" x14ac:dyDescent="0.35">
      <c r="B682" s="174"/>
    </row>
    <row r="683" spans="2:2" x14ac:dyDescent="0.35">
      <c r="B683" s="174"/>
    </row>
    <row r="684" spans="2:2" x14ac:dyDescent="0.35">
      <c r="B684" s="174"/>
    </row>
    <row r="685" spans="2:2" x14ac:dyDescent="0.35">
      <c r="B685" s="174"/>
    </row>
    <row r="686" spans="2:2" x14ac:dyDescent="0.35">
      <c r="B686" s="174"/>
    </row>
    <row r="687" spans="2:2" x14ac:dyDescent="0.35">
      <c r="B687" s="174"/>
    </row>
    <row r="688" spans="2:2" x14ac:dyDescent="0.35">
      <c r="B688" s="174"/>
    </row>
    <row r="689" spans="2:2" x14ac:dyDescent="0.35">
      <c r="B689" s="174"/>
    </row>
    <row r="690" spans="2:2" x14ac:dyDescent="0.35">
      <c r="B690" s="174"/>
    </row>
    <row r="691" spans="2:2" x14ac:dyDescent="0.35">
      <c r="B691" s="174"/>
    </row>
    <row r="692" spans="2:2" x14ac:dyDescent="0.35">
      <c r="B692" s="174"/>
    </row>
    <row r="693" spans="2:2" x14ac:dyDescent="0.35">
      <c r="B693" s="174"/>
    </row>
    <row r="694" spans="2:2" x14ac:dyDescent="0.35">
      <c r="B694" s="174"/>
    </row>
    <row r="695" spans="2:2" x14ac:dyDescent="0.35">
      <c r="B695" s="174"/>
    </row>
    <row r="696" spans="2:2" x14ac:dyDescent="0.35">
      <c r="B696" s="174"/>
    </row>
    <row r="697" spans="2:2" x14ac:dyDescent="0.35">
      <c r="B697" s="174"/>
    </row>
    <row r="698" spans="2:2" x14ac:dyDescent="0.35">
      <c r="B698" s="174"/>
    </row>
    <row r="699" spans="2:2" x14ac:dyDescent="0.35">
      <c r="B699" s="174"/>
    </row>
    <row r="700" spans="2:2" x14ac:dyDescent="0.35">
      <c r="B700" s="174"/>
    </row>
    <row r="701" spans="2:2" x14ac:dyDescent="0.35">
      <c r="B701" s="174"/>
    </row>
    <row r="702" spans="2:2" x14ac:dyDescent="0.35">
      <c r="B702" s="174"/>
    </row>
    <row r="703" spans="2:2" x14ac:dyDescent="0.35">
      <c r="B703" s="174"/>
    </row>
    <row r="704" spans="2:2" x14ac:dyDescent="0.35">
      <c r="B704" s="174"/>
    </row>
    <row r="705" spans="2:2" x14ac:dyDescent="0.35">
      <c r="B705" s="174"/>
    </row>
    <row r="706" spans="2:2" x14ac:dyDescent="0.35">
      <c r="B706" s="174"/>
    </row>
    <row r="707" spans="2:2" x14ac:dyDescent="0.35">
      <c r="B707" s="174"/>
    </row>
    <row r="708" spans="2:2" x14ac:dyDescent="0.35">
      <c r="B708" s="174"/>
    </row>
    <row r="709" spans="2:2" x14ac:dyDescent="0.35">
      <c r="B709" s="174"/>
    </row>
    <row r="710" spans="2:2" x14ac:dyDescent="0.35">
      <c r="B710" s="174"/>
    </row>
    <row r="711" spans="2:2" x14ac:dyDescent="0.35">
      <c r="B711" s="174"/>
    </row>
    <row r="712" spans="2:2" x14ac:dyDescent="0.35">
      <c r="B712" s="174"/>
    </row>
    <row r="713" spans="2:2" x14ac:dyDescent="0.35">
      <c r="B713" s="174"/>
    </row>
    <row r="714" spans="2:2" x14ac:dyDescent="0.35">
      <c r="B714" s="174"/>
    </row>
    <row r="715" spans="2:2" x14ac:dyDescent="0.35">
      <c r="B715" s="174"/>
    </row>
    <row r="716" spans="2:2" x14ac:dyDescent="0.35">
      <c r="B716" s="174"/>
    </row>
    <row r="717" spans="2:2" x14ac:dyDescent="0.35">
      <c r="B717" s="174"/>
    </row>
    <row r="718" spans="2:2" x14ac:dyDescent="0.35">
      <c r="B718" s="174"/>
    </row>
    <row r="719" spans="2:2" x14ac:dyDescent="0.35">
      <c r="B719" s="174"/>
    </row>
    <row r="720" spans="2:2" x14ac:dyDescent="0.35">
      <c r="B720" s="174"/>
    </row>
    <row r="721" spans="2:2" x14ac:dyDescent="0.35">
      <c r="B721" s="174"/>
    </row>
    <row r="722" spans="2:2" x14ac:dyDescent="0.35">
      <c r="B722" s="174"/>
    </row>
    <row r="723" spans="2:2" x14ac:dyDescent="0.35">
      <c r="B723" s="174"/>
    </row>
    <row r="724" spans="2:2" x14ac:dyDescent="0.35">
      <c r="B724" s="174"/>
    </row>
    <row r="725" spans="2:2" x14ac:dyDescent="0.35">
      <c r="B725" s="174"/>
    </row>
    <row r="726" spans="2:2" x14ac:dyDescent="0.35">
      <c r="B726" s="174"/>
    </row>
    <row r="727" spans="2:2" x14ac:dyDescent="0.35">
      <c r="B727" s="174"/>
    </row>
    <row r="728" spans="2:2" x14ac:dyDescent="0.35">
      <c r="B728" s="174"/>
    </row>
    <row r="729" spans="2:2" x14ac:dyDescent="0.35">
      <c r="B729" s="174"/>
    </row>
    <row r="730" spans="2:2" x14ac:dyDescent="0.35">
      <c r="B730" s="174"/>
    </row>
    <row r="731" spans="2:2" x14ac:dyDescent="0.35">
      <c r="B731" s="174"/>
    </row>
    <row r="732" spans="2:2" x14ac:dyDescent="0.35">
      <c r="B732" s="174"/>
    </row>
    <row r="733" spans="2:2" x14ac:dyDescent="0.35">
      <c r="B733" s="174"/>
    </row>
    <row r="734" spans="2:2" x14ac:dyDescent="0.35">
      <c r="B734" s="174"/>
    </row>
    <row r="735" spans="2:2" x14ac:dyDescent="0.35">
      <c r="B735" s="174"/>
    </row>
    <row r="736" spans="2:2" x14ac:dyDescent="0.35">
      <c r="B736" s="174"/>
    </row>
    <row r="737" spans="2:2" x14ac:dyDescent="0.35">
      <c r="B737" s="174"/>
    </row>
    <row r="738" spans="2:2" x14ac:dyDescent="0.35">
      <c r="B738" s="174"/>
    </row>
    <row r="739" spans="2:2" x14ac:dyDescent="0.35">
      <c r="B739" s="174"/>
    </row>
    <row r="740" spans="2:2" x14ac:dyDescent="0.35">
      <c r="B740" s="174"/>
    </row>
    <row r="741" spans="2:2" x14ac:dyDescent="0.35">
      <c r="B741" s="174"/>
    </row>
    <row r="742" spans="2:2" x14ac:dyDescent="0.35">
      <c r="B742" s="174"/>
    </row>
    <row r="743" spans="2:2" x14ac:dyDescent="0.35">
      <c r="B743" s="174"/>
    </row>
    <row r="744" spans="2:2" x14ac:dyDescent="0.35">
      <c r="B744" s="174"/>
    </row>
    <row r="745" spans="2:2" x14ac:dyDescent="0.35">
      <c r="B745" s="174"/>
    </row>
    <row r="746" spans="2:2" x14ac:dyDescent="0.35">
      <c r="B746" s="174"/>
    </row>
    <row r="747" spans="2:2" x14ac:dyDescent="0.35">
      <c r="B747" s="174"/>
    </row>
    <row r="748" spans="2:2" x14ac:dyDescent="0.35">
      <c r="B748" s="174"/>
    </row>
    <row r="749" spans="2:2" x14ac:dyDescent="0.35">
      <c r="B749" s="174"/>
    </row>
    <row r="750" spans="2:2" x14ac:dyDescent="0.35">
      <c r="B750" s="174"/>
    </row>
    <row r="751" spans="2:2" x14ac:dyDescent="0.35">
      <c r="B751" s="174"/>
    </row>
    <row r="752" spans="2:2" x14ac:dyDescent="0.35">
      <c r="B752" s="174"/>
    </row>
    <row r="753" spans="2:2" x14ac:dyDescent="0.35">
      <c r="B753" s="174"/>
    </row>
    <row r="754" spans="2:2" x14ac:dyDescent="0.35">
      <c r="B754" s="174"/>
    </row>
    <row r="755" spans="2:2" x14ac:dyDescent="0.35">
      <c r="B755" s="174"/>
    </row>
    <row r="756" spans="2:2" x14ac:dyDescent="0.35">
      <c r="B756" s="174"/>
    </row>
    <row r="757" spans="2:2" x14ac:dyDescent="0.35">
      <c r="B757" s="174"/>
    </row>
    <row r="758" spans="2:2" x14ac:dyDescent="0.35">
      <c r="B758" s="174"/>
    </row>
    <row r="759" spans="2:2" x14ac:dyDescent="0.35">
      <c r="B759" s="174"/>
    </row>
    <row r="760" spans="2:2" x14ac:dyDescent="0.35">
      <c r="B760" s="174"/>
    </row>
    <row r="761" spans="2:2" x14ac:dyDescent="0.35">
      <c r="B761" s="174"/>
    </row>
    <row r="762" spans="2:2" x14ac:dyDescent="0.35">
      <c r="B762" s="174"/>
    </row>
    <row r="763" spans="2:2" x14ac:dyDescent="0.35">
      <c r="B763" s="174"/>
    </row>
    <row r="764" spans="2:2" x14ac:dyDescent="0.35">
      <c r="B764" s="174"/>
    </row>
    <row r="765" spans="2:2" x14ac:dyDescent="0.35">
      <c r="B765" s="174"/>
    </row>
    <row r="766" spans="2:2" x14ac:dyDescent="0.35">
      <c r="B766" s="174"/>
    </row>
    <row r="767" spans="2:2" x14ac:dyDescent="0.35">
      <c r="B767" s="174"/>
    </row>
    <row r="768" spans="2:2" x14ac:dyDescent="0.35">
      <c r="B768" s="174"/>
    </row>
    <row r="769" spans="2:2" x14ac:dyDescent="0.35">
      <c r="B769" s="174"/>
    </row>
    <row r="770" spans="2:2" x14ac:dyDescent="0.35">
      <c r="B770" s="174"/>
    </row>
    <row r="771" spans="2:2" x14ac:dyDescent="0.35">
      <c r="B771" s="174"/>
    </row>
    <row r="772" spans="2:2" x14ac:dyDescent="0.35">
      <c r="B772" s="174"/>
    </row>
    <row r="773" spans="2:2" x14ac:dyDescent="0.35">
      <c r="B773" s="174"/>
    </row>
    <row r="774" spans="2:2" x14ac:dyDescent="0.35">
      <c r="B774" s="174"/>
    </row>
    <row r="775" spans="2:2" x14ac:dyDescent="0.35">
      <c r="B775" s="174"/>
    </row>
    <row r="776" spans="2:2" x14ac:dyDescent="0.35">
      <c r="B776" s="174"/>
    </row>
    <row r="777" spans="2:2" x14ac:dyDescent="0.35">
      <c r="B777" s="174"/>
    </row>
    <row r="778" spans="2:2" x14ac:dyDescent="0.35">
      <c r="B778" s="174"/>
    </row>
    <row r="779" spans="2:2" x14ac:dyDescent="0.35">
      <c r="B779" s="174"/>
    </row>
    <row r="780" spans="2:2" x14ac:dyDescent="0.35">
      <c r="B780" s="174"/>
    </row>
    <row r="781" spans="2:2" x14ac:dyDescent="0.35">
      <c r="B781" s="174"/>
    </row>
    <row r="782" spans="2:2" x14ac:dyDescent="0.35">
      <c r="B782" s="174"/>
    </row>
    <row r="783" spans="2:2" x14ac:dyDescent="0.35">
      <c r="B783" s="174"/>
    </row>
    <row r="784" spans="2:2" x14ac:dyDescent="0.35">
      <c r="B784" s="174"/>
    </row>
    <row r="785" spans="2:2" x14ac:dyDescent="0.35">
      <c r="B785" s="174"/>
    </row>
    <row r="786" spans="2:2" x14ac:dyDescent="0.35">
      <c r="B786" s="174"/>
    </row>
    <row r="787" spans="2:2" x14ac:dyDescent="0.35">
      <c r="B787" s="174"/>
    </row>
    <row r="788" spans="2:2" x14ac:dyDescent="0.35">
      <c r="B788" s="174"/>
    </row>
    <row r="789" spans="2:2" x14ac:dyDescent="0.35">
      <c r="B789" s="174"/>
    </row>
    <row r="790" spans="2:2" x14ac:dyDescent="0.35">
      <c r="B790" s="174"/>
    </row>
    <row r="791" spans="2:2" x14ac:dyDescent="0.35">
      <c r="B791" s="174"/>
    </row>
    <row r="792" spans="2:2" x14ac:dyDescent="0.35">
      <c r="B792" s="174"/>
    </row>
    <row r="793" spans="2:2" x14ac:dyDescent="0.35">
      <c r="B793" s="174"/>
    </row>
    <row r="794" spans="2:2" x14ac:dyDescent="0.35">
      <c r="B794" s="174"/>
    </row>
    <row r="795" spans="2:2" x14ac:dyDescent="0.35">
      <c r="B795" s="174"/>
    </row>
    <row r="796" spans="2:2" x14ac:dyDescent="0.35">
      <c r="B796" s="174"/>
    </row>
    <row r="797" spans="2:2" x14ac:dyDescent="0.35">
      <c r="B797" s="174"/>
    </row>
    <row r="798" spans="2:2" x14ac:dyDescent="0.35">
      <c r="B798" s="174"/>
    </row>
    <row r="799" spans="2:2" x14ac:dyDescent="0.35">
      <c r="B799" s="174"/>
    </row>
    <row r="800" spans="2:2" x14ac:dyDescent="0.35">
      <c r="B800" s="174"/>
    </row>
    <row r="801" spans="2:2" x14ac:dyDescent="0.35">
      <c r="B801" s="174"/>
    </row>
    <row r="802" spans="2:2" x14ac:dyDescent="0.35">
      <c r="B802" s="174"/>
    </row>
    <row r="803" spans="2:2" x14ac:dyDescent="0.35">
      <c r="B803" s="174"/>
    </row>
    <row r="804" spans="2:2" x14ac:dyDescent="0.35">
      <c r="B804" s="174"/>
    </row>
    <row r="805" spans="2:2" x14ac:dyDescent="0.35">
      <c r="B805" s="174"/>
    </row>
    <row r="806" spans="2:2" x14ac:dyDescent="0.35">
      <c r="B806" s="174"/>
    </row>
    <row r="807" spans="2:2" x14ac:dyDescent="0.35">
      <c r="B807" s="174"/>
    </row>
    <row r="808" spans="2:2" x14ac:dyDescent="0.35">
      <c r="B808" s="174"/>
    </row>
    <row r="809" spans="2:2" x14ac:dyDescent="0.35">
      <c r="B809" s="174"/>
    </row>
    <row r="810" spans="2:2" x14ac:dyDescent="0.35">
      <c r="B810" s="174"/>
    </row>
    <row r="811" spans="2:2" x14ac:dyDescent="0.35">
      <c r="B811" s="174"/>
    </row>
    <row r="812" spans="2:2" x14ac:dyDescent="0.35">
      <c r="B812" s="174"/>
    </row>
    <row r="813" spans="2:2" x14ac:dyDescent="0.35">
      <c r="B813" s="174"/>
    </row>
    <row r="814" spans="2:2" x14ac:dyDescent="0.35">
      <c r="B814" s="174"/>
    </row>
    <row r="815" spans="2:2" x14ac:dyDescent="0.35">
      <c r="B815" s="174"/>
    </row>
    <row r="816" spans="2:2" x14ac:dyDescent="0.35">
      <c r="B816" s="174"/>
    </row>
    <row r="817" spans="2:2" x14ac:dyDescent="0.35">
      <c r="B817" s="174"/>
    </row>
    <row r="818" spans="2:2" x14ac:dyDescent="0.35">
      <c r="B818" s="174"/>
    </row>
    <row r="819" spans="2:2" x14ac:dyDescent="0.35">
      <c r="B819" s="174"/>
    </row>
    <row r="820" spans="2:2" x14ac:dyDescent="0.35">
      <c r="B820" s="174"/>
    </row>
    <row r="821" spans="2:2" x14ac:dyDescent="0.35">
      <c r="B821" s="174"/>
    </row>
    <row r="822" spans="2:2" x14ac:dyDescent="0.35">
      <c r="B822" s="174"/>
    </row>
    <row r="823" spans="2:2" x14ac:dyDescent="0.35">
      <c r="B823" s="174"/>
    </row>
    <row r="824" spans="2:2" x14ac:dyDescent="0.35">
      <c r="B824" s="174"/>
    </row>
    <row r="825" spans="2:2" x14ac:dyDescent="0.35">
      <c r="B825" s="174"/>
    </row>
    <row r="826" spans="2:2" x14ac:dyDescent="0.35">
      <c r="B826" s="174"/>
    </row>
    <row r="827" spans="2:2" x14ac:dyDescent="0.35">
      <c r="B827" s="174"/>
    </row>
    <row r="828" spans="2:2" x14ac:dyDescent="0.35">
      <c r="B828" s="174"/>
    </row>
    <row r="829" spans="2:2" x14ac:dyDescent="0.35">
      <c r="B829" s="174"/>
    </row>
    <row r="830" spans="2:2" x14ac:dyDescent="0.35">
      <c r="B830" s="174"/>
    </row>
    <row r="831" spans="2:2" x14ac:dyDescent="0.35">
      <c r="B831" s="174"/>
    </row>
    <row r="832" spans="2:2" x14ac:dyDescent="0.35">
      <c r="B832" s="174"/>
    </row>
    <row r="833" spans="2:2" x14ac:dyDescent="0.35">
      <c r="B833" s="174"/>
    </row>
    <row r="834" spans="2:2" x14ac:dyDescent="0.35">
      <c r="B834" s="174"/>
    </row>
    <row r="835" spans="2:2" x14ac:dyDescent="0.35">
      <c r="B835" s="174"/>
    </row>
    <row r="836" spans="2:2" x14ac:dyDescent="0.35">
      <c r="B836" s="174"/>
    </row>
    <row r="837" spans="2:2" x14ac:dyDescent="0.35">
      <c r="B837" s="174"/>
    </row>
    <row r="838" spans="2:2" x14ac:dyDescent="0.35">
      <c r="B838" s="174"/>
    </row>
    <row r="839" spans="2:2" x14ac:dyDescent="0.35">
      <c r="B839" s="174"/>
    </row>
    <row r="840" spans="2:2" x14ac:dyDescent="0.35">
      <c r="B840" s="174"/>
    </row>
    <row r="841" spans="2:2" x14ac:dyDescent="0.35">
      <c r="B841" s="174"/>
    </row>
    <row r="842" spans="2:2" x14ac:dyDescent="0.35">
      <c r="B842" s="174"/>
    </row>
    <row r="843" spans="2:2" x14ac:dyDescent="0.35">
      <c r="B843" s="174"/>
    </row>
    <row r="844" spans="2:2" x14ac:dyDescent="0.35">
      <c r="B844" s="174"/>
    </row>
    <row r="845" spans="2:2" x14ac:dyDescent="0.35">
      <c r="B845" s="174"/>
    </row>
    <row r="846" spans="2:2" x14ac:dyDescent="0.35">
      <c r="B846" s="174"/>
    </row>
    <row r="847" spans="2:2" x14ac:dyDescent="0.35">
      <c r="B847" s="174"/>
    </row>
    <row r="848" spans="2:2" x14ac:dyDescent="0.35">
      <c r="B848" s="174"/>
    </row>
    <row r="849" spans="2:2" x14ac:dyDescent="0.35">
      <c r="B849" s="174"/>
    </row>
    <row r="850" spans="2:2" x14ac:dyDescent="0.35">
      <c r="B850" s="174"/>
    </row>
    <row r="851" spans="2:2" x14ac:dyDescent="0.35">
      <c r="B851" s="174"/>
    </row>
    <row r="852" spans="2:2" x14ac:dyDescent="0.35">
      <c r="B852" s="174"/>
    </row>
    <row r="853" spans="2:2" x14ac:dyDescent="0.35">
      <c r="B853" s="174"/>
    </row>
    <row r="854" spans="2:2" x14ac:dyDescent="0.35">
      <c r="B854" s="174"/>
    </row>
    <row r="855" spans="2:2" x14ac:dyDescent="0.35">
      <c r="B855" s="174"/>
    </row>
    <row r="856" spans="2:2" x14ac:dyDescent="0.35">
      <c r="B856" s="174"/>
    </row>
    <row r="857" spans="2:2" x14ac:dyDescent="0.35">
      <c r="B857" s="174"/>
    </row>
    <row r="858" spans="2:2" x14ac:dyDescent="0.35">
      <c r="B858" s="174"/>
    </row>
    <row r="859" spans="2:2" x14ac:dyDescent="0.35">
      <c r="B859" s="174"/>
    </row>
    <row r="860" spans="2:2" x14ac:dyDescent="0.35">
      <c r="B860" s="174"/>
    </row>
    <row r="861" spans="2:2" x14ac:dyDescent="0.35">
      <c r="B861" s="174"/>
    </row>
    <row r="862" spans="2:2" x14ac:dyDescent="0.35">
      <c r="B862" s="174"/>
    </row>
    <row r="863" spans="2:2" x14ac:dyDescent="0.35">
      <c r="B863" s="174"/>
    </row>
    <row r="864" spans="2:2" x14ac:dyDescent="0.35">
      <c r="B864" s="174"/>
    </row>
    <row r="865" spans="2:2" x14ac:dyDescent="0.35">
      <c r="B865" s="174"/>
    </row>
    <row r="866" spans="2:2" x14ac:dyDescent="0.35">
      <c r="B866" s="174"/>
    </row>
    <row r="867" spans="2:2" x14ac:dyDescent="0.35">
      <c r="B867" s="174"/>
    </row>
    <row r="868" spans="2:2" x14ac:dyDescent="0.35">
      <c r="B868" s="174"/>
    </row>
    <row r="869" spans="2:2" x14ac:dyDescent="0.35">
      <c r="B869" s="174"/>
    </row>
    <row r="870" spans="2:2" x14ac:dyDescent="0.35">
      <c r="B870" s="174"/>
    </row>
    <row r="871" spans="2:2" x14ac:dyDescent="0.35">
      <c r="B871" s="174"/>
    </row>
    <row r="872" spans="2:2" x14ac:dyDescent="0.35">
      <c r="B872" s="174"/>
    </row>
    <row r="873" spans="2:2" x14ac:dyDescent="0.35">
      <c r="B873" s="174"/>
    </row>
    <row r="874" spans="2:2" x14ac:dyDescent="0.35">
      <c r="B874" s="174"/>
    </row>
    <row r="875" spans="2:2" x14ac:dyDescent="0.35">
      <c r="B875" s="174"/>
    </row>
    <row r="876" spans="2:2" x14ac:dyDescent="0.35">
      <c r="B876" s="174"/>
    </row>
    <row r="877" spans="2:2" x14ac:dyDescent="0.35">
      <c r="B877" s="174"/>
    </row>
    <row r="878" spans="2:2" x14ac:dyDescent="0.35">
      <c r="B878" s="174"/>
    </row>
    <row r="879" spans="2:2" x14ac:dyDescent="0.35">
      <c r="B879" s="174"/>
    </row>
    <row r="880" spans="2:2" x14ac:dyDescent="0.35">
      <c r="B880" s="174"/>
    </row>
    <row r="881" spans="2:2" x14ac:dyDescent="0.35">
      <c r="B881" s="174"/>
    </row>
    <row r="882" spans="2:2" x14ac:dyDescent="0.35">
      <c r="B882" s="174"/>
    </row>
    <row r="883" spans="2:2" x14ac:dyDescent="0.35">
      <c r="B883" s="174"/>
    </row>
    <row r="884" spans="2:2" x14ac:dyDescent="0.35">
      <c r="B884" s="174"/>
    </row>
    <row r="885" spans="2:2" x14ac:dyDescent="0.35">
      <c r="B885" s="174"/>
    </row>
    <row r="886" spans="2:2" x14ac:dyDescent="0.35">
      <c r="B886" s="174"/>
    </row>
    <row r="887" spans="2:2" x14ac:dyDescent="0.35">
      <c r="B887" s="174"/>
    </row>
    <row r="888" spans="2:2" x14ac:dyDescent="0.35">
      <c r="B888" s="174"/>
    </row>
    <row r="889" spans="2:2" x14ac:dyDescent="0.35">
      <c r="B889" s="174"/>
    </row>
    <row r="890" spans="2:2" x14ac:dyDescent="0.35">
      <c r="B890" s="174"/>
    </row>
    <row r="891" spans="2:2" x14ac:dyDescent="0.35">
      <c r="B891" s="174"/>
    </row>
    <row r="892" spans="2:2" x14ac:dyDescent="0.35">
      <c r="B892" s="174"/>
    </row>
    <row r="893" spans="2:2" x14ac:dyDescent="0.35">
      <c r="B893" s="174"/>
    </row>
    <row r="894" spans="2:2" x14ac:dyDescent="0.35">
      <c r="B894" s="174"/>
    </row>
    <row r="895" spans="2:2" x14ac:dyDescent="0.35">
      <c r="B895" s="174"/>
    </row>
    <row r="896" spans="2:2" x14ac:dyDescent="0.35">
      <c r="B896" s="174"/>
    </row>
    <row r="897" spans="2:2" x14ac:dyDescent="0.35">
      <c r="B897" s="174"/>
    </row>
    <row r="898" spans="2:2" x14ac:dyDescent="0.35">
      <c r="B898" s="174"/>
    </row>
    <row r="899" spans="2:2" x14ac:dyDescent="0.35">
      <c r="B899" s="174"/>
    </row>
    <row r="900" spans="2:2" x14ac:dyDescent="0.35">
      <c r="B900" s="174"/>
    </row>
    <row r="901" spans="2:2" x14ac:dyDescent="0.35">
      <c r="B901" s="174"/>
    </row>
    <row r="902" spans="2:2" x14ac:dyDescent="0.35">
      <c r="B902" s="174"/>
    </row>
    <row r="903" spans="2:2" x14ac:dyDescent="0.35">
      <c r="B903" s="174"/>
    </row>
    <row r="904" spans="2:2" x14ac:dyDescent="0.35">
      <c r="B904" s="174"/>
    </row>
    <row r="905" spans="2:2" x14ac:dyDescent="0.35">
      <c r="B905" s="174"/>
    </row>
    <row r="906" spans="2:2" x14ac:dyDescent="0.35">
      <c r="B906" s="174"/>
    </row>
    <row r="907" spans="2:2" x14ac:dyDescent="0.35">
      <c r="B907" s="174"/>
    </row>
    <row r="908" spans="2:2" x14ac:dyDescent="0.35">
      <c r="B908" s="174"/>
    </row>
    <row r="909" spans="2:2" x14ac:dyDescent="0.35">
      <c r="B909" s="174"/>
    </row>
    <row r="910" spans="2:2" x14ac:dyDescent="0.35">
      <c r="B910" s="174"/>
    </row>
    <row r="911" spans="2:2" x14ac:dyDescent="0.35">
      <c r="B911" s="174"/>
    </row>
    <row r="912" spans="2:2" x14ac:dyDescent="0.35">
      <c r="B912" s="174"/>
    </row>
    <row r="913" spans="2:2" x14ac:dyDescent="0.35">
      <c r="B913" s="174"/>
    </row>
    <row r="914" spans="2:2" x14ac:dyDescent="0.35">
      <c r="B914" s="174"/>
    </row>
    <row r="915" spans="2:2" x14ac:dyDescent="0.35">
      <c r="B915" s="174"/>
    </row>
    <row r="916" spans="2:2" x14ac:dyDescent="0.35">
      <c r="B916" s="174"/>
    </row>
    <row r="917" spans="2:2" x14ac:dyDescent="0.35">
      <c r="B917" s="174"/>
    </row>
    <row r="918" spans="2:2" x14ac:dyDescent="0.35">
      <c r="B918" s="174"/>
    </row>
    <row r="919" spans="2:2" x14ac:dyDescent="0.35">
      <c r="B919" s="174"/>
    </row>
    <row r="920" spans="2:2" x14ac:dyDescent="0.35">
      <c r="B920" s="174"/>
    </row>
    <row r="921" spans="2:2" x14ac:dyDescent="0.35">
      <c r="B921" s="174"/>
    </row>
    <row r="922" spans="2:2" x14ac:dyDescent="0.35">
      <c r="B922" s="174"/>
    </row>
    <row r="923" spans="2:2" x14ac:dyDescent="0.35">
      <c r="B923" s="174"/>
    </row>
    <row r="924" spans="2:2" x14ac:dyDescent="0.35">
      <c r="B924" s="174"/>
    </row>
    <row r="925" spans="2:2" x14ac:dyDescent="0.35">
      <c r="B925" s="174"/>
    </row>
    <row r="926" spans="2:2" x14ac:dyDescent="0.35">
      <c r="B926" s="174"/>
    </row>
    <row r="927" spans="2:2" x14ac:dyDescent="0.35">
      <c r="B927" s="174"/>
    </row>
    <row r="928" spans="2:2" x14ac:dyDescent="0.35">
      <c r="B928" s="174"/>
    </row>
    <row r="929" spans="2:2" x14ac:dyDescent="0.35">
      <c r="B929" s="174"/>
    </row>
    <row r="930" spans="2:2" x14ac:dyDescent="0.35">
      <c r="B930" s="174"/>
    </row>
    <row r="931" spans="2:2" x14ac:dyDescent="0.35">
      <c r="B931" s="174"/>
    </row>
    <row r="932" spans="2:2" x14ac:dyDescent="0.35">
      <c r="B932" s="174"/>
    </row>
    <row r="933" spans="2:2" x14ac:dyDescent="0.35">
      <c r="B933" s="174"/>
    </row>
    <row r="934" spans="2:2" x14ac:dyDescent="0.35">
      <c r="B934" s="174"/>
    </row>
    <row r="935" spans="2:2" x14ac:dyDescent="0.35">
      <c r="B935" s="174"/>
    </row>
    <row r="936" spans="2:2" x14ac:dyDescent="0.35">
      <c r="B936" s="174"/>
    </row>
    <row r="937" spans="2:2" x14ac:dyDescent="0.35">
      <c r="B937" s="174"/>
    </row>
    <row r="938" spans="2:2" x14ac:dyDescent="0.35">
      <c r="B938" s="174"/>
    </row>
    <row r="939" spans="2:2" x14ac:dyDescent="0.35">
      <c r="B939" s="174"/>
    </row>
    <row r="940" spans="2:2" x14ac:dyDescent="0.35">
      <c r="B940" s="174"/>
    </row>
    <row r="941" spans="2:2" x14ac:dyDescent="0.35">
      <c r="B941" s="174"/>
    </row>
    <row r="942" spans="2:2" x14ac:dyDescent="0.35">
      <c r="B942" s="174"/>
    </row>
    <row r="943" spans="2:2" x14ac:dyDescent="0.35">
      <c r="B943" s="174"/>
    </row>
    <row r="944" spans="2:2" x14ac:dyDescent="0.35">
      <c r="B944" s="174"/>
    </row>
    <row r="945" spans="2:2" x14ac:dyDescent="0.35">
      <c r="B945" s="174"/>
    </row>
    <row r="946" spans="2:2" x14ac:dyDescent="0.35">
      <c r="B946" s="174"/>
    </row>
    <row r="947" spans="2:2" x14ac:dyDescent="0.35">
      <c r="B947" s="174"/>
    </row>
    <row r="948" spans="2:2" x14ac:dyDescent="0.35">
      <c r="B948" s="174"/>
    </row>
    <row r="949" spans="2:2" x14ac:dyDescent="0.35">
      <c r="B949" s="174"/>
    </row>
    <row r="950" spans="2:2" x14ac:dyDescent="0.35">
      <c r="B950" s="174"/>
    </row>
    <row r="951" spans="2:2" x14ac:dyDescent="0.35">
      <c r="B951" s="174"/>
    </row>
    <row r="952" spans="2:2" x14ac:dyDescent="0.35">
      <c r="B952" s="174"/>
    </row>
    <row r="953" spans="2:2" x14ac:dyDescent="0.35">
      <c r="B953" s="174"/>
    </row>
    <row r="954" spans="2:2" x14ac:dyDescent="0.35">
      <c r="B954" s="174"/>
    </row>
    <row r="955" spans="2:2" x14ac:dyDescent="0.35">
      <c r="B955" s="174"/>
    </row>
    <row r="956" spans="2:2" x14ac:dyDescent="0.35">
      <c r="B956" s="174"/>
    </row>
    <row r="957" spans="2:2" x14ac:dyDescent="0.35">
      <c r="B957" s="174"/>
    </row>
    <row r="958" spans="2:2" x14ac:dyDescent="0.35">
      <c r="B958" s="174"/>
    </row>
    <row r="959" spans="2:2" x14ac:dyDescent="0.35">
      <c r="B959" s="174"/>
    </row>
    <row r="960" spans="2:2" x14ac:dyDescent="0.35">
      <c r="B960" s="174"/>
    </row>
    <row r="961" spans="2:2" x14ac:dyDescent="0.35">
      <c r="B961" s="174"/>
    </row>
    <row r="962" spans="2:2" x14ac:dyDescent="0.35">
      <c r="B962" s="174"/>
    </row>
    <row r="963" spans="2:2" x14ac:dyDescent="0.35">
      <c r="B963" s="174"/>
    </row>
    <row r="964" spans="2:2" x14ac:dyDescent="0.35">
      <c r="B964" s="174"/>
    </row>
    <row r="965" spans="2:2" x14ac:dyDescent="0.35">
      <c r="B965" s="174"/>
    </row>
    <row r="966" spans="2:2" x14ac:dyDescent="0.35">
      <c r="B966" s="174"/>
    </row>
    <row r="967" spans="2:2" x14ac:dyDescent="0.35">
      <c r="B967" s="174"/>
    </row>
    <row r="968" spans="2:2" x14ac:dyDescent="0.35">
      <c r="B968" s="174"/>
    </row>
    <row r="969" spans="2:2" x14ac:dyDescent="0.35">
      <c r="B969" s="174"/>
    </row>
    <row r="970" spans="2:2" x14ac:dyDescent="0.35">
      <c r="B970" s="174"/>
    </row>
    <row r="971" spans="2:2" x14ac:dyDescent="0.35">
      <c r="B971" s="174"/>
    </row>
    <row r="972" spans="2:2" x14ac:dyDescent="0.35">
      <c r="B972" s="174"/>
    </row>
    <row r="973" spans="2:2" x14ac:dyDescent="0.35">
      <c r="B973" s="174"/>
    </row>
    <row r="974" spans="2:2" x14ac:dyDescent="0.35">
      <c r="B974" s="174"/>
    </row>
    <row r="975" spans="2:2" x14ac:dyDescent="0.35">
      <c r="B975" s="174"/>
    </row>
    <row r="976" spans="2:2" x14ac:dyDescent="0.35">
      <c r="B976" s="174"/>
    </row>
    <row r="977" spans="2:2" x14ac:dyDescent="0.35">
      <c r="B977" s="174"/>
    </row>
    <row r="978" spans="2:2" x14ac:dyDescent="0.35">
      <c r="B978" s="174"/>
    </row>
    <row r="979" spans="2:2" x14ac:dyDescent="0.35">
      <c r="B979" s="174"/>
    </row>
    <row r="980" spans="2:2" x14ac:dyDescent="0.35">
      <c r="B980" s="174"/>
    </row>
    <row r="981" spans="2:2" x14ac:dyDescent="0.35">
      <c r="B981" s="174"/>
    </row>
    <row r="982" spans="2:2" x14ac:dyDescent="0.35">
      <c r="B982" s="174"/>
    </row>
    <row r="983" spans="2:2" x14ac:dyDescent="0.35">
      <c r="B983" s="174"/>
    </row>
    <row r="984" spans="2:2" x14ac:dyDescent="0.35">
      <c r="B984" s="174"/>
    </row>
    <row r="985" spans="2:2" x14ac:dyDescent="0.35">
      <c r="B985" s="174"/>
    </row>
    <row r="986" spans="2:2" x14ac:dyDescent="0.35">
      <c r="B986" s="174"/>
    </row>
    <row r="987" spans="2:2" x14ac:dyDescent="0.35">
      <c r="B987" s="174"/>
    </row>
    <row r="988" spans="2:2" x14ac:dyDescent="0.35">
      <c r="B988" s="174"/>
    </row>
    <row r="989" spans="2:2" x14ac:dyDescent="0.35">
      <c r="B989" s="174"/>
    </row>
    <row r="990" spans="2:2" x14ac:dyDescent="0.35">
      <c r="B990" s="174"/>
    </row>
    <row r="991" spans="2:2" x14ac:dyDescent="0.35">
      <c r="B991" s="174"/>
    </row>
    <row r="992" spans="2:2" x14ac:dyDescent="0.35">
      <c r="B992" s="174"/>
    </row>
    <row r="993" spans="2:2" x14ac:dyDescent="0.35">
      <c r="B993" s="174"/>
    </row>
    <row r="994" spans="2:2" x14ac:dyDescent="0.35">
      <c r="B994" s="174"/>
    </row>
    <row r="995" spans="2:2" x14ac:dyDescent="0.35">
      <c r="B995" s="174"/>
    </row>
    <row r="996" spans="2:2" x14ac:dyDescent="0.35">
      <c r="B996" s="174"/>
    </row>
    <row r="997" spans="2:2" x14ac:dyDescent="0.35">
      <c r="B997" s="174"/>
    </row>
    <row r="998" spans="2:2" x14ac:dyDescent="0.35">
      <c r="B998" s="174"/>
    </row>
    <row r="999" spans="2:2" x14ac:dyDescent="0.35">
      <c r="B999" s="174"/>
    </row>
    <row r="1000" spans="2:2" x14ac:dyDescent="0.35">
      <c r="B1000" s="174"/>
    </row>
    <row r="1001" spans="2:2" x14ac:dyDescent="0.35">
      <c r="B1001" s="174"/>
    </row>
    <row r="1002" spans="2:2" x14ac:dyDescent="0.35">
      <c r="B1002" s="174"/>
    </row>
    <row r="1003" spans="2:2" x14ac:dyDescent="0.35">
      <c r="B1003" s="174"/>
    </row>
    <row r="1004" spans="2:2" x14ac:dyDescent="0.35">
      <c r="B1004" s="174"/>
    </row>
    <row r="1005" spans="2:2" x14ac:dyDescent="0.35">
      <c r="B1005" s="174"/>
    </row>
    <row r="1006" spans="2:2" x14ac:dyDescent="0.35">
      <c r="B1006" s="174"/>
    </row>
    <row r="1007" spans="2:2" x14ac:dyDescent="0.35">
      <c r="B1007" s="174"/>
    </row>
    <row r="1008" spans="2:2" x14ac:dyDescent="0.35">
      <c r="B1008" s="174"/>
    </row>
    <row r="1009" spans="2:2" x14ac:dyDescent="0.35">
      <c r="B1009" s="174"/>
    </row>
    <row r="1010" spans="2:2" x14ac:dyDescent="0.35">
      <c r="B1010" s="174"/>
    </row>
    <row r="1011" spans="2:2" x14ac:dyDescent="0.35">
      <c r="B1011" s="174"/>
    </row>
    <row r="1012" spans="2:2" x14ac:dyDescent="0.35">
      <c r="B1012" s="174"/>
    </row>
    <row r="1013" spans="2:2" x14ac:dyDescent="0.35">
      <c r="B1013" s="174"/>
    </row>
    <row r="1014" spans="2:2" x14ac:dyDescent="0.35">
      <c r="B1014" s="174"/>
    </row>
    <row r="1015" spans="2:2" x14ac:dyDescent="0.35">
      <c r="B1015" s="174"/>
    </row>
    <row r="1016" spans="2:2" x14ac:dyDescent="0.35">
      <c r="B1016" s="174"/>
    </row>
    <row r="1017" spans="2:2" x14ac:dyDescent="0.35">
      <c r="B1017" s="174"/>
    </row>
    <row r="1018" spans="2:2" x14ac:dyDescent="0.35">
      <c r="B1018" s="174"/>
    </row>
    <row r="1019" spans="2:2" x14ac:dyDescent="0.35">
      <c r="B1019" s="174"/>
    </row>
    <row r="1020" spans="2:2" x14ac:dyDescent="0.35">
      <c r="B1020" s="174"/>
    </row>
    <row r="1021" spans="2:2" x14ac:dyDescent="0.35">
      <c r="B1021" s="174"/>
    </row>
    <row r="1022" spans="2:2" x14ac:dyDescent="0.35">
      <c r="B1022" s="174"/>
    </row>
    <row r="1023" spans="2:2" x14ac:dyDescent="0.35">
      <c r="B1023" s="174"/>
    </row>
    <row r="1024" spans="2:2" x14ac:dyDescent="0.35">
      <c r="B1024" s="174"/>
    </row>
    <row r="1025" spans="2:2" x14ac:dyDescent="0.35">
      <c r="B1025" s="174"/>
    </row>
    <row r="1026" spans="2:2" x14ac:dyDescent="0.35">
      <c r="B1026" s="174"/>
    </row>
    <row r="1027" spans="2:2" x14ac:dyDescent="0.35">
      <c r="B1027" s="174"/>
    </row>
    <row r="1028" spans="2:2" x14ac:dyDescent="0.35">
      <c r="B1028" s="174"/>
    </row>
    <row r="1029" spans="2:2" x14ac:dyDescent="0.35">
      <c r="B1029" s="174"/>
    </row>
    <row r="1030" spans="2:2" x14ac:dyDescent="0.35">
      <c r="B1030" s="174"/>
    </row>
    <row r="1031" spans="2:2" x14ac:dyDescent="0.35">
      <c r="B1031" s="174"/>
    </row>
    <row r="1032" spans="2:2" x14ac:dyDescent="0.35">
      <c r="B1032" s="174"/>
    </row>
    <row r="1033" spans="2:2" x14ac:dyDescent="0.35">
      <c r="B1033" s="174"/>
    </row>
    <row r="1034" spans="2:2" x14ac:dyDescent="0.35">
      <c r="B1034" s="174"/>
    </row>
    <row r="1035" spans="2:2" x14ac:dyDescent="0.35">
      <c r="B1035" s="174"/>
    </row>
    <row r="1036" spans="2:2" x14ac:dyDescent="0.35">
      <c r="B1036" s="174"/>
    </row>
    <row r="1037" spans="2:2" x14ac:dyDescent="0.35">
      <c r="B1037" s="174"/>
    </row>
    <row r="1038" spans="2:2" x14ac:dyDescent="0.35">
      <c r="B1038" s="174"/>
    </row>
    <row r="1039" spans="2:2" x14ac:dyDescent="0.35">
      <c r="B1039" s="174"/>
    </row>
    <row r="1040" spans="2:2" x14ac:dyDescent="0.35">
      <c r="B1040" s="174"/>
    </row>
    <row r="1041" spans="2:2" x14ac:dyDescent="0.35">
      <c r="B1041" s="174"/>
    </row>
    <row r="1042" spans="2:2" x14ac:dyDescent="0.35">
      <c r="B1042" s="174"/>
    </row>
    <row r="1043" spans="2:2" x14ac:dyDescent="0.35">
      <c r="B1043" s="174"/>
    </row>
    <row r="1044" spans="2:2" x14ac:dyDescent="0.35">
      <c r="B1044" s="174"/>
    </row>
    <row r="1045" spans="2:2" x14ac:dyDescent="0.35">
      <c r="B1045" s="174"/>
    </row>
    <row r="1046" spans="2:2" x14ac:dyDescent="0.35">
      <c r="B1046" s="174"/>
    </row>
    <row r="1047" spans="2:2" x14ac:dyDescent="0.35">
      <c r="B1047" s="174"/>
    </row>
    <row r="1048" spans="2:2" x14ac:dyDescent="0.35">
      <c r="B1048" s="174"/>
    </row>
    <row r="1049" spans="2:2" x14ac:dyDescent="0.35">
      <c r="B1049" s="174"/>
    </row>
    <row r="1050" spans="2:2" x14ac:dyDescent="0.35">
      <c r="B1050" s="174"/>
    </row>
    <row r="1051" spans="2:2" x14ac:dyDescent="0.35">
      <c r="B1051" s="174"/>
    </row>
    <row r="1052" spans="2:2" x14ac:dyDescent="0.35">
      <c r="B1052" s="174"/>
    </row>
    <row r="1053" spans="2:2" x14ac:dyDescent="0.35">
      <c r="B1053" s="174"/>
    </row>
    <row r="1054" spans="2:2" x14ac:dyDescent="0.35">
      <c r="B1054" s="174"/>
    </row>
    <row r="1055" spans="2:2" x14ac:dyDescent="0.35">
      <c r="B1055" s="174"/>
    </row>
    <row r="1056" spans="2:2" x14ac:dyDescent="0.35">
      <c r="B1056" s="174"/>
    </row>
    <row r="1057" spans="2:2" x14ac:dyDescent="0.35">
      <c r="B1057" s="174"/>
    </row>
    <row r="1058" spans="2:2" x14ac:dyDescent="0.35">
      <c r="B1058" s="174"/>
    </row>
    <row r="1059" spans="2:2" x14ac:dyDescent="0.35">
      <c r="B1059" s="174"/>
    </row>
    <row r="1060" spans="2:2" x14ac:dyDescent="0.35">
      <c r="B1060" s="174"/>
    </row>
    <row r="1061" spans="2:2" x14ac:dyDescent="0.35">
      <c r="B1061" s="174"/>
    </row>
    <row r="1062" spans="2:2" x14ac:dyDescent="0.35">
      <c r="B1062" s="174"/>
    </row>
    <row r="1063" spans="2:2" x14ac:dyDescent="0.35">
      <c r="B1063" s="174"/>
    </row>
    <row r="1064" spans="2:2" x14ac:dyDescent="0.35">
      <c r="B1064" s="174"/>
    </row>
    <row r="1065" spans="2:2" x14ac:dyDescent="0.35">
      <c r="B1065" s="174"/>
    </row>
    <row r="1066" spans="2:2" x14ac:dyDescent="0.35">
      <c r="B1066" s="174"/>
    </row>
    <row r="1067" spans="2:2" x14ac:dyDescent="0.35">
      <c r="B1067" s="174"/>
    </row>
    <row r="1068" spans="2:2" x14ac:dyDescent="0.35">
      <c r="B1068" s="174"/>
    </row>
    <row r="1069" spans="2:2" x14ac:dyDescent="0.35">
      <c r="B1069" s="174"/>
    </row>
    <row r="1070" spans="2:2" x14ac:dyDescent="0.35">
      <c r="B1070" s="174"/>
    </row>
    <row r="1071" spans="2:2" x14ac:dyDescent="0.35">
      <c r="B1071" s="174"/>
    </row>
    <row r="1072" spans="2:2" x14ac:dyDescent="0.35">
      <c r="B1072" s="174"/>
    </row>
    <row r="1073" spans="2:2" x14ac:dyDescent="0.35">
      <c r="B1073" s="174"/>
    </row>
    <row r="1074" spans="2:2" x14ac:dyDescent="0.35">
      <c r="B1074" s="174"/>
    </row>
    <row r="1075" spans="2:2" x14ac:dyDescent="0.35">
      <c r="B1075" s="174"/>
    </row>
    <row r="1076" spans="2:2" x14ac:dyDescent="0.35">
      <c r="B1076" s="174"/>
    </row>
    <row r="1077" spans="2:2" x14ac:dyDescent="0.35">
      <c r="B1077" s="174"/>
    </row>
    <row r="1078" spans="2:2" x14ac:dyDescent="0.35">
      <c r="B1078" s="174"/>
    </row>
    <row r="1079" spans="2:2" x14ac:dyDescent="0.35">
      <c r="B1079" s="174"/>
    </row>
    <row r="1080" spans="2:2" x14ac:dyDescent="0.35">
      <c r="B1080" s="174"/>
    </row>
    <row r="1081" spans="2:2" x14ac:dyDescent="0.35">
      <c r="B1081" s="174"/>
    </row>
    <row r="1082" spans="2:2" x14ac:dyDescent="0.35">
      <c r="B1082" s="174"/>
    </row>
    <row r="1083" spans="2:2" x14ac:dyDescent="0.35">
      <c r="B1083" s="174"/>
    </row>
    <row r="1084" spans="2:2" x14ac:dyDescent="0.35">
      <c r="B1084" s="174"/>
    </row>
    <row r="1085" spans="2:2" x14ac:dyDescent="0.35">
      <c r="B1085" s="174"/>
    </row>
    <row r="1086" spans="2:2" x14ac:dyDescent="0.35">
      <c r="B1086" s="174"/>
    </row>
    <row r="1087" spans="2:2" x14ac:dyDescent="0.35">
      <c r="B1087" s="174"/>
    </row>
    <row r="1088" spans="2:2" x14ac:dyDescent="0.35">
      <c r="B1088" s="174"/>
    </row>
    <row r="1089" spans="2:2" x14ac:dyDescent="0.35">
      <c r="B1089" s="174"/>
    </row>
    <row r="1090" spans="2:2" x14ac:dyDescent="0.35">
      <c r="B1090" s="174"/>
    </row>
    <row r="1091" spans="2:2" x14ac:dyDescent="0.35">
      <c r="B1091" s="174"/>
    </row>
    <row r="1092" spans="2:2" x14ac:dyDescent="0.35">
      <c r="B1092" s="174"/>
    </row>
    <row r="1093" spans="2:2" x14ac:dyDescent="0.35">
      <c r="B1093" s="174"/>
    </row>
    <row r="1094" spans="2:2" x14ac:dyDescent="0.35">
      <c r="B1094" s="174"/>
    </row>
    <row r="1095" spans="2:2" x14ac:dyDescent="0.35">
      <c r="B1095" s="174"/>
    </row>
    <row r="1096" spans="2:2" x14ac:dyDescent="0.35">
      <c r="B1096" s="174"/>
    </row>
    <row r="1097" spans="2:2" x14ac:dyDescent="0.35">
      <c r="B1097" s="174"/>
    </row>
    <row r="1098" spans="2:2" x14ac:dyDescent="0.35">
      <c r="B1098" s="174"/>
    </row>
    <row r="1099" spans="2:2" x14ac:dyDescent="0.35">
      <c r="B1099" s="174"/>
    </row>
    <row r="1100" spans="2:2" x14ac:dyDescent="0.35">
      <c r="B1100" s="174"/>
    </row>
    <row r="1101" spans="2:2" x14ac:dyDescent="0.35">
      <c r="B1101" s="174"/>
    </row>
    <row r="1102" spans="2:2" x14ac:dyDescent="0.35">
      <c r="B1102" s="174"/>
    </row>
    <row r="1103" spans="2:2" x14ac:dyDescent="0.35">
      <c r="B1103" s="174"/>
    </row>
    <row r="1104" spans="2:2" x14ac:dyDescent="0.35">
      <c r="B1104" s="174"/>
    </row>
    <row r="1105" spans="2:2" x14ac:dyDescent="0.35">
      <c r="B1105" s="174"/>
    </row>
    <row r="1106" spans="2:2" x14ac:dyDescent="0.35">
      <c r="B1106" s="174"/>
    </row>
    <row r="1107" spans="2:2" x14ac:dyDescent="0.35">
      <c r="B1107" s="174"/>
    </row>
    <row r="1108" spans="2:2" x14ac:dyDescent="0.35">
      <c r="B1108" s="174"/>
    </row>
    <row r="1109" spans="2:2" x14ac:dyDescent="0.35">
      <c r="B1109" s="174"/>
    </row>
    <row r="1110" spans="2:2" x14ac:dyDescent="0.35">
      <c r="B1110" s="174"/>
    </row>
    <row r="1111" spans="2:2" x14ac:dyDescent="0.35">
      <c r="B1111" s="174"/>
    </row>
    <row r="1112" spans="2:2" x14ac:dyDescent="0.35">
      <c r="B1112" s="174"/>
    </row>
    <row r="1113" spans="2:2" x14ac:dyDescent="0.35">
      <c r="B1113" s="174"/>
    </row>
    <row r="1114" spans="2:2" x14ac:dyDescent="0.35">
      <c r="B1114" s="174"/>
    </row>
    <row r="1115" spans="2:2" x14ac:dyDescent="0.35">
      <c r="B1115" s="174"/>
    </row>
    <row r="1116" spans="2:2" x14ac:dyDescent="0.35">
      <c r="B1116" s="174"/>
    </row>
    <row r="1117" spans="2:2" x14ac:dyDescent="0.35">
      <c r="B1117" s="174"/>
    </row>
    <row r="1118" spans="2:2" x14ac:dyDescent="0.35">
      <c r="B1118" s="174"/>
    </row>
    <row r="1119" spans="2:2" x14ac:dyDescent="0.35">
      <c r="B1119" s="174"/>
    </row>
    <row r="1120" spans="2:2" x14ac:dyDescent="0.35">
      <c r="B1120" s="174"/>
    </row>
    <row r="1121" spans="2:2" x14ac:dyDescent="0.35">
      <c r="B1121" s="174"/>
    </row>
    <row r="1122" spans="2:2" x14ac:dyDescent="0.35">
      <c r="B1122" s="174"/>
    </row>
    <row r="1123" spans="2:2" x14ac:dyDescent="0.35">
      <c r="B1123" s="174"/>
    </row>
    <row r="1124" spans="2:2" x14ac:dyDescent="0.35">
      <c r="B1124" s="174"/>
    </row>
    <row r="1125" spans="2:2" x14ac:dyDescent="0.35">
      <c r="B1125" s="174"/>
    </row>
    <row r="1126" spans="2:2" x14ac:dyDescent="0.35">
      <c r="B1126" s="174"/>
    </row>
    <row r="1127" spans="2:2" x14ac:dyDescent="0.35">
      <c r="B1127" s="174"/>
    </row>
    <row r="1128" spans="2:2" x14ac:dyDescent="0.35">
      <c r="B1128" s="174"/>
    </row>
    <row r="1129" spans="2:2" x14ac:dyDescent="0.35">
      <c r="B1129" s="174"/>
    </row>
    <row r="1130" spans="2:2" x14ac:dyDescent="0.35">
      <c r="B1130" s="174"/>
    </row>
    <row r="1131" spans="2:2" x14ac:dyDescent="0.35">
      <c r="B1131" s="174"/>
    </row>
    <row r="1132" spans="2:2" x14ac:dyDescent="0.35">
      <c r="B1132" s="174"/>
    </row>
    <row r="1133" spans="2:2" x14ac:dyDescent="0.35">
      <c r="B1133" s="174"/>
    </row>
    <row r="1134" spans="2:2" x14ac:dyDescent="0.35">
      <c r="B1134" s="174"/>
    </row>
    <row r="1135" spans="2:2" x14ac:dyDescent="0.35">
      <c r="B1135" s="174"/>
    </row>
    <row r="1136" spans="2:2" x14ac:dyDescent="0.35">
      <c r="B1136" s="174"/>
    </row>
    <row r="1137" spans="2:2" x14ac:dyDescent="0.35">
      <c r="B1137" s="174"/>
    </row>
    <row r="1138" spans="2:2" x14ac:dyDescent="0.35">
      <c r="B1138" s="174"/>
    </row>
    <row r="1139" spans="2:2" x14ac:dyDescent="0.35">
      <c r="B1139" s="174"/>
    </row>
    <row r="1140" spans="2:2" x14ac:dyDescent="0.35">
      <c r="B1140" s="174"/>
    </row>
    <row r="1141" spans="2:2" x14ac:dyDescent="0.35">
      <c r="B1141" s="174"/>
    </row>
    <row r="1142" spans="2:2" x14ac:dyDescent="0.35">
      <c r="B1142" s="174"/>
    </row>
    <row r="1143" spans="2:2" x14ac:dyDescent="0.35">
      <c r="B1143" s="174"/>
    </row>
    <row r="1144" spans="2:2" x14ac:dyDescent="0.35">
      <c r="B1144" s="174"/>
    </row>
    <row r="1145" spans="2:2" x14ac:dyDescent="0.35">
      <c r="B1145" s="174"/>
    </row>
    <row r="1146" spans="2:2" x14ac:dyDescent="0.35">
      <c r="B1146" s="174"/>
    </row>
    <row r="1147" spans="2:2" x14ac:dyDescent="0.35">
      <c r="B1147" s="174"/>
    </row>
    <row r="1148" spans="2:2" x14ac:dyDescent="0.35">
      <c r="B1148" s="174"/>
    </row>
    <row r="1149" spans="2:2" x14ac:dyDescent="0.35">
      <c r="B1149" s="174"/>
    </row>
    <row r="1150" spans="2:2" x14ac:dyDescent="0.35">
      <c r="B1150" s="174"/>
    </row>
    <row r="1151" spans="2:2" x14ac:dyDescent="0.35">
      <c r="B1151" s="174"/>
    </row>
    <row r="1152" spans="2:2" x14ac:dyDescent="0.35">
      <c r="B1152" s="174"/>
    </row>
    <row r="1153" spans="2:2" x14ac:dyDescent="0.35">
      <c r="B1153" s="174"/>
    </row>
    <row r="1154" spans="2:2" x14ac:dyDescent="0.35">
      <c r="B1154" s="174"/>
    </row>
    <row r="1155" spans="2:2" x14ac:dyDescent="0.35">
      <c r="B1155" s="174"/>
    </row>
    <row r="1156" spans="2:2" x14ac:dyDescent="0.35">
      <c r="B1156" s="174"/>
    </row>
    <row r="1157" spans="2:2" x14ac:dyDescent="0.35">
      <c r="B1157" s="174"/>
    </row>
    <row r="1158" spans="2:2" x14ac:dyDescent="0.35">
      <c r="B1158" s="174"/>
    </row>
    <row r="1159" spans="2:2" x14ac:dyDescent="0.35">
      <c r="B1159" s="174"/>
    </row>
    <row r="1160" spans="2:2" x14ac:dyDescent="0.35">
      <c r="B1160" s="174"/>
    </row>
    <row r="1161" spans="2:2" x14ac:dyDescent="0.35">
      <c r="B1161" s="174"/>
    </row>
    <row r="1162" spans="2:2" x14ac:dyDescent="0.35">
      <c r="B1162" s="174"/>
    </row>
    <row r="1163" spans="2:2" x14ac:dyDescent="0.35">
      <c r="B1163" s="174"/>
    </row>
    <row r="1164" spans="2:2" x14ac:dyDescent="0.35">
      <c r="B1164" s="174"/>
    </row>
    <row r="1165" spans="2:2" x14ac:dyDescent="0.35">
      <c r="B1165" s="174"/>
    </row>
    <row r="1166" spans="2:2" x14ac:dyDescent="0.35">
      <c r="B1166" s="174"/>
    </row>
    <row r="1167" spans="2:2" x14ac:dyDescent="0.35">
      <c r="B1167" s="174"/>
    </row>
    <row r="1168" spans="2:2" x14ac:dyDescent="0.35">
      <c r="B1168" s="174"/>
    </row>
    <row r="1169" spans="2:2" x14ac:dyDescent="0.35">
      <c r="B1169" s="174"/>
    </row>
    <row r="1170" spans="2:2" x14ac:dyDescent="0.35">
      <c r="B1170" s="174"/>
    </row>
    <row r="1171" spans="2:2" x14ac:dyDescent="0.35">
      <c r="B1171" s="174"/>
    </row>
    <row r="1172" spans="2:2" x14ac:dyDescent="0.35">
      <c r="B1172" s="174"/>
    </row>
    <row r="1173" spans="2:2" x14ac:dyDescent="0.35">
      <c r="B1173" s="174"/>
    </row>
    <row r="1174" spans="2:2" x14ac:dyDescent="0.35">
      <c r="B1174" s="174"/>
    </row>
    <row r="1175" spans="2:2" x14ac:dyDescent="0.35">
      <c r="B1175" s="174"/>
    </row>
    <row r="1176" spans="2:2" x14ac:dyDescent="0.35">
      <c r="B1176" s="174"/>
    </row>
    <row r="1177" spans="2:2" x14ac:dyDescent="0.35">
      <c r="B1177" s="174"/>
    </row>
    <row r="1178" spans="2:2" x14ac:dyDescent="0.35">
      <c r="B1178" s="174"/>
    </row>
    <row r="1179" spans="2:2" x14ac:dyDescent="0.35">
      <c r="B1179" s="174"/>
    </row>
    <row r="1180" spans="2:2" x14ac:dyDescent="0.35">
      <c r="B1180" s="174"/>
    </row>
    <row r="1181" spans="2:2" x14ac:dyDescent="0.35">
      <c r="B1181" s="174"/>
    </row>
    <row r="1182" spans="2:2" x14ac:dyDescent="0.35">
      <c r="B1182" s="174"/>
    </row>
    <row r="1183" spans="2:2" x14ac:dyDescent="0.35">
      <c r="B1183" s="174"/>
    </row>
    <row r="1184" spans="2:2" x14ac:dyDescent="0.35">
      <c r="B1184" s="174"/>
    </row>
    <row r="1185" spans="2:2" x14ac:dyDescent="0.35">
      <c r="B1185" s="174"/>
    </row>
    <row r="1186" spans="2:2" x14ac:dyDescent="0.35">
      <c r="B1186" s="174"/>
    </row>
    <row r="1187" spans="2:2" x14ac:dyDescent="0.35">
      <c r="B1187" s="174"/>
    </row>
    <row r="1188" spans="2:2" x14ac:dyDescent="0.35">
      <c r="B1188" s="174"/>
    </row>
    <row r="1189" spans="2:2" x14ac:dyDescent="0.35">
      <c r="B1189" s="174"/>
    </row>
    <row r="1190" spans="2:2" x14ac:dyDescent="0.35">
      <c r="B1190" s="174"/>
    </row>
    <row r="1191" spans="2:2" x14ac:dyDescent="0.35">
      <c r="B1191" s="174"/>
    </row>
    <row r="1192" spans="2:2" x14ac:dyDescent="0.35">
      <c r="B1192" s="174"/>
    </row>
    <row r="1193" spans="2:2" x14ac:dyDescent="0.35">
      <c r="B1193" s="174"/>
    </row>
    <row r="1194" spans="2:2" x14ac:dyDescent="0.35">
      <c r="B1194" s="174"/>
    </row>
    <row r="1195" spans="2:2" x14ac:dyDescent="0.35">
      <c r="B1195" s="174"/>
    </row>
    <row r="1196" spans="2:2" x14ac:dyDescent="0.35">
      <c r="B1196" s="174"/>
    </row>
    <row r="1197" spans="2:2" x14ac:dyDescent="0.35">
      <c r="B1197" s="174"/>
    </row>
    <row r="1198" spans="2:2" x14ac:dyDescent="0.35">
      <c r="B1198" s="174"/>
    </row>
    <row r="1199" spans="2:2" x14ac:dyDescent="0.35">
      <c r="B1199" s="174"/>
    </row>
    <row r="1200" spans="2:2" x14ac:dyDescent="0.35">
      <c r="B1200" s="174"/>
    </row>
    <row r="1201" spans="2:2" x14ac:dyDescent="0.35">
      <c r="B1201" s="174"/>
    </row>
    <row r="1202" spans="2:2" x14ac:dyDescent="0.35">
      <c r="B1202" s="174"/>
    </row>
    <row r="1203" spans="2:2" x14ac:dyDescent="0.35">
      <c r="B1203" s="174"/>
    </row>
    <row r="1204" spans="2:2" x14ac:dyDescent="0.35">
      <c r="B1204" s="174"/>
    </row>
    <row r="1205" spans="2:2" x14ac:dyDescent="0.35">
      <c r="B1205" s="174"/>
    </row>
    <row r="1206" spans="2:2" x14ac:dyDescent="0.35">
      <c r="B1206" s="174"/>
    </row>
    <row r="1207" spans="2:2" x14ac:dyDescent="0.35">
      <c r="B1207" s="174"/>
    </row>
    <row r="1208" spans="2:2" x14ac:dyDescent="0.35">
      <c r="B1208" s="174"/>
    </row>
    <row r="1209" spans="2:2" x14ac:dyDescent="0.35">
      <c r="B1209" s="174"/>
    </row>
    <row r="1210" spans="2:2" x14ac:dyDescent="0.35">
      <c r="B1210" s="174"/>
    </row>
    <row r="1211" spans="2:2" x14ac:dyDescent="0.35">
      <c r="B1211" s="174"/>
    </row>
    <row r="1212" spans="2:2" x14ac:dyDescent="0.35">
      <c r="B1212" s="174"/>
    </row>
    <row r="1213" spans="2:2" x14ac:dyDescent="0.35">
      <c r="B1213" s="174"/>
    </row>
    <row r="1214" spans="2:2" x14ac:dyDescent="0.35">
      <c r="B1214" s="174"/>
    </row>
    <row r="1215" spans="2:2" x14ac:dyDescent="0.35">
      <c r="B1215" s="174"/>
    </row>
    <row r="1216" spans="2:2" x14ac:dyDescent="0.35">
      <c r="B1216" s="174"/>
    </row>
    <row r="1217" spans="2:2" x14ac:dyDescent="0.35">
      <c r="B1217" s="174"/>
    </row>
    <row r="1218" spans="2:2" x14ac:dyDescent="0.35">
      <c r="B1218" s="174"/>
    </row>
    <row r="1219" spans="2:2" x14ac:dyDescent="0.35">
      <c r="B1219" s="174"/>
    </row>
    <row r="1220" spans="2:2" x14ac:dyDescent="0.35">
      <c r="B1220" s="174"/>
    </row>
    <row r="1221" spans="2:2" x14ac:dyDescent="0.35">
      <c r="B1221" s="174"/>
    </row>
    <row r="1222" spans="2:2" x14ac:dyDescent="0.35">
      <c r="B1222" s="174"/>
    </row>
    <row r="1223" spans="2:2" x14ac:dyDescent="0.35">
      <c r="B1223" s="174"/>
    </row>
    <row r="1224" spans="2:2" x14ac:dyDescent="0.35">
      <c r="B1224" s="174"/>
    </row>
    <row r="1225" spans="2:2" x14ac:dyDescent="0.35">
      <c r="B1225" s="174"/>
    </row>
    <row r="1226" spans="2:2" x14ac:dyDescent="0.35">
      <c r="B1226" s="174"/>
    </row>
    <row r="1227" spans="2:2" x14ac:dyDescent="0.35">
      <c r="B1227" s="174"/>
    </row>
    <row r="1228" spans="2:2" x14ac:dyDescent="0.35">
      <c r="B1228" s="174"/>
    </row>
    <row r="1229" spans="2:2" x14ac:dyDescent="0.35">
      <c r="B1229" s="174"/>
    </row>
    <row r="1230" spans="2:2" x14ac:dyDescent="0.35">
      <c r="B1230" s="174"/>
    </row>
    <row r="1231" spans="2:2" x14ac:dyDescent="0.35">
      <c r="B1231" s="174"/>
    </row>
    <row r="1232" spans="2:2" x14ac:dyDescent="0.35">
      <c r="B1232" s="174"/>
    </row>
    <row r="1233" spans="2:2" x14ac:dyDescent="0.35">
      <c r="B1233" s="174"/>
    </row>
    <row r="1234" spans="2:2" x14ac:dyDescent="0.35">
      <c r="B1234" s="174"/>
    </row>
    <row r="1235" spans="2:2" x14ac:dyDescent="0.35">
      <c r="B1235" s="174"/>
    </row>
    <row r="1236" spans="2:2" x14ac:dyDescent="0.35">
      <c r="B1236" s="174"/>
    </row>
    <row r="1237" spans="2:2" x14ac:dyDescent="0.35">
      <c r="B1237" s="174"/>
    </row>
    <row r="1238" spans="2:2" x14ac:dyDescent="0.35">
      <c r="B1238" s="174"/>
    </row>
    <row r="1239" spans="2:2" x14ac:dyDescent="0.35">
      <c r="B1239" s="174"/>
    </row>
    <row r="1240" spans="2:2" x14ac:dyDescent="0.35">
      <c r="B1240" s="174"/>
    </row>
    <row r="1241" spans="2:2" x14ac:dyDescent="0.35">
      <c r="B1241" s="174"/>
    </row>
    <row r="1242" spans="2:2" x14ac:dyDescent="0.35">
      <c r="B1242" s="174"/>
    </row>
    <row r="1243" spans="2:2" x14ac:dyDescent="0.35">
      <c r="B1243" s="174"/>
    </row>
    <row r="1244" spans="2:2" x14ac:dyDescent="0.35">
      <c r="B1244" s="174"/>
    </row>
    <row r="1245" spans="2:2" x14ac:dyDescent="0.35">
      <c r="B1245" s="174"/>
    </row>
    <row r="1246" spans="2:2" x14ac:dyDescent="0.35">
      <c r="B1246" s="174"/>
    </row>
    <row r="1247" spans="2:2" x14ac:dyDescent="0.35">
      <c r="B1247" s="174"/>
    </row>
    <row r="1248" spans="2:2" x14ac:dyDescent="0.35">
      <c r="B1248" s="174"/>
    </row>
    <row r="1249" spans="2:2" x14ac:dyDescent="0.35">
      <c r="B1249" s="174"/>
    </row>
    <row r="1250" spans="2:2" x14ac:dyDescent="0.35">
      <c r="B1250" s="174"/>
    </row>
    <row r="1251" spans="2:2" x14ac:dyDescent="0.35">
      <c r="B1251" s="174"/>
    </row>
    <row r="1252" spans="2:2" x14ac:dyDescent="0.35">
      <c r="B1252" s="174"/>
    </row>
    <row r="1253" spans="2:2" x14ac:dyDescent="0.35">
      <c r="B1253" s="174"/>
    </row>
    <row r="1254" spans="2:2" x14ac:dyDescent="0.35">
      <c r="B1254" s="174"/>
    </row>
    <row r="1255" spans="2:2" x14ac:dyDescent="0.35">
      <c r="B1255" s="174"/>
    </row>
    <row r="1256" spans="2:2" x14ac:dyDescent="0.35">
      <c r="B1256" s="174"/>
    </row>
    <row r="1257" spans="2:2" x14ac:dyDescent="0.35">
      <c r="B1257" s="174"/>
    </row>
    <row r="1258" spans="2:2" x14ac:dyDescent="0.35">
      <c r="B1258" s="174"/>
    </row>
    <row r="1259" spans="2:2" x14ac:dyDescent="0.35">
      <c r="B1259" s="174"/>
    </row>
    <row r="1260" spans="2:2" x14ac:dyDescent="0.35">
      <c r="B1260" s="174"/>
    </row>
    <row r="1261" spans="2:2" x14ac:dyDescent="0.35">
      <c r="B1261" s="174"/>
    </row>
    <row r="1262" spans="2:2" x14ac:dyDescent="0.35">
      <c r="B1262" s="174"/>
    </row>
    <row r="1263" spans="2:2" x14ac:dyDescent="0.35">
      <c r="B1263" s="174"/>
    </row>
    <row r="1264" spans="2:2" x14ac:dyDescent="0.35">
      <c r="B1264" s="174"/>
    </row>
    <row r="1265" spans="2:2" x14ac:dyDescent="0.35">
      <c r="B1265" s="174"/>
    </row>
    <row r="1266" spans="2:2" x14ac:dyDescent="0.35">
      <c r="B1266" s="174"/>
    </row>
    <row r="1267" spans="2:2" x14ac:dyDescent="0.35">
      <c r="B1267" s="174"/>
    </row>
    <row r="1268" spans="2:2" x14ac:dyDescent="0.35">
      <c r="B1268" s="174"/>
    </row>
    <row r="1269" spans="2:2" x14ac:dyDescent="0.35">
      <c r="B1269" s="174"/>
    </row>
    <row r="1270" spans="2:2" x14ac:dyDescent="0.35">
      <c r="B1270" s="174"/>
    </row>
    <row r="1271" spans="2:2" x14ac:dyDescent="0.35">
      <c r="B1271" s="174"/>
    </row>
    <row r="1272" spans="2:2" x14ac:dyDescent="0.35">
      <c r="B1272" s="174"/>
    </row>
    <row r="1273" spans="2:2" x14ac:dyDescent="0.35">
      <c r="B1273" s="174"/>
    </row>
    <row r="1274" spans="2:2" x14ac:dyDescent="0.35">
      <c r="B1274" s="174"/>
    </row>
    <row r="1275" spans="2:2" x14ac:dyDescent="0.35">
      <c r="B1275" s="174"/>
    </row>
    <row r="1276" spans="2:2" x14ac:dyDescent="0.35">
      <c r="B1276" s="174"/>
    </row>
    <row r="1277" spans="2:2" x14ac:dyDescent="0.35">
      <c r="B1277" s="174"/>
    </row>
    <row r="1278" spans="2:2" x14ac:dyDescent="0.35">
      <c r="B1278" s="174"/>
    </row>
    <row r="1279" spans="2:2" x14ac:dyDescent="0.35">
      <c r="B1279" s="174"/>
    </row>
    <row r="1280" spans="2:2" x14ac:dyDescent="0.35">
      <c r="B1280" s="174"/>
    </row>
    <row r="1281" spans="2:2" x14ac:dyDescent="0.35">
      <c r="B1281" s="174"/>
    </row>
    <row r="1282" spans="2:2" x14ac:dyDescent="0.35">
      <c r="B1282" s="174"/>
    </row>
    <row r="1283" spans="2:2" x14ac:dyDescent="0.35">
      <c r="B1283" s="174"/>
    </row>
    <row r="1284" spans="2:2" x14ac:dyDescent="0.35">
      <c r="B1284" s="174"/>
    </row>
    <row r="1285" spans="2:2" x14ac:dyDescent="0.35">
      <c r="B1285" s="174"/>
    </row>
    <row r="1286" spans="2:2" x14ac:dyDescent="0.35">
      <c r="B1286" s="174"/>
    </row>
    <row r="1287" spans="2:2" x14ac:dyDescent="0.35">
      <c r="B1287" s="174"/>
    </row>
    <row r="1288" spans="2:2" x14ac:dyDescent="0.35">
      <c r="B1288" s="174"/>
    </row>
    <row r="1289" spans="2:2" x14ac:dyDescent="0.35">
      <c r="B1289" s="174"/>
    </row>
    <row r="1290" spans="2:2" x14ac:dyDescent="0.35">
      <c r="B1290" s="174"/>
    </row>
    <row r="1291" spans="2:2" x14ac:dyDescent="0.35">
      <c r="B1291" s="174"/>
    </row>
    <row r="1292" spans="2:2" x14ac:dyDescent="0.35">
      <c r="B1292" s="174"/>
    </row>
    <row r="1293" spans="2:2" x14ac:dyDescent="0.35">
      <c r="B1293" s="174"/>
    </row>
    <row r="1294" spans="2:2" x14ac:dyDescent="0.35">
      <c r="B1294" s="174"/>
    </row>
    <row r="1295" spans="2:2" x14ac:dyDescent="0.35">
      <c r="B1295" s="174"/>
    </row>
    <row r="1296" spans="2:2" x14ac:dyDescent="0.35">
      <c r="B1296" s="174"/>
    </row>
    <row r="1297" spans="2:2" x14ac:dyDescent="0.35">
      <c r="B1297" s="174"/>
    </row>
    <row r="1298" spans="2:2" x14ac:dyDescent="0.35">
      <c r="B1298" s="174"/>
    </row>
    <row r="1299" spans="2:2" x14ac:dyDescent="0.35">
      <c r="B1299" s="174"/>
    </row>
    <row r="1300" spans="2:2" x14ac:dyDescent="0.35">
      <c r="B1300" s="174"/>
    </row>
    <row r="1301" spans="2:2" x14ac:dyDescent="0.35">
      <c r="B1301" s="174"/>
    </row>
    <row r="1302" spans="2:2" x14ac:dyDescent="0.35">
      <c r="B1302" s="174"/>
    </row>
    <row r="1303" spans="2:2" x14ac:dyDescent="0.35">
      <c r="B1303" s="174"/>
    </row>
    <row r="1304" spans="2:2" x14ac:dyDescent="0.35">
      <c r="B1304" s="174"/>
    </row>
    <row r="1305" spans="2:2" x14ac:dyDescent="0.35">
      <c r="B1305" s="174"/>
    </row>
    <row r="1306" spans="2:2" x14ac:dyDescent="0.35">
      <c r="B1306" s="174"/>
    </row>
    <row r="1307" spans="2:2" x14ac:dyDescent="0.35">
      <c r="B1307" s="174"/>
    </row>
    <row r="1308" spans="2:2" x14ac:dyDescent="0.35">
      <c r="B1308" s="174"/>
    </row>
    <row r="1309" spans="2:2" x14ac:dyDescent="0.35">
      <c r="B1309" s="174"/>
    </row>
    <row r="1310" spans="2:2" x14ac:dyDescent="0.35">
      <c r="B1310" s="174"/>
    </row>
    <row r="1311" spans="2:2" x14ac:dyDescent="0.35">
      <c r="B1311" s="174"/>
    </row>
    <row r="1312" spans="2:2" x14ac:dyDescent="0.35">
      <c r="B1312" s="174"/>
    </row>
    <row r="1313" spans="2:2" x14ac:dyDescent="0.35">
      <c r="B1313" s="174"/>
    </row>
    <row r="1314" spans="2:2" x14ac:dyDescent="0.35">
      <c r="B1314" s="174"/>
    </row>
    <row r="1315" spans="2:2" x14ac:dyDescent="0.35">
      <c r="B1315" s="174"/>
    </row>
    <row r="1316" spans="2:2" x14ac:dyDescent="0.35">
      <c r="B1316" s="174"/>
    </row>
    <row r="1317" spans="2:2" x14ac:dyDescent="0.35">
      <c r="B1317" s="174"/>
    </row>
    <row r="1318" spans="2:2" x14ac:dyDescent="0.35">
      <c r="B1318" s="174"/>
    </row>
    <row r="1319" spans="2:2" x14ac:dyDescent="0.35">
      <c r="B1319" s="174"/>
    </row>
    <row r="1320" spans="2:2" x14ac:dyDescent="0.35">
      <c r="B1320" s="174"/>
    </row>
    <row r="1321" spans="2:2" x14ac:dyDescent="0.35">
      <c r="B1321" s="174"/>
    </row>
    <row r="1322" spans="2:2" x14ac:dyDescent="0.35">
      <c r="B1322" s="174"/>
    </row>
    <row r="1323" spans="2:2" x14ac:dyDescent="0.35">
      <c r="B1323" s="174"/>
    </row>
    <row r="1324" spans="2:2" x14ac:dyDescent="0.35">
      <c r="B1324" s="174"/>
    </row>
    <row r="1325" spans="2:2" x14ac:dyDescent="0.35">
      <c r="B1325" s="174"/>
    </row>
    <row r="1326" spans="2:2" x14ac:dyDescent="0.35">
      <c r="B1326" s="174"/>
    </row>
    <row r="1327" spans="2:2" x14ac:dyDescent="0.35">
      <c r="B1327" s="174"/>
    </row>
    <row r="1328" spans="2:2" x14ac:dyDescent="0.35">
      <c r="B1328" s="174"/>
    </row>
    <row r="1329" spans="2:2" x14ac:dyDescent="0.35">
      <c r="B1329" s="174"/>
    </row>
    <row r="1330" spans="2:2" x14ac:dyDescent="0.35">
      <c r="B1330" s="174"/>
    </row>
    <row r="1331" spans="2:2" x14ac:dyDescent="0.35">
      <c r="B1331" s="174"/>
    </row>
    <row r="1332" spans="2:2" x14ac:dyDescent="0.35">
      <c r="B1332" s="174"/>
    </row>
    <row r="1333" spans="2:2" x14ac:dyDescent="0.35">
      <c r="B1333" s="174"/>
    </row>
    <row r="1334" spans="2:2" x14ac:dyDescent="0.35">
      <c r="B1334" s="174"/>
    </row>
    <row r="1335" spans="2:2" x14ac:dyDescent="0.35">
      <c r="B1335" s="174"/>
    </row>
    <row r="1336" spans="2:2" x14ac:dyDescent="0.35">
      <c r="B1336" s="174"/>
    </row>
    <row r="1337" spans="2:2" x14ac:dyDescent="0.35">
      <c r="B1337" s="174"/>
    </row>
    <row r="1338" spans="2:2" x14ac:dyDescent="0.35">
      <c r="B1338" s="174"/>
    </row>
    <row r="1339" spans="2:2" x14ac:dyDescent="0.35">
      <c r="B1339" s="174"/>
    </row>
    <row r="1340" spans="2:2" x14ac:dyDescent="0.35">
      <c r="B1340" s="174"/>
    </row>
    <row r="1341" spans="2:2" x14ac:dyDescent="0.35">
      <c r="B1341" s="174"/>
    </row>
    <row r="1342" spans="2:2" x14ac:dyDescent="0.35">
      <c r="B1342" s="174"/>
    </row>
    <row r="1343" spans="2:2" x14ac:dyDescent="0.35">
      <c r="B1343" s="174"/>
    </row>
    <row r="1344" spans="2:2" x14ac:dyDescent="0.35">
      <c r="B1344" s="174"/>
    </row>
    <row r="1345" spans="2:2" x14ac:dyDescent="0.35">
      <c r="B1345" s="174"/>
    </row>
    <row r="1346" spans="2:2" x14ac:dyDescent="0.35">
      <c r="B1346" s="174"/>
    </row>
    <row r="1347" spans="2:2" x14ac:dyDescent="0.35">
      <c r="B1347" s="174"/>
    </row>
    <row r="1348" spans="2:2" x14ac:dyDescent="0.35">
      <c r="B1348" s="174"/>
    </row>
    <row r="1349" spans="2:2" x14ac:dyDescent="0.35">
      <c r="B1349" s="174"/>
    </row>
    <row r="1350" spans="2:2" x14ac:dyDescent="0.35">
      <c r="B1350" s="174"/>
    </row>
    <row r="1351" spans="2:2" x14ac:dyDescent="0.35">
      <c r="B1351" s="174"/>
    </row>
    <row r="1352" spans="2:2" x14ac:dyDescent="0.35">
      <c r="B1352" s="174"/>
    </row>
    <row r="1353" spans="2:2" x14ac:dyDescent="0.35">
      <c r="B1353" s="174"/>
    </row>
    <row r="1354" spans="2:2" x14ac:dyDescent="0.35">
      <c r="B1354" s="174"/>
    </row>
    <row r="1355" spans="2:2" x14ac:dyDescent="0.35">
      <c r="B1355" s="174"/>
    </row>
    <row r="1356" spans="2:2" x14ac:dyDescent="0.35">
      <c r="B1356" s="174"/>
    </row>
    <row r="1357" spans="2:2" x14ac:dyDescent="0.35">
      <c r="B1357" s="174"/>
    </row>
    <row r="1358" spans="2:2" x14ac:dyDescent="0.35">
      <c r="B1358" s="174"/>
    </row>
    <row r="1359" spans="2:2" x14ac:dyDescent="0.35">
      <c r="B1359" s="174"/>
    </row>
    <row r="1360" spans="2:2" x14ac:dyDescent="0.35">
      <c r="B1360" s="174"/>
    </row>
    <row r="1361" spans="2:2" x14ac:dyDescent="0.35">
      <c r="B1361" s="174"/>
    </row>
    <row r="1362" spans="2:2" x14ac:dyDescent="0.35">
      <c r="B1362" s="174"/>
    </row>
    <row r="1363" spans="2:2" x14ac:dyDescent="0.35">
      <c r="B1363" s="174"/>
    </row>
    <row r="1364" spans="2:2" x14ac:dyDescent="0.35">
      <c r="B1364" s="174"/>
    </row>
    <row r="1365" spans="2:2" x14ac:dyDescent="0.35">
      <c r="B1365" s="174"/>
    </row>
    <row r="1366" spans="2:2" x14ac:dyDescent="0.35">
      <c r="B1366" s="174"/>
    </row>
    <row r="1367" spans="2:2" x14ac:dyDescent="0.35">
      <c r="B1367" s="174"/>
    </row>
    <row r="1368" spans="2:2" x14ac:dyDescent="0.35">
      <c r="B1368" s="174"/>
    </row>
    <row r="1369" spans="2:2" x14ac:dyDescent="0.35">
      <c r="B1369" s="174"/>
    </row>
    <row r="1370" spans="2:2" x14ac:dyDescent="0.35">
      <c r="B1370" s="174"/>
    </row>
    <row r="1371" spans="2:2" x14ac:dyDescent="0.35">
      <c r="B1371" s="174"/>
    </row>
    <row r="1372" spans="2:2" x14ac:dyDescent="0.35">
      <c r="B1372" s="174"/>
    </row>
    <row r="1373" spans="2:2" x14ac:dyDescent="0.35">
      <c r="B1373" s="174"/>
    </row>
    <row r="1374" spans="2:2" x14ac:dyDescent="0.35">
      <c r="B1374" s="174"/>
    </row>
    <row r="1375" spans="2:2" x14ac:dyDescent="0.35">
      <c r="B1375" s="174"/>
    </row>
    <row r="1376" spans="2:2" x14ac:dyDescent="0.35">
      <c r="B1376" s="174"/>
    </row>
    <row r="1377" spans="2:2" x14ac:dyDescent="0.35">
      <c r="B1377" s="174"/>
    </row>
    <row r="1378" spans="2:2" x14ac:dyDescent="0.35">
      <c r="B1378" s="174"/>
    </row>
    <row r="1379" spans="2:2" x14ac:dyDescent="0.35">
      <c r="B1379" s="174"/>
    </row>
    <row r="1380" spans="2:2" x14ac:dyDescent="0.35">
      <c r="B1380" s="174"/>
    </row>
    <row r="1381" spans="2:2" x14ac:dyDescent="0.35">
      <c r="B1381" s="174"/>
    </row>
    <row r="1382" spans="2:2" x14ac:dyDescent="0.35">
      <c r="B1382" s="174"/>
    </row>
    <row r="1383" spans="2:2" x14ac:dyDescent="0.35">
      <c r="B1383" s="174"/>
    </row>
    <row r="1384" spans="2:2" x14ac:dyDescent="0.35">
      <c r="B1384" s="174"/>
    </row>
    <row r="1385" spans="2:2" x14ac:dyDescent="0.35">
      <c r="B1385" s="174"/>
    </row>
    <row r="1386" spans="2:2" x14ac:dyDescent="0.35">
      <c r="B1386" s="174"/>
    </row>
    <row r="1387" spans="2:2" x14ac:dyDescent="0.35">
      <c r="B1387" s="174"/>
    </row>
    <row r="1388" spans="2:2" x14ac:dyDescent="0.35">
      <c r="B1388" s="174"/>
    </row>
    <row r="1389" spans="2:2" x14ac:dyDescent="0.35">
      <c r="B1389" s="174"/>
    </row>
    <row r="1390" spans="2:2" x14ac:dyDescent="0.35">
      <c r="B1390" s="174"/>
    </row>
    <row r="1391" spans="2:2" x14ac:dyDescent="0.35">
      <c r="B1391" s="174"/>
    </row>
    <row r="1392" spans="2:2" x14ac:dyDescent="0.35">
      <c r="B1392" s="174"/>
    </row>
    <row r="1393" spans="2:2" x14ac:dyDescent="0.35">
      <c r="B1393" s="174"/>
    </row>
    <row r="1394" spans="2:2" x14ac:dyDescent="0.35">
      <c r="B1394" s="174"/>
    </row>
    <row r="1395" spans="2:2" x14ac:dyDescent="0.35">
      <c r="B1395" s="174"/>
    </row>
    <row r="1396" spans="2:2" x14ac:dyDescent="0.35">
      <c r="B1396" s="174"/>
    </row>
    <row r="1397" spans="2:2" x14ac:dyDescent="0.35">
      <c r="B1397" s="174"/>
    </row>
    <row r="1398" spans="2:2" x14ac:dyDescent="0.35">
      <c r="B1398" s="174"/>
    </row>
    <row r="1399" spans="2:2" x14ac:dyDescent="0.35">
      <c r="B1399" s="174"/>
    </row>
    <row r="1400" spans="2:2" x14ac:dyDescent="0.35">
      <c r="B1400" s="174"/>
    </row>
    <row r="1401" spans="2:2" x14ac:dyDescent="0.35">
      <c r="B1401" s="174"/>
    </row>
    <row r="1402" spans="2:2" x14ac:dyDescent="0.35">
      <c r="B1402" s="174"/>
    </row>
    <row r="1403" spans="2:2" x14ac:dyDescent="0.35">
      <c r="B1403" s="174"/>
    </row>
    <row r="1404" spans="2:2" x14ac:dyDescent="0.35">
      <c r="B1404" s="174"/>
    </row>
    <row r="1405" spans="2:2" x14ac:dyDescent="0.35">
      <c r="B1405" s="174"/>
    </row>
    <row r="1406" spans="2:2" x14ac:dyDescent="0.35">
      <c r="B1406" s="174"/>
    </row>
    <row r="1407" spans="2:2" x14ac:dyDescent="0.35">
      <c r="B1407" s="174"/>
    </row>
    <row r="1408" spans="2:2" x14ac:dyDescent="0.35">
      <c r="B1408" s="174"/>
    </row>
    <row r="1409" spans="2:2" x14ac:dyDescent="0.35">
      <c r="B1409" s="174"/>
    </row>
    <row r="1410" spans="2:2" x14ac:dyDescent="0.35">
      <c r="B1410" s="174"/>
    </row>
    <row r="1411" spans="2:2" x14ac:dyDescent="0.35">
      <c r="B1411" s="174"/>
    </row>
    <row r="1412" spans="2:2" x14ac:dyDescent="0.35">
      <c r="B1412" s="174"/>
    </row>
    <row r="1413" spans="2:2" x14ac:dyDescent="0.35">
      <c r="B1413" s="174"/>
    </row>
    <row r="1414" spans="2:2" x14ac:dyDescent="0.35">
      <c r="B1414" s="174"/>
    </row>
    <row r="1415" spans="2:2" x14ac:dyDescent="0.35">
      <c r="B1415" s="174"/>
    </row>
    <row r="1416" spans="2:2" x14ac:dyDescent="0.35">
      <c r="B1416" s="174"/>
    </row>
    <row r="1417" spans="2:2" x14ac:dyDescent="0.35">
      <c r="B1417" s="174"/>
    </row>
    <row r="1418" spans="2:2" x14ac:dyDescent="0.35">
      <c r="B1418" s="174"/>
    </row>
    <row r="1419" spans="2:2" x14ac:dyDescent="0.35">
      <c r="B1419" s="174"/>
    </row>
    <row r="1420" spans="2:2" x14ac:dyDescent="0.35">
      <c r="B1420" s="174"/>
    </row>
    <row r="1421" spans="2:2" x14ac:dyDescent="0.35">
      <c r="B1421" s="174"/>
    </row>
    <row r="1422" spans="2:2" x14ac:dyDescent="0.35">
      <c r="B1422" s="174"/>
    </row>
    <row r="1423" spans="2:2" x14ac:dyDescent="0.35">
      <c r="B1423" s="174"/>
    </row>
    <row r="1424" spans="2:2" x14ac:dyDescent="0.35">
      <c r="B1424" s="174"/>
    </row>
    <row r="1425" spans="2:2" x14ac:dyDescent="0.35">
      <c r="B1425" s="174"/>
    </row>
    <row r="1426" spans="2:2" x14ac:dyDescent="0.35">
      <c r="B1426" s="174"/>
    </row>
    <row r="1427" spans="2:2" x14ac:dyDescent="0.35">
      <c r="B1427" s="174"/>
    </row>
    <row r="1428" spans="2:2" x14ac:dyDescent="0.35">
      <c r="B1428" s="174"/>
    </row>
    <row r="1429" spans="2:2" x14ac:dyDescent="0.35">
      <c r="B1429" s="174"/>
    </row>
    <row r="1430" spans="2:2" x14ac:dyDescent="0.35">
      <c r="B1430" s="174"/>
    </row>
    <row r="1431" spans="2:2" x14ac:dyDescent="0.35">
      <c r="B1431" s="174"/>
    </row>
    <row r="1432" spans="2:2" x14ac:dyDescent="0.35">
      <c r="B1432" s="174"/>
    </row>
    <row r="1433" spans="2:2" x14ac:dyDescent="0.35">
      <c r="B1433" s="174"/>
    </row>
    <row r="1434" spans="2:2" x14ac:dyDescent="0.35">
      <c r="B1434" s="174"/>
    </row>
    <row r="1435" spans="2:2" x14ac:dyDescent="0.35">
      <c r="B1435" s="174"/>
    </row>
    <row r="1436" spans="2:2" x14ac:dyDescent="0.35">
      <c r="B1436" s="174"/>
    </row>
    <row r="1437" spans="2:2" x14ac:dyDescent="0.35">
      <c r="B1437" s="174"/>
    </row>
    <row r="1438" spans="2:2" x14ac:dyDescent="0.35">
      <c r="B1438" s="174"/>
    </row>
    <row r="1439" spans="2:2" x14ac:dyDescent="0.35">
      <c r="B1439" s="174"/>
    </row>
    <row r="1440" spans="2:2" x14ac:dyDescent="0.35">
      <c r="B1440" s="174"/>
    </row>
    <row r="1441" spans="2:2" x14ac:dyDescent="0.35">
      <c r="B1441" s="174"/>
    </row>
    <row r="1442" spans="2:2" x14ac:dyDescent="0.35">
      <c r="B1442" s="174"/>
    </row>
    <row r="1443" spans="2:2" x14ac:dyDescent="0.35">
      <c r="B1443" s="174"/>
    </row>
    <row r="1444" spans="2:2" x14ac:dyDescent="0.35">
      <c r="B1444" s="174"/>
    </row>
    <row r="1445" spans="2:2" x14ac:dyDescent="0.35">
      <c r="B1445" s="174"/>
    </row>
    <row r="1446" spans="2:2" x14ac:dyDescent="0.35">
      <c r="B1446" s="174"/>
    </row>
    <row r="1447" spans="2:2" x14ac:dyDescent="0.35">
      <c r="B1447" s="174"/>
    </row>
    <row r="1448" spans="2:2" x14ac:dyDescent="0.35">
      <c r="B1448" s="174"/>
    </row>
    <row r="1449" spans="2:2" x14ac:dyDescent="0.35">
      <c r="B1449" s="174"/>
    </row>
    <row r="1450" spans="2:2" x14ac:dyDescent="0.35">
      <c r="B1450" s="174"/>
    </row>
    <row r="1451" spans="2:2" x14ac:dyDescent="0.35">
      <c r="B1451" s="174"/>
    </row>
    <row r="1452" spans="2:2" x14ac:dyDescent="0.35">
      <c r="B1452" s="174"/>
    </row>
    <row r="1453" spans="2:2" x14ac:dyDescent="0.35">
      <c r="B1453" s="174"/>
    </row>
    <row r="1454" spans="2:2" x14ac:dyDescent="0.35">
      <c r="B1454" s="174"/>
    </row>
    <row r="1455" spans="2:2" x14ac:dyDescent="0.35">
      <c r="B1455" s="174"/>
    </row>
    <row r="1456" spans="2:2" x14ac:dyDescent="0.35">
      <c r="B1456" s="174"/>
    </row>
    <row r="1457" spans="2:2" x14ac:dyDescent="0.35">
      <c r="B1457" s="174"/>
    </row>
    <row r="1458" spans="2:2" x14ac:dyDescent="0.35">
      <c r="B1458" s="174"/>
    </row>
    <row r="1459" spans="2:2" x14ac:dyDescent="0.35">
      <c r="B1459" s="174"/>
    </row>
    <row r="1460" spans="2:2" x14ac:dyDescent="0.35">
      <c r="B1460" s="174"/>
    </row>
    <row r="1461" spans="2:2" x14ac:dyDescent="0.35">
      <c r="B1461" s="174"/>
    </row>
    <row r="1462" spans="2:2" x14ac:dyDescent="0.35">
      <c r="B1462" s="174"/>
    </row>
    <row r="1463" spans="2:2" x14ac:dyDescent="0.35">
      <c r="B1463" s="174"/>
    </row>
    <row r="1464" spans="2:2" x14ac:dyDescent="0.35">
      <c r="B1464" s="174"/>
    </row>
    <row r="1465" spans="2:2" x14ac:dyDescent="0.35">
      <c r="B1465" s="174"/>
    </row>
    <row r="1466" spans="2:2" x14ac:dyDescent="0.35">
      <c r="B1466" s="174"/>
    </row>
    <row r="1467" spans="2:2" x14ac:dyDescent="0.35">
      <c r="B1467" s="174"/>
    </row>
    <row r="1468" spans="2:2" x14ac:dyDescent="0.35">
      <c r="B1468" s="174"/>
    </row>
    <row r="1469" spans="2:2" x14ac:dyDescent="0.35">
      <c r="B1469" s="174"/>
    </row>
    <row r="1470" spans="2:2" x14ac:dyDescent="0.35">
      <c r="B1470" s="174"/>
    </row>
    <row r="1471" spans="2:2" x14ac:dyDescent="0.35">
      <c r="B1471" s="174"/>
    </row>
    <row r="1472" spans="2:2" x14ac:dyDescent="0.35">
      <c r="B1472" s="174"/>
    </row>
    <row r="1473" spans="2:2" x14ac:dyDescent="0.35">
      <c r="B1473" s="174"/>
    </row>
    <row r="1474" spans="2:2" x14ac:dyDescent="0.35">
      <c r="B1474" s="174"/>
    </row>
    <row r="1475" spans="2:2" x14ac:dyDescent="0.35">
      <c r="B1475" s="174"/>
    </row>
    <row r="1476" spans="2:2" x14ac:dyDescent="0.35">
      <c r="B1476" s="174"/>
    </row>
    <row r="1477" spans="2:2" x14ac:dyDescent="0.35">
      <c r="B1477" s="174"/>
    </row>
    <row r="1478" spans="2:2" x14ac:dyDescent="0.35">
      <c r="B1478" s="174"/>
    </row>
    <row r="1479" spans="2:2" x14ac:dyDescent="0.35">
      <c r="B1479" s="174"/>
    </row>
    <row r="1480" spans="2:2" x14ac:dyDescent="0.35">
      <c r="B1480" s="174"/>
    </row>
    <row r="1481" spans="2:2" x14ac:dyDescent="0.35">
      <c r="B1481" s="174"/>
    </row>
    <row r="1482" spans="2:2" x14ac:dyDescent="0.35">
      <c r="B1482" s="174"/>
    </row>
    <row r="1483" spans="2:2" x14ac:dyDescent="0.35">
      <c r="B1483" s="174"/>
    </row>
    <row r="1484" spans="2:2" x14ac:dyDescent="0.35">
      <c r="B1484" s="174"/>
    </row>
    <row r="1485" spans="2:2" x14ac:dyDescent="0.35">
      <c r="B1485" s="174"/>
    </row>
    <row r="1486" spans="2:2" x14ac:dyDescent="0.35">
      <c r="B1486" s="174"/>
    </row>
    <row r="1487" spans="2:2" x14ac:dyDescent="0.35">
      <c r="B1487" s="174"/>
    </row>
    <row r="1488" spans="2:2" x14ac:dyDescent="0.35">
      <c r="B1488" s="174"/>
    </row>
    <row r="1489" spans="2:2" x14ac:dyDescent="0.35">
      <c r="B1489" s="174"/>
    </row>
    <row r="1490" spans="2:2" x14ac:dyDescent="0.35">
      <c r="B1490" s="174"/>
    </row>
    <row r="1491" spans="2:2" x14ac:dyDescent="0.35">
      <c r="B1491" s="174"/>
    </row>
    <row r="1492" spans="2:2" x14ac:dyDescent="0.35">
      <c r="B1492" s="174"/>
    </row>
    <row r="1493" spans="2:2" x14ac:dyDescent="0.35">
      <c r="B1493" s="174"/>
    </row>
    <row r="1494" spans="2:2" x14ac:dyDescent="0.35">
      <c r="B1494" s="174"/>
    </row>
    <row r="1495" spans="2:2" x14ac:dyDescent="0.35">
      <c r="B1495" s="174"/>
    </row>
    <row r="1496" spans="2:2" x14ac:dyDescent="0.35">
      <c r="B1496" s="174"/>
    </row>
    <row r="1497" spans="2:2" x14ac:dyDescent="0.35">
      <c r="B1497" s="174"/>
    </row>
    <row r="1498" spans="2:2" x14ac:dyDescent="0.35">
      <c r="B1498" s="174"/>
    </row>
    <row r="1499" spans="2:2" x14ac:dyDescent="0.35">
      <c r="B1499" s="174"/>
    </row>
    <row r="1500" spans="2:2" x14ac:dyDescent="0.35">
      <c r="B1500" s="174"/>
    </row>
    <row r="1501" spans="2:2" x14ac:dyDescent="0.35">
      <c r="B1501" s="174"/>
    </row>
    <row r="1502" spans="2:2" x14ac:dyDescent="0.35">
      <c r="B1502" s="174"/>
    </row>
    <row r="1503" spans="2:2" x14ac:dyDescent="0.35">
      <c r="B1503" s="174"/>
    </row>
    <row r="1504" spans="2:2" x14ac:dyDescent="0.35">
      <c r="B1504" s="174"/>
    </row>
    <row r="1505" spans="2:2" x14ac:dyDescent="0.35">
      <c r="B1505" s="174"/>
    </row>
    <row r="1506" spans="2:2" x14ac:dyDescent="0.35">
      <c r="B1506" s="174"/>
    </row>
    <row r="1507" spans="2:2" x14ac:dyDescent="0.35">
      <c r="B1507" s="174"/>
    </row>
    <row r="1508" spans="2:2" x14ac:dyDescent="0.35">
      <c r="B1508" s="174"/>
    </row>
    <row r="1509" spans="2:2" x14ac:dyDescent="0.35">
      <c r="B1509" s="174"/>
    </row>
    <row r="1510" spans="2:2" x14ac:dyDescent="0.35">
      <c r="B1510" s="174"/>
    </row>
    <row r="1511" spans="2:2" x14ac:dyDescent="0.35">
      <c r="B1511" s="174"/>
    </row>
    <row r="1512" spans="2:2" x14ac:dyDescent="0.35">
      <c r="B1512" s="174"/>
    </row>
    <row r="1513" spans="2:2" x14ac:dyDescent="0.35">
      <c r="B1513" s="174"/>
    </row>
    <row r="1514" spans="2:2" x14ac:dyDescent="0.35">
      <c r="B1514" s="174"/>
    </row>
    <row r="1515" spans="2:2" x14ac:dyDescent="0.35">
      <c r="B1515" s="174"/>
    </row>
    <row r="1516" spans="2:2" x14ac:dyDescent="0.35">
      <c r="B1516" s="174"/>
    </row>
    <row r="1517" spans="2:2" x14ac:dyDescent="0.35">
      <c r="B1517" s="174"/>
    </row>
    <row r="1518" spans="2:2" x14ac:dyDescent="0.35">
      <c r="B1518" s="174"/>
    </row>
    <row r="1519" spans="2:2" x14ac:dyDescent="0.35">
      <c r="B1519" s="174"/>
    </row>
    <row r="1520" spans="2:2" x14ac:dyDescent="0.35">
      <c r="B1520" s="174"/>
    </row>
    <row r="1521" spans="2:2" x14ac:dyDescent="0.35">
      <c r="B1521" s="174"/>
    </row>
    <row r="1522" spans="2:2" x14ac:dyDescent="0.35">
      <c r="B1522" s="174"/>
    </row>
    <row r="1523" spans="2:2" x14ac:dyDescent="0.35">
      <c r="B1523" s="174"/>
    </row>
    <row r="1524" spans="2:2" x14ac:dyDescent="0.35">
      <c r="B1524" s="174"/>
    </row>
    <row r="1525" spans="2:2" x14ac:dyDescent="0.35">
      <c r="B1525" s="174"/>
    </row>
    <row r="1526" spans="2:2" x14ac:dyDescent="0.35">
      <c r="B1526" s="174"/>
    </row>
    <row r="1527" spans="2:2" x14ac:dyDescent="0.35">
      <c r="B1527" s="174"/>
    </row>
    <row r="1528" spans="2:2" x14ac:dyDescent="0.35">
      <c r="B1528" s="174"/>
    </row>
    <row r="1529" spans="2:2" x14ac:dyDescent="0.35">
      <c r="B1529" s="174"/>
    </row>
    <row r="1530" spans="2:2" x14ac:dyDescent="0.35">
      <c r="B1530" s="174"/>
    </row>
    <row r="1531" spans="2:2" x14ac:dyDescent="0.35">
      <c r="B1531" s="174"/>
    </row>
    <row r="1532" spans="2:2" x14ac:dyDescent="0.35">
      <c r="B1532" s="174"/>
    </row>
    <row r="1533" spans="2:2" x14ac:dyDescent="0.35">
      <c r="B1533" s="174"/>
    </row>
    <row r="1534" spans="2:2" x14ac:dyDescent="0.35">
      <c r="B1534" s="174"/>
    </row>
    <row r="1535" spans="2:2" x14ac:dyDescent="0.35">
      <c r="B1535" s="174"/>
    </row>
    <row r="1536" spans="2:2" x14ac:dyDescent="0.35">
      <c r="B1536" s="174"/>
    </row>
    <row r="1537" spans="2:2" x14ac:dyDescent="0.35">
      <c r="B1537" s="174"/>
    </row>
    <row r="1538" spans="2:2" x14ac:dyDescent="0.35">
      <c r="B1538" s="174"/>
    </row>
    <row r="1539" spans="2:2" x14ac:dyDescent="0.35">
      <c r="B1539" s="174"/>
    </row>
    <row r="1540" spans="2:2" x14ac:dyDescent="0.35">
      <c r="B1540" s="174"/>
    </row>
    <row r="1541" spans="2:2" x14ac:dyDescent="0.35">
      <c r="B1541" s="174"/>
    </row>
    <row r="1542" spans="2:2" x14ac:dyDescent="0.35">
      <c r="B1542" s="174"/>
    </row>
    <row r="1543" spans="2:2" x14ac:dyDescent="0.35">
      <c r="B1543" s="174"/>
    </row>
    <row r="1544" spans="2:2" x14ac:dyDescent="0.35">
      <c r="B1544" s="174"/>
    </row>
    <row r="1545" spans="2:2" x14ac:dyDescent="0.35">
      <c r="B1545" s="174"/>
    </row>
    <row r="1546" spans="2:2" x14ac:dyDescent="0.35">
      <c r="B1546" s="174"/>
    </row>
    <row r="1547" spans="2:2" x14ac:dyDescent="0.35">
      <c r="B1547" s="174"/>
    </row>
    <row r="1548" spans="2:2" x14ac:dyDescent="0.35">
      <c r="B1548" s="174"/>
    </row>
    <row r="1549" spans="2:2" x14ac:dyDescent="0.35">
      <c r="B1549" s="174"/>
    </row>
    <row r="1550" spans="2:2" x14ac:dyDescent="0.35">
      <c r="B1550" s="174"/>
    </row>
    <row r="1551" spans="2:2" x14ac:dyDescent="0.35">
      <c r="B1551" s="174"/>
    </row>
    <row r="1552" spans="2:2" x14ac:dyDescent="0.35">
      <c r="B1552" s="174"/>
    </row>
    <row r="1553" spans="2:2" x14ac:dyDescent="0.35">
      <c r="B1553" s="174"/>
    </row>
    <row r="1554" spans="2:2" x14ac:dyDescent="0.35">
      <c r="B1554" s="174"/>
    </row>
    <row r="1555" spans="2:2" x14ac:dyDescent="0.35">
      <c r="B1555" s="174"/>
    </row>
    <row r="1556" spans="2:2" x14ac:dyDescent="0.35">
      <c r="B1556" s="174"/>
    </row>
    <row r="1557" spans="2:2" x14ac:dyDescent="0.35">
      <c r="B1557" s="174"/>
    </row>
    <row r="1558" spans="2:2" x14ac:dyDescent="0.35">
      <c r="B1558" s="174"/>
    </row>
    <row r="1559" spans="2:2" x14ac:dyDescent="0.35">
      <c r="B1559" s="174"/>
    </row>
    <row r="1560" spans="2:2" x14ac:dyDescent="0.35">
      <c r="B1560" s="174"/>
    </row>
    <row r="1561" spans="2:2" x14ac:dyDescent="0.35">
      <c r="B1561" s="174"/>
    </row>
    <row r="1562" spans="2:2" x14ac:dyDescent="0.35">
      <c r="B1562" s="174"/>
    </row>
    <row r="1563" spans="2:2" x14ac:dyDescent="0.35">
      <c r="B1563" s="174"/>
    </row>
    <row r="1564" spans="2:2" x14ac:dyDescent="0.35">
      <c r="B1564" s="174"/>
    </row>
    <row r="1565" spans="2:2" x14ac:dyDescent="0.35">
      <c r="B1565" s="174"/>
    </row>
    <row r="1566" spans="2:2" x14ac:dyDescent="0.35">
      <c r="B1566" s="174"/>
    </row>
    <row r="1567" spans="2:2" x14ac:dyDescent="0.35">
      <c r="B1567" s="174"/>
    </row>
    <row r="1568" spans="2:2" x14ac:dyDescent="0.35">
      <c r="B1568" s="174"/>
    </row>
    <row r="1569" spans="2:2" x14ac:dyDescent="0.35">
      <c r="B1569" s="174"/>
    </row>
    <row r="1570" spans="2:2" x14ac:dyDescent="0.35">
      <c r="B1570" s="174"/>
    </row>
    <row r="1571" spans="2:2" x14ac:dyDescent="0.35">
      <c r="B1571" s="174"/>
    </row>
    <row r="1572" spans="2:2" x14ac:dyDescent="0.35">
      <c r="B1572" s="174"/>
    </row>
    <row r="1573" spans="2:2" x14ac:dyDescent="0.35">
      <c r="B1573" s="174"/>
    </row>
    <row r="1574" spans="2:2" x14ac:dyDescent="0.35">
      <c r="B1574" s="174"/>
    </row>
    <row r="1575" spans="2:2" x14ac:dyDescent="0.35">
      <c r="B1575" s="174"/>
    </row>
    <row r="1576" spans="2:2" x14ac:dyDescent="0.35">
      <c r="B1576" s="174"/>
    </row>
    <row r="1577" spans="2:2" x14ac:dyDescent="0.35">
      <c r="B1577" s="174"/>
    </row>
    <row r="1578" spans="2:2" x14ac:dyDescent="0.35">
      <c r="B1578" s="174"/>
    </row>
    <row r="1579" spans="2:2" x14ac:dyDescent="0.35">
      <c r="B1579" s="174"/>
    </row>
    <row r="1580" spans="2:2" x14ac:dyDescent="0.35">
      <c r="B1580" s="174"/>
    </row>
    <row r="1581" spans="2:2" x14ac:dyDescent="0.35">
      <c r="B1581" s="174"/>
    </row>
    <row r="1582" spans="2:2" x14ac:dyDescent="0.35">
      <c r="B1582" s="174"/>
    </row>
    <row r="1583" spans="2:2" x14ac:dyDescent="0.35">
      <c r="B1583" s="174"/>
    </row>
    <row r="1584" spans="2:2" x14ac:dyDescent="0.35">
      <c r="B1584" s="174"/>
    </row>
    <row r="1585" spans="2:2" x14ac:dyDescent="0.35">
      <c r="B1585" s="174"/>
    </row>
    <row r="1586" spans="2:2" x14ac:dyDescent="0.35">
      <c r="B1586" s="174"/>
    </row>
    <row r="1587" spans="2:2" x14ac:dyDescent="0.35">
      <c r="B1587" s="174"/>
    </row>
    <row r="1588" spans="2:2" x14ac:dyDescent="0.35">
      <c r="B1588" s="174"/>
    </row>
    <row r="1589" spans="2:2" x14ac:dyDescent="0.35">
      <c r="B1589" s="174"/>
    </row>
    <row r="1590" spans="2:2" x14ac:dyDescent="0.35">
      <c r="B1590" s="174"/>
    </row>
    <row r="1591" spans="2:2" x14ac:dyDescent="0.35">
      <c r="B1591" s="174"/>
    </row>
    <row r="1592" spans="2:2" x14ac:dyDescent="0.35">
      <c r="B1592" s="174"/>
    </row>
    <row r="1593" spans="2:2" x14ac:dyDescent="0.35">
      <c r="B1593" s="174"/>
    </row>
    <row r="1594" spans="2:2" x14ac:dyDescent="0.35">
      <c r="B1594" s="174"/>
    </row>
    <row r="1595" spans="2:2" x14ac:dyDescent="0.35">
      <c r="B1595" s="174"/>
    </row>
    <row r="1596" spans="2:2" x14ac:dyDescent="0.35">
      <c r="B1596" s="174"/>
    </row>
    <row r="1597" spans="2:2" x14ac:dyDescent="0.35">
      <c r="B1597" s="174"/>
    </row>
    <row r="1598" spans="2:2" x14ac:dyDescent="0.35">
      <c r="B1598" s="174"/>
    </row>
    <row r="1599" spans="2:2" x14ac:dyDescent="0.35">
      <c r="B1599" s="174"/>
    </row>
    <row r="1600" spans="2:2" x14ac:dyDescent="0.35">
      <c r="B1600" s="174"/>
    </row>
    <row r="1601" spans="2:2" x14ac:dyDescent="0.35">
      <c r="B1601" s="174"/>
    </row>
    <row r="1602" spans="2:2" x14ac:dyDescent="0.35">
      <c r="B1602" s="174"/>
    </row>
    <row r="1603" spans="2:2" x14ac:dyDescent="0.35">
      <c r="B1603" s="174"/>
    </row>
    <row r="1604" spans="2:2" x14ac:dyDescent="0.35">
      <c r="B1604" s="174"/>
    </row>
    <row r="1605" spans="2:2" x14ac:dyDescent="0.35">
      <c r="B1605" s="174"/>
    </row>
    <row r="1606" spans="2:2" x14ac:dyDescent="0.35">
      <c r="B1606" s="174"/>
    </row>
    <row r="1607" spans="2:2" x14ac:dyDescent="0.35">
      <c r="B1607" s="174"/>
    </row>
    <row r="1608" spans="2:2" x14ac:dyDescent="0.35">
      <c r="B1608" s="174"/>
    </row>
    <row r="1609" spans="2:2" x14ac:dyDescent="0.35">
      <c r="B1609" s="174"/>
    </row>
    <row r="1610" spans="2:2" x14ac:dyDescent="0.35">
      <c r="B1610" s="174"/>
    </row>
    <row r="1611" spans="2:2" x14ac:dyDescent="0.35">
      <c r="B1611" s="174"/>
    </row>
    <row r="1612" spans="2:2" x14ac:dyDescent="0.35">
      <c r="B1612" s="174"/>
    </row>
    <row r="1613" spans="2:2" x14ac:dyDescent="0.35">
      <c r="B1613" s="174"/>
    </row>
    <row r="1614" spans="2:2" x14ac:dyDescent="0.35">
      <c r="B1614" s="174"/>
    </row>
    <row r="1615" spans="2:2" x14ac:dyDescent="0.35">
      <c r="B1615" s="174"/>
    </row>
    <row r="1616" spans="2:2" x14ac:dyDescent="0.35">
      <c r="B1616" s="174"/>
    </row>
    <row r="1617" spans="2:2" x14ac:dyDescent="0.35">
      <c r="B1617" s="174"/>
    </row>
    <row r="1618" spans="2:2" x14ac:dyDescent="0.35">
      <c r="B1618" s="174"/>
    </row>
    <row r="1619" spans="2:2" x14ac:dyDescent="0.35">
      <c r="B1619" s="174"/>
    </row>
    <row r="1620" spans="2:2" x14ac:dyDescent="0.35">
      <c r="B1620" s="174"/>
    </row>
    <row r="1621" spans="2:2" x14ac:dyDescent="0.35">
      <c r="B1621" s="174"/>
    </row>
    <row r="1622" spans="2:2" x14ac:dyDescent="0.35">
      <c r="B1622" s="174"/>
    </row>
    <row r="1623" spans="2:2" x14ac:dyDescent="0.35">
      <c r="B1623" s="174"/>
    </row>
    <row r="1624" spans="2:2" x14ac:dyDescent="0.35">
      <c r="B1624" s="174"/>
    </row>
    <row r="1625" spans="2:2" x14ac:dyDescent="0.35">
      <c r="B1625" s="174"/>
    </row>
    <row r="1626" spans="2:2" x14ac:dyDescent="0.35">
      <c r="B1626" s="174"/>
    </row>
    <row r="1627" spans="2:2" x14ac:dyDescent="0.35">
      <c r="B1627" s="174"/>
    </row>
    <row r="1628" spans="2:2" x14ac:dyDescent="0.35">
      <c r="B1628" s="174"/>
    </row>
    <row r="1629" spans="2:2" x14ac:dyDescent="0.35">
      <c r="B1629" s="174"/>
    </row>
    <row r="1630" spans="2:2" x14ac:dyDescent="0.35">
      <c r="B1630" s="174"/>
    </row>
    <row r="1631" spans="2:2" x14ac:dyDescent="0.35">
      <c r="B1631" s="174"/>
    </row>
    <row r="1632" spans="2:2" x14ac:dyDescent="0.35">
      <c r="B1632" s="174"/>
    </row>
    <row r="1633" spans="2:2" x14ac:dyDescent="0.35">
      <c r="B1633" s="174"/>
    </row>
    <row r="1634" spans="2:2" x14ac:dyDescent="0.35">
      <c r="B1634" s="174"/>
    </row>
    <row r="1635" spans="2:2" x14ac:dyDescent="0.35">
      <c r="B1635" s="174"/>
    </row>
    <row r="1636" spans="2:2" x14ac:dyDescent="0.35">
      <c r="B1636" s="174"/>
    </row>
    <row r="1637" spans="2:2" x14ac:dyDescent="0.35">
      <c r="B1637" s="174"/>
    </row>
    <row r="1638" spans="2:2" x14ac:dyDescent="0.35">
      <c r="B1638" s="174"/>
    </row>
    <row r="1639" spans="2:2" x14ac:dyDescent="0.35">
      <c r="B1639" s="174"/>
    </row>
    <row r="1640" spans="2:2" x14ac:dyDescent="0.35">
      <c r="B1640" s="174"/>
    </row>
    <row r="1641" spans="2:2" x14ac:dyDescent="0.35">
      <c r="B1641" s="174"/>
    </row>
    <row r="1642" spans="2:2" x14ac:dyDescent="0.35">
      <c r="B1642" s="174"/>
    </row>
    <row r="1643" spans="2:2" x14ac:dyDescent="0.35">
      <c r="B1643" s="174"/>
    </row>
    <row r="1644" spans="2:2" x14ac:dyDescent="0.35">
      <c r="B1644" s="174"/>
    </row>
    <row r="1645" spans="2:2" x14ac:dyDescent="0.35">
      <c r="B1645" s="174"/>
    </row>
    <row r="1646" spans="2:2" x14ac:dyDescent="0.35">
      <c r="B1646" s="174"/>
    </row>
    <row r="1647" spans="2:2" x14ac:dyDescent="0.35">
      <c r="B1647" s="174"/>
    </row>
    <row r="1648" spans="2:2" x14ac:dyDescent="0.35">
      <c r="B1648" s="174"/>
    </row>
    <row r="1649" spans="2:2" x14ac:dyDescent="0.35">
      <c r="B1649" s="174"/>
    </row>
    <row r="1650" spans="2:2" x14ac:dyDescent="0.35">
      <c r="B1650" s="174"/>
    </row>
    <row r="1651" spans="2:2" x14ac:dyDescent="0.35">
      <c r="B1651" s="174"/>
    </row>
    <row r="1652" spans="2:2" x14ac:dyDescent="0.35">
      <c r="B1652" s="174"/>
    </row>
    <row r="1653" spans="2:2" x14ac:dyDescent="0.35">
      <c r="B1653" s="174"/>
    </row>
    <row r="1654" spans="2:2" x14ac:dyDescent="0.35">
      <c r="B1654" s="174"/>
    </row>
    <row r="1655" spans="2:2" x14ac:dyDescent="0.35">
      <c r="B1655" s="174"/>
    </row>
    <row r="1656" spans="2:2" x14ac:dyDescent="0.35">
      <c r="B1656" s="174"/>
    </row>
    <row r="1657" spans="2:2" x14ac:dyDescent="0.35">
      <c r="B1657" s="174"/>
    </row>
    <row r="1658" spans="2:2" x14ac:dyDescent="0.35">
      <c r="B1658" s="174"/>
    </row>
    <row r="1659" spans="2:2" x14ac:dyDescent="0.35">
      <c r="B1659" s="174"/>
    </row>
    <row r="1660" spans="2:2" x14ac:dyDescent="0.35">
      <c r="B1660" s="174"/>
    </row>
    <row r="1661" spans="2:2" x14ac:dyDescent="0.35">
      <c r="B1661" s="174"/>
    </row>
    <row r="1662" spans="2:2" x14ac:dyDescent="0.35">
      <c r="B1662" s="174"/>
    </row>
    <row r="1663" spans="2:2" x14ac:dyDescent="0.35">
      <c r="B1663" s="174"/>
    </row>
    <row r="1664" spans="2:2" x14ac:dyDescent="0.35">
      <c r="B1664" s="174"/>
    </row>
    <row r="1665" spans="2:2" x14ac:dyDescent="0.35">
      <c r="B1665" s="174"/>
    </row>
    <row r="1666" spans="2:2" x14ac:dyDescent="0.35">
      <c r="B1666" s="174"/>
    </row>
    <row r="1667" spans="2:2" x14ac:dyDescent="0.35">
      <c r="B1667" s="174"/>
    </row>
    <row r="1668" spans="2:2" x14ac:dyDescent="0.35">
      <c r="B1668" s="174"/>
    </row>
    <row r="1669" spans="2:2" x14ac:dyDescent="0.35">
      <c r="B1669" s="174"/>
    </row>
    <row r="1670" spans="2:2" x14ac:dyDescent="0.35">
      <c r="B1670" s="174"/>
    </row>
    <row r="1671" spans="2:2" x14ac:dyDescent="0.35">
      <c r="B1671" s="174"/>
    </row>
    <row r="1672" spans="2:2" x14ac:dyDescent="0.35">
      <c r="B1672" s="174"/>
    </row>
    <row r="1673" spans="2:2" x14ac:dyDescent="0.35">
      <c r="B1673" s="174"/>
    </row>
    <row r="1674" spans="2:2" x14ac:dyDescent="0.35">
      <c r="B1674" s="174"/>
    </row>
    <row r="1675" spans="2:2" x14ac:dyDescent="0.35">
      <c r="B1675" s="174"/>
    </row>
    <row r="1676" spans="2:2" x14ac:dyDescent="0.35">
      <c r="B1676" s="174"/>
    </row>
    <row r="1677" spans="2:2" x14ac:dyDescent="0.35">
      <c r="B1677" s="174"/>
    </row>
    <row r="1678" spans="2:2" x14ac:dyDescent="0.35">
      <c r="B1678" s="174"/>
    </row>
    <row r="1679" spans="2:2" x14ac:dyDescent="0.35">
      <c r="B1679" s="174"/>
    </row>
    <row r="1680" spans="2:2" x14ac:dyDescent="0.35">
      <c r="B1680" s="174"/>
    </row>
    <row r="1681" spans="2:2" x14ac:dyDescent="0.35">
      <c r="B1681" s="174"/>
    </row>
    <row r="1682" spans="2:2" x14ac:dyDescent="0.35">
      <c r="B1682" s="174"/>
    </row>
    <row r="1683" spans="2:2" x14ac:dyDescent="0.35">
      <c r="B1683" s="174"/>
    </row>
    <row r="1684" spans="2:2" x14ac:dyDescent="0.35">
      <c r="B1684" s="174"/>
    </row>
    <row r="1685" spans="2:2" x14ac:dyDescent="0.35">
      <c r="B1685" s="174"/>
    </row>
    <row r="1686" spans="2:2" x14ac:dyDescent="0.35">
      <c r="B1686" s="174"/>
    </row>
    <row r="1687" spans="2:2" x14ac:dyDescent="0.35">
      <c r="B1687" s="174"/>
    </row>
    <row r="1688" spans="2:2" x14ac:dyDescent="0.35">
      <c r="B1688" s="174"/>
    </row>
    <row r="1689" spans="2:2" x14ac:dyDescent="0.35">
      <c r="B1689" s="174"/>
    </row>
    <row r="1690" spans="2:2" x14ac:dyDescent="0.35">
      <c r="B1690" s="174"/>
    </row>
    <row r="1691" spans="2:2" x14ac:dyDescent="0.35">
      <c r="B1691" s="174"/>
    </row>
    <row r="1692" spans="2:2" x14ac:dyDescent="0.35">
      <c r="B1692" s="174"/>
    </row>
    <row r="1693" spans="2:2" x14ac:dyDescent="0.35">
      <c r="B1693" s="174"/>
    </row>
    <row r="1694" spans="2:2" x14ac:dyDescent="0.35">
      <c r="B1694" s="174"/>
    </row>
    <row r="1695" spans="2:2" x14ac:dyDescent="0.35">
      <c r="B1695" s="174"/>
    </row>
    <row r="1696" spans="2:2" x14ac:dyDescent="0.35">
      <c r="B1696" s="174"/>
    </row>
    <row r="1697" spans="2:2" x14ac:dyDescent="0.35">
      <c r="B1697" s="174"/>
    </row>
    <row r="1698" spans="2:2" x14ac:dyDescent="0.35">
      <c r="B1698" s="174"/>
    </row>
    <row r="1699" spans="2:2" x14ac:dyDescent="0.35">
      <c r="B1699" s="174"/>
    </row>
    <row r="1700" spans="2:2" x14ac:dyDescent="0.35">
      <c r="B1700" s="174"/>
    </row>
    <row r="1701" spans="2:2" x14ac:dyDescent="0.35">
      <c r="B1701" s="174"/>
    </row>
    <row r="1702" spans="2:2" x14ac:dyDescent="0.35">
      <c r="B1702" s="174"/>
    </row>
    <row r="1703" spans="2:2" x14ac:dyDescent="0.35">
      <c r="B1703" s="174"/>
    </row>
    <row r="1704" spans="2:2" x14ac:dyDescent="0.35">
      <c r="B1704" s="174"/>
    </row>
    <row r="1705" spans="2:2" x14ac:dyDescent="0.35">
      <c r="B1705" s="174"/>
    </row>
    <row r="1706" spans="2:2" x14ac:dyDescent="0.35">
      <c r="B1706" s="174"/>
    </row>
    <row r="1707" spans="2:2" x14ac:dyDescent="0.35">
      <c r="B1707" s="174"/>
    </row>
    <row r="1708" spans="2:2" x14ac:dyDescent="0.35">
      <c r="B1708" s="174"/>
    </row>
    <row r="1709" spans="2:2" x14ac:dyDescent="0.35">
      <c r="B1709" s="174"/>
    </row>
    <row r="1710" spans="2:2" x14ac:dyDescent="0.35">
      <c r="B1710" s="174"/>
    </row>
    <row r="1711" spans="2:2" x14ac:dyDescent="0.35">
      <c r="B1711" s="174"/>
    </row>
    <row r="1712" spans="2:2" x14ac:dyDescent="0.35">
      <c r="B1712" s="174"/>
    </row>
    <row r="1713" spans="2:2" x14ac:dyDescent="0.35">
      <c r="B1713" s="174"/>
    </row>
    <row r="1714" spans="2:2" x14ac:dyDescent="0.35">
      <c r="B1714" s="174"/>
    </row>
    <row r="1715" spans="2:2" x14ac:dyDescent="0.35">
      <c r="B1715" s="174"/>
    </row>
    <row r="1716" spans="2:2" x14ac:dyDescent="0.35">
      <c r="B1716" s="174"/>
    </row>
    <row r="1717" spans="2:2" x14ac:dyDescent="0.35">
      <c r="B1717" s="174"/>
    </row>
    <row r="1718" spans="2:2" x14ac:dyDescent="0.35">
      <c r="B1718" s="174"/>
    </row>
    <row r="1719" spans="2:2" x14ac:dyDescent="0.35">
      <c r="B1719" s="174"/>
    </row>
    <row r="1720" spans="2:2" x14ac:dyDescent="0.35">
      <c r="B1720" s="174"/>
    </row>
    <row r="1721" spans="2:2" x14ac:dyDescent="0.35">
      <c r="B1721" s="174"/>
    </row>
    <row r="1722" spans="2:2" x14ac:dyDescent="0.35">
      <c r="B1722" s="174"/>
    </row>
    <row r="1723" spans="2:2" x14ac:dyDescent="0.35">
      <c r="B1723" s="174"/>
    </row>
    <row r="1724" spans="2:2" x14ac:dyDescent="0.35">
      <c r="B1724" s="174"/>
    </row>
    <row r="1725" spans="2:2" x14ac:dyDescent="0.35">
      <c r="B1725" s="174"/>
    </row>
    <row r="1726" spans="2:2" x14ac:dyDescent="0.35">
      <c r="B1726" s="174"/>
    </row>
    <row r="1727" spans="2:2" x14ac:dyDescent="0.35">
      <c r="B1727" s="174"/>
    </row>
    <row r="1728" spans="2:2" x14ac:dyDescent="0.35">
      <c r="B1728" s="174"/>
    </row>
    <row r="1729" spans="2:2" x14ac:dyDescent="0.35">
      <c r="B1729" s="174"/>
    </row>
    <row r="1730" spans="2:2" x14ac:dyDescent="0.35">
      <c r="B1730" s="174"/>
    </row>
    <row r="1731" spans="2:2" x14ac:dyDescent="0.35">
      <c r="B1731" s="174"/>
    </row>
    <row r="1732" spans="2:2" x14ac:dyDescent="0.35">
      <c r="B1732" s="174"/>
    </row>
    <row r="1733" spans="2:2" x14ac:dyDescent="0.35">
      <c r="B1733" s="174"/>
    </row>
    <row r="1734" spans="2:2" x14ac:dyDescent="0.35">
      <c r="B1734" s="174"/>
    </row>
    <row r="1735" spans="2:2" x14ac:dyDescent="0.35">
      <c r="B1735" s="174"/>
    </row>
    <row r="1736" spans="2:2" x14ac:dyDescent="0.35">
      <c r="B1736" s="174"/>
    </row>
    <row r="1737" spans="2:2" x14ac:dyDescent="0.35">
      <c r="B1737" s="174"/>
    </row>
    <row r="1738" spans="2:2" x14ac:dyDescent="0.35">
      <c r="B1738" s="174"/>
    </row>
    <row r="1739" spans="2:2" x14ac:dyDescent="0.35">
      <c r="B1739" s="174"/>
    </row>
    <row r="1740" spans="2:2" x14ac:dyDescent="0.35">
      <c r="B1740" s="174"/>
    </row>
    <row r="1741" spans="2:2" x14ac:dyDescent="0.35">
      <c r="B1741" s="174"/>
    </row>
    <row r="1742" spans="2:2" x14ac:dyDescent="0.35">
      <c r="B1742" s="174"/>
    </row>
    <row r="1743" spans="2:2" x14ac:dyDescent="0.35">
      <c r="B1743" s="174"/>
    </row>
    <row r="1744" spans="2:2" x14ac:dyDescent="0.35">
      <c r="B1744" s="174"/>
    </row>
    <row r="1745" spans="2:2" x14ac:dyDescent="0.35">
      <c r="B1745" s="174"/>
    </row>
    <row r="1746" spans="2:2" x14ac:dyDescent="0.35">
      <c r="B1746" s="174"/>
    </row>
    <row r="1747" spans="2:2" x14ac:dyDescent="0.35">
      <c r="B1747" s="174"/>
    </row>
    <row r="1748" spans="2:2" x14ac:dyDescent="0.35">
      <c r="B1748" s="174"/>
    </row>
    <row r="1749" spans="2:2" x14ac:dyDescent="0.35">
      <c r="B1749" s="174"/>
    </row>
    <row r="1750" spans="2:2" x14ac:dyDescent="0.35">
      <c r="B1750" s="174"/>
    </row>
    <row r="1751" spans="2:2" x14ac:dyDescent="0.35">
      <c r="B1751" s="174"/>
    </row>
    <row r="1752" spans="2:2" x14ac:dyDescent="0.35">
      <c r="B1752" s="174"/>
    </row>
    <row r="1753" spans="2:2" x14ac:dyDescent="0.35">
      <c r="B1753" s="174"/>
    </row>
    <row r="1754" spans="2:2" x14ac:dyDescent="0.35">
      <c r="B1754" s="174"/>
    </row>
    <row r="1755" spans="2:2" x14ac:dyDescent="0.35">
      <c r="B1755" s="174"/>
    </row>
    <row r="1756" spans="2:2" x14ac:dyDescent="0.35">
      <c r="B1756" s="174"/>
    </row>
    <row r="1757" spans="2:2" x14ac:dyDescent="0.35">
      <c r="B1757" s="174"/>
    </row>
    <row r="1758" spans="2:2" x14ac:dyDescent="0.35">
      <c r="B1758" s="174"/>
    </row>
    <row r="1759" spans="2:2" x14ac:dyDescent="0.35">
      <c r="B1759" s="174"/>
    </row>
    <row r="1760" spans="2:2" x14ac:dyDescent="0.35">
      <c r="B1760" s="174"/>
    </row>
    <row r="1761" spans="2:2" x14ac:dyDescent="0.35">
      <c r="B1761" s="174"/>
    </row>
    <row r="1762" spans="2:2" x14ac:dyDescent="0.35">
      <c r="B1762" s="174"/>
    </row>
    <row r="1763" spans="2:2" x14ac:dyDescent="0.35">
      <c r="B1763" s="174"/>
    </row>
    <row r="1764" spans="2:2" x14ac:dyDescent="0.35">
      <c r="B1764" s="174"/>
    </row>
    <row r="1765" spans="2:2" x14ac:dyDescent="0.35">
      <c r="B1765" s="174"/>
    </row>
    <row r="1766" spans="2:2" x14ac:dyDescent="0.35">
      <c r="B1766" s="174"/>
    </row>
    <row r="1767" spans="2:2" x14ac:dyDescent="0.35">
      <c r="B1767" s="174"/>
    </row>
    <row r="1768" spans="2:2" x14ac:dyDescent="0.35">
      <c r="B1768" s="174"/>
    </row>
    <row r="1769" spans="2:2" x14ac:dyDescent="0.35">
      <c r="B1769" s="174"/>
    </row>
    <row r="1770" spans="2:2" x14ac:dyDescent="0.35">
      <c r="B1770" s="174"/>
    </row>
    <row r="1771" spans="2:2" x14ac:dyDescent="0.35">
      <c r="B1771" s="174"/>
    </row>
    <row r="1772" spans="2:2" x14ac:dyDescent="0.35">
      <c r="B1772" s="174"/>
    </row>
    <row r="1773" spans="2:2" x14ac:dyDescent="0.35">
      <c r="B1773" s="174"/>
    </row>
    <row r="1774" spans="2:2" x14ac:dyDescent="0.35">
      <c r="B1774" s="174"/>
    </row>
    <row r="1775" spans="2:2" x14ac:dyDescent="0.35">
      <c r="B1775" s="174"/>
    </row>
    <row r="1776" spans="2:2" x14ac:dyDescent="0.35">
      <c r="B1776" s="174"/>
    </row>
    <row r="1777" spans="2:2" x14ac:dyDescent="0.35">
      <c r="B1777" s="174"/>
    </row>
    <row r="1778" spans="2:2" x14ac:dyDescent="0.35">
      <c r="B1778" s="174"/>
    </row>
    <row r="1779" spans="2:2" x14ac:dyDescent="0.35">
      <c r="B1779" s="174"/>
    </row>
    <row r="1780" spans="2:2" x14ac:dyDescent="0.35">
      <c r="B1780" s="174"/>
    </row>
    <row r="1781" spans="2:2" x14ac:dyDescent="0.35">
      <c r="B1781" s="174"/>
    </row>
    <row r="1782" spans="2:2" x14ac:dyDescent="0.35">
      <c r="B1782" s="174"/>
    </row>
    <row r="1783" spans="2:2" x14ac:dyDescent="0.35">
      <c r="B1783" s="174"/>
    </row>
    <row r="1784" spans="2:2" x14ac:dyDescent="0.35">
      <c r="B1784" s="174"/>
    </row>
    <row r="1785" spans="2:2" x14ac:dyDescent="0.35">
      <c r="B1785" s="174"/>
    </row>
    <row r="1786" spans="2:2" x14ac:dyDescent="0.35">
      <c r="B1786" s="174"/>
    </row>
    <row r="1787" spans="2:2" x14ac:dyDescent="0.35">
      <c r="B1787" s="174"/>
    </row>
    <row r="1788" spans="2:2" x14ac:dyDescent="0.35">
      <c r="B1788" s="174"/>
    </row>
    <row r="1789" spans="2:2" x14ac:dyDescent="0.35">
      <c r="B1789" s="174"/>
    </row>
    <row r="1790" spans="2:2" x14ac:dyDescent="0.35">
      <c r="B1790" s="174"/>
    </row>
    <row r="1791" spans="2:2" x14ac:dyDescent="0.35">
      <c r="B1791" s="174"/>
    </row>
    <row r="1792" spans="2:2" x14ac:dyDescent="0.35">
      <c r="B1792" s="174"/>
    </row>
    <row r="1793" spans="2:2" x14ac:dyDescent="0.35">
      <c r="B1793" s="174"/>
    </row>
    <row r="1794" spans="2:2" x14ac:dyDescent="0.35">
      <c r="B1794" s="174"/>
    </row>
    <row r="1795" spans="2:2" x14ac:dyDescent="0.35">
      <c r="B1795" s="174"/>
    </row>
    <row r="1796" spans="2:2" x14ac:dyDescent="0.35">
      <c r="B1796" s="174"/>
    </row>
    <row r="1797" spans="2:2" x14ac:dyDescent="0.35">
      <c r="B1797" s="174"/>
    </row>
    <row r="1798" spans="2:2" x14ac:dyDescent="0.35">
      <c r="B1798" s="174"/>
    </row>
    <row r="1799" spans="2:2" x14ac:dyDescent="0.35">
      <c r="B1799" s="174"/>
    </row>
    <row r="1800" spans="2:2" x14ac:dyDescent="0.35">
      <c r="B1800" s="174"/>
    </row>
    <row r="1801" spans="2:2" x14ac:dyDescent="0.35">
      <c r="B1801" s="174"/>
    </row>
    <row r="1802" spans="2:2" x14ac:dyDescent="0.35">
      <c r="B1802" s="174"/>
    </row>
    <row r="1803" spans="2:2" x14ac:dyDescent="0.35">
      <c r="B1803" s="174"/>
    </row>
    <row r="1804" spans="2:2" x14ac:dyDescent="0.35">
      <c r="B1804" s="174"/>
    </row>
    <row r="1805" spans="2:2" x14ac:dyDescent="0.35">
      <c r="B1805" s="174"/>
    </row>
    <row r="1806" spans="2:2" x14ac:dyDescent="0.35">
      <c r="B1806" s="174"/>
    </row>
    <row r="1807" spans="2:2" x14ac:dyDescent="0.35">
      <c r="B1807" s="174"/>
    </row>
    <row r="1808" spans="2:2" x14ac:dyDescent="0.35">
      <c r="B1808" s="174"/>
    </row>
    <row r="1809" spans="2:2" x14ac:dyDescent="0.35">
      <c r="B1809" s="174"/>
    </row>
    <row r="1810" spans="2:2" x14ac:dyDescent="0.35">
      <c r="B1810" s="174"/>
    </row>
    <row r="1811" spans="2:2" x14ac:dyDescent="0.35">
      <c r="B1811" s="174"/>
    </row>
    <row r="1812" spans="2:2" x14ac:dyDescent="0.35">
      <c r="B1812" s="174"/>
    </row>
    <row r="1813" spans="2:2" x14ac:dyDescent="0.35">
      <c r="B1813" s="174"/>
    </row>
    <row r="1814" spans="2:2" x14ac:dyDescent="0.35">
      <c r="B1814" s="174"/>
    </row>
    <row r="1815" spans="2:2" x14ac:dyDescent="0.35">
      <c r="B1815" s="174"/>
    </row>
    <row r="1816" spans="2:2" x14ac:dyDescent="0.35">
      <c r="B1816" s="174"/>
    </row>
    <row r="1817" spans="2:2" x14ac:dyDescent="0.35">
      <c r="B1817" s="174"/>
    </row>
    <row r="1818" spans="2:2" x14ac:dyDescent="0.35">
      <c r="B1818" s="174"/>
    </row>
    <row r="1819" spans="2:2" x14ac:dyDescent="0.35">
      <c r="B1819" s="174"/>
    </row>
    <row r="1820" spans="2:2" x14ac:dyDescent="0.35">
      <c r="B1820" s="174"/>
    </row>
    <row r="1821" spans="2:2" x14ac:dyDescent="0.35">
      <c r="B1821" s="174"/>
    </row>
    <row r="1822" spans="2:2" x14ac:dyDescent="0.35">
      <c r="B1822" s="174"/>
    </row>
    <row r="1823" spans="2:2" x14ac:dyDescent="0.35">
      <c r="B1823" s="174"/>
    </row>
    <row r="1824" spans="2:2" x14ac:dyDescent="0.35">
      <c r="B1824" s="174"/>
    </row>
    <row r="1825" spans="2:2" x14ac:dyDescent="0.35">
      <c r="B1825" s="174"/>
    </row>
    <row r="1826" spans="2:2" x14ac:dyDescent="0.35">
      <c r="B1826" s="174"/>
    </row>
    <row r="1827" spans="2:2" x14ac:dyDescent="0.35">
      <c r="B1827" s="174"/>
    </row>
    <row r="1828" spans="2:2" x14ac:dyDescent="0.35">
      <c r="B1828" s="174"/>
    </row>
    <row r="1829" spans="2:2" x14ac:dyDescent="0.35">
      <c r="B1829" s="174"/>
    </row>
    <row r="1830" spans="2:2" x14ac:dyDescent="0.35">
      <c r="B1830" s="174"/>
    </row>
    <row r="1831" spans="2:2" x14ac:dyDescent="0.35">
      <c r="B1831" s="174"/>
    </row>
    <row r="1832" spans="2:2" x14ac:dyDescent="0.35">
      <c r="B1832" s="174"/>
    </row>
    <row r="1833" spans="2:2" x14ac:dyDescent="0.35">
      <c r="B1833" s="174"/>
    </row>
    <row r="1834" spans="2:2" x14ac:dyDescent="0.35">
      <c r="B1834" s="174"/>
    </row>
    <row r="1835" spans="2:2" x14ac:dyDescent="0.35">
      <c r="B1835" s="174"/>
    </row>
    <row r="1836" spans="2:2" x14ac:dyDescent="0.35">
      <c r="B1836" s="174"/>
    </row>
    <row r="1837" spans="2:2" x14ac:dyDescent="0.35">
      <c r="B1837" s="174"/>
    </row>
    <row r="1838" spans="2:2" x14ac:dyDescent="0.35">
      <c r="B1838" s="174"/>
    </row>
    <row r="1839" spans="2:2" x14ac:dyDescent="0.35">
      <c r="B1839" s="174"/>
    </row>
    <row r="1840" spans="2:2" x14ac:dyDescent="0.35">
      <c r="B1840" s="174"/>
    </row>
    <row r="1841" spans="2:2" x14ac:dyDescent="0.35">
      <c r="B1841" s="174"/>
    </row>
    <row r="1842" spans="2:2" x14ac:dyDescent="0.35">
      <c r="B1842" s="174"/>
    </row>
    <row r="1843" spans="2:2" x14ac:dyDescent="0.35">
      <c r="B1843" s="174"/>
    </row>
    <row r="1844" spans="2:2" x14ac:dyDescent="0.35">
      <c r="B1844" s="174"/>
    </row>
    <row r="1845" spans="2:2" x14ac:dyDescent="0.35">
      <c r="B1845" s="174"/>
    </row>
    <row r="1846" spans="2:2" x14ac:dyDescent="0.35">
      <c r="B1846" s="174"/>
    </row>
    <row r="1847" spans="2:2" x14ac:dyDescent="0.35">
      <c r="B1847" s="174"/>
    </row>
    <row r="1848" spans="2:2" x14ac:dyDescent="0.35">
      <c r="B1848" s="174"/>
    </row>
    <row r="1849" spans="2:2" x14ac:dyDescent="0.35">
      <c r="B1849" s="174"/>
    </row>
    <row r="1850" spans="2:2" x14ac:dyDescent="0.35">
      <c r="B1850" s="174"/>
    </row>
    <row r="1851" spans="2:2" x14ac:dyDescent="0.35">
      <c r="B1851" s="174"/>
    </row>
    <row r="1852" spans="2:2" x14ac:dyDescent="0.35">
      <c r="B1852" s="174"/>
    </row>
    <row r="1853" spans="2:2" x14ac:dyDescent="0.35">
      <c r="B1853" s="174"/>
    </row>
    <row r="1854" spans="2:2" x14ac:dyDescent="0.35">
      <c r="B1854" s="174"/>
    </row>
    <row r="1855" spans="2:2" x14ac:dyDescent="0.35">
      <c r="B1855" s="174"/>
    </row>
    <row r="1856" spans="2:2" x14ac:dyDescent="0.35">
      <c r="B1856" s="174"/>
    </row>
    <row r="1857" spans="2:2" x14ac:dyDescent="0.35">
      <c r="B1857" s="174"/>
    </row>
    <row r="1858" spans="2:2" x14ac:dyDescent="0.35">
      <c r="B1858" s="174"/>
    </row>
    <row r="1859" spans="2:2" x14ac:dyDescent="0.35">
      <c r="B1859" s="174"/>
    </row>
    <row r="1860" spans="2:2" x14ac:dyDescent="0.35">
      <c r="B1860" s="174"/>
    </row>
    <row r="1861" spans="2:2" x14ac:dyDescent="0.35">
      <c r="B1861" s="174"/>
    </row>
    <row r="1862" spans="2:2" x14ac:dyDescent="0.35">
      <c r="B1862" s="174"/>
    </row>
    <row r="1863" spans="2:2" x14ac:dyDescent="0.35">
      <c r="B1863" s="174"/>
    </row>
    <row r="1864" spans="2:2" x14ac:dyDescent="0.35">
      <c r="B1864" s="174"/>
    </row>
    <row r="1865" spans="2:2" x14ac:dyDescent="0.35">
      <c r="B1865" s="174"/>
    </row>
    <row r="1866" spans="2:2" x14ac:dyDescent="0.35">
      <c r="B1866" s="174"/>
    </row>
    <row r="1867" spans="2:2" x14ac:dyDescent="0.35">
      <c r="B1867" s="174"/>
    </row>
    <row r="1868" spans="2:2" x14ac:dyDescent="0.35">
      <c r="B1868" s="174"/>
    </row>
    <row r="1869" spans="2:2" x14ac:dyDescent="0.35">
      <c r="B1869" s="174"/>
    </row>
    <row r="1870" spans="2:2" x14ac:dyDescent="0.35">
      <c r="B1870" s="174"/>
    </row>
    <row r="1871" spans="2:2" x14ac:dyDescent="0.35">
      <c r="B1871" s="174"/>
    </row>
    <row r="1872" spans="2:2" x14ac:dyDescent="0.35">
      <c r="B1872" s="174"/>
    </row>
    <row r="1873" spans="2:2" x14ac:dyDescent="0.35">
      <c r="B1873" s="174"/>
    </row>
    <row r="1874" spans="2:2" x14ac:dyDescent="0.35">
      <c r="B1874" s="174"/>
    </row>
    <row r="1875" spans="2:2" x14ac:dyDescent="0.35">
      <c r="B1875" s="174"/>
    </row>
    <row r="1876" spans="2:2" x14ac:dyDescent="0.35">
      <c r="B1876" s="174"/>
    </row>
    <row r="1877" spans="2:2" x14ac:dyDescent="0.35">
      <c r="B1877" s="174"/>
    </row>
    <row r="1878" spans="2:2" x14ac:dyDescent="0.35">
      <c r="B1878" s="174"/>
    </row>
    <row r="1879" spans="2:2" x14ac:dyDescent="0.35">
      <c r="B1879" s="174"/>
    </row>
    <row r="1880" spans="2:2" x14ac:dyDescent="0.35">
      <c r="B1880" s="174"/>
    </row>
    <row r="1881" spans="2:2" x14ac:dyDescent="0.35">
      <c r="B1881" s="174"/>
    </row>
    <row r="1882" spans="2:2" x14ac:dyDescent="0.35">
      <c r="B1882" s="174"/>
    </row>
    <row r="1883" spans="2:2" x14ac:dyDescent="0.35">
      <c r="B1883" s="174"/>
    </row>
    <row r="1884" spans="2:2" x14ac:dyDescent="0.35">
      <c r="B1884" s="174"/>
    </row>
    <row r="1885" spans="2:2" x14ac:dyDescent="0.35">
      <c r="B1885" s="174"/>
    </row>
    <row r="1886" spans="2:2" x14ac:dyDescent="0.35">
      <c r="B1886" s="174"/>
    </row>
    <row r="1887" spans="2:2" x14ac:dyDescent="0.35">
      <c r="B1887" s="174"/>
    </row>
    <row r="1888" spans="2:2" x14ac:dyDescent="0.35">
      <c r="B1888" s="174"/>
    </row>
    <row r="1889" spans="2:2" x14ac:dyDescent="0.35">
      <c r="B1889" s="174"/>
    </row>
    <row r="1890" spans="2:2" x14ac:dyDescent="0.35">
      <c r="B1890" s="174"/>
    </row>
    <row r="1891" spans="2:2" x14ac:dyDescent="0.35">
      <c r="B1891" s="174"/>
    </row>
    <row r="1892" spans="2:2" x14ac:dyDescent="0.35">
      <c r="B1892" s="174"/>
    </row>
    <row r="1893" spans="2:2" x14ac:dyDescent="0.35">
      <c r="B1893" s="174"/>
    </row>
    <row r="1894" spans="2:2" x14ac:dyDescent="0.35">
      <c r="B1894" s="174"/>
    </row>
    <row r="1895" spans="2:2" x14ac:dyDescent="0.35">
      <c r="B1895" s="174"/>
    </row>
    <row r="1896" spans="2:2" x14ac:dyDescent="0.35">
      <c r="B1896" s="174"/>
    </row>
    <row r="1897" spans="2:2" x14ac:dyDescent="0.35">
      <c r="B1897" s="174"/>
    </row>
    <row r="1898" spans="2:2" x14ac:dyDescent="0.35">
      <c r="B1898" s="174"/>
    </row>
    <row r="1899" spans="2:2" x14ac:dyDescent="0.35">
      <c r="B1899" s="174"/>
    </row>
    <row r="1900" spans="2:2" x14ac:dyDescent="0.35">
      <c r="B1900" s="174"/>
    </row>
    <row r="1901" spans="2:2" x14ac:dyDescent="0.35">
      <c r="B1901" s="174"/>
    </row>
    <row r="1902" spans="2:2" x14ac:dyDescent="0.35">
      <c r="B1902" s="174"/>
    </row>
    <row r="1903" spans="2:2" x14ac:dyDescent="0.35">
      <c r="B1903" s="174"/>
    </row>
    <row r="1904" spans="2:2" x14ac:dyDescent="0.35">
      <c r="B1904" s="174"/>
    </row>
    <row r="1905" spans="2:2" x14ac:dyDescent="0.35">
      <c r="B1905" s="174"/>
    </row>
    <row r="1906" spans="2:2" x14ac:dyDescent="0.35">
      <c r="B1906" s="174"/>
    </row>
    <row r="1907" spans="2:2" x14ac:dyDescent="0.35">
      <c r="B1907" s="174"/>
    </row>
    <row r="1908" spans="2:2" x14ac:dyDescent="0.35">
      <c r="B1908" s="174"/>
    </row>
    <row r="1909" spans="2:2" x14ac:dyDescent="0.35">
      <c r="B1909" s="174"/>
    </row>
    <row r="1910" spans="2:2" x14ac:dyDescent="0.35">
      <c r="B1910" s="174"/>
    </row>
    <row r="1911" spans="2:2" x14ac:dyDescent="0.35">
      <c r="B1911" s="174"/>
    </row>
    <row r="1912" spans="2:2" x14ac:dyDescent="0.35">
      <c r="B1912" s="174"/>
    </row>
    <row r="1913" spans="2:2" x14ac:dyDescent="0.35">
      <c r="B1913" s="174"/>
    </row>
    <row r="1914" spans="2:2" x14ac:dyDescent="0.35">
      <c r="B1914" s="174"/>
    </row>
    <row r="1915" spans="2:2" x14ac:dyDescent="0.35">
      <c r="B1915" s="174"/>
    </row>
    <row r="1916" spans="2:2" x14ac:dyDescent="0.35">
      <c r="B1916" s="174"/>
    </row>
    <row r="1917" spans="2:2" x14ac:dyDescent="0.35">
      <c r="B1917" s="174"/>
    </row>
    <row r="1918" spans="2:2" x14ac:dyDescent="0.35">
      <c r="B1918" s="174"/>
    </row>
    <row r="1919" spans="2:2" x14ac:dyDescent="0.35">
      <c r="B1919" s="174"/>
    </row>
    <row r="1920" spans="2:2" x14ac:dyDescent="0.35">
      <c r="B1920" s="174"/>
    </row>
    <row r="1921" spans="2:2" x14ac:dyDescent="0.35">
      <c r="B1921" s="174"/>
    </row>
    <row r="1922" spans="2:2" x14ac:dyDescent="0.35">
      <c r="B1922" s="174"/>
    </row>
    <row r="1923" spans="2:2" x14ac:dyDescent="0.35">
      <c r="B1923" s="174"/>
    </row>
    <row r="1924" spans="2:2" x14ac:dyDescent="0.35">
      <c r="B1924" s="174"/>
    </row>
    <row r="1925" spans="2:2" x14ac:dyDescent="0.35">
      <c r="B1925" s="174"/>
    </row>
    <row r="1926" spans="2:2" x14ac:dyDescent="0.35">
      <c r="B1926" s="174"/>
    </row>
    <row r="1927" spans="2:2" x14ac:dyDescent="0.35">
      <c r="B1927" s="174"/>
    </row>
    <row r="1928" spans="2:2" x14ac:dyDescent="0.35">
      <c r="B1928" s="174"/>
    </row>
    <row r="1929" spans="2:2" x14ac:dyDescent="0.35">
      <c r="B1929" s="174"/>
    </row>
    <row r="1930" spans="2:2" x14ac:dyDescent="0.35">
      <c r="B1930" s="174"/>
    </row>
    <row r="1931" spans="2:2" x14ac:dyDescent="0.35">
      <c r="B1931" s="174"/>
    </row>
    <row r="1932" spans="2:2" x14ac:dyDescent="0.35">
      <c r="B1932" s="174"/>
    </row>
    <row r="1933" spans="2:2" x14ac:dyDescent="0.35">
      <c r="B1933" s="174"/>
    </row>
    <row r="1934" spans="2:2" x14ac:dyDescent="0.35">
      <c r="B1934" s="174"/>
    </row>
    <row r="1935" spans="2:2" x14ac:dyDescent="0.35">
      <c r="B1935" s="174"/>
    </row>
    <row r="1936" spans="2:2" x14ac:dyDescent="0.35">
      <c r="B1936" s="174"/>
    </row>
    <row r="1937" spans="2:2" x14ac:dyDescent="0.35">
      <c r="B1937" s="174"/>
    </row>
    <row r="1938" spans="2:2" x14ac:dyDescent="0.35">
      <c r="B1938" s="174"/>
    </row>
    <row r="1939" spans="2:2" x14ac:dyDescent="0.35">
      <c r="B1939" s="174"/>
    </row>
    <row r="1940" spans="2:2" x14ac:dyDescent="0.35">
      <c r="B1940" s="174"/>
    </row>
    <row r="1941" spans="2:2" x14ac:dyDescent="0.35">
      <c r="B1941" s="174"/>
    </row>
    <row r="1942" spans="2:2" x14ac:dyDescent="0.35">
      <c r="B1942" s="174"/>
    </row>
    <row r="1943" spans="2:2" x14ac:dyDescent="0.35">
      <c r="B1943" s="174"/>
    </row>
    <row r="1944" spans="2:2" x14ac:dyDescent="0.35">
      <c r="B1944" s="174"/>
    </row>
    <row r="1945" spans="2:2" x14ac:dyDescent="0.35">
      <c r="B1945" s="174"/>
    </row>
    <row r="1946" spans="2:2" x14ac:dyDescent="0.35">
      <c r="B1946" s="174"/>
    </row>
    <row r="1947" spans="2:2" x14ac:dyDescent="0.35">
      <c r="B1947" s="174"/>
    </row>
    <row r="1948" spans="2:2" x14ac:dyDescent="0.35">
      <c r="B1948" s="174"/>
    </row>
    <row r="1949" spans="2:2" x14ac:dyDescent="0.35">
      <c r="B1949" s="174"/>
    </row>
    <row r="1950" spans="2:2" x14ac:dyDescent="0.35">
      <c r="B1950" s="174"/>
    </row>
    <row r="1951" spans="2:2" x14ac:dyDescent="0.35">
      <c r="B1951" s="174"/>
    </row>
    <row r="1952" spans="2:2" x14ac:dyDescent="0.35">
      <c r="B1952" s="174"/>
    </row>
    <row r="1953" spans="2:2" x14ac:dyDescent="0.35">
      <c r="B1953" s="174"/>
    </row>
    <row r="1954" spans="2:2" x14ac:dyDescent="0.35">
      <c r="B1954" s="174"/>
    </row>
    <row r="1955" spans="2:2" x14ac:dyDescent="0.35">
      <c r="B1955" s="174"/>
    </row>
    <row r="1956" spans="2:2" x14ac:dyDescent="0.35">
      <c r="B1956" s="174"/>
    </row>
    <row r="1957" spans="2:2" x14ac:dyDescent="0.35">
      <c r="B1957" s="174"/>
    </row>
    <row r="1958" spans="2:2" x14ac:dyDescent="0.35">
      <c r="B1958" s="174"/>
    </row>
    <row r="1959" spans="2:2" x14ac:dyDescent="0.35">
      <c r="B1959" s="174"/>
    </row>
    <row r="1960" spans="2:2" x14ac:dyDescent="0.35">
      <c r="B1960" s="174"/>
    </row>
    <row r="1961" spans="2:2" x14ac:dyDescent="0.35">
      <c r="B1961" s="174"/>
    </row>
    <row r="1962" spans="2:2" x14ac:dyDescent="0.35">
      <c r="B1962" s="174"/>
    </row>
    <row r="1963" spans="2:2" x14ac:dyDescent="0.35">
      <c r="B1963" s="174"/>
    </row>
    <row r="1964" spans="2:2" x14ac:dyDescent="0.35">
      <c r="B1964" s="174"/>
    </row>
    <row r="1965" spans="2:2" x14ac:dyDescent="0.35">
      <c r="B1965" s="174"/>
    </row>
    <row r="1966" spans="2:2" x14ac:dyDescent="0.35">
      <c r="B1966" s="174"/>
    </row>
    <row r="1967" spans="2:2" x14ac:dyDescent="0.35">
      <c r="B1967" s="174"/>
    </row>
    <row r="1968" spans="2:2" x14ac:dyDescent="0.35">
      <c r="B1968" s="174"/>
    </row>
    <row r="1969" spans="2:2" x14ac:dyDescent="0.35">
      <c r="B1969" s="174"/>
    </row>
    <row r="1970" spans="2:2" x14ac:dyDescent="0.35">
      <c r="B1970" s="174"/>
    </row>
    <row r="1971" spans="2:2" x14ac:dyDescent="0.35">
      <c r="B1971" s="174"/>
    </row>
    <row r="1972" spans="2:2" x14ac:dyDescent="0.35">
      <c r="B1972" s="174"/>
    </row>
    <row r="1973" spans="2:2" x14ac:dyDescent="0.35">
      <c r="B1973" s="174"/>
    </row>
    <row r="1974" spans="2:2" x14ac:dyDescent="0.35">
      <c r="B1974" s="174"/>
    </row>
    <row r="1975" spans="2:2" x14ac:dyDescent="0.35">
      <c r="B1975" s="174"/>
    </row>
    <row r="1976" spans="2:2" x14ac:dyDescent="0.35">
      <c r="B1976" s="174"/>
    </row>
    <row r="1977" spans="2:2" x14ac:dyDescent="0.35">
      <c r="B1977" s="174"/>
    </row>
    <row r="1978" spans="2:2" x14ac:dyDescent="0.35">
      <c r="B1978" s="174"/>
    </row>
    <row r="1979" spans="2:2" x14ac:dyDescent="0.35">
      <c r="B1979" s="174"/>
    </row>
    <row r="1980" spans="2:2" x14ac:dyDescent="0.35">
      <c r="B1980" s="174"/>
    </row>
    <row r="1981" spans="2:2" x14ac:dyDescent="0.35">
      <c r="B1981" s="174"/>
    </row>
    <row r="1982" spans="2:2" x14ac:dyDescent="0.35">
      <c r="B1982" s="174"/>
    </row>
    <row r="1983" spans="2:2" x14ac:dyDescent="0.35">
      <c r="B1983" s="174"/>
    </row>
    <row r="1984" spans="2:2" x14ac:dyDescent="0.35">
      <c r="B1984" s="174"/>
    </row>
    <row r="1985" spans="2:2" x14ac:dyDescent="0.35">
      <c r="B1985" s="174"/>
    </row>
    <row r="1986" spans="2:2" x14ac:dyDescent="0.35">
      <c r="B1986" s="174"/>
    </row>
    <row r="1987" spans="2:2" x14ac:dyDescent="0.35">
      <c r="B1987" s="174"/>
    </row>
    <row r="1988" spans="2:2" x14ac:dyDescent="0.35">
      <c r="B1988" s="174"/>
    </row>
    <row r="1989" spans="2:2" x14ac:dyDescent="0.35">
      <c r="B1989" s="174"/>
    </row>
    <row r="1990" spans="2:2" x14ac:dyDescent="0.35">
      <c r="B1990" s="174"/>
    </row>
    <row r="1991" spans="2:2" x14ac:dyDescent="0.35">
      <c r="B1991" s="174"/>
    </row>
    <row r="1992" spans="2:2" x14ac:dyDescent="0.35">
      <c r="B1992" s="174"/>
    </row>
    <row r="1993" spans="2:2" x14ac:dyDescent="0.35">
      <c r="B1993" s="174"/>
    </row>
    <row r="1994" spans="2:2" x14ac:dyDescent="0.35">
      <c r="B1994" s="174"/>
    </row>
    <row r="1995" spans="2:2" x14ac:dyDescent="0.35">
      <c r="B1995" s="174"/>
    </row>
    <row r="1996" spans="2:2" x14ac:dyDescent="0.35">
      <c r="B1996" s="174"/>
    </row>
    <row r="1997" spans="2:2" x14ac:dyDescent="0.35">
      <c r="B1997" s="174"/>
    </row>
    <row r="1998" spans="2:2" x14ac:dyDescent="0.35">
      <c r="B1998" s="174"/>
    </row>
    <row r="1999" spans="2:2" x14ac:dyDescent="0.35">
      <c r="B1999" s="174"/>
    </row>
    <row r="2000" spans="2:2" x14ac:dyDescent="0.35">
      <c r="B2000" s="174"/>
    </row>
    <row r="2001" spans="2:2" x14ac:dyDescent="0.35">
      <c r="B2001" s="174"/>
    </row>
    <row r="2002" spans="2:2" x14ac:dyDescent="0.35">
      <c r="B2002" s="174"/>
    </row>
    <row r="2003" spans="2:2" x14ac:dyDescent="0.35">
      <c r="B2003" s="174"/>
    </row>
    <row r="2004" spans="2:2" x14ac:dyDescent="0.35">
      <c r="B2004" s="174"/>
    </row>
    <row r="2005" spans="2:2" x14ac:dyDescent="0.35">
      <c r="B2005" s="174"/>
    </row>
    <row r="2006" spans="2:2" x14ac:dyDescent="0.35">
      <c r="B2006" s="174"/>
    </row>
    <row r="2007" spans="2:2" x14ac:dyDescent="0.35">
      <c r="B2007" s="174"/>
    </row>
    <row r="2008" spans="2:2" x14ac:dyDescent="0.35">
      <c r="B2008" s="174"/>
    </row>
    <row r="2009" spans="2:2" x14ac:dyDescent="0.35">
      <c r="B2009" s="174"/>
    </row>
    <row r="2010" spans="2:2" x14ac:dyDescent="0.35">
      <c r="B2010" s="174"/>
    </row>
    <row r="2011" spans="2:2" x14ac:dyDescent="0.35">
      <c r="B2011" s="174"/>
    </row>
    <row r="2012" spans="2:2" x14ac:dyDescent="0.35">
      <c r="B2012" s="174"/>
    </row>
    <row r="2013" spans="2:2" x14ac:dyDescent="0.35">
      <c r="B2013" s="174"/>
    </row>
    <row r="2014" spans="2:2" x14ac:dyDescent="0.35">
      <c r="B2014" s="174"/>
    </row>
    <row r="2015" spans="2:2" x14ac:dyDescent="0.35">
      <c r="B2015" s="174"/>
    </row>
    <row r="2016" spans="2:2" x14ac:dyDescent="0.35">
      <c r="B2016" s="174"/>
    </row>
    <row r="2017" spans="2:2" x14ac:dyDescent="0.35">
      <c r="B2017" s="174"/>
    </row>
    <row r="2018" spans="2:2" x14ac:dyDescent="0.35">
      <c r="B2018" s="174"/>
    </row>
    <row r="2019" spans="2:2" x14ac:dyDescent="0.35">
      <c r="B2019" s="174"/>
    </row>
    <row r="2020" spans="2:2" x14ac:dyDescent="0.35">
      <c r="B2020" s="174"/>
    </row>
    <row r="2021" spans="2:2" x14ac:dyDescent="0.35">
      <c r="B2021" s="174"/>
    </row>
    <row r="2022" spans="2:2" x14ac:dyDescent="0.35">
      <c r="B2022" s="174"/>
    </row>
    <row r="2023" spans="2:2" x14ac:dyDescent="0.35">
      <c r="B2023" s="174"/>
    </row>
    <row r="2024" spans="2:2" x14ac:dyDescent="0.35">
      <c r="B2024" s="174"/>
    </row>
    <row r="2025" spans="2:2" x14ac:dyDescent="0.35">
      <c r="B2025" s="174"/>
    </row>
    <row r="2026" spans="2:2" x14ac:dyDescent="0.35">
      <c r="B2026" s="174"/>
    </row>
    <row r="2027" spans="2:2" x14ac:dyDescent="0.35">
      <c r="B2027" s="174"/>
    </row>
    <row r="2028" spans="2:2" x14ac:dyDescent="0.35">
      <c r="B2028" s="174"/>
    </row>
    <row r="2029" spans="2:2" x14ac:dyDescent="0.35">
      <c r="B2029" s="174"/>
    </row>
    <row r="2030" spans="2:2" x14ac:dyDescent="0.35">
      <c r="B2030" s="174"/>
    </row>
    <row r="2031" spans="2:2" x14ac:dyDescent="0.35">
      <c r="B2031" s="174"/>
    </row>
    <row r="2032" spans="2:2" x14ac:dyDescent="0.35">
      <c r="B2032" s="174"/>
    </row>
    <row r="2033" spans="2:2" x14ac:dyDescent="0.35">
      <c r="B2033" s="174"/>
    </row>
    <row r="2034" spans="2:2" x14ac:dyDescent="0.35">
      <c r="B2034" s="174"/>
    </row>
    <row r="2035" spans="2:2" x14ac:dyDescent="0.35">
      <c r="B2035" s="174"/>
    </row>
    <row r="2036" spans="2:2" x14ac:dyDescent="0.35">
      <c r="B2036" s="174"/>
    </row>
    <row r="2037" spans="2:2" x14ac:dyDescent="0.35">
      <c r="B2037" s="174"/>
    </row>
    <row r="2038" spans="2:2" x14ac:dyDescent="0.35">
      <c r="B2038" s="174"/>
    </row>
    <row r="2039" spans="2:2" x14ac:dyDescent="0.35">
      <c r="B2039" s="174"/>
    </row>
    <row r="2040" spans="2:2" x14ac:dyDescent="0.35">
      <c r="B2040" s="174"/>
    </row>
    <row r="2041" spans="2:2" x14ac:dyDescent="0.35">
      <c r="B2041" s="174"/>
    </row>
    <row r="2042" spans="2:2" x14ac:dyDescent="0.35">
      <c r="B2042" s="174"/>
    </row>
    <row r="2043" spans="2:2" x14ac:dyDescent="0.35">
      <c r="B2043" s="174"/>
    </row>
    <row r="2044" spans="2:2" x14ac:dyDescent="0.35">
      <c r="B2044" s="174"/>
    </row>
    <row r="2045" spans="2:2" x14ac:dyDescent="0.35">
      <c r="B2045" s="174"/>
    </row>
    <row r="2046" spans="2:2" x14ac:dyDescent="0.35">
      <c r="B2046" s="174"/>
    </row>
    <row r="2047" spans="2:2" x14ac:dyDescent="0.35">
      <c r="B2047" s="174"/>
    </row>
    <row r="2048" spans="2:2" x14ac:dyDescent="0.35">
      <c r="B2048" s="174"/>
    </row>
    <row r="2049" spans="2:2" x14ac:dyDescent="0.35">
      <c r="B2049" s="174"/>
    </row>
    <row r="2050" spans="2:2" x14ac:dyDescent="0.35">
      <c r="B2050" s="174"/>
    </row>
    <row r="2051" spans="2:2" x14ac:dyDescent="0.35">
      <c r="B2051" s="174"/>
    </row>
    <row r="2052" spans="2:2" x14ac:dyDescent="0.35">
      <c r="B2052" s="174"/>
    </row>
    <row r="2053" spans="2:2" x14ac:dyDescent="0.35">
      <c r="B2053" s="174"/>
    </row>
    <row r="2054" spans="2:2" x14ac:dyDescent="0.35">
      <c r="B2054" s="174"/>
    </row>
    <row r="2055" spans="2:2" x14ac:dyDescent="0.35">
      <c r="B2055" s="174"/>
    </row>
    <row r="2056" spans="2:2" x14ac:dyDescent="0.35">
      <c r="B2056" s="174"/>
    </row>
    <row r="2057" spans="2:2" x14ac:dyDescent="0.35">
      <c r="B2057" s="174"/>
    </row>
    <row r="2058" spans="2:2" x14ac:dyDescent="0.35">
      <c r="B2058" s="174"/>
    </row>
    <row r="2059" spans="2:2" x14ac:dyDescent="0.35">
      <c r="B2059" s="174"/>
    </row>
    <row r="2060" spans="2:2" x14ac:dyDescent="0.35">
      <c r="B2060" s="174"/>
    </row>
    <row r="2061" spans="2:2" x14ac:dyDescent="0.35">
      <c r="B2061" s="174"/>
    </row>
    <row r="2062" spans="2:2" x14ac:dyDescent="0.35">
      <c r="B2062" s="174"/>
    </row>
    <row r="2063" spans="2:2" x14ac:dyDescent="0.35">
      <c r="B2063" s="174"/>
    </row>
    <row r="2064" spans="2:2" x14ac:dyDescent="0.35">
      <c r="B2064" s="174"/>
    </row>
    <row r="2065" spans="2:2" x14ac:dyDescent="0.35">
      <c r="B2065" s="174"/>
    </row>
    <row r="2066" spans="2:2" x14ac:dyDescent="0.35">
      <c r="B2066" s="174"/>
    </row>
    <row r="2067" spans="2:2" x14ac:dyDescent="0.35">
      <c r="B2067" s="174"/>
    </row>
    <row r="2068" spans="2:2" x14ac:dyDescent="0.35">
      <c r="B2068" s="174"/>
    </row>
    <row r="2069" spans="2:2" x14ac:dyDescent="0.35">
      <c r="B2069" s="174"/>
    </row>
    <row r="2070" spans="2:2" x14ac:dyDescent="0.35">
      <c r="B2070" s="174"/>
    </row>
    <row r="2071" spans="2:2" x14ac:dyDescent="0.35">
      <c r="B2071" s="174"/>
    </row>
    <row r="2072" spans="2:2" x14ac:dyDescent="0.35">
      <c r="B2072" s="174"/>
    </row>
    <row r="2073" spans="2:2" x14ac:dyDescent="0.35">
      <c r="B2073" s="174"/>
    </row>
    <row r="2074" spans="2:2" x14ac:dyDescent="0.35">
      <c r="B2074" s="174"/>
    </row>
    <row r="2075" spans="2:2" x14ac:dyDescent="0.35">
      <c r="B2075" s="174"/>
    </row>
    <row r="2076" spans="2:2" x14ac:dyDescent="0.35">
      <c r="B2076" s="174"/>
    </row>
    <row r="2077" spans="2:2" x14ac:dyDescent="0.35">
      <c r="B2077" s="174"/>
    </row>
    <row r="2078" spans="2:2" x14ac:dyDescent="0.35">
      <c r="B2078" s="174"/>
    </row>
    <row r="2079" spans="2:2" x14ac:dyDescent="0.35">
      <c r="B2079" s="174"/>
    </row>
    <row r="2080" spans="2:2" x14ac:dyDescent="0.35">
      <c r="B2080" s="174"/>
    </row>
    <row r="2081" spans="2:2" x14ac:dyDescent="0.35">
      <c r="B2081" s="174"/>
    </row>
    <row r="2082" spans="2:2" x14ac:dyDescent="0.35">
      <c r="B2082" s="174"/>
    </row>
    <row r="2083" spans="2:2" x14ac:dyDescent="0.35">
      <c r="B2083" s="174"/>
    </row>
    <row r="2084" spans="2:2" x14ac:dyDescent="0.35">
      <c r="B2084" s="174"/>
    </row>
    <row r="2085" spans="2:2" x14ac:dyDescent="0.35">
      <c r="B2085" s="174"/>
    </row>
    <row r="2086" spans="2:2" x14ac:dyDescent="0.35">
      <c r="B2086" s="174"/>
    </row>
    <row r="2087" spans="2:2" x14ac:dyDescent="0.35">
      <c r="B2087" s="174"/>
    </row>
    <row r="2088" spans="2:2" x14ac:dyDescent="0.35">
      <c r="B2088" s="174"/>
    </row>
    <row r="2089" spans="2:2" x14ac:dyDescent="0.35">
      <c r="B2089" s="174"/>
    </row>
    <row r="2090" spans="2:2" x14ac:dyDescent="0.35">
      <c r="B2090" s="174"/>
    </row>
    <row r="2091" spans="2:2" x14ac:dyDescent="0.35">
      <c r="B2091" s="174"/>
    </row>
    <row r="2092" spans="2:2" x14ac:dyDescent="0.35">
      <c r="B2092" s="174"/>
    </row>
    <row r="2093" spans="2:2" x14ac:dyDescent="0.35">
      <c r="B2093" s="174"/>
    </row>
    <row r="2094" spans="2:2" x14ac:dyDescent="0.35">
      <c r="B2094" s="174"/>
    </row>
    <row r="2095" spans="2:2" x14ac:dyDescent="0.35">
      <c r="B2095" s="174"/>
    </row>
    <row r="2096" spans="2:2" x14ac:dyDescent="0.35">
      <c r="B2096" s="174"/>
    </row>
    <row r="2097" spans="2:2" x14ac:dyDescent="0.35">
      <c r="B2097" s="174"/>
    </row>
    <row r="2098" spans="2:2" x14ac:dyDescent="0.35">
      <c r="B2098" s="174"/>
    </row>
    <row r="2099" spans="2:2" x14ac:dyDescent="0.35">
      <c r="B2099" s="174"/>
    </row>
    <row r="2100" spans="2:2" x14ac:dyDescent="0.35">
      <c r="B2100" s="174"/>
    </row>
    <row r="2101" spans="2:2" x14ac:dyDescent="0.35">
      <c r="B2101" s="174"/>
    </row>
    <row r="2102" spans="2:2" x14ac:dyDescent="0.35">
      <c r="B2102" s="174"/>
    </row>
    <row r="2103" spans="2:2" x14ac:dyDescent="0.35">
      <c r="B2103" s="174"/>
    </row>
    <row r="2104" spans="2:2" x14ac:dyDescent="0.35">
      <c r="B2104" s="174"/>
    </row>
    <row r="2105" spans="2:2" x14ac:dyDescent="0.35">
      <c r="B2105" s="174"/>
    </row>
    <row r="2106" spans="2:2" x14ac:dyDescent="0.35">
      <c r="B2106" s="174"/>
    </row>
    <row r="2107" spans="2:2" x14ac:dyDescent="0.35">
      <c r="B2107" s="174"/>
    </row>
    <row r="2108" spans="2:2" x14ac:dyDescent="0.35">
      <c r="B2108" s="174"/>
    </row>
    <row r="2109" spans="2:2" x14ac:dyDescent="0.35">
      <c r="B2109" s="174"/>
    </row>
    <row r="2110" spans="2:2" x14ac:dyDescent="0.35">
      <c r="B2110" s="174"/>
    </row>
    <row r="2111" spans="2:2" x14ac:dyDescent="0.35">
      <c r="B2111" s="174"/>
    </row>
    <row r="2112" spans="2:2" x14ac:dyDescent="0.35">
      <c r="B2112" s="174"/>
    </row>
    <row r="2113" spans="2:2" x14ac:dyDescent="0.35">
      <c r="B2113" s="174"/>
    </row>
    <row r="2114" spans="2:2" x14ac:dyDescent="0.35">
      <c r="B2114" s="174"/>
    </row>
    <row r="2115" spans="2:2" x14ac:dyDescent="0.35">
      <c r="B2115" s="174"/>
    </row>
    <row r="2116" spans="2:2" x14ac:dyDescent="0.35">
      <c r="B2116" s="174"/>
    </row>
    <row r="2117" spans="2:2" x14ac:dyDescent="0.35">
      <c r="B2117" s="174"/>
    </row>
    <row r="2118" spans="2:2" x14ac:dyDescent="0.35">
      <c r="B2118" s="174"/>
    </row>
    <row r="2120" spans="2:2" x14ac:dyDescent="0.35">
      <c r="B2120" s="174"/>
    </row>
    <row r="2121" spans="2:2" x14ac:dyDescent="0.35">
      <c r="B2121" s="174"/>
    </row>
    <row r="2122" spans="2:2" x14ac:dyDescent="0.35">
      <c r="B2122" s="174"/>
    </row>
    <row r="2123" spans="2:2" x14ac:dyDescent="0.35">
      <c r="B2123" s="174"/>
    </row>
    <row r="2124" spans="2:2" x14ac:dyDescent="0.35">
      <c r="B2124" s="174"/>
    </row>
    <row r="2125" spans="2:2" x14ac:dyDescent="0.35">
      <c r="B2125" s="174"/>
    </row>
    <row r="2126" spans="2:2" x14ac:dyDescent="0.35">
      <c r="B2126" s="174"/>
    </row>
    <row r="2127" spans="2:2" x14ac:dyDescent="0.35">
      <c r="B2127" s="174"/>
    </row>
    <row r="2128" spans="2:2" x14ac:dyDescent="0.35">
      <c r="B2128" s="174"/>
    </row>
    <row r="2129" spans="2:2" x14ac:dyDescent="0.35">
      <c r="B2129" s="174"/>
    </row>
    <row r="2130" spans="2:2" x14ac:dyDescent="0.35">
      <c r="B2130" s="174"/>
    </row>
    <row r="2131" spans="2:2" x14ac:dyDescent="0.35">
      <c r="B2131" s="174"/>
    </row>
    <row r="2132" spans="2:2" x14ac:dyDescent="0.35">
      <c r="B2132" s="174"/>
    </row>
    <row r="2133" spans="2:2" x14ac:dyDescent="0.35">
      <c r="B2133" s="174"/>
    </row>
    <row r="2134" spans="2:2" x14ac:dyDescent="0.35">
      <c r="B2134" s="174"/>
    </row>
    <row r="2135" spans="2:2" x14ac:dyDescent="0.35">
      <c r="B2135" s="174"/>
    </row>
    <row r="2136" spans="2:2" x14ac:dyDescent="0.35">
      <c r="B2136" s="174"/>
    </row>
    <row r="2137" spans="2:2" x14ac:dyDescent="0.35">
      <c r="B2137" s="174"/>
    </row>
    <row r="2138" spans="2:2" x14ac:dyDescent="0.35">
      <c r="B2138" s="174"/>
    </row>
    <row r="2139" spans="2:2" x14ac:dyDescent="0.35">
      <c r="B2139" s="174"/>
    </row>
    <row r="2140" spans="2:2" x14ac:dyDescent="0.35">
      <c r="B2140" s="174"/>
    </row>
    <row r="2141" spans="2:2" x14ac:dyDescent="0.35">
      <c r="B2141" s="174"/>
    </row>
    <row r="2142" spans="2:2" x14ac:dyDescent="0.35">
      <c r="B2142" s="174"/>
    </row>
    <row r="2143" spans="2:2" x14ac:dyDescent="0.35">
      <c r="B2143" s="174"/>
    </row>
    <row r="2144" spans="2:2" x14ac:dyDescent="0.35">
      <c r="B2144" s="174"/>
    </row>
    <row r="2145" spans="2:2" x14ac:dyDescent="0.35">
      <c r="B2145" s="174"/>
    </row>
    <row r="2146" spans="2:2" x14ac:dyDescent="0.35">
      <c r="B2146" s="174"/>
    </row>
    <row r="2147" spans="2:2" x14ac:dyDescent="0.35">
      <c r="B2147" s="174"/>
    </row>
    <row r="2148" spans="2:2" x14ac:dyDescent="0.35">
      <c r="B2148" s="174"/>
    </row>
    <row r="2149" spans="2:2" x14ac:dyDescent="0.35">
      <c r="B2149" s="174"/>
    </row>
    <row r="2150" spans="2:2" x14ac:dyDescent="0.35">
      <c r="B2150" s="174"/>
    </row>
    <row r="2151" spans="2:2" x14ac:dyDescent="0.35">
      <c r="B2151" s="174"/>
    </row>
    <row r="2152" spans="2:2" x14ac:dyDescent="0.35">
      <c r="B2152" s="174"/>
    </row>
    <row r="2153" spans="2:2" x14ac:dyDescent="0.35">
      <c r="B2153" s="174"/>
    </row>
    <row r="2154" spans="2:2" x14ac:dyDescent="0.35">
      <c r="B2154" s="174"/>
    </row>
    <row r="2155" spans="2:2" x14ac:dyDescent="0.35">
      <c r="B2155" s="174"/>
    </row>
    <row r="2156" spans="2:2" x14ac:dyDescent="0.35">
      <c r="B2156" s="174"/>
    </row>
    <row r="2157" spans="2:2" x14ac:dyDescent="0.35">
      <c r="B2157" s="174"/>
    </row>
    <row r="2158" spans="2:2" x14ac:dyDescent="0.35">
      <c r="B2158" s="174"/>
    </row>
    <row r="2159" spans="2:2" x14ac:dyDescent="0.35">
      <c r="B2159" s="174"/>
    </row>
    <row r="2160" spans="2:2" x14ac:dyDescent="0.35">
      <c r="B2160" s="174"/>
    </row>
    <row r="2161" spans="2:2" x14ac:dyDescent="0.35">
      <c r="B2161" s="174"/>
    </row>
    <row r="2162" spans="2:2" x14ac:dyDescent="0.35">
      <c r="B2162" s="174"/>
    </row>
    <row r="2163" spans="2:2" x14ac:dyDescent="0.35">
      <c r="B2163" s="174"/>
    </row>
    <row r="2164" spans="2:2" x14ac:dyDescent="0.35">
      <c r="B2164" s="174"/>
    </row>
    <row r="2165" spans="2:2" x14ac:dyDescent="0.35">
      <c r="B2165" s="174"/>
    </row>
    <row r="2166" spans="2:2" x14ac:dyDescent="0.35">
      <c r="B2166" s="174"/>
    </row>
    <row r="2167" spans="2:2" x14ac:dyDescent="0.35">
      <c r="B2167" s="174"/>
    </row>
    <row r="2168" spans="2:2" x14ac:dyDescent="0.35">
      <c r="B2168" s="174"/>
    </row>
    <row r="2169" spans="2:2" x14ac:dyDescent="0.35">
      <c r="B2169" s="174"/>
    </row>
    <row r="2170" spans="2:2" x14ac:dyDescent="0.35">
      <c r="B2170" s="174"/>
    </row>
    <row r="2171" spans="2:2" x14ac:dyDescent="0.35">
      <c r="B2171" s="174"/>
    </row>
    <row r="2172" spans="2:2" x14ac:dyDescent="0.35">
      <c r="B2172" s="174"/>
    </row>
    <row r="2173" spans="2:2" x14ac:dyDescent="0.35">
      <c r="B2173" s="174"/>
    </row>
    <row r="2174" spans="2:2" x14ac:dyDescent="0.35">
      <c r="B2174" s="174"/>
    </row>
    <row r="2175" spans="2:2" x14ac:dyDescent="0.35">
      <c r="B2175" s="174"/>
    </row>
    <row r="2176" spans="2:2" x14ac:dyDescent="0.35">
      <c r="B2176" s="174"/>
    </row>
    <row r="2177" spans="2:2" x14ac:dyDescent="0.35">
      <c r="B2177" s="174"/>
    </row>
    <row r="2178" spans="2:2" x14ac:dyDescent="0.35">
      <c r="B2178" s="174"/>
    </row>
    <row r="2179" spans="2:2" x14ac:dyDescent="0.35">
      <c r="B2179" s="174"/>
    </row>
    <row r="2180" spans="2:2" x14ac:dyDescent="0.35">
      <c r="B2180" s="174"/>
    </row>
    <row r="2181" spans="2:2" x14ac:dyDescent="0.35">
      <c r="B2181" s="174"/>
    </row>
    <row r="2182" spans="2:2" x14ac:dyDescent="0.35">
      <c r="B2182" s="174"/>
    </row>
    <row r="2183" spans="2:2" x14ac:dyDescent="0.35">
      <c r="B2183" s="174"/>
    </row>
    <row r="2184" spans="2:2" x14ac:dyDescent="0.35">
      <c r="B2184" s="174"/>
    </row>
    <row r="2185" spans="2:2" x14ac:dyDescent="0.35">
      <c r="B2185" s="174"/>
    </row>
    <row r="2186" spans="2:2" x14ac:dyDescent="0.35">
      <c r="B2186" s="174"/>
    </row>
    <row r="2187" spans="2:2" x14ac:dyDescent="0.35">
      <c r="B2187" s="174"/>
    </row>
    <row r="2188" spans="2:2" x14ac:dyDescent="0.35">
      <c r="B2188" s="174"/>
    </row>
    <row r="2189" spans="2:2" x14ac:dyDescent="0.35">
      <c r="B2189" s="174"/>
    </row>
    <row r="2190" spans="2:2" x14ac:dyDescent="0.35">
      <c r="B2190" s="174"/>
    </row>
    <row r="2191" spans="2:2" x14ac:dyDescent="0.35">
      <c r="B2191" s="174"/>
    </row>
    <row r="2192" spans="2:2" x14ac:dyDescent="0.35">
      <c r="B2192" s="174"/>
    </row>
    <row r="2193" spans="2:2" x14ac:dyDescent="0.35">
      <c r="B2193" s="174"/>
    </row>
    <row r="2194" spans="2:2" x14ac:dyDescent="0.35">
      <c r="B2194" s="174"/>
    </row>
    <row r="2195" spans="2:2" x14ac:dyDescent="0.35">
      <c r="B2195" s="174"/>
    </row>
    <row r="2196" spans="2:2" x14ac:dyDescent="0.35">
      <c r="B2196" s="174"/>
    </row>
    <row r="2197" spans="2:2" x14ac:dyDescent="0.35">
      <c r="B2197" s="174"/>
    </row>
    <row r="2198" spans="2:2" x14ac:dyDescent="0.35">
      <c r="B2198" s="174"/>
    </row>
    <row r="2199" spans="2:2" x14ac:dyDescent="0.35">
      <c r="B2199" s="174"/>
    </row>
    <row r="2200" spans="2:2" x14ac:dyDescent="0.35">
      <c r="B2200" s="174"/>
    </row>
    <row r="2201" spans="2:2" x14ac:dyDescent="0.35">
      <c r="B2201" s="174"/>
    </row>
    <row r="2202" spans="2:2" x14ac:dyDescent="0.35">
      <c r="B2202" s="174"/>
    </row>
    <row r="2203" spans="2:2" x14ac:dyDescent="0.35">
      <c r="B2203" s="174"/>
    </row>
    <row r="2204" spans="2:2" x14ac:dyDescent="0.35">
      <c r="B2204" s="174"/>
    </row>
    <row r="2205" spans="2:2" x14ac:dyDescent="0.35">
      <c r="B2205" s="174"/>
    </row>
    <row r="2206" spans="2:2" x14ac:dyDescent="0.35">
      <c r="B2206" s="174"/>
    </row>
    <row r="2207" spans="2:2" x14ac:dyDescent="0.35">
      <c r="B2207" s="174"/>
    </row>
    <row r="2208" spans="2:2" x14ac:dyDescent="0.35">
      <c r="B2208" s="174"/>
    </row>
    <row r="2209" spans="2:2" x14ac:dyDescent="0.35">
      <c r="B2209" s="174"/>
    </row>
    <row r="2210" spans="2:2" x14ac:dyDescent="0.35">
      <c r="B2210" s="174"/>
    </row>
    <row r="2211" spans="2:2" x14ac:dyDescent="0.35">
      <c r="B2211" s="174"/>
    </row>
    <row r="2212" spans="2:2" x14ac:dyDescent="0.35">
      <c r="B2212" s="174"/>
    </row>
    <row r="2213" spans="2:2" x14ac:dyDescent="0.35">
      <c r="B2213" s="174"/>
    </row>
    <row r="2214" spans="2:2" x14ac:dyDescent="0.35">
      <c r="B2214" s="174"/>
    </row>
    <row r="2215" spans="2:2" x14ac:dyDescent="0.35">
      <c r="B2215" s="174"/>
    </row>
    <row r="2216" spans="2:2" x14ac:dyDescent="0.35">
      <c r="B2216" s="174"/>
    </row>
    <row r="2217" spans="2:2" x14ac:dyDescent="0.35">
      <c r="B2217" s="174"/>
    </row>
    <row r="2218" spans="2:2" x14ac:dyDescent="0.35">
      <c r="B2218" s="174"/>
    </row>
    <row r="2219" spans="2:2" x14ac:dyDescent="0.35">
      <c r="B2219" s="174"/>
    </row>
    <row r="2220" spans="2:2" x14ac:dyDescent="0.35">
      <c r="B2220" s="174"/>
    </row>
    <row r="2221" spans="2:2" x14ac:dyDescent="0.35">
      <c r="B2221" s="174"/>
    </row>
    <row r="2222" spans="2:2" x14ac:dyDescent="0.35">
      <c r="B2222" s="174"/>
    </row>
    <row r="2223" spans="2:2" x14ac:dyDescent="0.35">
      <c r="B2223" s="174"/>
    </row>
    <row r="2224" spans="2:2" x14ac:dyDescent="0.35">
      <c r="B2224" s="174"/>
    </row>
    <row r="2225" spans="2:2" x14ac:dyDescent="0.35">
      <c r="B2225" s="174"/>
    </row>
    <row r="2226" spans="2:2" x14ac:dyDescent="0.35">
      <c r="B2226" s="174"/>
    </row>
    <row r="2227" spans="2:2" x14ac:dyDescent="0.35">
      <c r="B2227" s="174"/>
    </row>
    <row r="2228" spans="2:2" x14ac:dyDescent="0.35">
      <c r="B2228" s="174"/>
    </row>
    <row r="2229" spans="2:2" x14ac:dyDescent="0.35">
      <c r="B2229" s="174"/>
    </row>
    <row r="2230" spans="2:2" x14ac:dyDescent="0.35">
      <c r="B2230" s="174"/>
    </row>
    <row r="2231" spans="2:2" x14ac:dyDescent="0.35">
      <c r="B2231" s="174"/>
    </row>
    <row r="2232" spans="2:2" x14ac:dyDescent="0.35">
      <c r="B2232" s="174"/>
    </row>
    <row r="2233" spans="2:2" x14ac:dyDescent="0.35">
      <c r="B2233" s="174"/>
    </row>
    <row r="2234" spans="2:2" x14ac:dyDescent="0.35">
      <c r="B2234" s="174"/>
    </row>
    <row r="2235" spans="2:2" x14ac:dyDescent="0.35">
      <c r="B2235" s="174"/>
    </row>
    <row r="2236" spans="2:2" x14ac:dyDescent="0.35">
      <c r="B2236" s="174"/>
    </row>
    <row r="2237" spans="2:2" x14ac:dyDescent="0.35">
      <c r="B2237" s="174"/>
    </row>
    <row r="2238" spans="2:2" x14ac:dyDescent="0.35">
      <c r="B2238" s="174"/>
    </row>
    <row r="2239" spans="2:2" x14ac:dyDescent="0.35">
      <c r="B2239" s="174"/>
    </row>
    <row r="2240" spans="2:2" x14ac:dyDescent="0.35">
      <c r="B2240" s="174"/>
    </row>
    <row r="2241" spans="2:2" x14ac:dyDescent="0.35">
      <c r="B2241" s="174"/>
    </row>
    <row r="2242" spans="2:2" x14ac:dyDescent="0.35">
      <c r="B2242" s="174"/>
    </row>
    <row r="2243" spans="2:2" x14ac:dyDescent="0.35">
      <c r="B2243" s="174"/>
    </row>
    <row r="2244" spans="2:2" x14ac:dyDescent="0.35">
      <c r="B2244" s="174"/>
    </row>
    <row r="2245" spans="2:2" x14ac:dyDescent="0.35">
      <c r="B2245" s="174"/>
    </row>
    <row r="2246" spans="2:2" x14ac:dyDescent="0.35">
      <c r="B2246" s="174"/>
    </row>
    <row r="2247" spans="2:2" x14ac:dyDescent="0.35">
      <c r="B2247" s="174"/>
    </row>
    <row r="2248" spans="2:2" x14ac:dyDescent="0.35">
      <c r="B2248" s="174"/>
    </row>
    <row r="2249" spans="2:2" x14ac:dyDescent="0.35">
      <c r="B2249" s="174"/>
    </row>
    <row r="2250" spans="2:2" x14ac:dyDescent="0.35">
      <c r="B2250" s="174"/>
    </row>
    <row r="2251" spans="2:2" x14ac:dyDescent="0.35">
      <c r="B2251" s="174"/>
    </row>
    <row r="2252" spans="2:2" x14ac:dyDescent="0.35">
      <c r="B2252" s="174"/>
    </row>
    <row r="2253" spans="2:2" x14ac:dyDescent="0.35">
      <c r="B2253" s="174"/>
    </row>
    <row r="2254" spans="2:2" x14ac:dyDescent="0.35">
      <c r="B2254" s="174"/>
    </row>
    <row r="2255" spans="2:2" x14ac:dyDescent="0.35">
      <c r="B2255" s="174"/>
    </row>
    <row r="2256" spans="2:2" x14ac:dyDescent="0.35">
      <c r="B2256" s="174"/>
    </row>
    <row r="2257" spans="2:2" x14ac:dyDescent="0.35">
      <c r="B2257" s="174"/>
    </row>
    <row r="2258" spans="2:2" x14ac:dyDescent="0.35">
      <c r="B2258" s="174"/>
    </row>
    <row r="2259" spans="2:2" x14ac:dyDescent="0.35">
      <c r="B2259" s="174"/>
    </row>
    <row r="2260" spans="2:2" x14ac:dyDescent="0.35">
      <c r="B2260" s="174"/>
    </row>
    <row r="2261" spans="2:2" x14ac:dyDescent="0.35">
      <c r="B2261" s="174"/>
    </row>
    <row r="2262" spans="2:2" x14ac:dyDescent="0.35">
      <c r="B2262" s="174"/>
    </row>
    <row r="2263" spans="2:2" x14ac:dyDescent="0.35">
      <c r="B2263" s="174"/>
    </row>
    <row r="2264" spans="2:2" x14ac:dyDescent="0.35">
      <c r="B2264" s="174"/>
    </row>
    <row r="2265" spans="2:2" x14ac:dyDescent="0.35">
      <c r="B2265" s="174"/>
    </row>
    <row r="2266" spans="2:2" x14ac:dyDescent="0.35">
      <c r="B2266" s="174"/>
    </row>
    <row r="2267" spans="2:2" x14ac:dyDescent="0.35">
      <c r="B2267" s="174"/>
    </row>
    <row r="2268" spans="2:2" x14ac:dyDescent="0.35">
      <c r="B2268" s="174"/>
    </row>
    <row r="2269" spans="2:2" x14ac:dyDescent="0.35">
      <c r="B2269" s="174"/>
    </row>
    <row r="2270" spans="2:2" x14ac:dyDescent="0.35">
      <c r="B2270" s="174"/>
    </row>
    <row r="2271" spans="2:2" x14ac:dyDescent="0.35">
      <c r="B2271" s="174"/>
    </row>
    <row r="2272" spans="2:2" x14ac:dyDescent="0.35">
      <c r="B2272" s="174"/>
    </row>
    <row r="2273" spans="2:2" x14ac:dyDescent="0.35">
      <c r="B2273" s="174"/>
    </row>
    <row r="2274" spans="2:2" x14ac:dyDescent="0.35">
      <c r="B2274" s="174"/>
    </row>
    <row r="2275" spans="2:2" x14ac:dyDescent="0.35">
      <c r="B2275" s="174"/>
    </row>
    <row r="2276" spans="2:2" x14ac:dyDescent="0.35">
      <c r="B2276" s="174"/>
    </row>
    <row r="2277" spans="2:2" x14ac:dyDescent="0.35">
      <c r="B2277" s="174"/>
    </row>
    <row r="2278" spans="2:2" x14ac:dyDescent="0.35">
      <c r="B2278" s="174"/>
    </row>
    <row r="2279" spans="2:2" x14ac:dyDescent="0.35">
      <c r="B2279" s="174"/>
    </row>
    <row r="2280" spans="2:2" x14ac:dyDescent="0.35">
      <c r="B2280" s="174"/>
    </row>
    <row r="2281" spans="2:2" x14ac:dyDescent="0.35">
      <c r="B2281" s="174"/>
    </row>
    <row r="2282" spans="2:2" x14ac:dyDescent="0.35">
      <c r="B2282" s="174"/>
    </row>
    <row r="2283" spans="2:2" x14ac:dyDescent="0.35">
      <c r="B2283" s="174"/>
    </row>
    <row r="2284" spans="2:2" x14ac:dyDescent="0.35">
      <c r="B2284" s="174"/>
    </row>
    <row r="2285" spans="2:2" x14ac:dyDescent="0.35">
      <c r="B2285" s="174"/>
    </row>
    <row r="2286" spans="2:2" x14ac:dyDescent="0.35">
      <c r="B2286" s="174"/>
    </row>
    <row r="2287" spans="2:2" x14ac:dyDescent="0.35">
      <c r="B2287" s="174"/>
    </row>
    <row r="2288" spans="2:2" x14ac:dyDescent="0.35">
      <c r="B2288" s="174"/>
    </row>
    <row r="2289" spans="2:2" x14ac:dyDescent="0.35">
      <c r="B2289" s="174"/>
    </row>
    <row r="2290" spans="2:2" x14ac:dyDescent="0.35">
      <c r="B2290" s="174"/>
    </row>
    <row r="2291" spans="2:2" x14ac:dyDescent="0.35">
      <c r="B2291" s="174"/>
    </row>
    <row r="2292" spans="2:2" x14ac:dyDescent="0.35">
      <c r="B2292" s="174"/>
    </row>
    <row r="2293" spans="2:2" x14ac:dyDescent="0.35">
      <c r="B2293" s="174"/>
    </row>
    <row r="2294" spans="2:2" x14ac:dyDescent="0.35">
      <c r="B2294" s="174"/>
    </row>
    <row r="2295" spans="2:2" x14ac:dyDescent="0.35">
      <c r="B2295" s="174"/>
    </row>
    <row r="2296" spans="2:2" x14ac:dyDescent="0.35">
      <c r="B2296" s="174"/>
    </row>
    <row r="2297" spans="2:2" x14ac:dyDescent="0.35">
      <c r="B2297" s="174"/>
    </row>
    <row r="2298" spans="2:2" x14ac:dyDescent="0.35">
      <c r="B2298" s="174"/>
    </row>
    <row r="2299" spans="2:2" x14ac:dyDescent="0.35">
      <c r="B2299" s="174"/>
    </row>
    <row r="2300" spans="2:2" x14ac:dyDescent="0.35">
      <c r="B2300" s="174"/>
    </row>
    <row r="2301" spans="2:2" x14ac:dyDescent="0.35">
      <c r="B2301" s="174"/>
    </row>
    <row r="2302" spans="2:2" x14ac:dyDescent="0.35">
      <c r="B2302" s="174"/>
    </row>
    <row r="2303" spans="2:2" x14ac:dyDescent="0.35">
      <c r="B2303" s="174"/>
    </row>
    <row r="2304" spans="2:2" x14ac:dyDescent="0.35">
      <c r="B2304" s="174"/>
    </row>
    <row r="2305" spans="2:2" x14ac:dyDescent="0.35">
      <c r="B2305" s="174"/>
    </row>
    <row r="2306" spans="2:2" x14ac:dyDescent="0.35">
      <c r="B2306" s="174"/>
    </row>
    <row r="2307" spans="2:2" x14ac:dyDescent="0.35">
      <c r="B2307" s="174"/>
    </row>
    <row r="2308" spans="2:2" x14ac:dyDescent="0.35">
      <c r="B2308" s="174"/>
    </row>
    <row r="2309" spans="2:2" x14ac:dyDescent="0.35">
      <c r="B2309" s="174"/>
    </row>
    <row r="2310" spans="2:2" x14ac:dyDescent="0.35">
      <c r="B2310" s="174"/>
    </row>
    <row r="2311" spans="2:2" x14ac:dyDescent="0.35">
      <c r="B2311" s="174"/>
    </row>
    <row r="2312" spans="2:2" x14ac:dyDescent="0.35">
      <c r="B2312" s="174"/>
    </row>
    <row r="2313" spans="2:2" x14ac:dyDescent="0.35">
      <c r="B2313" s="174"/>
    </row>
    <row r="2314" spans="2:2" x14ac:dyDescent="0.35">
      <c r="B2314" s="174"/>
    </row>
    <row r="2315" spans="2:2" x14ac:dyDescent="0.35">
      <c r="B2315" s="174"/>
    </row>
    <row r="2316" spans="2:2" x14ac:dyDescent="0.35">
      <c r="B2316" s="174"/>
    </row>
    <row r="2317" spans="2:2" x14ac:dyDescent="0.35">
      <c r="B2317" s="174"/>
    </row>
    <row r="2318" spans="2:2" x14ac:dyDescent="0.35">
      <c r="B2318" s="174"/>
    </row>
    <row r="2319" spans="2:2" x14ac:dyDescent="0.35">
      <c r="B2319" s="174"/>
    </row>
    <row r="2320" spans="2:2" x14ac:dyDescent="0.35">
      <c r="B2320" s="174"/>
    </row>
    <row r="2321" spans="2:2" x14ac:dyDescent="0.35">
      <c r="B2321" s="174"/>
    </row>
    <row r="2322" spans="2:2" x14ac:dyDescent="0.35">
      <c r="B2322" s="174"/>
    </row>
    <row r="2323" spans="2:2" x14ac:dyDescent="0.35">
      <c r="B2323" s="174"/>
    </row>
    <row r="2324" spans="2:2" x14ac:dyDescent="0.35">
      <c r="B2324" s="174"/>
    </row>
    <row r="2325" spans="2:2" x14ac:dyDescent="0.35">
      <c r="B2325" s="174"/>
    </row>
    <row r="2326" spans="2:2" x14ac:dyDescent="0.35">
      <c r="B2326" s="174"/>
    </row>
    <row r="2327" spans="2:2" x14ac:dyDescent="0.35">
      <c r="B2327" s="174"/>
    </row>
    <row r="2328" spans="2:2" x14ac:dyDescent="0.35">
      <c r="B2328" s="174"/>
    </row>
    <row r="2329" spans="2:2" x14ac:dyDescent="0.35">
      <c r="B2329" s="174"/>
    </row>
    <row r="2330" spans="2:2" x14ac:dyDescent="0.35">
      <c r="B2330" s="174"/>
    </row>
    <row r="2331" spans="2:2" x14ac:dyDescent="0.35">
      <c r="B2331" s="174"/>
    </row>
    <row r="2332" spans="2:2" x14ac:dyDescent="0.35">
      <c r="B2332" s="174"/>
    </row>
    <row r="2333" spans="2:2" x14ac:dyDescent="0.35">
      <c r="B2333" s="174"/>
    </row>
    <row r="2334" spans="2:2" x14ac:dyDescent="0.35">
      <c r="B2334" s="174"/>
    </row>
    <row r="2335" spans="2:2" x14ac:dyDescent="0.35">
      <c r="B2335" s="174"/>
    </row>
    <row r="2336" spans="2:2" x14ac:dyDescent="0.35">
      <c r="B2336" s="174"/>
    </row>
    <row r="2337" spans="2:2" x14ac:dyDescent="0.35">
      <c r="B2337" s="174"/>
    </row>
    <row r="2338" spans="2:2" x14ac:dyDescent="0.35">
      <c r="B2338" s="174"/>
    </row>
    <row r="2339" spans="2:2" x14ac:dyDescent="0.35">
      <c r="B2339" s="174"/>
    </row>
    <row r="2340" spans="2:2" x14ac:dyDescent="0.35">
      <c r="B2340" s="174"/>
    </row>
    <row r="2341" spans="2:2" x14ac:dyDescent="0.35">
      <c r="B2341" s="174"/>
    </row>
    <row r="2342" spans="2:2" x14ac:dyDescent="0.35">
      <c r="B2342" s="174"/>
    </row>
    <row r="2343" spans="2:2" x14ac:dyDescent="0.35">
      <c r="B2343" s="174"/>
    </row>
    <row r="2344" spans="2:2" x14ac:dyDescent="0.35">
      <c r="B2344" s="174"/>
    </row>
    <row r="2345" spans="2:2" x14ac:dyDescent="0.35">
      <c r="B2345" s="174"/>
    </row>
    <row r="2346" spans="2:2" x14ac:dyDescent="0.35">
      <c r="B2346" s="174"/>
    </row>
    <row r="2347" spans="2:2" x14ac:dyDescent="0.35">
      <c r="B2347" s="174"/>
    </row>
    <row r="2348" spans="2:2" x14ac:dyDescent="0.35">
      <c r="B2348" s="174"/>
    </row>
    <row r="2349" spans="2:2" x14ac:dyDescent="0.35">
      <c r="B2349" s="174"/>
    </row>
    <row r="2350" spans="2:2" x14ac:dyDescent="0.35">
      <c r="B2350" s="174"/>
    </row>
    <row r="2351" spans="2:2" x14ac:dyDescent="0.35">
      <c r="B2351" s="174"/>
    </row>
    <row r="2352" spans="2:2" x14ac:dyDescent="0.35">
      <c r="B2352" s="174"/>
    </row>
    <row r="2353" spans="2:2" x14ac:dyDescent="0.35">
      <c r="B2353" s="174"/>
    </row>
    <row r="2354" spans="2:2" x14ac:dyDescent="0.35">
      <c r="B2354" s="174"/>
    </row>
    <row r="2355" spans="2:2" x14ac:dyDescent="0.35">
      <c r="B2355" s="174"/>
    </row>
    <row r="2356" spans="2:2" x14ac:dyDescent="0.35">
      <c r="B2356" s="174"/>
    </row>
    <row r="2357" spans="2:2" x14ac:dyDescent="0.35">
      <c r="B2357" s="174"/>
    </row>
    <row r="2358" spans="2:2" x14ac:dyDescent="0.35">
      <c r="B2358" s="174"/>
    </row>
    <row r="2359" spans="2:2" x14ac:dyDescent="0.35">
      <c r="B2359" s="174"/>
    </row>
    <row r="2360" spans="2:2" x14ac:dyDescent="0.35">
      <c r="B2360" s="174"/>
    </row>
    <row r="2361" spans="2:2" x14ac:dyDescent="0.35">
      <c r="B2361" s="174"/>
    </row>
    <row r="2362" spans="2:2" x14ac:dyDescent="0.35">
      <c r="B2362" s="174"/>
    </row>
    <row r="2363" spans="2:2" x14ac:dyDescent="0.35">
      <c r="B2363" s="174"/>
    </row>
    <row r="2364" spans="2:2" x14ac:dyDescent="0.35">
      <c r="B2364" s="174"/>
    </row>
    <row r="2365" spans="2:2" x14ac:dyDescent="0.35">
      <c r="B2365" s="174"/>
    </row>
    <row r="2366" spans="2:2" x14ac:dyDescent="0.35">
      <c r="B2366" s="174"/>
    </row>
    <row r="2367" spans="2:2" x14ac:dyDescent="0.35">
      <c r="B2367" s="174"/>
    </row>
    <row r="2368" spans="2:2" x14ac:dyDescent="0.35">
      <c r="B2368" s="174"/>
    </row>
    <row r="2369" spans="2:2" x14ac:dyDescent="0.35">
      <c r="B2369" s="174"/>
    </row>
    <row r="2370" spans="2:2" x14ac:dyDescent="0.35">
      <c r="B2370" s="174"/>
    </row>
    <row r="2371" spans="2:2" x14ac:dyDescent="0.35">
      <c r="B2371" s="174"/>
    </row>
    <row r="2372" spans="2:2" x14ac:dyDescent="0.35">
      <c r="B2372" s="174"/>
    </row>
    <row r="2373" spans="2:2" x14ac:dyDescent="0.35">
      <c r="B2373" s="174"/>
    </row>
    <row r="2374" spans="2:2" x14ac:dyDescent="0.35">
      <c r="B2374" s="174"/>
    </row>
    <row r="2375" spans="2:2" x14ac:dyDescent="0.35">
      <c r="B2375" s="174"/>
    </row>
    <row r="2376" spans="2:2" x14ac:dyDescent="0.35">
      <c r="B2376" s="174"/>
    </row>
    <row r="2377" spans="2:2" x14ac:dyDescent="0.35">
      <c r="B2377" s="174"/>
    </row>
    <row r="2378" spans="2:2" x14ac:dyDescent="0.35">
      <c r="B2378" s="174"/>
    </row>
    <row r="2379" spans="2:2" x14ac:dyDescent="0.35">
      <c r="B2379" s="174"/>
    </row>
    <row r="2380" spans="2:2" x14ac:dyDescent="0.35">
      <c r="B2380" s="174"/>
    </row>
    <row r="2381" spans="2:2" x14ac:dyDescent="0.35">
      <c r="B2381" s="174"/>
    </row>
    <row r="2382" spans="2:2" x14ac:dyDescent="0.35">
      <c r="B2382" s="174"/>
    </row>
    <row r="2383" spans="2:2" x14ac:dyDescent="0.35">
      <c r="B2383" s="174"/>
    </row>
    <row r="2384" spans="2:2" x14ac:dyDescent="0.35">
      <c r="B2384" s="174"/>
    </row>
    <row r="2385" spans="2:2" x14ac:dyDescent="0.35">
      <c r="B2385" s="174"/>
    </row>
    <row r="2386" spans="2:2" x14ac:dyDescent="0.35">
      <c r="B2386" s="174"/>
    </row>
    <row r="2387" spans="2:2" x14ac:dyDescent="0.35">
      <c r="B2387" s="174"/>
    </row>
    <row r="2388" spans="2:2" x14ac:dyDescent="0.35">
      <c r="B2388" s="174"/>
    </row>
    <row r="2389" spans="2:2" x14ac:dyDescent="0.35">
      <c r="B2389" s="174"/>
    </row>
    <row r="2390" spans="2:2" x14ac:dyDescent="0.35">
      <c r="B2390" s="174"/>
    </row>
    <row r="2391" spans="2:2" x14ac:dyDescent="0.35">
      <c r="B2391" s="174"/>
    </row>
    <row r="2392" spans="2:2" x14ac:dyDescent="0.35">
      <c r="B2392" s="174"/>
    </row>
    <row r="2393" spans="2:2" x14ac:dyDescent="0.35">
      <c r="B2393" s="174"/>
    </row>
    <row r="2394" spans="2:2" x14ac:dyDescent="0.35">
      <c r="B2394" s="174"/>
    </row>
    <row r="2395" spans="2:2" x14ac:dyDescent="0.35">
      <c r="B2395" s="174"/>
    </row>
    <row r="2396" spans="2:2" x14ac:dyDescent="0.35">
      <c r="B2396" s="174"/>
    </row>
    <row r="2397" spans="2:2" x14ac:dyDescent="0.35">
      <c r="B2397" s="174"/>
    </row>
    <row r="2398" spans="2:2" x14ac:dyDescent="0.35">
      <c r="B2398" s="174"/>
    </row>
    <row r="2399" spans="2:2" x14ac:dyDescent="0.35">
      <c r="B2399" s="174"/>
    </row>
    <row r="2400" spans="2:2" x14ac:dyDescent="0.35">
      <c r="B2400" s="174"/>
    </row>
    <row r="2401" spans="2:2" x14ac:dyDescent="0.35">
      <c r="B2401" s="174"/>
    </row>
    <row r="2402" spans="2:2" x14ac:dyDescent="0.35">
      <c r="B2402" s="174"/>
    </row>
    <row r="2403" spans="2:2" x14ac:dyDescent="0.35">
      <c r="B2403" s="174"/>
    </row>
    <row r="2404" spans="2:2" x14ac:dyDescent="0.35">
      <c r="B2404" s="174"/>
    </row>
    <row r="2405" spans="2:2" x14ac:dyDescent="0.35">
      <c r="B2405" s="174"/>
    </row>
    <row r="2406" spans="2:2" x14ac:dyDescent="0.35">
      <c r="B2406" s="174"/>
    </row>
    <row r="2407" spans="2:2" x14ac:dyDescent="0.35">
      <c r="B2407" s="174"/>
    </row>
    <row r="2408" spans="2:2" x14ac:dyDescent="0.35">
      <c r="B2408" s="174"/>
    </row>
    <row r="2409" spans="2:2" x14ac:dyDescent="0.35">
      <c r="B2409" s="174"/>
    </row>
    <row r="2410" spans="2:2" x14ac:dyDescent="0.35">
      <c r="B2410" s="174"/>
    </row>
    <row r="2411" spans="2:2" x14ac:dyDescent="0.35">
      <c r="B2411" s="174"/>
    </row>
    <row r="2412" spans="2:2" x14ac:dyDescent="0.35">
      <c r="B2412" s="174"/>
    </row>
    <row r="2413" spans="2:2" x14ac:dyDescent="0.35">
      <c r="B2413" s="174"/>
    </row>
    <row r="2414" spans="2:2" x14ac:dyDescent="0.35">
      <c r="B2414" s="174"/>
    </row>
    <row r="2415" spans="2:2" x14ac:dyDescent="0.35">
      <c r="B2415" s="174"/>
    </row>
    <row r="2416" spans="2:2" x14ac:dyDescent="0.35">
      <c r="B2416" s="174"/>
    </row>
    <row r="2417" spans="2:2" x14ac:dyDescent="0.35">
      <c r="B2417" s="174"/>
    </row>
    <row r="2418" spans="2:2" x14ac:dyDescent="0.35">
      <c r="B2418" s="174"/>
    </row>
    <row r="2419" spans="2:2" x14ac:dyDescent="0.35">
      <c r="B2419" s="174"/>
    </row>
    <row r="2420" spans="2:2" x14ac:dyDescent="0.35">
      <c r="B2420" s="174"/>
    </row>
    <row r="2421" spans="2:2" x14ac:dyDescent="0.35">
      <c r="B2421" s="174"/>
    </row>
    <row r="2422" spans="2:2" x14ac:dyDescent="0.35">
      <c r="B2422" s="174"/>
    </row>
    <row r="2423" spans="2:2" x14ac:dyDescent="0.35">
      <c r="B2423" s="174"/>
    </row>
    <row r="2424" spans="2:2" x14ac:dyDescent="0.35">
      <c r="B2424" s="174"/>
    </row>
    <row r="2425" spans="2:2" x14ac:dyDescent="0.35">
      <c r="B2425" s="174"/>
    </row>
    <row r="2426" spans="2:2" x14ac:dyDescent="0.35">
      <c r="B2426" s="174"/>
    </row>
    <row r="2427" spans="2:2" x14ac:dyDescent="0.35">
      <c r="B2427" s="174"/>
    </row>
    <row r="2428" spans="2:2" x14ac:dyDescent="0.35">
      <c r="B2428" s="174"/>
    </row>
    <row r="2429" spans="2:2" x14ac:dyDescent="0.35">
      <c r="B2429" s="174"/>
    </row>
    <row r="2430" spans="2:2" x14ac:dyDescent="0.35">
      <c r="B2430" s="174"/>
    </row>
    <row r="2431" spans="2:2" x14ac:dyDescent="0.35">
      <c r="B2431" s="174"/>
    </row>
    <row r="2432" spans="2:2" x14ac:dyDescent="0.35">
      <c r="B2432" s="174"/>
    </row>
    <row r="2433" spans="2:2" x14ac:dyDescent="0.35">
      <c r="B2433" s="174"/>
    </row>
    <row r="2434" spans="2:2" x14ac:dyDescent="0.35">
      <c r="B2434" s="174"/>
    </row>
    <row r="2435" spans="2:2" x14ac:dyDescent="0.35">
      <c r="B2435" s="174"/>
    </row>
    <row r="2436" spans="2:2" x14ac:dyDescent="0.35">
      <c r="B2436" s="174"/>
    </row>
    <row r="2437" spans="2:2" x14ac:dyDescent="0.35">
      <c r="B2437" s="174"/>
    </row>
    <row r="2438" spans="2:2" x14ac:dyDescent="0.35">
      <c r="B2438" s="174"/>
    </row>
    <row r="2439" spans="2:2" x14ac:dyDescent="0.35">
      <c r="B2439" s="174"/>
    </row>
    <row r="2440" spans="2:2" x14ac:dyDescent="0.35">
      <c r="B2440" s="174"/>
    </row>
    <row r="2441" spans="2:2" x14ac:dyDescent="0.35">
      <c r="B2441" s="174"/>
    </row>
    <row r="2442" spans="2:2" x14ac:dyDescent="0.35">
      <c r="B2442" s="174"/>
    </row>
    <row r="2443" spans="2:2" x14ac:dyDescent="0.35">
      <c r="B2443" s="174"/>
    </row>
    <row r="2444" spans="2:2" x14ac:dyDescent="0.35">
      <c r="B2444" s="174"/>
    </row>
    <row r="2445" spans="2:2" x14ac:dyDescent="0.35">
      <c r="B2445" s="174"/>
    </row>
    <row r="2446" spans="2:2" x14ac:dyDescent="0.35">
      <c r="B2446" s="174"/>
    </row>
    <row r="2447" spans="2:2" x14ac:dyDescent="0.35">
      <c r="B2447" s="174"/>
    </row>
    <row r="2448" spans="2:2" x14ac:dyDescent="0.35">
      <c r="B2448" s="174"/>
    </row>
    <row r="2449" spans="2:2" x14ac:dyDescent="0.35">
      <c r="B2449" s="174"/>
    </row>
    <row r="2450" spans="2:2" x14ac:dyDescent="0.35">
      <c r="B2450" s="174"/>
    </row>
    <row r="2451" spans="2:2" x14ac:dyDescent="0.35">
      <c r="B2451" s="174"/>
    </row>
    <row r="2452" spans="2:2" x14ac:dyDescent="0.35">
      <c r="B2452" s="174"/>
    </row>
    <row r="2453" spans="2:2" x14ac:dyDescent="0.35">
      <c r="B2453" s="174"/>
    </row>
    <row r="2454" spans="2:2" x14ac:dyDescent="0.35">
      <c r="B2454" s="174"/>
    </row>
    <row r="2455" spans="2:2" x14ac:dyDescent="0.35">
      <c r="B2455" s="174"/>
    </row>
    <row r="2456" spans="2:2" x14ac:dyDescent="0.35">
      <c r="B2456" s="174"/>
    </row>
    <row r="2457" spans="2:2" x14ac:dyDescent="0.35">
      <c r="B2457" s="174"/>
    </row>
    <row r="2458" spans="2:2" x14ac:dyDescent="0.35">
      <c r="B2458" s="174"/>
    </row>
    <row r="2459" spans="2:2" x14ac:dyDescent="0.35">
      <c r="B2459" s="174"/>
    </row>
    <row r="2460" spans="2:2" x14ac:dyDescent="0.35">
      <c r="B2460" s="174"/>
    </row>
    <row r="2461" spans="2:2" x14ac:dyDescent="0.35">
      <c r="B2461" s="174"/>
    </row>
    <row r="2462" spans="2:2" x14ac:dyDescent="0.35">
      <c r="B2462" s="174"/>
    </row>
    <row r="2463" spans="2:2" x14ac:dyDescent="0.35">
      <c r="B2463" s="174"/>
    </row>
    <row r="2464" spans="2:2" x14ac:dyDescent="0.35">
      <c r="B2464" s="174"/>
    </row>
    <row r="2465" spans="2:2" x14ac:dyDescent="0.35">
      <c r="B2465" s="174"/>
    </row>
    <row r="2466" spans="2:2" x14ac:dyDescent="0.35">
      <c r="B2466" s="174"/>
    </row>
    <row r="2467" spans="2:2" x14ac:dyDescent="0.35">
      <c r="B2467" s="174"/>
    </row>
    <row r="2468" spans="2:2" x14ac:dyDescent="0.35">
      <c r="B2468" s="174"/>
    </row>
    <row r="2469" spans="2:2" x14ac:dyDescent="0.35">
      <c r="B2469" s="174"/>
    </row>
    <row r="2470" spans="2:2" x14ac:dyDescent="0.35">
      <c r="B2470" s="174"/>
    </row>
    <row r="2471" spans="2:2" x14ac:dyDescent="0.35">
      <c r="B2471" s="174"/>
    </row>
    <row r="2472" spans="2:2" x14ac:dyDescent="0.35">
      <c r="B2472" s="174"/>
    </row>
    <row r="2473" spans="2:2" x14ac:dyDescent="0.35">
      <c r="B2473" s="174"/>
    </row>
    <row r="2474" spans="2:2" x14ac:dyDescent="0.35">
      <c r="B2474" s="174"/>
    </row>
    <row r="2475" spans="2:2" x14ac:dyDescent="0.35">
      <c r="B2475" s="174"/>
    </row>
    <row r="2476" spans="2:2" x14ac:dyDescent="0.35">
      <c r="B2476" s="174"/>
    </row>
    <row r="2477" spans="2:2" x14ac:dyDescent="0.35">
      <c r="B2477" s="174"/>
    </row>
    <row r="2478" spans="2:2" x14ac:dyDescent="0.35">
      <c r="B2478" s="174"/>
    </row>
    <row r="2479" spans="2:2" x14ac:dyDescent="0.35">
      <c r="B2479" s="174"/>
    </row>
    <row r="2480" spans="2:2" x14ac:dyDescent="0.35">
      <c r="B2480" s="174"/>
    </row>
    <row r="2481" spans="2:2" x14ac:dyDescent="0.35">
      <c r="B2481" s="174"/>
    </row>
    <row r="2482" spans="2:2" x14ac:dyDescent="0.35">
      <c r="B2482" s="174"/>
    </row>
    <row r="2483" spans="2:2" x14ac:dyDescent="0.35">
      <c r="B2483" s="174"/>
    </row>
    <row r="2484" spans="2:2" x14ac:dyDescent="0.35">
      <c r="B2484" s="174"/>
    </row>
    <row r="2485" spans="2:2" x14ac:dyDescent="0.35">
      <c r="B2485" s="174"/>
    </row>
    <row r="2486" spans="2:2" x14ac:dyDescent="0.35">
      <c r="B2486" s="174"/>
    </row>
    <row r="2487" spans="2:2" x14ac:dyDescent="0.35">
      <c r="B2487" s="174"/>
    </row>
    <row r="2488" spans="2:2" x14ac:dyDescent="0.35">
      <c r="B2488" s="174"/>
    </row>
    <row r="2489" spans="2:2" x14ac:dyDescent="0.35">
      <c r="B2489" s="174"/>
    </row>
    <row r="2490" spans="2:2" x14ac:dyDescent="0.35">
      <c r="B2490" s="174"/>
    </row>
    <row r="2491" spans="2:2" x14ac:dyDescent="0.35">
      <c r="B2491" s="174"/>
    </row>
    <row r="2492" spans="2:2" x14ac:dyDescent="0.35">
      <c r="B2492" s="174"/>
    </row>
    <row r="2493" spans="2:2" x14ac:dyDescent="0.35">
      <c r="B2493" s="174"/>
    </row>
    <row r="2494" spans="2:2" x14ac:dyDescent="0.35">
      <c r="B2494" s="174"/>
    </row>
    <row r="2495" spans="2:2" x14ac:dyDescent="0.35">
      <c r="B2495" s="174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EAF3A-C403-4A1B-949A-98D8BDFE5495}">
  <dimension ref="A1:J2764"/>
  <sheetViews>
    <sheetView workbookViewId="0">
      <selection activeCell="H19" sqref="H19:H23"/>
    </sheetView>
  </sheetViews>
  <sheetFormatPr defaultRowHeight="14.5" x14ac:dyDescent="0.35"/>
  <cols>
    <col min="2" max="2" width="11" customWidth="1"/>
    <col min="3" max="3" width="11.7265625" customWidth="1"/>
    <col min="4" max="4" width="16.453125" customWidth="1"/>
    <col min="5" max="5" width="11.453125" customWidth="1"/>
    <col min="8" max="8" width="26.08984375" bestFit="1" customWidth="1"/>
    <col min="9" max="9" width="15.36328125" bestFit="1" customWidth="1"/>
    <col min="10" max="10" width="11.81640625" bestFit="1" customWidth="1"/>
    <col min="11" max="11" width="14.26953125" bestFit="1" customWidth="1"/>
    <col min="12" max="29" width="11.81640625" bestFit="1" customWidth="1"/>
  </cols>
  <sheetData>
    <row r="1" spans="1:10" x14ac:dyDescent="0.35">
      <c r="A1" t="s">
        <v>78</v>
      </c>
      <c r="B1" t="s">
        <v>63</v>
      </c>
      <c r="C1" t="s">
        <v>64</v>
      </c>
      <c r="D1" t="s">
        <v>49</v>
      </c>
      <c r="E1" t="s">
        <v>76</v>
      </c>
    </row>
    <row r="2" spans="1:10" x14ac:dyDescent="0.35">
      <c r="A2" t="s">
        <v>100</v>
      </c>
      <c r="B2" s="174">
        <v>44226</v>
      </c>
      <c r="C2" t="s">
        <v>66</v>
      </c>
      <c r="D2" t="s">
        <v>51</v>
      </c>
      <c r="E2">
        <v>77750048</v>
      </c>
    </row>
    <row r="3" spans="1:10" x14ac:dyDescent="0.35">
      <c r="A3" t="s">
        <v>100</v>
      </c>
      <c r="B3" s="174">
        <v>44226</v>
      </c>
      <c r="C3" t="s">
        <v>66</v>
      </c>
      <c r="D3" t="s">
        <v>52</v>
      </c>
      <c r="E3">
        <v>7952042</v>
      </c>
    </row>
    <row r="4" spans="1:10" x14ac:dyDescent="0.35">
      <c r="A4" t="s">
        <v>100</v>
      </c>
      <c r="B4" s="174">
        <v>44226</v>
      </c>
      <c r="C4" t="s">
        <v>66</v>
      </c>
      <c r="D4" t="s">
        <v>53</v>
      </c>
      <c r="E4">
        <v>10468004</v>
      </c>
      <c r="H4" s="175" t="s">
        <v>77</v>
      </c>
      <c r="I4" s="175" t="s">
        <v>57</v>
      </c>
    </row>
    <row r="5" spans="1:10" x14ac:dyDescent="0.35">
      <c r="A5" t="s">
        <v>100</v>
      </c>
      <c r="B5" s="174">
        <v>44226</v>
      </c>
      <c r="C5" t="s">
        <v>66</v>
      </c>
      <c r="D5" t="s">
        <v>54</v>
      </c>
      <c r="E5">
        <v>12369228</v>
      </c>
      <c r="I5" s="174">
        <v>44226</v>
      </c>
    </row>
    <row r="6" spans="1:10" x14ac:dyDescent="0.35">
      <c r="A6" t="s">
        <v>100</v>
      </c>
      <c r="B6" s="174">
        <v>44226</v>
      </c>
      <c r="C6" t="s">
        <v>66</v>
      </c>
      <c r="D6" t="s">
        <v>55</v>
      </c>
      <c r="E6">
        <v>59355064</v>
      </c>
      <c r="H6" s="175" t="s">
        <v>58</v>
      </c>
      <c r="I6" t="s">
        <v>66</v>
      </c>
      <c r="J6" t="s">
        <v>67</v>
      </c>
    </row>
    <row r="7" spans="1:10" x14ac:dyDescent="0.35">
      <c r="A7" t="s">
        <v>100</v>
      </c>
      <c r="B7" s="174">
        <v>44226</v>
      </c>
      <c r="C7" t="s">
        <v>66</v>
      </c>
      <c r="D7" t="s">
        <v>70</v>
      </c>
      <c r="E7">
        <v>2328</v>
      </c>
      <c r="H7" s="176" t="s">
        <v>100</v>
      </c>
      <c r="I7" s="177">
        <v>167894386</v>
      </c>
      <c r="J7" s="177">
        <v>41459718</v>
      </c>
    </row>
    <row r="8" spans="1:10" x14ac:dyDescent="0.35">
      <c r="A8" t="s">
        <v>100</v>
      </c>
      <c r="B8" s="174">
        <v>44226</v>
      </c>
      <c r="C8" t="s">
        <v>67</v>
      </c>
      <c r="D8" t="s">
        <v>51</v>
      </c>
      <c r="E8">
        <v>24253235</v>
      </c>
      <c r="H8" s="178" t="s">
        <v>51</v>
      </c>
      <c r="I8" s="177">
        <v>77750048</v>
      </c>
      <c r="J8" s="177">
        <v>24253235</v>
      </c>
    </row>
    <row r="9" spans="1:10" x14ac:dyDescent="0.35">
      <c r="A9" t="s">
        <v>100</v>
      </c>
      <c r="B9" s="174">
        <v>44226</v>
      </c>
      <c r="C9" t="s">
        <v>67</v>
      </c>
      <c r="D9" t="s">
        <v>52</v>
      </c>
      <c r="E9">
        <v>1818768</v>
      </c>
      <c r="H9" s="178" t="s">
        <v>52</v>
      </c>
      <c r="I9" s="177">
        <v>7952042</v>
      </c>
      <c r="J9" s="177">
        <v>1818768</v>
      </c>
    </row>
    <row r="10" spans="1:10" x14ac:dyDescent="0.35">
      <c r="A10" t="s">
        <v>100</v>
      </c>
      <c r="B10" s="174">
        <v>44226</v>
      </c>
      <c r="C10" t="s">
        <v>67</v>
      </c>
      <c r="D10" t="s">
        <v>53</v>
      </c>
      <c r="E10">
        <v>7269215</v>
      </c>
      <c r="H10" s="178" t="s">
        <v>53</v>
      </c>
      <c r="I10" s="177">
        <v>10468004</v>
      </c>
      <c r="J10" s="177">
        <v>7269215</v>
      </c>
    </row>
    <row r="11" spans="1:10" x14ac:dyDescent="0.35">
      <c r="A11" t="s">
        <v>100</v>
      </c>
      <c r="B11" s="174">
        <v>44226</v>
      </c>
      <c r="C11" t="s">
        <v>67</v>
      </c>
      <c r="D11" t="s">
        <v>54</v>
      </c>
      <c r="E11">
        <v>4046470</v>
      </c>
      <c r="H11" s="178" t="s">
        <v>54</v>
      </c>
      <c r="I11" s="177">
        <v>12369228</v>
      </c>
      <c r="J11" s="177">
        <v>4046470</v>
      </c>
    </row>
    <row r="12" spans="1:10" x14ac:dyDescent="0.35">
      <c r="A12" t="s">
        <v>100</v>
      </c>
      <c r="B12" s="174">
        <v>44226</v>
      </c>
      <c r="C12" t="s">
        <v>67</v>
      </c>
      <c r="D12" t="s">
        <v>55</v>
      </c>
      <c r="E12">
        <v>4072030</v>
      </c>
      <c r="H12" s="178" t="s">
        <v>55</v>
      </c>
      <c r="I12" s="177">
        <v>59355064</v>
      </c>
      <c r="J12" s="177">
        <v>4072030</v>
      </c>
    </row>
    <row r="13" spans="1:10" x14ac:dyDescent="0.35">
      <c r="A13" t="s">
        <v>101</v>
      </c>
      <c r="B13" s="174">
        <v>44226</v>
      </c>
      <c r="C13" t="s">
        <v>66</v>
      </c>
      <c r="D13" t="s">
        <v>51</v>
      </c>
      <c r="E13">
        <v>122795370.61</v>
      </c>
      <c r="H13" s="176" t="s">
        <v>101</v>
      </c>
      <c r="I13" s="177">
        <v>198378850.39999998</v>
      </c>
      <c r="J13" s="177">
        <v>48234268.509999998</v>
      </c>
    </row>
    <row r="14" spans="1:10" x14ac:dyDescent="0.35">
      <c r="A14" t="s">
        <v>101</v>
      </c>
      <c r="B14" s="174">
        <v>44226</v>
      </c>
      <c r="C14" t="s">
        <v>66</v>
      </c>
      <c r="D14" t="s">
        <v>52</v>
      </c>
      <c r="E14">
        <v>12490629.35</v>
      </c>
      <c r="H14" s="178" t="s">
        <v>51</v>
      </c>
      <c r="I14" s="177">
        <v>122795370.61</v>
      </c>
      <c r="J14" s="177">
        <v>33887428.310000002</v>
      </c>
    </row>
    <row r="15" spans="1:10" x14ac:dyDescent="0.35">
      <c r="A15" t="s">
        <v>101</v>
      </c>
      <c r="B15" s="174">
        <v>44226</v>
      </c>
      <c r="C15" t="s">
        <v>66</v>
      </c>
      <c r="D15" t="s">
        <v>53</v>
      </c>
      <c r="E15">
        <v>12530210.949999999</v>
      </c>
      <c r="H15" s="178" t="s">
        <v>52</v>
      </c>
      <c r="I15" s="177">
        <v>12490629.35</v>
      </c>
      <c r="J15" s="177">
        <v>2530265.36</v>
      </c>
    </row>
    <row r="16" spans="1:10" x14ac:dyDescent="0.35">
      <c r="A16" t="s">
        <v>101</v>
      </c>
      <c r="B16" s="174">
        <v>44226</v>
      </c>
      <c r="C16" t="s">
        <v>66</v>
      </c>
      <c r="D16" t="s">
        <v>54</v>
      </c>
      <c r="E16">
        <v>12540231.98</v>
      </c>
      <c r="H16" s="178" t="s">
        <v>53</v>
      </c>
      <c r="I16" s="177">
        <v>12530210.949999999</v>
      </c>
      <c r="J16" s="177">
        <v>7298185.1399999997</v>
      </c>
    </row>
    <row r="17" spans="1:10" x14ac:dyDescent="0.35">
      <c r="A17" t="s">
        <v>101</v>
      </c>
      <c r="B17" s="174">
        <v>44226</v>
      </c>
      <c r="C17" t="s">
        <v>66</v>
      </c>
      <c r="D17" t="s">
        <v>55</v>
      </c>
      <c r="E17">
        <v>38022407.509999998</v>
      </c>
      <c r="H17" s="178" t="s">
        <v>54</v>
      </c>
      <c r="I17" s="177">
        <v>12540231.98</v>
      </c>
      <c r="J17" s="177">
        <v>2701806.33</v>
      </c>
    </row>
    <row r="18" spans="1:10" x14ac:dyDescent="0.35">
      <c r="A18" t="s">
        <v>101</v>
      </c>
      <c r="B18" s="174">
        <v>44226</v>
      </c>
      <c r="C18" t="s">
        <v>66</v>
      </c>
      <c r="D18" t="s">
        <v>70</v>
      </c>
      <c r="E18">
        <v>1679.76</v>
      </c>
      <c r="H18" s="178" t="s">
        <v>55</v>
      </c>
      <c r="I18" s="177">
        <v>38022407.509999998</v>
      </c>
      <c r="J18" s="177">
        <v>1816583.37</v>
      </c>
    </row>
    <row r="19" spans="1:10" x14ac:dyDescent="0.35">
      <c r="A19" t="s">
        <v>101</v>
      </c>
      <c r="B19" s="174">
        <v>44226</v>
      </c>
      <c r="C19" t="s">
        <v>67</v>
      </c>
      <c r="D19" t="s">
        <v>51</v>
      </c>
      <c r="E19">
        <v>33887428.310000002</v>
      </c>
      <c r="H19" s="176" t="s">
        <v>102</v>
      </c>
      <c r="I19" s="177">
        <v>4251029.7799999993</v>
      </c>
      <c r="J19" s="177">
        <v>585057.87</v>
      </c>
    </row>
    <row r="20" spans="1:10" x14ac:dyDescent="0.35">
      <c r="A20" t="s">
        <v>101</v>
      </c>
      <c r="B20" s="174">
        <v>44226</v>
      </c>
      <c r="C20" t="s">
        <v>67</v>
      </c>
      <c r="D20" t="s">
        <v>52</v>
      </c>
      <c r="E20">
        <v>2530265.36</v>
      </c>
      <c r="H20" s="178" t="s">
        <v>51</v>
      </c>
      <c r="I20" s="177">
        <v>1500135.69</v>
      </c>
      <c r="J20" s="177">
        <v>291131.42</v>
      </c>
    </row>
    <row r="21" spans="1:10" x14ac:dyDescent="0.35">
      <c r="A21" t="s">
        <v>101</v>
      </c>
      <c r="B21" s="174">
        <v>44226</v>
      </c>
      <c r="C21" t="s">
        <v>67</v>
      </c>
      <c r="D21" t="s">
        <v>53</v>
      </c>
      <c r="E21">
        <v>7298185.1399999997</v>
      </c>
      <c r="H21" s="178" t="s">
        <v>52</v>
      </c>
      <c r="I21" s="177">
        <v>261053.25</v>
      </c>
      <c r="J21" s="177">
        <v>37624.42</v>
      </c>
    </row>
    <row r="22" spans="1:10" x14ac:dyDescent="0.35">
      <c r="A22" t="s">
        <v>101</v>
      </c>
      <c r="B22" s="174">
        <v>44226</v>
      </c>
      <c r="C22" t="s">
        <v>67</v>
      </c>
      <c r="D22" t="s">
        <v>54</v>
      </c>
      <c r="E22">
        <v>2701806.33</v>
      </c>
      <c r="H22" s="178" t="s">
        <v>53</v>
      </c>
      <c r="I22" s="177">
        <v>335286.87</v>
      </c>
      <c r="J22" s="177">
        <v>180911.44</v>
      </c>
    </row>
    <row r="23" spans="1:10" x14ac:dyDescent="0.35">
      <c r="A23" t="s">
        <v>101</v>
      </c>
      <c r="B23" s="174">
        <v>44226</v>
      </c>
      <c r="C23" t="s">
        <v>67</v>
      </c>
      <c r="D23" t="s">
        <v>55</v>
      </c>
      <c r="E23">
        <v>1816583.37</v>
      </c>
      <c r="H23" s="178" t="s">
        <v>54</v>
      </c>
      <c r="I23" s="177">
        <v>533020.74</v>
      </c>
      <c r="J23" s="177">
        <v>53519.6</v>
      </c>
    </row>
    <row r="24" spans="1:10" x14ac:dyDescent="0.35">
      <c r="A24" t="s">
        <v>102</v>
      </c>
      <c r="B24" s="174">
        <v>44226</v>
      </c>
      <c r="C24" t="s">
        <v>66</v>
      </c>
      <c r="D24" t="s">
        <v>51</v>
      </c>
      <c r="E24">
        <v>1500135.69</v>
      </c>
      <c r="H24" s="178" t="s">
        <v>55</v>
      </c>
      <c r="I24" s="177">
        <v>1621533.23</v>
      </c>
      <c r="J24" s="177">
        <v>21870.99</v>
      </c>
    </row>
    <row r="25" spans="1:10" x14ac:dyDescent="0.35">
      <c r="A25" t="s">
        <v>102</v>
      </c>
      <c r="B25" s="174">
        <v>44226</v>
      </c>
      <c r="C25" t="s">
        <v>66</v>
      </c>
      <c r="D25" t="s">
        <v>52</v>
      </c>
      <c r="E25">
        <v>261053.25</v>
      </c>
      <c r="H25" s="176" t="s">
        <v>73</v>
      </c>
      <c r="I25" s="177">
        <v>136815682.65000001</v>
      </c>
      <c r="J25" s="177">
        <v>31440055.740000006</v>
      </c>
    </row>
    <row r="26" spans="1:10" x14ac:dyDescent="0.35">
      <c r="A26" t="s">
        <v>102</v>
      </c>
      <c r="B26" s="174">
        <v>44226</v>
      </c>
      <c r="C26" t="s">
        <v>66</v>
      </c>
      <c r="D26" t="s">
        <v>53</v>
      </c>
      <c r="E26">
        <v>335286.87</v>
      </c>
      <c r="H26" s="178" t="s">
        <v>51</v>
      </c>
      <c r="I26" s="177">
        <v>85242087.099999994</v>
      </c>
      <c r="J26" s="177">
        <v>22509631.350000001</v>
      </c>
    </row>
    <row r="27" spans="1:10" x14ac:dyDescent="0.35">
      <c r="A27" t="s">
        <v>102</v>
      </c>
      <c r="B27" s="174">
        <v>44226</v>
      </c>
      <c r="C27" t="s">
        <v>66</v>
      </c>
      <c r="D27" t="s">
        <v>54</v>
      </c>
      <c r="E27">
        <v>533020.74</v>
      </c>
      <c r="H27" s="178" t="s">
        <v>52</v>
      </c>
      <c r="I27" s="177">
        <v>4272727.4800000004</v>
      </c>
      <c r="J27" s="177">
        <v>1097162.53</v>
      </c>
    </row>
    <row r="28" spans="1:10" x14ac:dyDescent="0.35">
      <c r="A28" t="s">
        <v>102</v>
      </c>
      <c r="B28" s="174">
        <v>44226</v>
      </c>
      <c r="C28" t="s">
        <v>66</v>
      </c>
      <c r="D28" t="s">
        <v>55</v>
      </c>
      <c r="E28">
        <v>1621533.23</v>
      </c>
      <c r="H28" s="178" t="s">
        <v>53</v>
      </c>
      <c r="I28" s="177">
        <v>8776961.4000000004</v>
      </c>
      <c r="J28" s="177">
        <v>4685228.5999999996</v>
      </c>
    </row>
    <row r="29" spans="1:10" x14ac:dyDescent="0.35">
      <c r="A29" t="s">
        <v>102</v>
      </c>
      <c r="B29" s="174">
        <v>44226</v>
      </c>
      <c r="C29" t="s">
        <v>67</v>
      </c>
      <c r="D29" t="s">
        <v>51</v>
      </c>
      <c r="E29">
        <v>291131.42</v>
      </c>
      <c r="H29" s="178" t="s">
        <v>54</v>
      </c>
      <c r="I29" s="177">
        <v>8828868.4199999999</v>
      </c>
      <c r="J29" s="177">
        <v>1729299.28</v>
      </c>
    </row>
    <row r="30" spans="1:10" x14ac:dyDescent="0.35">
      <c r="A30" t="s">
        <v>102</v>
      </c>
      <c r="B30" s="174">
        <v>44226</v>
      </c>
      <c r="C30" t="s">
        <v>67</v>
      </c>
      <c r="D30" t="s">
        <v>52</v>
      </c>
      <c r="E30">
        <v>37624.42</v>
      </c>
      <c r="H30" s="178" t="s">
        <v>55</v>
      </c>
      <c r="I30" s="177">
        <v>29695038.25</v>
      </c>
      <c r="J30" s="177">
        <v>1418733.98</v>
      </c>
    </row>
    <row r="31" spans="1:10" x14ac:dyDescent="0.35">
      <c r="A31" t="s">
        <v>102</v>
      </c>
      <c r="B31" s="174">
        <v>44226</v>
      </c>
      <c r="C31" t="s">
        <v>67</v>
      </c>
      <c r="D31" t="s">
        <v>53</v>
      </c>
      <c r="E31">
        <v>180911.44</v>
      </c>
      <c r="H31" s="176" t="s">
        <v>74</v>
      </c>
      <c r="I31" s="177">
        <v>552881</v>
      </c>
      <c r="J31" s="177">
        <v>168712</v>
      </c>
    </row>
    <row r="32" spans="1:10" x14ac:dyDescent="0.35">
      <c r="A32" t="s">
        <v>102</v>
      </c>
      <c r="B32" s="174">
        <v>44226</v>
      </c>
      <c r="C32" t="s">
        <v>67</v>
      </c>
      <c r="D32" t="s">
        <v>54</v>
      </c>
      <c r="E32">
        <v>53519.6</v>
      </c>
      <c r="H32" s="178" t="s">
        <v>51</v>
      </c>
      <c r="I32" s="177">
        <v>471634</v>
      </c>
      <c r="J32" s="177">
        <v>144787</v>
      </c>
    </row>
    <row r="33" spans="1:10" x14ac:dyDescent="0.35">
      <c r="A33" t="s">
        <v>102</v>
      </c>
      <c r="B33" s="174">
        <v>44226</v>
      </c>
      <c r="C33" t="s">
        <v>67</v>
      </c>
      <c r="D33" t="s">
        <v>55</v>
      </c>
      <c r="E33">
        <v>21870.99</v>
      </c>
      <c r="H33" s="178" t="s">
        <v>52</v>
      </c>
      <c r="I33" s="177">
        <v>34215</v>
      </c>
      <c r="J33" s="177">
        <v>8712</v>
      </c>
    </row>
    <row r="34" spans="1:10" x14ac:dyDescent="0.35">
      <c r="A34" t="s">
        <v>73</v>
      </c>
      <c r="B34" s="174">
        <v>44226</v>
      </c>
      <c r="C34" t="s">
        <v>66</v>
      </c>
      <c r="D34" t="s">
        <v>51</v>
      </c>
      <c r="E34">
        <v>85242087.099999994</v>
      </c>
      <c r="H34" s="178" t="s">
        <v>53</v>
      </c>
      <c r="I34" s="177">
        <v>28512</v>
      </c>
      <c r="J34" s="177">
        <v>14589</v>
      </c>
    </row>
    <row r="35" spans="1:10" x14ac:dyDescent="0.35">
      <c r="A35" t="s">
        <v>73</v>
      </c>
      <c r="B35" s="174">
        <v>44226</v>
      </c>
      <c r="C35" t="s">
        <v>66</v>
      </c>
      <c r="D35" t="s">
        <v>52</v>
      </c>
      <c r="E35">
        <v>4272727.4800000004</v>
      </c>
      <c r="H35" s="178" t="s">
        <v>54</v>
      </c>
      <c r="I35" s="177">
        <v>10429</v>
      </c>
      <c r="J35" s="177">
        <v>512</v>
      </c>
    </row>
    <row r="36" spans="1:10" x14ac:dyDescent="0.35">
      <c r="A36" t="s">
        <v>73</v>
      </c>
      <c r="B36" s="174">
        <v>44226</v>
      </c>
      <c r="C36" t="s">
        <v>66</v>
      </c>
      <c r="D36" t="s">
        <v>53</v>
      </c>
      <c r="E36">
        <v>8776961.4000000004</v>
      </c>
      <c r="H36" s="178" t="s">
        <v>55</v>
      </c>
      <c r="I36" s="177">
        <v>8091</v>
      </c>
      <c r="J36" s="177">
        <v>112</v>
      </c>
    </row>
    <row r="37" spans="1:10" x14ac:dyDescent="0.35">
      <c r="A37" t="s">
        <v>73</v>
      </c>
      <c r="B37" s="174">
        <v>44226</v>
      </c>
      <c r="C37" t="s">
        <v>66</v>
      </c>
      <c r="D37" t="s">
        <v>54</v>
      </c>
      <c r="E37">
        <v>8828868.4199999999</v>
      </c>
    </row>
    <row r="38" spans="1:10" x14ac:dyDescent="0.35">
      <c r="A38" t="s">
        <v>73</v>
      </c>
      <c r="B38" s="174">
        <v>44226</v>
      </c>
      <c r="C38" t="s">
        <v>66</v>
      </c>
      <c r="D38" t="s">
        <v>55</v>
      </c>
      <c r="E38">
        <v>29695038.25</v>
      </c>
    </row>
    <row r="39" spans="1:10" x14ac:dyDescent="0.35">
      <c r="A39" t="s">
        <v>73</v>
      </c>
      <c r="B39" s="174">
        <v>44226</v>
      </c>
      <c r="C39" t="s">
        <v>66</v>
      </c>
      <c r="D39" t="s">
        <v>70</v>
      </c>
      <c r="E39">
        <v>4339.75</v>
      </c>
    </row>
    <row r="40" spans="1:10" x14ac:dyDescent="0.35">
      <c r="A40" t="s">
        <v>73</v>
      </c>
      <c r="B40" s="174">
        <v>44226</v>
      </c>
      <c r="C40" t="s">
        <v>67</v>
      </c>
      <c r="D40" t="s">
        <v>51</v>
      </c>
      <c r="E40">
        <v>22509631.350000001</v>
      </c>
    </row>
    <row r="41" spans="1:10" x14ac:dyDescent="0.35">
      <c r="A41" t="s">
        <v>73</v>
      </c>
      <c r="B41" s="174">
        <v>44226</v>
      </c>
      <c r="C41" t="s">
        <v>67</v>
      </c>
      <c r="D41" t="s">
        <v>52</v>
      </c>
      <c r="E41">
        <v>1097162.53</v>
      </c>
    </row>
    <row r="42" spans="1:10" x14ac:dyDescent="0.35">
      <c r="A42" t="s">
        <v>73</v>
      </c>
      <c r="B42" s="174">
        <v>44226</v>
      </c>
      <c r="C42" t="s">
        <v>67</v>
      </c>
      <c r="D42" t="s">
        <v>53</v>
      </c>
      <c r="E42">
        <v>4685228.5999999996</v>
      </c>
    </row>
    <row r="43" spans="1:10" x14ac:dyDescent="0.35">
      <c r="A43" t="s">
        <v>73</v>
      </c>
      <c r="B43" s="174">
        <v>44226</v>
      </c>
      <c r="C43" t="s">
        <v>67</v>
      </c>
      <c r="D43" t="s">
        <v>54</v>
      </c>
      <c r="E43">
        <v>1729299.28</v>
      </c>
    </row>
    <row r="44" spans="1:10" x14ac:dyDescent="0.35">
      <c r="A44" t="s">
        <v>73</v>
      </c>
      <c r="B44" s="174">
        <v>44226</v>
      </c>
      <c r="C44" t="s">
        <v>67</v>
      </c>
      <c r="D44" t="s">
        <v>55</v>
      </c>
      <c r="E44">
        <v>1418733.98</v>
      </c>
    </row>
    <row r="45" spans="1:10" x14ac:dyDescent="0.35">
      <c r="A45" t="s">
        <v>74</v>
      </c>
      <c r="B45" s="174">
        <v>44226</v>
      </c>
      <c r="C45" t="s">
        <v>66</v>
      </c>
      <c r="D45" t="s">
        <v>51</v>
      </c>
      <c r="E45">
        <v>471634</v>
      </c>
    </row>
    <row r="46" spans="1:10" x14ac:dyDescent="0.35">
      <c r="A46" t="s">
        <v>74</v>
      </c>
      <c r="B46" s="174">
        <v>44226</v>
      </c>
      <c r="C46" t="s">
        <v>66</v>
      </c>
      <c r="D46" t="s">
        <v>52</v>
      </c>
      <c r="E46">
        <v>34215</v>
      </c>
    </row>
    <row r="47" spans="1:10" x14ac:dyDescent="0.35">
      <c r="A47" t="s">
        <v>74</v>
      </c>
      <c r="B47" s="174">
        <v>44226</v>
      </c>
      <c r="C47" t="s">
        <v>66</v>
      </c>
      <c r="D47" t="s">
        <v>53</v>
      </c>
      <c r="E47">
        <v>28512</v>
      </c>
    </row>
    <row r="48" spans="1:10" x14ac:dyDescent="0.35">
      <c r="A48" t="s">
        <v>74</v>
      </c>
      <c r="B48" s="174">
        <v>44226</v>
      </c>
      <c r="C48" t="s">
        <v>66</v>
      </c>
      <c r="D48" t="s">
        <v>54</v>
      </c>
      <c r="E48">
        <v>10429</v>
      </c>
    </row>
    <row r="49" spans="1:5" x14ac:dyDescent="0.35">
      <c r="A49" t="s">
        <v>74</v>
      </c>
      <c r="B49" s="174">
        <v>44226</v>
      </c>
      <c r="C49" t="s">
        <v>66</v>
      </c>
      <c r="D49" t="s">
        <v>55</v>
      </c>
      <c r="E49">
        <v>8091</v>
      </c>
    </row>
    <row r="50" spans="1:5" x14ac:dyDescent="0.35">
      <c r="A50" t="s">
        <v>74</v>
      </c>
      <c r="B50" s="174">
        <v>44226</v>
      </c>
      <c r="C50" t="s">
        <v>66</v>
      </c>
      <c r="D50" t="s">
        <v>70</v>
      </c>
      <c r="E50">
        <v>3</v>
      </c>
    </row>
    <row r="51" spans="1:5" x14ac:dyDescent="0.35">
      <c r="A51" t="s">
        <v>74</v>
      </c>
      <c r="B51" s="174">
        <v>44226</v>
      </c>
      <c r="C51" t="s">
        <v>67</v>
      </c>
      <c r="D51" t="s">
        <v>51</v>
      </c>
      <c r="E51">
        <v>144787</v>
      </c>
    </row>
    <row r="52" spans="1:5" x14ac:dyDescent="0.35">
      <c r="A52" t="s">
        <v>74</v>
      </c>
      <c r="B52" s="174">
        <v>44226</v>
      </c>
      <c r="C52" t="s">
        <v>67</v>
      </c>
      <c r="D52" t="s">
        <v>52</v>
      </c>
      <c r="E52">
        <v>8712</v>
      </c>
    </row>
    <row r="53" spans="1:5" x14ac:dyDescent="0.35">
      <c r="A53" t="s">
        <v>74</v>
      </c>
      <c r="B53" s="174">
        <v>44226</v>
      </c>
      <c r="C53" t="s">
        <v>67</v>
      </c>
      <c r="D53" t="s">
        <v>53</v>
      </c>
      <c r="E53">
        <v>14589</v>
      </c>
    </row>
    <row r="54" spans="1:5" x14ac:dyDescent="0.35">
      <c r="A54" t="s">
        <v>74</v>
      </c>
      <c r="B54" s="174">
        <v>44226</v>
      </c>
      <c r="C54" t="s">
        <v>67</v>
      </c>
      <c r="D54" t="s">
        <v>54</v>
      </c>
      <c r="E54">
        <v>512</v>
      </c>
    </row>
    <row r="55" spans="1:5" x14ac:dyDescent="0.35">
      <c r="A55" t="s">
        <v>74</v>
      </c>
      <c r="B55" s="174">
        <v>44226</v>
      </c>
      <c r="C55" t="s">
        <v>67</v>
      </c>
      <c r="D55" t="s">
        <v>55</v>
      </c>
      <c r="E55">
        <v>112</v>
      </c>
    </row>
    <row r="56" spans="1:5" x14ac:dyDescent="0.35">
      <c r="B56" s="174"/>
    </row>
    <row r="57" spans="1:5" x14ac:dyDescent="0.35">
      <c r="B57" s="174"/>
    </row>
    <row r="58" spans="1:5" x14ac:dyDescent="0.35">
      <c r="B58" s="174"/>
    </row>
    <row r="59" spans="1:5" x14ac:dyDescent="0.35">
      <c r="B59" s="174"/>
    </row>
    <row r="60" spans="1:5" x14ac:dyDescent="0.35">
      <c r="B60" s="174"/>
    </row>
    <row r="61" spans="1:5" x14ac:dyDescent="0.35">
      <c r="B61" s="174"/>
    </row>
    <row r="62" spans="1:5" x14ac:dyDescent="0.35">
      <c r="B62" s="174"/>
    </row>
    <row r="63" spans="1:5" x14ac:dyDescent="0.35">
      <c r="B63" s="174"/>
    </row>
    <row r="64" spans="1:5" x14ac:dyDescent="0.35">
      <c r="B64" s="174"/>
    </row>
    <row r="65" spans="2:2" x14ac:dyDescent="0.35">
      <c r="B65" s="174"/>
    </row>
    <row r="66" spans="2:2" x14ac:dyDescent="0.35">
      <c r="B66" s="174"/>
    </row>
    <row r="67" spans="2:2" x14ac:dyDescent="0.35">
      <c r="B67" s="174"/>
    </row>
    <row r="68" spans="2:2" x14ac:dyDescent="0.35">
      <c r="B68" s="174"/>
    </row>
    <row r="69" spans="2:2" x14ac:dyDescent="0.35">
      <c r="B69" s="174"/>
    </row>
    <row r="70" spans="2:2" x14ac:dyDescent="0.35">
      <c r="B70" s="174"/>
    </row>
    <row r="71" spans="2:2" x14ac:dyDescent="0.35">
      <c r="B71" s="174"/>
    </row>
    <row r="72" spans="2:2" x14ac:dyDescent="0.35">
      <c r="B72" s="174"/>
    </row>
    <row r="73" spans="2:2" x14ac:dyDescent="0.35">
      <c r="B73" s="174"/>
    </row>
    <row r="74" spans="2:2" x14ac:dyDescent="0.35">
      <c r="B74" s="174"/>
    </row>
    <row r="75" spans="2:2" x14ac:dyDescent="0.35">
      <c r="B75" s="174"/>
    </row>
    <row r="76" spans="2:2" x14ac:dyDescent="0.35">
      <c r="B76" s="174"/>
    </row>
    <row r="77" spans="2:2" x14ac:dyDescent="0.35">
      <c r="B77" s="174"/>
    </row>
    <row r="78" spans="2:2" x14ac:dyDescent="0.35">
      <c r="B78" s="174"/>
    </row>
    <row r="79" spans="2:2" x14ac:dyDescent="0.35">
      <c r="B79" s="174"/>
    </row>
    <row r="80" spans="2:2" x14ac:dyDescent="0.35">
      <c r="B80" s="174"/>
    </row>
    <row r="81" spans="2:2" x14ac:dyDescent="0.35">
      <c r="B81" s="174"/>
    </row>
    <row r="82" spans="2:2" x14ac:dyDescent="0.35">
      <c r="B82" s="174"/>
    </row>
    <row r="83" spans="2:2" x14ac:dyDescent="0.35">
      <c r="B83" s="174"/>
    </row>
    <row r="84" spans="2:2" x14ac:dyDescent="0.35">
      <c r="B84" s="174"/>
    </row>
    <row r="85" spans="2:2" x14ac:dyDescent="0.35">
      <c r="B85" s="174"/>
    </row>
    <row r="86" spans="2:2" x14ac:dyDescent="0.35">
      <c r="B86" s="174"/>
    </row>
    <row r="87" spans="2:2" x14ac:dyDescent="0.35">
      <c r="B87" s="174"/>
    </row>
    <row r="88" spans="2:2" x14ac:dyDescent="0.35">
      <c r="B88" s="174"/>
    </row>
    <row r="89" spans="2:2" x14ac:dyDescent="0.35">
      <c r="B89" s="174"/>
    </row>
    <row r="90" spans="2:2" x14ac:dyDescent="0.35">
      <c r="B90" s="174"/>
    </row>
    <row r="91" spans="2:2" x14ac:dyDescent="0.35">
      <c r="B91" s="174"/>
    </row>
    <row r="92" spans="2:2" x14ac:dyDescent="0.35">
      <c r="B92" s="174"/>
    </row>
    <row r="93" spans="2:2" x14ac:dyDescent="0.35">
      <c r="B93" s="174"/>
    </row>
    <row r="94" spans="2:2" x14ac:dyDescent="0.35">
      <c r="B94" s="174"/>
    </row>
    <row r="95" spans="2:2" x14ac:dyDescent="0.35">
      <c r="B95" s="174"/>
    </row>
    <row r="96" spans="2:2" x14ac:dyDescent="0.35">
      <c r="B96" s="174"/>
    </row>
    <row r="97" spans="2:2" x14ac:dyDescent="0.35">
      <c r="B97" s="174"/>
    </row>
    <row r="98" spans="2:2" x14ac:dyDescent="0.35">
      <c r="B98" s="174"/>
    </row>
    <row r="99" spans="2:2" x14ac:dyDescent="0.35">
      <c r="B99" s="174"/>
    </row>
    <row r="100" spans="2:2" x14ac:dyDescent="0.35">
      <c r="B100" s="174"/>
    </row>
    <row r="101" spans="2:2" x14ac:dyDescent="0.35">
      <c r="B101" s="174"/>
    </row>
    <row r="102" spans="2:2" x14ac:dyDescent="0.35">
      <c r="B102" s="174"/>
    </row>
    <row r="103" spans="2:2" x14ac:dyDescent="0.35">
      <c r="B103" s="174"/>
    </row>
    <row r="104" spans="2:2" x14ac:dyDescent="0.35">
      <c r="B104" s="174"/>
    </row>
    <row r="105" spans="2:2" x14ac:dyDescent="0.35">
      <c r="B105" s="174"/>
    </row>
    <row r="106" spans="2:2" x14ac:dyDescent="0.35">
      <c r="B106" s="174"/>
    </row>
    <row r="107" spans="2:2" x14ac:dyDescent="0.35">
      <c r="B107" s="174"/>
    </row>
    <row r="108" spans="2:2" x14ac:dyDescent="0.35">
      <c r="B108" s="174"/>
    </row>
    <row r="109" spans="2:2" x14ac:dyDescent="0.35">
      <c r="B109" s="174"/>
    </row>
    <row r="110" spans="2:2" x14ac:dyDescent="0.35">
      <c r="B110" s="174"/>
    </row>
    <row r="111" spans="2:2" x14ac:dyDescent="0.35">
      <c r="B111" s="174"/>
    </row>
    <row r="112" spans="2:2" x14ac:dyDescent="0.35">
      <c r="B112" s="174"/>
    </row>
    <row r="113" spans="2:2" x14ac:dyDescent="0.35">
      <c r="B113" s="174"/>
    </row>
    <row r="114" spans="2:2" x14ac:dyDescent="0.35">
      <c r="B114" s="174"/>
    </row>
    <row r="115" spans="2:2" x14ac:dyDescent="0.35">
      <c r="B115" s="174"/>
    </row>
    <row r="116" spans="2:2" x14ac:dyDescent="0.35">
      <c r="B116" s="174"/>
    </row>
    <row r="117" spans="2:2" x14ac:dyDescent="0.35">
      <c r="B117" s="174"/>
    </row>
    <row r="118" spans="2:2" x14ac:dyDescent="0.35">
      <c r="B118" s="174"/>
    </row>
    <row r="119" spans="2:2" x14ac:dyDescent="0.35">
      <c r="B119" s="174"/>
    </row>
    <row r="120" spans="2:2" x14ac:dyDescent="0.35">
      <c r="B120" s="174"/>
    </row>
    <row r="121" spans="2:2" x14ac:dyDescent="0.35">
      <c r="B121" s="174"/>
    </row>
    <row r="122" spans="2:2" x14ac:dyDescent="0.35">
      <c r="B122" s="174"/>
    </row>
    <row r="123" spans="2:2" x14ac:dyDescent="0.35">
      <c r="B123" s="174"/>
    </row>
    <row r="124" spans="2:2" x14ac:dyDescent="0.35">
      <c r="B124" s="174"/>
    </row>
    <row r="125" spans="2:2" x14ac:dyDescent="0.35">
      <c r="B125" s="174"/>
    </row>
    <row r="126" spans="2:2" x14ac:dyDescent="0.35">
      <c r="B126" s="174"/>
    </row>
    <row r="127" spans="2:2" x14ac:dyDescent="0.35">
      <c r="B127" s="174"/>
    </row>
    <row r="128" spans="2:2" x14ac:dyDescent="0.35">
      <c r="B128" s="174"/>
    </row>
    <row r="129" spans="2:2" x14ac:dyDescent="0.35">
      <c r="B129" s="174"/>
    </row>
    <row r="130" spans="2:2" x14ac:dyDescent="0.35">
      <c r="B130" s="174"/>
    </row>
    <row r="131" spans="2:2" x14ac:dyDescent="0.35">
      <c r="B131" s="174"/>
    </row>
    <row r="132" spans="2:2" x14ac:dyDescent="0.35">
      <c r="B132" s="174"/>
    </row>
    <row r="133" spans="2:2" x14ac:dyDescent="0.35">
      <c r="B133" s="174"/>
    </row>
    <row r="134" spans="2:2" x14ac:dyDescent="0.35">
      <c r="B134" s="174"/>
    </row>
    <row r="135" spans="2:2" x14ac:dyDescent="0.35">
      <c r="B135" s="174"/>
    </row>
    <row r="136" spans="2:2" x14ac:dyDescent="0.35">
      <c r="B136" s="174"/>
    </row>
    <row r="137" spans="2:2" x14ac:dyDescent="0.35">
      <c r="B137" s="174"/>
    </row>
    <row r="138" spans="2:2" x14ac:dyDescent="0.35">
      <c r="B138" s="174"/>
    </row>
    <row r="139" spans="2:2" x14ac:dyDescent="0.35">
      <c r="B139" s="174"/>
    </row>
    <row r="140" spans="2:2" x14ac:dyDescent="0.35">
      <c r="B140" s="174"/>
    </row>
    <row r="141" spans="2:2" x14ac:dyDescent="0.35">
      <c r="B141" s="174"/>
    </row>
    <row r="142" spans="2:2" x14ac:dyDescent="0.35">
      <c r="B142" s="174"/>
    </row>
    <row r="143" spans="2:2" x14ac:dyDescent="0.35">
      <c r="B143" s="174"/>
    </row>
    <row r="144" spans="2:2" x14ac:dyDescent="0.35">
      <c r="B144" s="174"/>
    </row>
    <row r="145" spans="2:2" x14ac:dyDescent="0.35">
      <c r="B145" s="174"/>
    </row>
    <row r="146" spans="2:2" x14ac:dyDescent="0.35">
      <c r="B146" s="174"/>
    </row>
    <row r="147" spans="2:2" x14ac:dyDescent="0.35">
      <c r="B147" s="174"/>
    </row>
    <row r="148" spans="2:2" x14ac:dyDescent="0.35">
      <c r="B148" s="174"/>
    </row>
    <row r="149" spans="2:2" x14ac:dyDescent="0.35">
      <c r="B149" s="174"/>
    </row>
    <row r="150" spans="2:2" x14ac:dyDescent="0.35">
      <c r="B150" s="174"/>
    </row>
    <row r="151" spans="2:2" x14ac:dyDescent="0.35">
      <c r="B151" s="174"/>
    </row>
    <row r="152" spans="2:2" x14ac:dyDescent="0.35">
      <c r="B152" s="174"/>
    </row>
    <row r="153" spans="2:2" x14ac:dyDescent="0.35">
      <c r="B153" s="174"/>
    </row>
    <row r="154" spans="2:2" x14ac:dyDescent="0.35">
      <c r="B154" s="174"/>
    </row>
    <row r="155" spans="2:2" x14ac:dyDescent="0.35">
      <c r="B155" s="174"/>
    </row>
    <row r="156" spans="2:2" x14ac:dyDescent="0.35">
      <c r="B156" s="174"/>
    </row>
    <row r="157" spans="2:2" x14ac:dyDescent="0.35">
      <c r="B157" s="174"/>
    </row>
    <row r="158" spans="2:2" x14ac:dyDescent="0.35">
      <c r="B158" s="174"/>
    </row>
    <row r="159" spans="2:2" x14ac:dyDescent="0.35">
      <c r="B159" s="174"/>
    </row>
    <row r="160" spans="2:2" x14ac:dyDescent="0.35">
      <c r="B160" s="174"/>
    </row>
    <row r="161" spans="2:2" x14ac:dyDescent="0.35">
      <c r="B161" s="174"/>
    </row>
    <row r="162" spans="2:2" x14ac:dyDescent="0.35">
      <c r="B162" s="174"/>
    </row>
    <row r="163" spans="2:2" x14ac:dyDescent="0.35">
      <c r="B163" s="174"/>
    </row>
    <row r="164" spans="2:2" x14ac:dyDescent="0.35">
      <c r="B164" s="174"/>
    </row>
    <row r="165" spans="2:2" x14ac:dyDescent="0.35">
      <c r="B165" s="174"/>
    </row>
    <row r="166" spans="2:2" x14ac:dyDescent="0.35">
      <c r="B166" s="174"/>
    </row>
    <row r="167" spans="2:2" x14ac:dyDescent="0.35">
      <c r="B167" s="174"/>
    </row>
    <row r="168" spans="2:2" x14ac:dyDescent="0.35">
      <c r="B168" s="174"/>
    </row>
    <row r="169" spans="2:2" x14ac:dyDescent="0.35">
      <c r="B169" s="174"/>
    </row>
    <row r="170" spans="2:2" x14ac:dyDescent="0.35">
      <c r="B170" s="174"/>
    </row>
    <row r="171" spans="2:2" x14ac:dyDescent="0.35">
      <c r="B171" s="174"/>
    </row>
    <row r="172" spans="2:2" x14ac:dyDescent="0.35">
      <c r="B172" s="174"/>
    </row>
    <row r="173" spans="2:2" x14ac:dyDescent="0.35">
      <c r="B173" s="174"/>
    </row>
    <row r="174" spans="2:2" x14ac:dyDescent="0.35">
      <c r="B174" s="174"/>
    </row>
    <row r="175" spans="2:2" x14ac:dyDescent="0.35">
      <c r="B175" s="174"/>
    </row>
    <row r="176" spans="2:2" x14ac:dyDescent="0.35">
      <c r="B176" s="174"/>
    </row>
    <row r="177" spans="2:2" x14ac:dyDescent="0.35">
      <c r="B177" s="174"/>
    </row>
    <row r="178" spans="2:2" x14ac:dyDescent="0.35">
      <c r="B178" s="174"/>
    </row>
    <row r="179" spans="2:2" x14ac:dyDescent="0.35">
      <c r="B179" s="174"/>
    </row>
    <row r="180" spans="2:2" x14ac:dyDescent="0.35">
      <c r="B180" s="174"/>
    </row>
    <row r="181" spans="2:2" x14ac:dyDescent="0.35">
      <c r="B181" s="174"/>
    </row>
    <row r="182" spans="2:2" x14ac:dyDescent="0.35">
      <c r="B182" s="174"/>
    </row>
    <row r="183" spans="2:2" x14ac:dyDescent="0.35">
      <c r="B183" s="174"/>
    </row>
    <row r="184" spans="2:2" x14ac:dyDescent="0.35">
      <c r="B184" s="174"/>
    </row>
    <row r="185" spans="2:2" x14ac:dyDescent="0.35">
      <c r="B185" s="174"/>
    </row>
    <row r="186" spans="2:2" x14ac:dyDescent="0.35">
      <c r="B186" s="174"/>
    </row>
    <row r="187" spans="2:2" x14ac:dyDescent="0.35">
      <c r="B187" s="174"/>
    </row>
    <row r="188" spans="2:2" x14ac:dyDescent="0.35">
      <c r="B188" s="174"/>
    </row>
    <row r="189" spans="2:2" x14ac:dyDescent="0.35">
      <c r="B189" s="174"/>
    </row>
    <row r="190" spans="2:2" x14ac:dyDescent="0.35">
      <c r="B190" s="174"/>
    </row>
    <row r="191" spans="2:2" x14ac:dyDescent="0.35">
      <c r="B191" s="174"/>
    </row>
    <row r="192" spans="2:2" x14ac:dyDescent="0.35">
      <c r="B192" s="174"/>
    </row>
    <row r="193" spans="2:2" x14ac:dyDescent="0.35">
      <c r="B193" s="174"/>
    </row>
    <row r="194" spans="2:2" x14ac:dyDescent="0.35">
      <c r="B194" s="174"/>
    </row>
    <row r="195" spans="2:2" x14ac:dyDescent="0.35">
      <c r="B195" s="174"/>
    </row>
    <row r="196" spans="2:2" x14ac:dyDescent="0.35">
      <c r="B196" s="174"/>
    </row>
    <row r="197" spans="2:2" x14ac:dyDescent="0.35">
      <c r="B197" s="174"/>
    </row>
    <row r="198" spans="2:2" x14ac:dyDescent="0.35">
      <c r="B198" s="174"/>
    </row>
    <row r="199" spans="2:2" x14ac:dyDescent="0.35">
      <c r="B199" s="174"/>
    </row>
    <row r="200" spans="2:2" x14ac:dyDescent="0.35">
      <c r="B200" s="174"/>
    </row>
    <row r="201" spans="2:2" x14ac:dyDescent="0.35">
      <c r="B201" s="174"/>
    </row>
    <row r="202" spans="2:2" x14ac:dyDescent="0.35">
      <c r="B202" s="174"/>
    </row>
    <row r="203" spans="2:2" x14ac:dyDescent="0.35">
      <c r="B203" s="174"/>
    </row>
    <row r="204" spans="2:2" x14ac:dyDescent="0.35">
      <c r="B204" s="174"/>
    </row>
    <row r="205" spans="2:2" x14ac:dyDescent="0.35">
      <c r="B205" s="174"/>
    </row>
    <row r="206" spans="2:2" x14ac:dyDescent="0.35">
      <c r="B206" s="174"/>
    </row>
    <row r="207" spans="2:2" x14ac:dyDescent="0.35">
      <c r="B207" s="174"/>
    </row>
    <row r="208" spans="2:2" x14ac:dyDescent="0.35">
      <c r="B208" s="174"/>
    </row>
    <row r="209" spans="2:2" x14ac:dyDescent="0.35">
      <c r="B209" s="174"/>
    </row>
    <row r="210" spans="2:2" x14ac:dyDescent="0.35">
      <c r="B210" s="174"/>
    </row>
    <row r="211" spans="2:2" x14ac:dyDescent="0.35">
      <c r="B211" s="174"/>
    </row>
    <row r="212" spans="2:2" x14ac:dyDescent="0.35">
      <c r="B212" s="174"/>
    </row>
    <row r="213" spans="2:2" x14ac:dyDescent="0.35">
      <c r="B213" s="174"/>
    </row>
    <row r="214" spans="2:2" x14ac:dyDescent="0.35">
      <c r="B214" s="174"/>
    </row>
    <row r="215" spans="2:2" x14ac:dyDescent="0.35">
      <c r="B215" s="174"/>
    </row>
    <row r="216" spans="2:2" x14ac:dyDescent="0.35">
      <c r="B216" s="174"/>
    </row>
    <row r="217" spans="2:2" x14ac:dyDescent="0.35">
      <c r="B217" s="174"/>
    </row>
    <row r="218" spans="2:2" x14ac:dyDescent="0.35">
      <c r="B218" s="174"/>
    </row>
    <row r="219" spans="2:2" x14ac:dyDescent="0.35">
      <c r="B219" s="174"/>
    </row>
    <row r="220" spans="2:2" x14ac:dyDescent="0.35">
      <c r="B220" s="174"/>
    </row>
    <row r="221" spans="2:2" x14ac:dyDescent="0.35">
      <c r="B221" s="174"/>
    </row>
    <row r="222" spans="2:2" x14ac:dyDescent="0.35">
      <c r="B222" s="174"/>
    </row>
    <row r="223" spans="2:2" x14ac:dyDescent="0.35">
      <c r="B223" s="174"/>
    </row>
    <row r="224" spans="2:2" x14ac:dyDescent="0.35">
      <c r="B224" s="174"/>
    </row>
    <row r="225" spans="2:2" x14ac:dyDescent="0.35">
      <c r="B225" s="174"/>
    </row>
    <row r="226" spans="2:2" x14ac:dyDescent="0.35">
      <c r="B226" s="174"/>
    </row>
    <row r="227" spans="2:2" x14ac:dyDescent="0.35">
      <c r="B227" s="174"/>
    </row>
    <row r="228" spans="2:2" x14ac:dyDescent="0.35">
      <c r="B228" s="174"/>
    </row>
    <row r="229" spans="2:2" x14ac:dyDescent="0.35">
      <c r="B229" s="174"/>
    </row>
    <row r="230" spans="2:2" x14ac:dyDescent="0.35">
      <c r="B230" s="174"/>
    </row>
    <row r="231" spans="2:2" x14ac:dyDescent="0.35">
      <c r="B231" s="174"/>
    </row>
    <row r="232" spans="2:2" x14ac:dyDescent="0.35">
      <c r="B232" s="174"/>
    </row>
    <row r="233" spans="2:2" x14ac:dyDescent="0.35">
      <c r="B233" s="174"/>
    </row>
    <row r="234" spans="2:2" x14ac:dyDescent="0.35">
      <c r="B234" s="174"/>
    </row>
    <row r="235" spans="2:2" x14ac:dyDescent="0.35">
      <c r="B235" s="174"/>
    </row>
    <row r="236" spans="2:2" x14ac:dyDescent="0.35">
      <c r="B236" s="174"/>
    </row>
    <row r="237" spans="2:2" x14ac:dyDescent="0.35">
      <c r="B237" s="174"/>
    </row>
    <row r="238" spans="2:2" x14ac:dyDescent="0.35">
      <c r="B238" s="174"/>
    </row>
    <row r="239" spans="2:2" x14ac:dyDescent="0.35">
      <c r="B239" s="174"/>
    </row>
    <row r="240" spans="2:2" x14ac:dyDescent="0.35">
      <c r="B240" s="174"/>
    </row>
    <row r="241" spans="2:2" x14ac:dyDescent="0.35">
      <c r="B241" s="174"/>
    </row>
    <row r="242" spans="2:2" x14ac:dyDescent="0.35">
      <c r="B242" s="174"/>
    </row>
    <row r="243" spans="2:2" x14ac:dyDescent="0.35">
      <c r="B243" s="174"/>
    </row>
    <row r="244" spans="2:2" x14ac:dyDescent="0.35">
      <c r="B244" s="174"/>
    </row>
    <row r="245" spans="2:2" x14ac:dyDescent="0.35">
      <c r="B245" s="174"/>
    </row>
    <row r="246" spans="2:2" x14ac:dyDescent="0.35">
      <c r="B246" s="174"/>
    </row>
    <row r="247" spans="2:2" x14ac:dyDescent="0.35">
      <c r="B247" s="174"/>
    </row>
    <row r="248" spans="2:2" x14ac:dyDescent="0.35">
      <c r="B248" s="174"/>
    </row>
    <row r="249" spans="2:2" x14ac:dyDescent="0.35">
      <c r="B249" s="174"/>
    </row>
    <row r="250" spans="2:2" x14ac:dyDescent="0.35">
      <c r="B250" s="174"/>
    </row>
    <row r="251" spans="2:2" x14ac:dyDescent="0.35">
      <c r="B251" s="174"/>
    </row>
    <row r="252" spans="2:2" x14ac:dyDescent="0.35">
      <c r="B252" s="174"/>
    </row>
    <row r="253" spans="2:2" x14ac:dyDescent="0.35">
      <c r="B253" s="174"/>
    </row>
    <row r="254" spans="2:2" x14ac:dyDescent="0.35">
      <c r="B254" s="174"/>
    </row>
    <row r="255" spans="2:2" x14ac:dyDescent="0.35">
      <c r="B255" s="174"/>
    </row>
    <row r="256" spans="2:2" x14ac:dyDescent="0.35">
      <c r="B256" s="174"/>
    </row>
    <row r="257" spans="2:2" x14ac:dyDescent="0.35">
      <c r="B257" s="174"/>
    </row>
    <row r="258" spans="2:2" x14ac:dyDescent="0.35">
      <c r="B258" s="174"/>
    </row>
    <row r="259" spans="2:2" x14ac:dyDescent="0.35">
      <c r="B259" s="174"/>
    </row>
    <row r="260" spans="2:2" x14ac:dyDescent="0.35">
      <c r="B260" s="174"/>
    </row>
    <row r="261" spans="2:2" x14ac:dyDescent="0.35">
      <c r="B261" s="174"/>
    </row>
    <row r="262" spans="2:2" x14ac:dyDescent="0.35">
      <c r="B262" s="174"/>
    </row>
    <row r="263" spans="2:2" x14ac:dyDescent="0.35">
      <c r="B263" s="174"/>
    </row>
    <row r="264" spans="2:2" x14ac:dyDescent="0.35">
      <c r="B264" s="174"/>
    </row>
    <row r="265" spans="2:2" x14ac:dyDescent="0.35">
      <c r="B265" s="174"/>
    </row>
    <row r="266" spans="2:2" x14ac:dyDescent="0.35">
      <c r="B266" s="174"/>
    </row>
    <row r="267" spans="2:2" x14ac:dyDescent="0.35">
      <c r="B267" s="174"/>
    </row>
    <row r="268" spans="2:2" x14ac:dyDescent="0.35">
      <c r="B268" s="174"/>
    </row>
    <row r="269" spans="2:2" x14ac:dyDescent="0.35">
      <c r="B269" s="174"/>
    </row>
    <row r="270" spans="2:2" x14ac:dyDescent="0.35">
      <c r="B270" s="174"/>
    </row>
    <row r="271" spans="2:2" x14ac:dyDescent="0.35">
      <c r="B271" s="174"/>
    </row>
    <row r="272" spans="2:2" x14ac:dyDescent="0.35">
      <c r="B272" s="174"/>
    </row>
    <row r="273" spans="2:2" x14ac:dyDescent="0.35">
      <c r="B273" s="174"/>
    </row>
    <row r="274" spans="2:2" x14ac:dyDescent="0.35">
      <c r="B274" s="174"/>
    </row>
    <row r="275" spans="2:2" x14ac:dyDescent="0.35">
      <c r="B275" s="174"/>
    </row>
    <row r="276" spans="2:2" x14ac:dyDescent="0.35">
      <c r="B276" s="174"/>
    </row>
    <row r="277" spans="2:2" x14ac:dyDescent="0.35">
      <c r="B277" s="174"/>
    </row>
    <row r="278" spans="2:2" x14ac:dyDescent="0.35">
      <c r="B278" s="174"/>
    </row>
    <row r="279" spans="2:2" x14ac:dyDescent="0.35">
      <c r="B279" s="174"/>
    </row>
    <row r="280" spans="2:2" x14ac:dyDescent="0.35">
      <c r="B280" s="174"/>
    </row>
    <row r="281" spans="2:2" x14ac:dyDescent="0.35">
      <c r="B281" s="174"/>
    </row>
    <row r="282" spans="2:2" x14ac:dyDescent="0.35">
      <c r="B282" s="174"/>
    </row>
    <row r="283" spans="2:2" x14ac:dyDescent="0.35">
      <c r="B283" s="174"/>
    </row>
    <row r="284" spans="2:2" x14ac:dyDescent="0.35">
      <c r="B284" s="174"/>
    </row>
    <row r="285" spans="2:2" x14ac:dyDescent="0.35">
      <c r="B285" s="174"/>
    </row>
    <row r="286" spans="2:2" x14ac:dyDescent="0.35">
      <c r="B286" s="174"/>
    </row>
    <row r="287" spans="2:2" x14ac:dyDescent="0.35">
      <c r="B287" s="174"/>
    </row>
    <row r="288" spans="2:2" x14ac:dyDescent="0.35">
      <c r="B288" s="174"/>
    </row>
    <row r="289" spans="2:2" x14ac:dyDescent="0.35">
      <c r="B289" s="174"/>
    </row>
    <row r="290" spans="2:2" x14ac:dyDescent="0.35">
      <c r="B290" s="174"/>
    </row>
    <row r="291" spans="2:2" x14ac:dyDescent="0.35">
      <c r="B291" s="174"/>
    </row>
    <row r="292" spans="2:2" x14ac:dyDescent="0.35">
      <c r="B292" s="174"/>
    </row>
    <row r="293" spans="2:2" x14ac:dyDescent="0.35">
      <c r="B293" s="174"/>
    </row>
    <row r="294" spans="2:2" x14ac:dyDescent="0.35">
      <c r="B294" s="174"/>
    </row>
    <row r="295" spans="2:2" x14ac:dyDescent="0.35">
      <c r="B295" s="174"/>
    </row>
    <row r="296" spans="2:2" x14ac:dyDescent="0.35">
      <c r="B296" s="174"/>
    </row>
    <row r="297" spans="2:2" x14ac:dyDescent="0.35">
      <c r="B297" s="174"/>
    </row>
    <row r="298" spans="2:2" x14ac:dyDescent="0.35">
      <c r="B298" s="174"/>
    </row>
    <row r="299" spans="2:2" x14ac:dyDescent="0.35">
      <c r="B299" s="174"/>
    </row>
    <row r="300" spans="2:2" x14ac:dyDescent="0.35">
      <c r="B300" s="174"/>
    </row>
    <row r="301" spans="2:2" x14ac:dyDescent="0.35">
      <c r="B301" s="174"/>
    </row>
    <row r="302" spans="2:2" x14ac:dyDescent="0.35">
      <c r="B302" s="174"/>
    </row>
    <row r="303" spans="2:2" x14ac:dyDescent="0.35">
      <c r="B303" s="174"/>
    </row>
    <row r="304" spans="2:2" x14ac:dyDescent="0.35">
      <c r="B304" s="174"/>
    </row>
    <row r="305" spans="2:2" x14ac:dyDescent="0.35">
      <c r="B305" s="174"/>
    </row>
    <row r="306" spans="2:2" x14ac:dyDescent="0.35">
      <c r="B306" s="174"/>
    </row>
    <row r="307" spans="2:2" x14ac:dyDescent="0.35">
      <c r="B307" s="174"/>
    </row>
    <row r="308" spans="2:2" x14ac:dyDescent="0.35">
      <c r="B308" s="174"/>
    </row>
    <row r="309" spans="2:2" x14ac:dyDescent="0.35">
      <c r="B309" s="174"/>
    </row>
    <row r="310" spans="2:2" x14ac:dyDescent="0.35">
      <c r="B310" s="174"/>
    </row>
    <row r="311" spans="2:2" x14ac:dyDescent="0.35">
      <c r="B311" s="174"/>
    </row>
    <row r="312" spans="2:2" x14ac:dyDescent="0.35">
      <c r="B312" s="174"/>
    </row>
    <row r="313" spans="2:2" x14ac:dyDescent="0.35">
      <c r="B313" s="174"/>
    </row>
    <row r="314" spans="2:2" x14ac:dyDescent="0.35">
      <c r="B314" s="174"/>
    </row>
    <row r="315" spans="2:2" x14ac:dyDescent="0.35">
      <c r="B315" s="174"/>
    </row>
    <row r="316" spans="2:2" x14ac:dyDescent="0.35">
      <c r="B316" s="174"/>
    </row>
    <row r="317" spans="2:2" x14ac:dyDescent="0.35">
      <c r="B317" s="174"/>
    </row>
    <row r="318" spans="2:2" x14ac:dyDescent="0.35">
      <c r="B318" s="174"/>
    </row>
    <row r="319" spans="2:2" x14ac:dyDescent="0.35">
      <c r="B319" s="174"/>
    </row>
    <row r="320" spans="2:2" x14ac:dyDescent="0.35">
      <c r="B320" s="174"/>
    </row>
    <row r="321" spans="2:2" x14ac:dyDescent="0.35">
      <c r="B321" s="174"/>
    </row>
    <row r="322" spans="2:2" x14ac:dyDescent="0.35">
      <c r="B322" s="174"/>
    </row>
    <row r="323" spans="2:2" x14ac:dyDescent="0.35">
      <c r="B323" s="174"/>
    </row>
    <row r="324" spans="2:2" x14ac:dyDescent="0.35">
      <c r="B324" s="174"/>
    </row>
    <row r="325" spans="2:2" x14ac:dyDescent="0.35">
      <c r="B325" s="174"/>
    </row>
    <row r="326" spans="2:2" x14ac:dyDescent="0.35">
      <c r="B326" s="174"/>
    </row>
    <row r="327" spans="2:2" x14ac:dyDescent="0.35">
      <c r="B327" s="174"/>
    </row>
    <row r="328" spans="2:2" x14ac:dyDescent="0.35">
      <c r="B328" s="174"/>
    </row>
    <row r="329" spans="2:2" x14ac:dyDescent="0.35">
      <c r="B329" s="174"/>
    </row>
    <row r="330" spans="2:2" x14ac:dyDescent="0.35">
      <c r="B330" s="174"/>
    </row>
    <row r="331" spans="2:2" x14ac:dyDescent="0.35">
      <c r="B331" s="174"/>
    </row>
    <row r="332" spans="2:2" x14ac:dyDescent="0.35">
      <c r="B332" s="174"/>
    </row>
    <row r="333" spans="2:2" x14ac:dyDescent="0.35">
      <c r="B333" s="174"/>
    </row>
    <row r="334" spans="2:2" x14ac:dyDescent="0.35">
      <c r="B334" s="174"/>
    </row>
    <row r="335" spans="2:2" x14ac:dyDescent="0.35">
      <c r="B335" s="174"/>
    </row>
    <row r="336" spans="2:2" x14ac:dyDescent="0.35">
      <c r="B336" s="174"/>
    </row>
    <row r="337" spans="2:2" x14ac:dyDescent="0.35">
      <c r="B337" s="174"/>
    </row>
    <row r="338" spans="2:2" x14ac:dyDescent="0.35">
      <c r="B338" s="174"/>
    </row>
    <row r="339" spans="2:2" x14ac:dyDescent="0.35">
      <c r="B339" s="174"/>
    </row>
    <row r="340" spans="2:2" x14ac:dyDescent="0.35">
      <c r="B340" s="174"/>
    </row>
    <row r="341" spans="2:2" x14ac:dyDescent="0.35">
      <c r="B341" s="174"/>
    </row>
    <row r="342" spans="2:2" x14ac:dyDescent="0.35">
      <c r="B342" s="174"/>
    </row>
    <row r="343" spans="2:2" x14ac:dyDescent="0.35">
      <c r="B343" s="174"/>
    </row>
    <row r="344" spans="2:2" x14ac:dyDescent="0.35">
      <c r="B344" s="174"/>
    </row>
    <row r="345" spans="2:2" x14ac:dyDescent="0.35">
      <c r="B345" s="174"/>
    </row>
    <row r="346" spans="2:2" x14ac:dyDescent="0.35">
      <c r="B346" s="174"/>
    </row>
    <row r="347" spans="2:2" x14ac:dyDescent="0.35">
      <c r="B347" s="174"/>
    </row>
    <row r="348" spans="2:2" x14ac:dyDescent="0.35">
      <c r="B348" s="174"/>
    </row>
    <row r="349" spans="2:2" x14ac:dyDescent="0.35">
      <c r="B349" s="174"/>
    </row>
    <row r="350" spans="2:2" x14ac:dyDescent="0.35">
      <c r="B350" s="174"/>
    </row>
    <row r="351" spans="2:2" x14ac:dyDescent="0.35">
      <c r="B351" s="174"/>
    </row>
    <row r="352" spans="2:2" x14ac:dyDescent="0.35">
      <c r="B352" s="174"/>
    </row>
    <row r="353" spans="2:2" x14ac:dyDescent="0.35">
      <c r="B353" s="174"/>
    </row>
    <row r="354" spans="2:2" x14ac:dyDescent="0.35">
      <c r="B354" s="174"/>
    </row>
    <row r="355" spans="2:2" x14ac:dyDescent="0.35">
      <c r="B355" s="174"/>
    </row>
    <row r="356" spans="2:2" x14ac:dyDescent="0.35">
      <c r="B356" s="174"/>
    </row>
    <row r="357" spans="2:2" x14ac:dyDescent="0.35">
      <c r="B357" s="174"/>
    </row>
    <row r="358" spans="2:2" x14ac:dyDescent="0.35">
      <c r="B358" s="174"/>
    </row>
    <row r="359" spans="2:2" x14ac:dyDescent="0.35">
      <c r="B359" s="174"/>
    </row>
    <row r="360" spans="2:2" x14ac:dyDescent="0.35">
      <c r="B360" s="174"/>
    </row>
    <row r="361" spans="2:2" x14ac:dyDescent="0.35">
      <c r="B361" s="174"/>
    </row>
    <row r="362" spans="2:2" x14ac:dyDescent="0.35">
      <c r="B362" s="174"/>
    </row>
    <row r="363" spans="2:2" x14ac:dyDescent="0.35">
      <c r="B363" s="174"/>
    </row>
    <row r="364" spans="2:2" x14ac:dyDescent="0.35">
      <c r="B364" s="174"/>
    </row>
    <row r="365" spans="2:2" x14ac:dyDescent="0.35">
      <c r="B365" s="174"/>
    </row>
    <row r="366" spans="2:2" x14ac:dyDescent="0.35">
      <c r="B366" s="174"/>
    </row>
    <row r="367" spans="2:2" x14ac:dyDescent="0.35">
      <c r="B367" s="174"/>
    </row>
    <row r="368" spans="2:2" x14ac:dyDescent="0.35">
      <c r="B368" s="174"/>
    </row>
    <row r="369" spans="2:2" x14ac:dyDescent="0.35">
      <c r="B369" s="174"/>
    </row>
    <row r="370" spans="2:2" x14ac:dyDescent="0.35">
      <c r="B370" s="174"/>
    </row>
    <row r="371" spans="2:2" x14ac:dyDescent="0.35">
      <c r="B371" s="174"/>
    </row>
    <row r="372" spans="2:2" x14ac:dyDescent="0.35">
      <c r="B372" s="174"/>
    </row>
    <row r="373" spans="2:2" x14ac:dyDescent="0.35">
      <c r="B373" s="174"/>
    </row>
    <row r="374" spans="2:2" x14ac:dyDescent="0.35">
      <c r="B374" s="174"/>
    </row>
    <row r="375" spans="2:2" x14ac:dyDescent="0.35">
      <c r="B375" s="174"/>
    </row>
    <row r="376" spans="2:2" x14ac:dyDescent="0.35">
      <c r="B376" s="174"/>
    </row>
    <row r="377" spans="2:2" x14ac:dyDescent="0.35">
      <c r="B377" s="174"/>
    </row>
    <row r="378" spans="2:2" x14ac:dyDescent="0.35">
      <c r="B378" s="174"/>
    </row>
    <row r="379" spans="2:2" x14ac:dyDescent="0.35">
      <c r="B379" s="174"/>
    </row>
    <row r="380" spans="2:2" x14ac:dyDescent="0.35">
      <c r="B380" s="174"/>
    </row>
    <row r="381" spans="2:2" x14ac:dyDescent="0.35">
      <c r="B381" s="174"/>
    </row>
    <row r="382" spans="2:2" x14ac:dyDescent="0.35">
      <c r="B382" s="174"/>
    </row>
    <row r="383" spans="2:2" x14ac:dyDescent="0.35">
      <c r="B383" s="174"/>
    </row>
    <row r="384" spans="2:2" x14ac:dyDescent="0.35">
      <c r="B384" s="174"/>
    </row>
    <row r="385" spans="2:2" x14ac:dyDescent="0.35">
      <c r="B385" s="174"/>
    </row>
    <row r="386" spans="2:2" x14ac:dyDescent="0.35">
      <c r="B386" s="174"/>
    </row>
    <row r="387" spans="2:2" x14ac:dyDescent="0.35">
      <c r="B387" s="174"/>
    </row>
    <row r="388" spans="2:2" x14ac:dyDescent="0.35">
      <c r="B388" s="174"/>
    </row>
    <row r="389" spans="2:2" x14ac:dyDescent="0.35">
      <c r="B389" s="174"/>
    </row>
    <row r="390" spans="2:2" x14ac:dyDescent="0.35">
      <c r="B390" s="174"/>
    </row>
    <row r="391" spans="2:2" x14ac:dyDescent="0.35">
      <c r="B391" s="174"/>
    </row>
    <row r="392" spans="2:2" x14ac:dyDescent="0.35">
      <c r="B392" s="174"/>
    </row>
    <row r="393" spans="2:2" x14ac:dyDescent="0.35">
      <c r="B393" s="174"/>
    </row>
    <row r="394" spans="2:2" x14ac:dyDescent="0.35">
      <c r="B394" s="174"/>
    </row>
    <row r="395" spans="2:2" x14ac:dyDescent="0.35">
      <c r="B395" s="174"/>
    </row>
    <row r="396" spans="2:2" x14ac:dyDescent="0.35">
      <c r="B396" s="174"/>
    </row>
    <row r="397" spans="2:2" x14ac:dyDescent="0.35">
      <c r="B397" s="174"/>
    </row>
    <row r="398" spans="2:2" x14ac:dyDescent="0.35">
      <c r="B398" s="174"/>
    </row>
    <row r="399" spans="2:2" x14ac:dyDescent="0.35">
      <c r="B399" s="174"/>
    </row>
    <row r="400" spans="2:2" x14ac:dyDescent="0.35">
      <c r="B400" s="174"/>
    </row>
    <row r="401" spans="2:2" x14ac:dyDescent="0.35">
      <c r="B401" s="174"/>
    </row>
    <row r="402" spans="2:2" x14ac:dyDescent="0.35">
      <c r="B402" s="174"/>
    </row>
    <row r="403" spans="2:2" x14ac:dyDescent="0.35">
      <c r="B403" s="174"/>
    </row>
    <row r="404" spans="2:2" x14ac:dyDescent="0.35">
      <c r="B404" s="174"/>
    </row>
    <row r="405" spans="2:2" x14ac:dyDescent="0.35">
      <c r="B405" s="174"/>
    </row>
    <row r="406" spans="2:2" x14ac:dyDescent="0.35">
      <c r="B406" s="174"/>
    </row>
    <row r="407" spans="2:2" x14ac:dyDescent="0.35">
      <c r="B407" s="174"/>
    </row>
    <row r="408" spans="2:2" x14ac:dyDescent="0.35">
      <c r="B408" s="174"/>
    </row>
    <row r="409" spans="2:2" x14ac:dyDescent="0.35">
      <c r="B409" s="174"/>
    </row>
    <row r="410" spans="2:2" x14ac:dyDescent="0.35">
      <c r="B410" s="174"/>
    </row>
    <row r="411" spans="2:2" x14ac:dyDescent="0.35">
      <c r="B411" s="174"/>
    </row>
    <row r="412" spans="2:2" x14ac:dyDescent="0.35">
      <c r="B412" s="174"/>
    </row>
    <row r="413" spans="2:2" x14ac:dyDescent="0.35">
      <c r="B413" s="174"/>
    </row>
    <row r="414" spans="2:2" x14ac:dyDescent="0.35">
      <c r="B414" s="174"/>
    </row>
    <row r="415" spans="2:2" x14ac:dyDescent="0.35">
      <c r="B415" s="174"/>
    </row>
    <row r="416" spans="2:2" x14ac:dyDescent="0.35">
      <c r="B416" s="174"/>
    </row>
    <row r="417" spans="2:2" x14ac:dyDescent="0.35">
      <c r="B417" s="174"/>
    </row>
    <row r="418" spans="2:2" x14ac:dyDescent="0.35">
      <c r="B418" s="174"/>
    </row>
    <row r="419" spans="2:2" x14ac:dyDescent="0.35">
      <c r="B419" s="174"/>
    </row>
    <row r="420" spans="2:2" x14ac:dyDescent="0.35">
      <c r="B420" s="174"/>
    </row>
    <row r="421" spans="2:2" x14ac:dyDescent="0.35">
      <c r="B421" s="174"/>
    </row>
    <row r="422" spans="2:2" x14ac:dyDescent="0.35">
      <c r="B422" s="174"/>
    </row>
    <row r="423" spans="2:2" x14ac:dyDescent="0.35">
      <c r="B423" s="174"/>
    </row>
    <row r="424" spans="2:2" x14ac:dyDescent="0.35">
      <c r="B424" s="174"/>
    </row>
    <row r="425" spans="2:2" x14ac:dyDescent="0.35">
      <c r="B425" s="174"/>
    </row>
    <row r="426" spans="2:2" x14ac:dyDescent="0.35">
      <c r="B426" s="174"/>
    </row>
    <row r="427" spans="2:2" x14ac:dyDescent="0.35">
      <c r="B427" s="174"/>
    </row>
    <row r="428" spans="2:2" x14ac:dyDescent="0.35">
      <c r="B428" s="174"/>
    </row>
    <row r="429" spans="2:2" x14ac:dyDescent="0.35">
      <c r="B429" s="174"/>
    </row>
    <row r="430" spans="2:2" x14ac:dyDescent="0.35">
      <c r="B430" s="174"/>
    </row>
    <row r="431" spans="2:2" x14ac:dyDescent="0.35">
      <c r="B431" s="174"/>
    </row>
    <row r="432" spans="2:2" x14ac:dyDescent="0.35">
      <c r="B432" s="174"/>
    </row>
    <row r="433" spans="2:2" x14ac:dyDescent="0.35">
      <c r="B433" s="174"/>
    </row>
    <row r="434" spans="2:2" x14ac:dyDescent="0.35">
      <c r="B434" s="174"/>
    </row>
    <row r="435" spans="2:2" x14ac:dyDescent="0.35">
      <c r="B435" s="174"/>
    </row>
    <row r="436" spans="2:2" x14ac:dyDescent="0.35">
      <c r="B436" s="174"/>
    </row>
    <row r="437" spans="2:2" x14ac:dyDescent="0.35">
      <c r="B437" s="174"/>
    </row>
    <row r="438" spans="2:2" x14ac:dyDescent="0.35">
      <c r="B438" s="174"/>
    </row>
    <row r="439" spans="2:2" x14ac:dyDescent="0.35">
      <c r="B439" s="174"/>
    </row>
    <row r="440" spans="2:2" x14ac:dyDescent="0.35">
      <c r="B440" s="174"/>
    </row>
    <row r="441" spans="2:2" x14ac:dyDescent="0.35">
      <c r="B441" s="174"/>
    </row>
    <row r="442" spans="2:2" x14ac:dyDescent="0.35">
      <c r="B442" s="174"/>
    </row>
    <row r="443" spans="2:2" x14ac:dyDescent="0.35">
      <c r="B443" s="174"/>
    </row>
    <row r="444" spans="2:2" x14ac:dyDescent="0.35">
      <c r="B444" s="174"/>
    </row>
    <row r="445" spans="2:2" x14ac:dyDescent="0.35">
      <c r="B445" s="174"/>
    </row>
    <row r="446" spans="2:2" x14ac:dyDescent="0.35">
      <c r="B446" s="174"/>
    </row>
    <row r="447" spans="2:2" x14ac:dyDescent="0.35">
      <c r="B447" s="174"/>
    </row>
    <row r="448" spans="2:2" x14ac:dyDescent="0.35">
      <c r="B448" s="174"/>
    </row>
    <row r="449" spans="2:2" x14ac:dyDescent="0.35">
      <c r="B449" s="174"/>
    </row>
    <row r="450" spans="2:2" x14ac:dyDescent="0.35">
      <c r="B450" s="174"/>
    </row>
    <row r="451" spans="2:2" x14ac:dyDescent="0.35">
      <c r="B451" s="174"/>
    </row>
    <row r="452" spans="2:2" x14ac:dyDescent="0.35">
      <c r="B452" s="174"/>
    </row>
    <row r="453" spans="2:2" x14ac:dyDescent="0.35">
      <c r="B453" s="174"/>
    </row>
    <row r="454" spans="2:2" x14ac:dyDescent="0.35">
      <c r="B454" s="174"/>
    </row>
    <row r="455" spans="2:2" x14ac:dyDescent="0.35">
      <c r="B455" s="174"/>
    </row>
    <row r="456" spans="2:2" x14ac:dyDescent="0.35">
      <c r="B456" s="174"/>
    </row>
    <row r="457" spans="2:2" x14ac:dyDescent="0.35">
      <c r="B457" s="174"/>
    </row>
    <row r="458" spans="2:2" x14ac:dyDescent="0.35">
      <c r="B458" s="174"/>
    </row>
    <row r="459" spans="2:2" x14ac:dyDescent="0.35">
      <c r="B459" s="174"/>
    </row>
    <row r="460" spans="2:2" x14ac:dyDescent="0.35">
      <c r="B460" s="174"/>
    </row>
    <row r="461" spans="2:2" x14ac:dyDescent="0.35">
      <c r="B461" s="174"/>
    </row>
    <row r="462" spans="2:2" x14ac:dyDescent="0.35">
      <c r="B462" s="174"/>
    </row>
    <row r="463" spans="2:2" x14ac:dyDescent="0.35">
      <c r="B463" s="174"/>
    </row>
    <row r="464" spans="2:2" x14ac:dyDescent="0.35">
      <c r="B464" s="174"/>
    </row>
    <row r="465" spans="2:2" x14ac:dyDescent="0.35">
      <c r="B465" s="174"/>
    </row>
    <row r="466" spans="2:2" x14ac:dyDescent="0.35">
      <c r="B466" s="174"/>
    </row>
    <row r="467" spans="2:2" x14ac:dyDescent="0.35">
      <c r="B467" s="174"/>
    </row>
    <row r="468" spans="2:2" x14ac:dyDescent="0.35">
      <c r="B468" s="174"/>
    </row>
    <row r="469" spans="2:2" x14ac:dyDescent="0.35">
      <c r="B469" s="174"/>
    </row>
    <row r="470" spans="2:2" x14ac:dyDescent="0.35">
      <c r="B470" s="174"/>
    </row>
    <row r="471" spans="2:2" x14ac:dyDescent="0.35">
      <c r="B471" s="174"/>
    </row>
    <row r="472" spans="2:2" x14ac:dyDescent="0.35">
      <c r="B472" s="174"/>
    </row>
    <row r="473" spans="2:2" x14ac:dyDescent="0.35">
      <c r="B473" s="174"/>
    </row>
    <row r="474" spans="2:2" x14ac:dyDescent="0.35">
      <c r="B474" s="174"/>
    </row>
    <row r="475" spans="2:2" x14ac:dyDescent="0.35">
      <c r="B475" s="174"/>
    </row>
    <row r="476" spans="2:2" x14ac:dyDescent="0.35">
      <c r="B476" s="174"/>
    </row>
    <row r="477" spans="2:2" x14ac:dyDescent="0.35">
      <c r="B477" s="174"/>
    </row>
    <row r="478" spans="2:2" x14ac:dyDescent="0.35">
      <c r="B478" s="174"/>
    </row>
    <row r="479" spans="2:2" x14ac:dyDescent="0.35">
      <c r="B479" s="174"/>
    </row>
    <row r="480" spans="2:2" x14ac:dyDescent="0.35">
      <c r="B480" s="174"/>
    </row>
    <row r="481" spans="2:2" x14ac:dyDescent="0.35">
      <c r="B481" s="174"/>
    </row>
    <row r="482" spans="2:2" x14ac:dyDescent="0.35">
      <c r="B482" s="174"/>
    </row>
    <row r="483" spans="2:2" x14ac:dyDescent="0.35">
      <c r="B483" s="174"/>
    </row>
    <row r="484" spans="2:2" x14ac:dyDescent="0.35">
      <c r="B484" s="174"/>
    </row>
    <row r="485" spans="2:2" x14ac:dyDescent="0.35">
      <c r="B485" s="174"/>
    </row>
    <row r="486" spans="2:2" x14ac:dyDescent="0.35">
      <c r="B486" s="174"/>
    </row>
    <row r="487" spans="2:2" x14ac:dyDescent="0.35">
      <c r="B487" s="174"/>
    </row>
    <row r="488" spans="2:2" x14ac:dyDescent="0.35">
      <c r="B488" s="174"/>
    </row>
    <row r="489" spans="2:2" x14ac:dyDescent="0.35">
      <c r="B489" s="174"/>
    </row>
    <row r="490" spans="2:2" x14ac:dyDescent="0.35">
      <c r="B490" s="174"/>
    </row>
    <row r="491" spans="2:2" x14ac:dyDescent="0.35">
      <c r="B491" s="174"/>
    </row>
    <row r="492" spans="2:2" x14ac:dyDescent="0.35">
      <c r="B492" s="174"/>
    </row>
    <row r="493" spans="2:2" x14ac:dyDescent="0.35">
      <c r="B493" s="174"/>
    </row>
    <row r="494" spans="2:2" x14ac:dyDescent="0.35">
      <c r="B494" s="174"/>
    </row>
    <row r="495" spans="2:2" x14ac:dyDescent="0.35">
      <c r="B495" s="174"/>
    </row>
    <row r="496" spans="2:2" x14ac:dyDescent="0.35">
      <c r="B496" s="174"/>
    </row>
    <row r="497" spans="2:2" x14ac:dyDescent="0.35">
      <c r="B497" s="174"/>
    </row>
    <row r="498" spans="2:2" x14ac:dyDescent="0.35">
      <c r="B498" s="174"/>
    </row>
    <row r="499" spans="2:2" x14ac:dyDescent="0.35">
      <c r="B499" s="174"/>
    </row>
    <row r="500" spans="2:2" x14ac:dyDescent="0.35">
      <c r="B500" s="174"/>
    </row>
    <row r="501" spans="2:2" x14ac:dyDescent="0.35">
      <c r="B501" s="174"/>
    </row>
    <row r="502" spans="2:2" x14ac:dyDescent="0.35">
      <c r="B502" s="174"/>
    </row>
    <row r="503" spans="2:2" x14ac:dyDescent="0.35">
      <c r="B503" s="174"/>
    </row>
    <row r="504" spans="2:2" x14ac:dyDescent="0.35">
      <c r="B504" s="174"/>
    </row>
    <row r="505" spans="2:2" x14ac:dyDescent="0.35">
      <c r="B505" s="174"/>
    </row>
    <row r="506" spans="2:2" x14ac:dyDescent="0.35">
      <c r="B506" s="174"/>
    </row>
    <row r="507" spans="2:2" x14ac:dyDescent="0.35">
      <c r="B507" s="174"/>
    </row>
    <row r="508" spans="2:2" x14ac:dyDescent="0.35">
      <c r="B508" s="174"/>
    </row>
    <row r="509" spans="2:2" x14ac:dyDescent="0.35">
      <c r="B509" s="174"/>
    </row>
    <row r="510" spans="2:2" x14ac:dyDescent="0.35">
      <c r="B510" s="174"/>
    </row>
    <row r="511" spans="2:2" x14ac:dyDescent="0.35">
      <c r="B511" s="174"/>
    </row>
    <row r="512" spans="2:2" x14ac:dyDescent="0.35">
      <c r="B512" s="174"/>
    </row>
    <row r="513" spans="2:2" x14ac:dyDescent="0.35">
      <c r="B513" s="174"/>
    </row>
    <row r="514" spans="2:2" x14ac:dyDescent="0.35">
      <c r="B514" s="174"/>
    </row>
    <row r="515" spans="2:2" x14ac:dyDescent="0.35">
      <c r="B515" s="174"/>
    </row>
    <row r="516" spans="2:2" x14ac:dyDescent="0.35">
      <c r="B516" s="174"/>
    </row>
    <row r="517" spans="2:2" x14ac:dyDescent="0.35">
      <c r="B517" s="174"/>
    </row>
    <row r="518" spans="2:2" x14ac:dyDescent="0.35">
      <c r="B518" s="174"/>
    </row>
    <row r="519" spans="2:2" x14ac:dyDescent="0.35">
      <c r="B519" s="174"/>
    </row>
    <row r="520" spans="2:2" x14ac:dyDescent="0.35">
      <c r="B520" s="174"/>
    </row>
    <row r="521" spans="2:2" x14ac:dyDescent="0.35">
      <c r="B521" s="174"/>
    </row>
    <row r="522" spans="2:2" x14ac:dyDescent="0.35">
      <c r="B522" s="174"/>
    </row>
    <row r="523" spans="2:2" x14ac:dyDescent="0.35">
      <c r="B523" s="174"/>
    </row>
    <row r="524" spans="2:2" x14ac:dyDescent="0.35">
      <c r="B524" s="174"/>
    </row>
    <row r="525" spans="2:2" x14ac:dyDescent="0.35">
      <c r="B525" s="174"/>
    </row>
    <row r="526" spans="2:2" x14ac:dyDescent="0.35">
      <c r="B526" s="174"/>
    </row>
    <row r="527" spans="2:2" x14ac:dyDescent="0.35">
      <c r="B527" s="174"/>
    </row>
    <row r="528" spans="2:2" x14ac:dyDescent="0.35">
      <c r="B528" s="174"/>
    </row>
    <row r="529" spans="2:2" x14ac:dyDescent="0.35">
      <c r="B529" s="174"/>
    </row>
    <row r="530" spans="2:2" x14ac:dyDescent="0.35">
      <c r="B530" s="174"/>
    </row>
    <row r="531" spans="2:2" x14ac:dyDescent="0.35">
      <c r="B531" s="174"/>
    </row>
    <row r="532" spans="2:2" x14ac:dyDescent="0.35">
      <c r="B532" s="174"/>
    </row>
    <row r="533" spans="2:2" x14ac:dyDescent="0.35">
      <c r="B533" s="174"/>
    </row>
    <row r="534" spans="2:2" x14ac:dyDescent="0.35">
      <c r="B534" s="174"/>
    </row>
    <row r="535" spans="2:2" x14ac:dyDescent="0.35">
      <c r="B535" s="174"/>
    </row>
    <row r="536" spans="2:2" x14ac:dyDescent="0.35">
      <c r="B536" s="174"/>
    </row>
    <row r="537" spans="2:2" x14ac:dyDescent="0.35">
      <c r="B537" s="174"/>
    </row>
    <row r="538" spans="2:2" x14ac:dyDescent="0.35">
      <c r="B538" s="174"/>
    </row>
    <row r="539" spans="2:2" x14ac:dyDescent="0.35">
      <c r="B539" s="174"/>
    </row>
    <row r="540" spans="2:2" x14ac:dyDescent="0.35">
      <c r="B540" s="174"/>
    </row>
    <row r="541" spans="2:2" x14ac:dyDescent="0.35">
      <c r="B541" s="174"/>
    </row>
    <row r="542" spans="2:2" x14ac:dyDescent="0.35">
      <c r="B542" s="174"/>
    </row>
    <row r="543" spans="2:2" x14ac:dyDescent="0.35">
      <c r="B543" s="174"/>
    </row>
    <row r="544" spans="2:2" x14ac:dyDescent="0.35">
      <c r="B544" s="174"/>
    </row>
    <row r="545" spans="2:2" x14ac:dyDescent="0.35">
      <c r="B545" s="174"/>
    </row>
    <row r="546" spans="2:2" x14ac:dyDescent="0.35">
      <c r="B546" s="174"/>
    </row>
    <row r="547" spans="2:2" x14ac:dyDescent="0.35">
      <c r="B547" s="174"/>
    </row>
    <row r="548" spans="2:2" x14ac:dyDescent="0.35">
      <c r="B548" s="174"/>
    </row>
    <row r="549" spans="2:2" x14ac:dyDescent="0.35">
      <c r="B549" s="174"/>
    </row>
    <row r="550" spans="2:2" x14ac:dyDescent="0.35">
      <c r="B550" s="174"/>
    </row>
    <row r="551" spans="2:2" x14ac:dyDescent="0.35">
      <c r="B551" s="174"/>
    </row>
    <row r="552" spans="2:2" x14ac:dyDescent="0.35">
      <c r="B552" s="174"/>
    </row>
    <row r="553" spans="2:2" x14ac:dyDescent="0.35">
      <c r="B553" s="174"/>
    </row>
    <row r="554" spans="2:2" x14ac:dyDescent="0.35">
      <c r="B554" s="174"/>
    </row>
    <row r="555" spans="2:2" x14ac:dyDescent="0.35">
      <c r="B555" s="174"/>
    </row>
    <row r="556" spans="2:2" x14ac:dyDescent="0.35">
      <c r="B556" s="174"/>
    </row>
    <row r="557" spans="2:2" x14ac:dyDescent="0.35">
      <c r="B557" s="174"/>
    </row>
    <row r="558" spans="2:2" x14ac:dyDescent="0.35">
      <c r="B558" s="174"/>
    </row>
    <row r="559" spans="2:2" x14ac:dyDescent="0.35">
      <c r="B559" s="174"/>
    </row>
    <row r="560" spans="2:2" x14ac:dyDescent="0.35">
      <c r="B560" s="174"/>
    </row>
    <row r="561" spans="2:2" x14ac:dyDescent="0.35">
      <c r="B561" s="174"/>
    </row>
    <row r="562" spans="2:2" x14ac:dyDescent="0.35">
      <c r="B562" s="174"/>
    </row>
    <row r="563" spans="2:2" x14ac:dyDescent="0.35">
      <c r="B563" s="174"/>
    </row>
    <row r="564" spans="2:2" x14ac:dyDescent="0.35">
      <c r="B564" s="174"/>
    </row>
    <row r="565" spans="2:2" x14ac:dyDescent="0.35">
      <c r="B565" s="174"/>
    </row>
    <row r="566" spans="2:2" x14ac:dyDescent="0.35">
      <c r="B566" s="174"/>
    </row>
    <row r="567" spans="2:2" x14ac:dyDescent="0.35">
      <c r="B567" s="174"/>
    </row>
    <row r="568" spans="2:2" x14ac:dyDescent="0.35">
      <c r="B568" s="174"/>
    </row>
    <row r="569" spans="2:2" x14ac:dyDescent="0.35">
      <c r="B569" s="174"/>
    </row>
    <row r="570" spans="2:2" x14ac:dyDescent="0.35">
      <c r="B570" s="174"/>
    </row>
    <row r="571" spans="2:2" x14ac:dyDescent="0.35">
      <c r="B571" s="174"/>
    </row>
    <row r="572" spans="2:2" x14ac:dyDescent="0.35">
      <c r="B572" s="174"/>
    </row>
    <row r="573" spans="2:2" x14ac:dyDescent="0.35">
      <c r="B573" s="174"/>
    </row>
    <row r="574" spans="2:2" x14ac:dyDescent="0.35">
      <c r="B574" s="174"/>
    </row>
    <row r="575" spans="2:2" x14ac:dyDescent="0.35">
      <c r="B575" s="174"/>
    </row>
    <row r="576" spans="2:2" x14ac:dyDescent="0.35">
      <c r="B576" s="174"/>
    </row>
    <row r="577" spans="2:2" x14ac:dyDescent="0.35">
      <c r="B577" s="174"/>
    </row>
    <row r="578" spans="2:2" x14ac:dyDescent="0.35">
      <c r="B578" s="174"/>
    </row>
    <row r="579" spans="2:2" x14ac:dyDescent="0.35">
      <c r="B579" s="174"/>
    </row>
    <row r="580" spans="2:2" x14ac:dyDescent="0.35">
      <c r="B580" s="174"/>
    </row>
    <row r="581" spans="2:2" x14ac:dyDescent="0.35">
      <c r="B581" s="174"/>
    </row>
    <row r="582" spans="2:2" x14ac:dyDescent="0.35">
      <c r="B582" s="174"/>
    </row>
    <row r="583" spans="2:2" x14ac:dyDescent="0.35">
      <c r="B583" s="174"/>
    </row>
    <row r="584" spans="2:2" x14ac:dyDescent="0.35">
      <c r="B584" s="174"/>
    </row>
    <row r="585" spans="2:2" x14ac:dyDescent="0.35">
      <c r="B585" s="174"/>
    </row>
    <row r="586" spans="2:2" x14ac:dyDescent="0.35">
      <c r="B586" s="174"/>
    </row>
    <row r="587" spans="2:2" x14ac:dyDescent="0.35">
      <c r="B587" s="174"/>
    </row>
    <row r="588" spans="2:2" x14ac:dyDescent="0.35">
      <c r="B588" s="174"/>
    </row>
    <row r="589" spans="2:2" x14ac:dyDescent="0.35">
      <c r="B589" s="174"/>
    </row>
    <row r="590" spans="2:2" x14ac:dyDescent="0.35">
      <c r="B590" s="174"/>
    </row>
    <row r="591" spans="2:2" x14ac:dyDescent="0.35">
      <c r="B591" s="174"/>
    </row>
    <row r="592" spans="2:2" x14ac:dyDescent="0.35">
      <c r="B592" s="174"/>
    </row>
    <row r="593" spans="2:2" x14ac:dyDescent="0.35">
      <c r="B593" s="174"/>
    </row>
    <row r="594" spans="2:2" x14ac:dyDescent="0.35">
      <c r="B594" s="174"/>
    </row>
    <row r="595" spans="2:2" x14ac:dyDescent="0.35">
      <c r="B595" s="174"/>
    </row>
    <row r="596" spans="2:2" x14ac:dyDescent="0.35">
      <c r="B596" s="174"/>
    </row>
    <row r="597" spans="2:2" x14ac:dyDescent="0.35">
      <c r="B597" s="174"/>
    </row>
    <row r="598" spans="2:2" x14ac:dyDescent="0.35">
      <c r="B598" s="174"/>
    </row>
    <row r="599" spans="2:2" x14ac:dyDescent="0.35">
      <c r="B599" s="174"/>
    </row>
    <row r="600" spans="2:2" x14ac:dyDescent="0.35">
      <c r="B600" s="174"/>
    </row>
    <row r="601" spans="2:2" x14ac:dyDescent="0.35">
      <c r="B601" s="174"/>
    </row>
    <row r="602" spans="2:2" x14ac:dyDescent="0.35">
      <c r="B602" s="174"/>
    </row>
    <row r="603" spans="2:2" x14ac:dyDescent="0.35">
      <c r="B603" s="174"/>
    </row>
    <row r="604" spans="2:2" x14ac:dyDescent="0.35">
      <c r="B604" s="174"/>
    </row>
    <row r="605" spans="2:2" x14ac:dyDescent="0.35">
      <c r="B605" s="174"/>
    </row>
    <row r="606" spans="2:2" x14ac:dyDescent="0.35">
      <c r="B606" s="174"/>
    </row>
    <row r="607" spans="2:2" x14ac:dyDescent="0.35">
      <c r="B607" s="174"/>
    </row>
    <row r="608" spans="2:2" x14ac:dyDescent="0.35">
      <c r="B608" s="174"/>
    </row>
    <row r="609" spans="2:2" x14ac:dyDescent="0.35">
      <c r="B609" s="174"/>
    </row>
    <row r="610" spans="2:2" x14ac:dyDescent="0.35">
      <c r="B610" s="174"/>
    </row>
    <row r="611" spans="2:2" x14ac:dyDescent="0.35">
      <c r="B611" s="174"/>
    </row>
    <row r="612" spans="2:2" x14ac:dyDescent="0.35">
      <c r="B612" s="174"/>
    </row>
    <row r="613" spans="2:2" x14ac:dyDescent="0.35">
      <c r="B613" s="174"/>
    </row>
    <row r="614" spans="2:2" x14ac:dyDescent="0.35">
      <c r="B614" s="174"/>
    </row>
    <row r="615" spans="2:2" x14ac:dyDescent="0.35">
      <c r="B615" s="174"/>
    </row>
    <row r="616" spans="2:2" x14ac:dyDescent="0.35">
      <c r="B616" s="174"/>
    </row>
    <row r="617" spans="2:2" x14ac:dyDescent="0.35">
      <c r="B617" s="174"/>
    </row>
    <row r="618" spans="2:2" x14ac:dyDescent="0.35">
      <c r="B618" s="174"/>
    </row>
    <row r="619" spans="2:2" x14ac:dyDescent="0.35">
      <c r="B619" s="174"/>
    </row>
    <row r="620" spans="2:2" x14ac:dyDescent="0.35">
      <c r="B620" s="174"/>
    </row>
    <row r="621" spans="2:2" x14ac:dyDescent="0.35">
      <c r="B621" s="174"/>
    </row>
    <row r="622" spans="2:2" x14ac:dyDescent="0.35">
      <c r="B622" s="174"/>
    </row>
    <row r="623" spans="2:2" x14ac:dyDescent="0.35">
      <c r="B623" s="174"/>
    </row>
    <row r="624" spans="2:2" x14ac:dyDescent="0.35">
      <c r="B624" s="174"/>
    </row>
    <row r="625" spans="2:2" x14ac:dyDescent="0.35">
      <c r="B625" s="174"/>
    </row>
    <row r="626" spans="2:2" x14ac:dyDescent="0.35">
      <c r="B626" s="174"/>
    </row>
    <row r="627" spans="2:2" x14ac:dyDescent="0.35">
      <c r="B627" s="174"/>
    </row>
    <row r="628" spans="2:2" x14ac:dyDescent="0.35">
      <c r="B628" s="174"/>
    </row>
    <row r="629" spans="2:2" x14ac:dyDescent="0.35">
      <c r="B629" s="174"/>
    </row>
    <row r="630" spans="2:2" x14ac:dyDescent="0.35">
      <c r="B630" s="174"/>
    </row>
    <row r="631" spans="2:2" x14ac:dyDescent="0.35">
      <c r="B631" s="174"/>
    </row>
    <row r="632" spans="2:2" x14ac:dyDescent="0.35">
      <c r="B632" s="174"/>
    </row>
    <row r="633" spans="2:2" x14ac:dyDescent="0.35">
      <c r="B633" s="174"/>
    </row>
    <row r="634" spans="2:2" x14ac:dyDescent="0.35">
      <c r="B634" s="174"/>
    </row>
    <row r="635" spans="2:2" x14ac:dyDescent="0.35">
      <c r="B635" s="174"/>
    </row>
    <row r="636" spans="2:2" x14ac:dyDescent="0.35">
      <c r="B636" s="174"/>
    </row>
    <row r="637" spans="2:2" x14ac:dyDescent="0.35">
      <c r="B637" s="174"/>
    </row>
    <row r="638" spans="2:2" x14ac:dyDescent="0.35">
      <c r="B638" s="174"/>
    </row>
    <row r="639" spans="2:2" x14ac:dyDescent="0.35">
      <c r="B639" s="174"/>
    </row>
    <row r="640" spans="2:2" x14ac:dyDescent="0.35">
      <c r="B640" s="174"/>
    </row>
    <row r="641" spans="2:2" x14ac:dyDescent="0.35">
      <c r="B641" s="174"/>
    </row>
    <row r="642" spans="2:2" x14ac:dyDescent="0.35">
      <c r="B642" s="174"/>
    </row>
    <row r="643" spans="2:2" x14ac:dyDescent="0.35">
      <c r="B643" s="174"/>
    </row>
    <row r="644" spans="2:2" x14ac:dyDescent="0.35">
      <c r="B644" s="174"/>
    </row>
    <row r="645" spans="2:2" x14ac:dyDescent="0.35">
      <c r="B645" s="174"/>
    </row>
    <row r="646" spans="2:2" x14ac:dyDescent="0.35">
      <c r="B646" s="174"/>
    </row>
    <row r="647" spans="2:2" x14ac:dyDescent="0.35">
      <c r="B647" s="174"/>
    </row>
    <row r="648" spans="2:2" x14ac:dyDescent="0.35">
      <c r="B648" s="174"/>
    </row>
    <row r="649" spans="2:2" x14ac:dyDescent="0.35">
      <c r="B649" s="174"/>
    </row>
    <row r="650" spans="2:2" x14ac:dyDescent="0.35">
      <c r="B650" s="174"/>
    </row>
    <row r="651" spans="2:2" x14ac:dyDescent="0.35">
      <c r="B651" s="174"/>
    </row>
    <row r="652" spans="2:2" x14ac:dyDescent="0.35">
      <c r="B652" s="174"/>
    </row>
    <row r="653" spans="2:2" x14ac:dyDescent="0.35">
      <c r="B653" s="174"/>
    </row>
    <row r="654" spans="2:2" x14ac:dyDescent="0.35">
      <c r="B654" s="174"/>
    </row>
    <row r="655" spans="2:2" x14ac:dyDescent="0.35">
      <c r="B655" s="174"/>
    </row>
    <row r="656" spans="2:2" x14ac:dyDescent="0.35">
      <c r="B656" s="174"/>
    </row>
    <row r="657" spans="2:2" x14ac:dyDescent="0.35">
      <c r="B657" s="174"/>
    </row>
    <row r="658" spans="2:2" x14ac:dyDescent="0.35">
      <c r="B658" s="174"/>
    </row>
    <row r="659" spans="2:2" x14ac:dyDescent="0.35">
      <c r="B659" s="174"/>
    </row>
    <row r="660" spans="2:2" x14ac:dyDescent="0.35">
      <c r="B660" s="174"/>
    </row>
    <row r="661" spans="2:2" x14ac:dyDescent="0.35">
      <c r="B661" s="174"/>
    </row>
    <row r="662" spans="2:2" x14ac:dyDescent="0.35">
      <c r="B662" s="174"/>
    </row>
    <row r="663" spans="2:2" x14ac:dyDescent="0.35">
      <c r="B663" s="174"/>
    </row>
    <row r="664" spans="2:2" x14ac:dyDescent="0.35">
      <c r="B664" s="174"/>
    </row>
    <row r="665" spans="2:2" x14ac:dyDescent="0.35">
      <c r="B665" s="174"/>
    </row>
    <row r="666" spans="2:2" x14ac:dyDescent="0.35">
      <c r="B666" s="174"/>
    </row>
    <row r="667" spans="2:2" x14ac:dyDescent="0.35">
      <c r="B667" s="174"/>
    </row>
    <row r="668" spans="2:2" x14ac:dyDescent="0.35">
      <c r="B668" s="174"/>
    </row>
    <row r="669" spans="2:2" x14ac:dyDescent="0.35">
      <c r="B669" s="174"/>
    </row>
    <row r="670" spans="2:2" x14ac:dyDescent="0.35">
      <c r="B670" s="174"/>
    </row>
    <row r="671" spans="2:2" x14ac:dyDescent="0.35">
      <c r="B671" s="174"/>
    </row>
    <row r="672" spans="2:2" x14ac:dyDescent="0.35">
      <c r="B672" s="174"/>
    </row>
    <row r="673" spans="2:2" x14ac:dyDescent="0.35">
      <c r="B673" s="174"/>
    </row>
    <row r="674" spans="2:2" x14ac:dyDescent="0.35">
      <c r="B674" s="174"/>
    </row>
    <row r="675" spans="2:2" x14ac:dyDescent="0.35">
      <c r="B675" s="174"/>
    </row>
    <row r="676" spans="2:2" x14ac:dyDescent="0.35">
      <c r="B676" s="174"/>
    </row>
    <row r="677" spans="2:2" x14ac:dyDescent="0.35">
      <c r="B677" s="174"/>
    </row>
    <row r="678" spans="2:2" x14ac:dyDescent="0.35">
      <c r="B678" s="174"/>
    </row>
    <row r="679" spans="2:2" x14ac:dyDescent="0.35">
      <c r="B679" s="174"/>
    </row>
    <row r="680" spans="2:2" x14ac:dyDescent="0.35">
      <c r="B680" s="174"/>
    </row>
    <row r="681" spans="2:2" x14ac:dyDescent="0.35">
      <c r="B681" s="174"/>
    </row>
    <row r="682" spans="2:2" x14ac:dyDescent="0.35">
      <c r="B682" s="174"/>
    </row>
    <row r="683" spans="2:2" x14ac:dyDescent="0.35">
      <c r="B683" s="174"/>
    </row>
    <row r="684" spans="2:2" x14ac:dyDescent="0.35">
      <c r="B684" s="174"/>
    </row>
    <row r="685" spans="2:2" x14ac:dyDescent="0.35">
      <c r="B685" s="174"/>
    </row>
    <row r="686" spans="2:2" x14ac:dyDescent="0.35">
      <c r="B686" s="174"/>
    </row>
    <row r="687" spans="2:2" x14ac:dyDescent="0.35">
      <c r="B687" s="174"/>
    </row>
    <row r="688" spans="2:2" x14ac:dyDescent="0.35">
      <c r="B688" s="174"/>
    </row>
    <row r="689" spans="2:2" x14ac:dyDescent="0.35">
      <c r="B689" s="174"/>
    </row>
    <row r="690" spans="2:2" x14ac:dyDescent="0.35">
      <c r="B690" s="174"/>
    </row>
    <row r="691" spans="2:2" x14ac:dyDescent="0.35">
      <c r="B691" s="174"/>
    </row>
    <row r="692" spans="2:2" x14ac:dyDescent="0.35">
      <c r="B692" s="174"/>
    </row>
    <row r="693" spans="2:2" x14ac:dyDescent="0.35">
      <c r="B693" s="174"/>
    </row>
    <row r="694" spans="2:2" x14ac:dyDescent="0.35">
      <c r="B694" s="174"/>
    </row>
    <row r="695" spans="2:2" x14ac:dyDescent="0.35">
      <c r="B695" s="174"/>
    </row>
    <row r="696" spans="2:2" x14ac:dyDescent="0.35">
      <c r="B696" s="174"/>
    </row>
    <row r="697" spans="2:2" x14ac:dyDescent="0.35">
      <c r="B697" s="174"/>
    </row>
    <row r="698" spans="2:2" x14ac:dyDescent="0.35">
      <c r="B698" s="174"/>
    </row>
    <row r="699" spans="2:2" x14ac:dyDescent="0.35">
      <c r="B699" s="174"/>
    </row>
    <row r="700" spans="2:2" x14ac:dyDescent="0.35">
      <c r="B700" s="174"/>
    </row>
    <row r="701" spans="2:2" x14ac:dyDescent="0.35">
      <c r="B701" s="174"/>
    </row>
    <row r="702" spans="2:2" x14ac:dyDescent="0.35">
      <c r="B702" s="174"/>
    </row>
    <row r="703" spans="2:2" x14ac:dyDescent="0.35">
      <c r="B703" s="174"/>
    </row>
    <row r="704" spans="2:2" x14ac:dyDescent="0.35">
      <c r="B704" s="174"/>
    </row>
    <row r="705" spans="2:2" x14ac:dyDescent="0.35">
      <c r="B705" s="174"/>
    </row>
    <row r="706" spans="2:2" x14ac:dyDescent="0.35">
      <c r="B706" s="174"/>
    </row>
    <row r="707" spans="2:2" x14ac:dyDescent="0.35">
      <c r="B707" s="174"/>
    </row>
    <row r="708" spans="2:2" x14ac:dyDescent="0.35">
      <c r="B708" s="174"/>
    </row>
    <row r="709" spans="2:2" x14ac:dyDescent="0.35">
      <c r="B709" s="174"/>
    </row>
    <row r="710" spans="2:2" x14ac:dyDescent="0.35">
      <c r="B710" s="174"/>
    </row>
    <row r="711" spans="2:2" x14ac:dyDescent="0.35">
      <c r="B711" s="174"/>
    </row>
    <row r="712" spans="2:2" x14ac:dyDescent="0.35">
      <c r="B712" s="174"/>
    </row>
    <row r="713" spans="2:2" x14ac:dyDescent="0.35">
      <c r="B713" s="174"/>
    </row>
    <row r="714" spans="2:2" x14ac:dyDescent="0.35">
      <c r="B714" s="174"/>
    </row>
    <row r="715" spans="2:2" x14ac:dyDescent="0.35">
      <c r="B715" s="174"/>
    </row>
    <row r="716" spans="2:2" x14ac:dyDescent="0.35">
      <c r="B716" s="174"/>
    </row>
    <row r="717" spans="2:2" x14ac:dyDescent="0.35">
      <c r="B717" s="174"/>
    </row>
    <row r="718" spans="2:2" x14ac:dyDescent="0.35">
      <c r="B718" s="174"/>
    </row>
    <row r="719" spans="2:2" x14ac:dyDescent="0.35">
      <c r="B719" s="174"/>
    </row>
    <row r="720" spans="2:2" x14ac:dyDescent="0.35">
      <c r="B720" s="174"/>
    </row>
    <row r="721" spans="2:2" x14ac:dyDescent="0.35">
      <c r="B721" s="174"/>
    </row>
    <row r="722" spans="2:2" x14ac:dyDescent="0.35">
      <c r="B722" s="174"/>
    </row>
    <row r="723" spans="2:2" x14ac:dyDescent="0.35">
      <c r="B723" s="174"/>
    </row>
    <row r="724" spans="2:2" x14ac:dyDescent="0.35">
      <c r="B724" s="174"/>
    </row>
    <row r="725" spans="2:2" x14ac:dyDescent="0.35">
      <c r="B725" s="174"/>
    </row>
    <row r="726" spans="2:2" x14ac:dyDescent="0.35">
      <c r="B726" s="174"/>
    </row>
    <row r="727" spans="2:2" x14ac:dyDescent="0.35">
      <c r="B727" s="174"/>
    </row>
    <row r="728" spans="2:2" x14ac:dyDescent="0.35">
      <c r="B728" s="174"/>
    </row>
    <row r="729" spans="2:2" x14ac:dyDescent="0.35">
      <c r="B729" s="174"/>
    </row>
    <row r="730" spans="2:2" x14ac:dyDescent="0.35">
      <c r="B730" s="174"/>
    </row>
    <row r="731" spans="2:2" x14ac:dyDescent="0.35">
      <c r="B731" s="174"/>
    </row>
    <row r="732" spans="2:2" x14ac:dyDescent="0.35">
      <c r="B732" s="174"/>
    </row>
    <row r="733" spans="2:2" x14ac:dyDescent="0.35">
      <c r="B733" s="174"/>
    </row>
    <row r="734" spans="2:2" x14ac:dyDescent="0.35">
      <c r="B734" s="174"/>
    </row>
    <row r="735" spans="2:2" x14ac:dyDescent="0.35">
      <c r="B735" s="174"/>
    </row>
    <row r="736" spans="2:2" x14ac:dyDescent="0.35">
      <c r="B736" s="174"/>
    </row>
    <row r="737" spans="2:2" x14ac:dyDescent="0.35">
      <c r="B737" s="174"/>
    </row>
    <row r="738" spans="2:2" x14ac:dyDescent="0.35">
      <c r="B738" s="174"/>
    </row>
    <row r="739" spans="2:2" x14ac:dyDescent="0.35">
      <c r="B739" s="174"/>
    </row>
    <row r="740" spans="2:2" x14ac:dyDescent="0.35">
      <c r="B740" s="174"/>
    </row>
    <row r="741" spans="2:2" x14ac:dyDescent="0.35">
      <c r="B741" s="174"/>
    </row>
    <row r="742" spans="2:2" x14ac:dyDescent="0.35">
      <c r="B742" s="174"/>
    </row>
    <row r="743" spans="2:2" x14ac:dyDescent="0.35">
      <c r="B743" s="174"/>
    </row>
    <row r="744" spans="2:2" x14ac:dyDescent="0.35">
      <c r="B744" s="174"/>
    </row>
    <row r="745" spans="2:2" x14ac:dyDescent="0.35">
      <c r="B745" s="174"/>
    </row>
    <row r="746" spans="2:2" x14ac:dyDescent="0.35">
      <c r="B746" s="174"/>
    </row>
    <row r="747" spans="2:2" x14ac:dyDescent="0.35">
      <c r="B747" s="174"/>
    </row>
    <row r="748" spans="2:2" x14ac:dyDescent="0.35">
      <c r="B748" s="174"/>
    </row>
    <row r="749" spans="2:2" x14ac:dyDescent="0.35">
      <c r="B749" s="174"/>
    </row>
    <row r="750" spans="2:2" x14ac:dyDescent="0.35">
      <c r="B750" s="174"/>
    </row>
    <row r="751" spans="2:2" x14ac:dyDescent="0.35">
      <c r="B751" s="174"/>
    </row>
    <row r="752" spans="2:2" x14ac:dyDescent="0.35">
      <c r="B752" s="174"/>
    </row>
    <row r="753" spans="2:2" x14ac:dyDescent="0.35">
      <c r="B753" s="174"/>
    </row>
    <row r="754" spans="2:2" x14ac:dyDescent="0.35">
      <c r="B754" s="174"/>
    </row>
    <row r="755" spans="2:2" x14ac:dyDescent="0.35">
      <c r="B755" s="174"/>
    </row>
    <row r="756" spans="2:2" x14ac:dyDescent="0.35">
      <c r="B756" s="174"/>
    </row>
    <row r="757" spans="2:2" x14ac:dyDescent="0.35">
      <c r="B757" s="174"/>
    </row>
    <row r="758" spans="2:2" x14ac:dyDescent="0.35">
      <c r="B758" s="174"/>
    </row>
    <row r="759" spans="2:2" x14ac:dyDescent="0.35">
      <c r="B759" s="174"/>
    </row>
    <row r="760" spans="2:2" x14ac:dyDescent="0.35">
      <c r="B760" s="174"/>
    </row>
    <row r="761" spans="2:2" x14ac:dyDescent="0.35">
      <c r="B761" s="174"/>
    </row>
    <row r="762" spans="2:2" x14ac:dyDescent="0.35">
      <c r="B762" s="174"/>
    </row>
    <row r="763" spans="2:2" x14ac:dyDescent="0.35">
      <c r="B763" s="174"/>
    </row>
    <row r="764" spans="2:2" x14ac:dyDescent="0.35">
      <c r="B764" s="174"/>
    </row>
    <row r="765" spans="2:2" x14ac:dyDescent="0.35">
      <c r="B765" s="174"/>
    </row>
    <row r="766" spans="2:2" x14ac:dyDescent="0.35">
      <c r="B766" s="174"/>
    </row>
    <row r="767" spans="2:2" x14ac:dyDescent="0.35">
      <c r="B767" s="174"/>
    </row>
    <row r="768" spans="2:2" x14ac:dyDescent="0.35">
      <c r="B768" s="174"/>
    </row>
    <row r="769" spans="2:2" x14ac:dyDescent="0.35">
      <c r="B769" s="174"/>
    </row>
    <row r="770" spans="2:2" x14ac:dyDescent="0.35">
      <c r="B770" s="174"/>
    </row>
    <row r="771" spans="2:2" x14ac:dyDescent="0.35">
      <c r="B771" s="174"/>
    </row>
    <row r="772" spans="2:2" x14ac:dyDescent="0.35">
      <c r="B772" s="174"/>
    </row>
    <row r="773" spans="2:2" x14ac:dyDescent="0.35">
      <c r="B773" s="174"/>
    </row>
    <row r="774" spans="2:2" x14ac:dyDescent="0.35">
      <c r="B774" s="174"/>
    </row>
    <row r="775" spans="2:2" x14ac:dyDescent="0.35">
      <c r="B775" s="174"/>
    </row>
    <row r="776" spans="2:2" x14ac:dyDescent="0.35">
      <c r="B776" s="174"/>
    </row>
    <row r="777" spans="2:2" x14ac:dyDescent="0.35">
      <c r="B777" s="174"/>
    </row>
    <row r="778" spans="2:2" x14ac:dyDescent="0.35">
      <c r="B778" s="174"/>
    </row>
    <row r="779" spans="2:2" x14ac:dyDescent="0.35">
      <c r="B779" s="174"/>
    </row>
    <row r="780" spans="2:2" x14ac:dyDescent="0.35">
      <c r="B780" s="174"/>
    </row>
    <row r="781" spans="2:2" x14ac:dyDescent="0.35">
      <c r="B781" s="174"/>
    </row>
    <row r="782" spans="2:2" x14ac:dyDescent="0.35">
      <c r="B782" s="174"/>
    </row>
    <row r="783" spans="2:2" x14ac:dyDescent="0.35">
      <c r="B783" s="174"/>
    </row>
    <row r="784" spans="2:2" x14ac:dyDescent="0.35">
      <c r="B784" s="174"/>
    </row>
    <row r="785" spans="2:2" x14ac:dyDescent="0.35">
      <c r="B785" s="174"/>
    </row>
    <row r="786" spans="2:2" x14ac:dyDescent="0.35">
      <c r="B786" s="174"/>
    </row>
    <row r="787" spans="2:2" x14ac:dyDescent="0.35">
      <c r="B787" s="174"/>
    </row>
    <row r="788" spans="2:2" x14ac:dyDescent="0.35">
      <c r="B788" s="174"/>
    </row>
    <row r="789" spans="2:2" x14ac:dyDescent="0.35">
      <c r="B789" s="174"/>
    </row>
    <row r="790" spans="2:2" x14ac:dyDescent="0.35">
      <c r="B790" s="174"/>
    </row>
    <row r="791" spans="2:2" x14ac:dyDescent="0.35">
      <c r="B791" s="174"/>
    </row>
    <row r="792" spans="2:2" x14ac:dyDescent="0.35">
      <c r="B792" s="174"/>
    </row>
    <row r="793" spans="2:2" x14ac:dyDescent="0.35">
      <c r="B793" s="174"/>
    </row>
    <row r="794" spans="2:2" x14ac:dyDescent="0.35">
      <c r="B794" s="174"/>
    </row>
    <row r="795" spans="2:2" x14ac:dyDescent="0.35">
      <c r="B795" s="174"/>
    </row>
    <row r="796" spans="2:2" x14ac:dyDescent="0.35">
      <c r="B796" s="174"/>
    </row>
    <row r="797" spans="2:2" x14ac:dyDescent="0.35">
      <c r="B797" s="174"/>
    </row>
    <row r="798" spans="2:2" x14ac:dyDescent="0.35">
      <c r="B798" s="174"/>
    </row>
    <row r="799" spans="2:2" x14ac:dyDescent="0.35">
      <c r="B799" s="174"/>
    </row>
    <row r="800" spans="2:2" x14ac:dyDescent="0.35">
      <c r="B800" s="174"/>
    </row>
    <row r="801" spans="2:2" x14ac:dyDescent="0.35">
      <c r="B801" s="174"/>
    </row>
    <row r="802" spans="2:2" x14ac:dyDescent="0.35">
      <c r="B802" s="174"/>
    </row>
    <row r="803" spans="2:2" x14ac:dyDescent="0.35">
      <c r="B803" s="174"/>
    </row>
    <row r="804" spans="2:2" x14ac:dyDescent="0.35">
      <c r="B804" s="174"/>
    </row>
    <row r="805" spans="2:2" x14ac:dyDescent="0.35">
      <c r="B805" s="174"/>
    </row>
    <row r="806" spans="2:2" x14ac:dyDescent="0.35">
      <c r="B806" s="174"/>
    </row>
    <row r="807" spans="2:2" x14ac:dyDescent="0.35">
      <c r="B807" s="174"/>
    </row>
    <row r="808" spans="2:2" x14ac:dyDescent="0.35">
      <c r="B808" s="174"/>
    </row>
    <row r="809" spans="2:2" x14ac:dyDescent="0.35">
      <c r="B809" s="174"/>
    </row>
    <row r="810" spans="2:2" x14ac:dyDescent="0.35">
      <c r="B810" s="174"/>
    </row>
    <row r="811" spans="2:2" x14ac:dyDescent="0.35">
      <c r="B811" s="174"/>
    </row>
    <row r="812" spans="2:2" x14ac:dyDescent="0.35">
      <c r="B812" s="174"/>
    </row>
    <row r="813" spans="2:2" x14ac:dyDescent="0.35">
      <c r="B813" s="174"/>
    </row>
    <row r="814" spans="2:2" x14ac:dyDescent="0.35">
      <c r="B814" s="174"/>
    </row>
    <row r="815" spans="2:2" x14ac:dyDescent="0.35">
      <c r="B815" s="174"/>
    </row>
    <row r="816" spans="2:2" x14ac:dyDescent="0.35">
      <c r="B816" s="174"/>
    </row>
    <row r="817" spans="2:2" x14ac:dyDescent="0.35">
      <c r="B817" s="174"/>
    </row>
    <row r="818" spans="2:2" x14ac:dyDescent="0.35">
      <c r="B818" s="174"/>
    </row>
    <row r="819" spans="2:2" x14ac:dyDescent="0.35">
      <c r="B819" s="174"/>
    </row>
    <row r="820" spans="2:2" x14ac:dyDescent="0.35">
      <c r="B820" s="174"/>
    </row>
    <row r="821" spans="2:2" x14ac:dyDescent="0.35">
      <c r="B821" s="174"/>
    </row>
    <row r="822" spans="2:2" x14ac:dyDescent="0.35">
      <c r="B822" s="174"/>
    </row>
    <row r="823" spans="2:2" x14ac:dyDescent="0.35">
      <c r="B823" s="174"/>
    </row>
    <row r="824" spans="2:2" x14ac:dyDescent="0.35">
      <c r="B824" s="174"/>
    </row>
    <row r="825" spans="2:2" x14ac:dyDescent="0.35">
      <c r="B825" s="174"/>
    </row>
    <row r="826" spans="2:2" x14ac:dyDescent="0.35">
      <c r="B826" s="174"/>
    </row>
    <row r="827" spans="2:2" x14ac:dyDescent="0.35">
      <c r="B827" s="174"/>
    </row>
    <row r="828" spans="2:2" x14ac:dyDescent="0.35">
      <c r="B828" s="174"/>
    </row>
    <row r="829" spans="2:2" x14ac:dyDescent="0.35">
      <c r="B829" s="174"/>
    </row>
    <row r="830" spans="2:2" x14ac:dyDescent="0.35">
      <c r="B830" s="174"/>
    </row>
    <row r="831" spans="2:2" x14ac:dyDescent="0.35">
      <c r="B831" s="174"/>
    </row>
    <row r="832" spans="2:2" x14ac:dyDescent="0.35">
      <c r="B832" s="174"/>
    </row>
    <row r="833" spans="2:2" x14ac:dyDescent="0.35">
      <c r="B833" s="174"/>
    </row>
    <row r="834" spans="2:2" x14ac:dyDescent="0.35">
      <c r="B834" s="174"/>
    </row>
    <row r="835" spans="2:2" x14ac:dyDescent="0.35">
      <c r="B835" s="174"/>
    </row>
    <row r="836" spans="2:2" x14ac:dyDescent="0.35">
      <c r="B836" s="174"/>
    </row>
    <row r="837" spans="2:2" x14ac:dyDescent="0.35">
      <c r="B837" s="174"/>
    </row>
    <row r="838" spans="2:2" x14ac:dyDescent="0.35">
      <c r="B838" s="174"/>
    </row>
    <row r="839" spans="2:2" x14ac:dyDescent="0.35">
      <c r="B839" s="174"/>
    </row>
    <row r="840" spans="2:2" x14ac:dyDescent="0.35">
      <c r="B840" s="174"/>
    </row>
    <row r="841" spans="2:2" x14ac:dyDescent="0.35">
      <c r="B841" s="174"/>
    </row>
    <row r="842" spans="2:2" x14ac:dyDescent="0.35">
      <c r="B842" s="174"/>
    </row>
    <row r="843" spans="2:2" x14ac:dyDescent="0.35">
      <c r="B843" s="174"/>
    </row>
    <row r="844" spans="2:2" x14ac:dyDescent="0.35">
      <c r="B844" s="174"/>
    </row>
    <row r="845" spans="2:2" x14ac:dyDescent="0.35">
      <c r="B845" s="174"/>
    </row>
    <row r="846" spans="2:2" x14ac:dyDescent="0.35">
      <c r="B846" s="174"/>
    </row>
    <row r="847" spans="2:2" x14ac:dyDescent="0.35">
      <c r="B847" s="174"/>
    </row>
    <row r="848" spans="2:2" x14ac:dyDescent="0.35">
      <c r="B848" s="174"/>
    </row>
    <row r="849" spans="2:2" x14ac:dyDescent="0.35">
      <c r="B849" s="174"/>
    </row>
    <row r="850" spans="2:2" x14ac:dyDescent="0.35">
      <c r="B850" s="174"/>
    </row>
    <row r="851" spans="2:2" x14ac:dyDescent="0.35">
      <c r="B851" s="174"/>
    </row>
    <row r="852" spans="2:2" x14ac:dyDescent="0.35">
      <c r="B852" s="174"/>
    </row>
    <row r="853" spans="2:2" x14ac:dyDescent="0.35">
      <c r="B853" s="174"/>
    </row>
    <row r="854" spans="2:2" x14ac:dyDescent="0.35">
      <c r="B854" s="174"/>
    </row>
    <row r="855" spans="2:2" x14ac:dyDescent="0.35">
      <c r="B855" s="174"/>
    </row>
    <row r="856" spans="2:2" x14ac:dyDescent="0.35">
      <c r="B856" s="174"/>
    </row>
    <row r="857" spans="2:2" x14ac:dyDescent="0.35">
      <c r="B857" s="174"/>
    </row>
    <row r="858" spans="2:2" x14ac:dyDescent="0.35">
      <c r="B858" s="174"/>
    </row>
    <row r="859" spans="2:2" x14ac:dyDescent="0.35">
      <c r="B859" s="174"/>
    </row>
    <row r="860" spans="2:2" x14ac:dyDescent="0.35">
      <c r="B860" s="174"/>
    </row>
    <row r="861" spans="2:2" x14ac:dyDescent="0.35">
      <c r="B861" s="174"/>
    </row>
    <row r="862" spans="2:2" x14ac:dyDescent="0.35">
      <c r="B862" s="174"/>
    </row>
    <row r="863" spans="2:2" x14ac:dyDescent="0.35">
      <c r="B863" s="174"/>
    </row>
    <row r="864" spans="2:2" x14ac:dyDescent="0.35">
      <c r="B864" s="174"/>
    </row>
    <row r="865" spans="2:2" x14ac:dyDescent="0.35">
      <c r="B865" s="174"/>
    </row>
    <row r="866" spans="2:2" x14ac:dyDescent="0.35">
      <c r="B866" s="174"/>
    </row>
    <row r="867" spans="2:2" x14ac:dyDescent="0.35">
      <c r="B867" s="174"/>
    </row>
    <row r="868" spans="2:2" x14ac:dyDescent="0.35">
      <c r="B868" s="174"/>
    </row>
    <row r="869" spans="2:2" x14ac:dyDescent="0.35">
      <c r="B869" s="174"/>
    </row>
    <row r="870" spans="2:2" x14ac:dyDescent="0.35">
      <c r="B870" s="174"/>
    </row>
    <row r="871" spans="2:2" x14ac:dyDescent="0.35">
      <c r="B871" s="174"/>
    </row>
    <row r="872" spans="2:2" x14ac:dyDescent="0.35">
      <c r="B872" s="174"/>
    </row>
    <row r="873" spans="2:2" x14ac:dyDescent="0.35">
      <c r="B873" s="174"/>
    </row>
    <row r="874" spans="2:2" x14ac:dyDescent="0.35">
      <c r="B874" s="174"/>
    </row>
    <row r="875" spans="2:2" x14ac:dyDescent="0.35">
      <c r="B875" s="174"/>
    </row>
    <row r="876" spans="2:2" x14ac:dyDescent="0.35">
      <c r="B876" s="174"/>
    </row>
    <row r="877" spans="2:2" x14ac:dyDescent="0.35">
      <c r="B877" s="174"/>
    </row>
    <row r="878" spans="2:2" x14ac:dyDescent="0.35">
      <c r="B878" s="174"/>
    </row>
    <row r="879" spans="2:2" x14ac:dyDescent="0.35">
      <c r="B879" s="174"/>
    </row>
    <row r="880" spans="2:2" x14ac:dyDescent="0.35">
      <c r="B880" s="174"/>
    </row>
    <row r="881" spans="2:2" x14ac:dyDescent="0.35">
      <c r="B881" s="174"/>
    </row>
    <row r="882" spans="2:2" x14ac:dyDescent="0.35">
      <c r="B882" s="174"/>
    </row>
    <row r="883" spans="2:2" x14ac:dyDescent="0.35">
      <c r="B883" s="174"/>
    </row>
    <row r="884" spans="2:2" x14ac:dyDescent="0.35">
      <c r="B884" s="174"/>
    </row>
    <row r="885" spans="2:2" x14ac:dyDescent="0.35">
      <c r="B885" s="174"/>
    </row>
    <row r="886" spans="2:2" x14ac:dyDescent="0.35">
      <c r="B886" s="174"/>
    </row>
    <row r="887" spans="2:2" x14ac:dyDescent="0.35">
      <c r="B887" s="174"/>
    </row>
    <row r="888" spans="2:2" x14ac:dyDescent="0.35">
      <c r="B888" s="174"/>
    </row>
    <row r="889" spans="2:2" x14ac:dyDescent="0.35">
      <c r="B889" s="174"/>
    </row>
    <row r="890" spans="2:2" x14ac:dyDescent="0.35">
      <c r="B890" s="174"/>
    </row>
    <row r="891" spans="2:2" x14ac:dyDescent="0.35">
      <c r="B891" s="174"/>
    </row>
    <row r="892" spans="2:2" x14ac:dyDescent="0.35">
      <c r="B892" s="174"/>
    </row>
    <row r="893" spans="2:2" x14ac:dyDescent="0.35">
      <c r="B893" s="174"/>
    </row>
    <row r="894" spans="2:2" x14ac:dyDescent="0.35">
      <c r="B894" s="174"/>
    </row>
    <row r="895" spans="2:2" x14ac:dyDescent="0.35">
      <c r="B895" s="174"/>
    </row>
    <row r="896" spans="2:2" x14ac:dyDescent="0.35">
      <c r="B896" s="174"/>
    </row>
    <row r="897" spans="2:2" x14ac:dyDescent="0.35">
      <c r="B897" s="174"/>
    </row>
    <row r="898" spans="2:2" x14ac:dyDescent="0.35">
      <c r="B898" s="174"/>
    </row>
    <row r="899" spans="2:2" x14ac:dyDescent="0.35">
      <c r="B899" s="174"/>
    </row>
    <row r="900" spans="2:2" x14ac:dyDescent="0.35">
      <c r="B900" s="174"/>
    </row>
    <row r="901" spans="2:2" x14ac:dyDescent="0.35">
      <c r="B901" s="174"/>
    </row>
    <row r="902" spans="2:2" x14ac:dyDescent="0.35">
      <c r="B902" s="174"/>
    </row>
    <row r="903" spans="2:2" x14ac:dyDescent="0.35">
      <c r="B903" s="174"/>
    </row>
    <row r="904" spans="2:2" x14ac:dyDescent="0.35">
      <c r="B904" s="174"/>
    </row>
    <row r="905" spans="2:2" x14ac:dyDescent="0.35">
      <c r="B905" s="174"/>
    </row>
    <row r="906" spans="2:2" x14ac:dyDescent="0.35">
      <c r="B906" s="174"/>
    </row>
    <row r="907" spans="2:2" x14ac:dyDescent="0.35">
      <c r="B907" s="174"/>
    </row>
    <row r="908" spans="2:2" x14ac:dyDescent="0.35">
      <c r="B908" s="174"/>
    </row>
    <row r="909" spans="2:2" x14ac:dyDescent="0.35">
      <c r="B909" s="174"/>
    </row>
    <row r="910" spans="2:2" x14ac:dyDescent="0.35">
      <c r="B910" s="174"/>
    </row>
    <row r="911" spans="2:2" x14ac:dyDescent="0.35">
      <c r="B911" s="174"/>
    </row>
    <row r="912" spans="2:2" x14ac:dyDescent="0.35">
      <c r="B912" s="174"/>
    </row>
    <row r="913" spans="2:2" x14ac:dyDescent="0.35">
      <c r="B913" s="174"/>
    </row>
    <row r="914" spans="2:2" x14ac:dyDescent="0.35">
      <c r="B914" s="174"/>
    </row>
    <row r="915" spans="2:2" x14ac:dyDescent="0.35">
      <c r="B915" s="174"/>
    </row>
    <row r="916" spans="2:2" x14ac:dyDescent="0.35">
      <c r="B916" s="174"/>
    </row>
    <row r="917" spans="2:2" x14ac:dyDescent="0.35">
      <c r="B917" s="174"/>
    </row>
    <row r="918" spans="2:2" x14ac:dyDescent="0.35">
      <c r="B918" s="174"/>
    </row>
    <row r="919" spans="2:2" x14ac:dyDescent="0.35">
      <c r="B919" s="174"/>
    </row>
    <row r="920" spans="2:2" x14ac:dyDescent="0.35">
      <c r="B920" s="174"/>
    </row>
    <row r="921" spans="2:2" x14ac:dyDescent="0.35">
      <c r="B921" s="174"/>
    </row>
    <row r="922" spans="2:2" x14ac:dyDescent="0.35">
      <c r="B922" s="174"/>
    </row>
    <row r="923" spans="2:2" x14ac:dyDescent="0.35">
      <c r="B923" s="174"/>
    </row>
    <row r="924" spans="2:2" x14ac:dyDescent="0.35">
      <c r="B924" s="174"/>
    </row>
    <row r="925" spans="2:2" x14ac:dyDescent="0.35">
      <c r="B925" s="174"/>
    </row>
    <row r="926" spans="2:2" x14ac:dyDescent="0.35">
      <c r="B926" s="174"/>
    </row>
    <row r="927" spans="2:2" x14ac:dyDescent="0.35">
      <c r="B927" s="174"/>
    </row>
    <row r="928" spans="2:2" x14ac:dyDescent="0.35">
      <c r="B928" s="174"/>
    </row>
    <row r="929" spans="2:2" x14ac:dyDescent="0.35">
      <c r="B929" s="174"/>
    </row>
    <row r="930" spans="2:2" x14ac:dyDescent="0.35">
      <c r="B930" s="174"/>
    </row>
    <row r="931" spans="2:2" x14ac:dyDescent="0.35">
      <c r="B931" s="174"/>
    </row>
    <row r="932" spans="2:2" x14ac:dyDescent="0.35">
      <c r="B932" s="174"/>
    </row>
    <row r="933" spans="2:2" x14ac:dyDescent="0.35">
      <c r="B933" s="174"/>
    </row>
    <row r="934" spans="2:2" x14ac:dyDescent="0.35">
      <c r="B934" s="174"/>
    </row>
    <row r="935" spans="2:2" x14ac:dyDescent="0.35">
      <c r="B935" s="174"/>
    </row>
    <row r="936" spans="2:2" x14ac:dyDescent="0.35">
      <c r="B936" s="174"/>
    </row>
    <row r="937" spans="2:2" x14ac:dyDescent="0.35">
      <c r="B937" s="174"/>
    </row>
    <row r="938" spans="2:2" x14ac:dyDescent="0.35">
      <c r="B938" s="174"/>
    </row>
    <row r="939" spans="2:2" x14ac:dyDescent="0.35">
      <c r="B939" s="174"/>
    </row>
    <row r="940" spans="2:2" x14ac:dyDescent="0.35">
      <c r="B940" s="174"/>
    </row>
    <row r="941" spans="2:2" x14ac:dyDescent="0.35">
      <c r="B941" s="174"/>
    </row>
    <row r="942" spans="2:2" x14ac:dyDescent="0.35">
      <c r="B942" s="174"/>
    </row>
    <row r="943" spans="2:2" x14ac:dyDescent="0.35">
      <c r="B943" s="174"/>
    </row>
    <row r="944" spans="2:2" x14ac:dyDescent="0.35">
      <c r="B944" s="174"/>
    </row>
    <row r="945" spans="2:2" x14ac:dyDescent="0.35">
      <c r="B945" s="174"/>
    </row>
    <row r="946" spans="2:2" x14ac:dyDescent="0.35">
      <c r="B946" s="174"/>
    </row>
    <row r="947" spans="2:2" x14ac:dyDescent="0.35">
      <c r="B947" s="174"/>
    </row>
    <row r="948" spans="2:2" x14ac:dyDescent="0.35">
      <c r="B948" s="174"/>
    </row>
    <row r="949" spans="2:2" x14ac:dyDescent="0.35">
      <c r="B949" s="174"/>
    </row>
    <row r="950" spans="2:2" x14ac:dyDescent="0.35">
      <c r="B950" s="174"/>
    </row>
    <row r="951" spans="2:2" x14ac:dyDescent="0.35">
      <c r="B951" s="174"/>
    </row>
    <row r="952" spans="2:2" x14ac:dyDescent="0.35">
      <c r="B952" s="174"/>
    </row>
    <row r="953" spans="2:2" x14ac:dyDescent="0.35">
      <c r="B953" s="174"/>
    </row>
    <row r="954" spans="2:2" x14ac:dyDescent="0.35">
      <c r="B954" s="174"/>
    </row>
    <row r="955" spans="2:2" x14ac:dyDescent="0.35">
      <c r="B955" s="174"/>
    </row>
    <row r="956" spans="2:2" x14ac:dyDescent="0.35">
      <c r="B956" s="174"/>
    </row>
    <row r="957" spans="2:2" x14ac:dyDescent="0.35">
      <c r="B957" s="174"/>
    </row>
    <row r="958" spans="2:2" x14ac:dyDescent="0.35">
      <c r="B958" s="174"/>
    </row>
    <row r="959" spans="2:2" x14ac:dyDescent="0.35">
      <c r="B959" s="174"/>
    </row>
    <row r="960" spans="2:2" x14ac:dyDescent="0.35">
      <c r="B960" s="174"/>
    </row>
    <row r="961" spans="2:2" x14ac:dyDescent="0.35">
      <c r="B961" s="174"/>
    </row>
    <row r="962" spans="2:2" x14ac:dyDescent="0.35">
      <c r="B962" s="174"/>
    </row>
    <row r="963" spans="2:2" x14ac:dyDescent="0.35">
      <c r="B963" s="174"/>
    </row>
    <row r="964" spans="2:2" x14ac:dyDescent="0.35">
      <c r="B964" s="174"/>
    </row>
    <row r="965" spans="2:2" x14ac:dyDescent="0.35">
      <c r="B965" s="174"/>
    </row>
    <row r="966" spans="2:2" x14ac:dyDescent="0.35">
      <c r="B966" s="174"/>
    </row>
    <row r="967" spans="2:2" x14ac:dyDescent="0.35">
      <c r="B967" s="174"/>
    </row>
    <row r="968" spans="2:2" x14ac:dyDescent="0.35">
      <c r="B968" s="174"/>
    </row>
    <row r="969" spans="2:2" x14ac:dyDescent="0.35">
      <c r="B969" s="174"/>
    </row>
    <row r="970" spans="2:2" x14ac:dyDescent="0.35">
      <c r="B970" s="174"/>
    </row>
    <row r="971" spans="2:2" x14ac:dyDescent="0.35">
      <c r="B971" s="174"/>
    </row>
    <row r="972" spans="2:2" x14ac:dyDescent="0.35">
      <c r="B972" s="174"/>
    </row>
    <row r="973" spans="2:2" x14ac:dyDescent="0.35">
      <c r="B973" s="174"/>
    </row>
    <row r="974" spans="2:2" x14ac:dyDescent="0.35">
      <c r="B974" s="174"/>
    </row>
    <row r="975" spans="2:2" x14ac:dyDescent="0.35">
      <c r="B975" s="174"/>
    </row>
    <row r="976" spans="2:2" x14ac:dyDescent="0.35">
      <c r="B976" s="174"/>
    </row>
    <row r="977" spans="2:2" x14ac:dyDescent="0.35">
      <c r="B977" s="174"/>
    </row>
    <row r="978" spans="2:2" x14ac:dyDescent="0.35">
      <c r="B978" s="174"/>
    </row>
    <row r="979" spans="2:2" x14ac:dyDescent="0.35">
      <c r="B979" s="174"/>
    </row>
    <row r="980" spans="2:2" x14ac:dyDescent="0.35">
      <c r="B980" s="174"/>
    </row>
    <row r="981" spans="2:2" x14ac:dyDescent="0.35">
      <c r="B981" s="174"/>
    </row>
    <row r="982" spans="2:2" x14ac:dyDescent="0.35">
      <c r="B982" s="174"/>
    </row>
    <row r="983" spans="2:2" x14ac:dyDescent="0.35">
      <c r="B983" s="174"/>
    </row>
    <row r="984" spans="2:2" x14ac:dyDescent="0.35">
      <c r="B984" s="174"/>
    </row>
    <row r="985" spans="2:2" x14ac:dyDescent="0.35">
      <c r="B985" s="174"/>
    </row>
    <row r="986" spans="2:2" x14ac:dyDescent="0.35">
      <c r="B986" s="174"/>
    </row>
    <row r="987" spans="2:2" x14ac:dyDescent="0.35">
      <c r="B987" s="174"/>
    </row>
    <row r="988" spans="2:2" x14ac:dyDescent="0.35">
      <c r="B988" s="174"/>
    </row>
    <row r="989" spans="2:2" x14ac:dyDescent="0.35">
      <c r="B989" s="174"/>
    </row>
    <row r="990" spans="2:2" x14ac:dyDescent="0.35">
      <c r="B990" s="174"/>
    </row>
    <row r="991" spans="2:2" x14ac:dyDescent="0.35">
      <c r="B991" s="174"/>
    </row>
    <row r="992" spans="2:2" x14ac:dyDescent="0.35">
      <c r="B992" s="174"/>
    </row>
    <row r="993" spans="2:2" x14ac:dyDescent="0.35">
      <c r="B993" s="174"/>
    </row>
    <row r="994" spans="2:2" x14ac:dyDescent="0.35">
      <c r="B994" s="174"/>
    </row>
    <row r="995" spans="2:2" x14ac:dyDescent="0.35">
      <c r="B995" s="174"/>
    </row>
    <row r="996" spans="2:2" x14ac:dyDescent="0.35">
      <c r="B996" s="174"/>
    </row>
    <row r="997" spans="2:2" x14ac:dyDescent="0.35">
      <c r="B997" s="174"/>
    </row>
    <row r="998" spans="2:2" x14ac:dyDescent="0.35">
      <c r="B998" s="174"/>
    </row>
    <row r="999" spans="2:2" x14ac:dyDescent="0.35">
      <c r="B999" s="174"/>
    </row>
    <row r="1000" spans="2:2" x14ac:dyDescent="0.35">
      <c r="B1000" s="174"/>
    </row>
    <row r="1001" spans="2:2" x14ac:dyDescent="0.35">
      <c r="B1001" s="174"/>
    </row>
    <row r="1002" spans="2:2" x14ac:dyDescent="0.35">
      <c r="B1002" s="174"/>
    </row>
    <row r="1003" spans="2:2" x14ac:dyDescent="0.35">
      <c r="B1003" s="174"/>
    </row>
    <row r="1004" spans="2:2" x14ac:dyDescent="0.35">
      <c r="B1004" s="174"/>
    </row>
    <row r="1005" spans="2:2" x14ac:dyDescent="0.35">
      <c r="B1005" s="174"/>
    </row>
    <row r="1006" spans="2:2" x14ac:dyDescent="0.35">
      <c r="B1006" s="174"/>
    </row>
    <row r="1007" spans="2:2" x14ac:dyDescent="0.35">
      <c r="B1007" s="174"/>
    </row>
    <row r="1008" spans="2:2" x14ac:dyDescent="0.35">
      <c r="B1008" s="174"/>
    </row>
    <row r="1009" spans="2:2" x14ac:dyDescent="0.35">
      <c r="B1009" s="174"/>
    </row>
    <row r="1010" spans="2:2" x14ac:dyDescent="0.35">
      <c r="B1010" s="174"/>
    </row>
    <row r="1011" spans="2:2" x14ac:dyDescent="0.35">
      <c r="B1011" s="174"/>
    </row>
    <row r="1012" spans="2:2" x14ac:dyDescent="0.35">
      <c r="B1012" s="174"/>
    </row>
    <row r="1013" spans="2:2" x14ac:dyDescent="0.35">
      <c r="B1013" s="174"/>
    </row>
    <row r="1014" spans="2:2" x14ac:dyDescent="0.35">
      <c r="B1014" s="174"/>
    </row>
    <row r="1015" spans="2:2" x14ac:dyDescent="0.35">
      <c r="B1015" s="174"/>
    </row>
    <row r="1016" spans="2:2" x14ac:dyDescent="0.35">
      <c r="B1016" s="174"/>
    </row>
    <row r="1017" spans="2:2" x14ac:dyDescent="0.35">
      <c r="B1017" s="174"/>
    </row>
    <row r="1018" spans="2:2" x14ac:dyDescent="0.35">
      <c r="B1018" s="174"/>
    </row>
    <row r="1019" spans="2:2" x14ac:dyDescent="0.35">
      <c r="B1019" s="174"/>
    </row>
    <row r="1020" spans="2:2" x14ac:dyDescent="0.35">
      <c r="B1020" s="174"/>
    </row>
    <row r="1021" spans="2:2" x14ac:dyDescent="0.35">
      <c r="B1021" s="174"/>
    </row>
    <row r="1022" spans="2:2" x14ac:dyDescent="0.35">
      <c r="B1022" s="174"/>
    </row>
    <row r="1023" spans="2:2" x14ac:dyDescent="0.35">
      <c r="B1023" s="174"/>
    </row>
    <row r="1024" spans="2:2" x14ac:dyDescent="0.35">
      <c r="B1024" s="174"/>
    </row>
    <row r="1025" spans="2:2" x14ac:dyDescent="0.35">
      <c r="B1025" s="174"/>
    </row>
    <row r="1026" spans="2:2" x14ac:dyDescent="0.35">
      <c r="B1026" s="174"/>
    </row>
    <row r="1027" spans="2:2" x14ac:dyDescent="0.35">
      <c r="B1027" s="174"/>
    </row>
    <row r="1028" spans="2:2" x14ac:dyDescent="0.35">
      <c r="B1028" s="174"/>
    </row>
    <row r="1029" spans="2:2" x14ac:dyDescent="0.35">
      <c r="B1029" s="174"/>
    </row>
    <row r="1030" spans="2:2" x14ac:dyDescent="0.35">
      <c r="B1030" s="174"/>
    </row>
    <row r="1031" spans="2:2" x14ac:dyDescent="0.35">
      <c r="B1031" s="174"/>
    </row>
    <row r="1032" spans="2:2" x14ac:dyDescent="0.35">
      <c r="B1032" s="174"/>
    </row>
    <row r="1033" spans="2:2" x14ac:dyDescent="0.35">
      <c r="B1033" s="174"/>
    </row>
    <row r="1034" spans="2:2" x14ac:dyDescent="0.35">
      <c r="B1034" s="174"/>
    </row>
    <row r="1035" spans="2:2" x14ac:dyDescent="0.35">
      <c r="B1035" s="174"/>
    </row>
    <row r="1036" spans="2:2" x14ac:dyDescent="0.35">
      <c r="B1036" s="174"/>
    </row>
    <row r="1037" spans="2:2" x14ac:dyDescent="0.35">
      <c r="B1037" s="174"/>
    </row>
    <row r="1038" spans="2:2" x14ac:dyDescent="0.35">
      <c r="B1038" s="174"/>
    </row>
    <row r="1039" spans="2:2" x14ac:dyDescent="0.35">
      <c r="B1039" s="174"/>
    </row>
    <row r="1040" spans="2:2" x14ac:dyDescent="0.35">
      <c r="B1040" s="174"/>
    </row>
    <row r="1041" spans="2:2" x14ac:dyDescent="0.35">
      <c r="B1041" s="174"/>
    </row>
    <row r="1042" spans="2:2" x14ac:dyDescent="0.35">
      <c r="B1042" s="174"/>
    </row>
    <row r="1043" spans="2:2" x14ac:dyDescent="0.35">
      <c r="B1043" s="174"/>
    </row>
    <row r="1044" spans="2:2" x14ac:dyDescent="0.35">
      <c r="B1044" s="174"/>
    </row>
    <row r="1045" spans="2:2" x14ac:dyDescent="0.35">
      <c r="B1045" s="174"/>
    </row>
    <row r="1046" spans="2:2" x14ac:dyDescent="0.35">
      <c r="B1046" s="174"/>
    </row>
    <row r="1047" spans="2:2" x14ac:dyDescent="0.35">
      <c r="B1047" s="174"/>
    </row>
    <row r="1048" spans="2:2" x14ac:dyDescent="0.35">
      <c r="B1048" s="174"/>
    </row>
    <row r="1049" spans="2:2" x14ac:dyDescent="0.35">
      <c r="B1049" s="174"/>
    </row>
    <row r="1050" spans="2:2" x14ac:dyDescent="0.35">
      <c r="B1050" s="174"/>
    </row>
    <row r="1051" spans="2:2" x14ac:dyDescent="0.35">
      <c r="B1051" s="174"/>
    </row>
    <row r="1052" spans="2:2" x14ac:dyDescent="0.35">
      <c r="B1052" s="174"/>
    </row>
    <row r="1053" spans="2:2" x14ac:dyDescent="0.35">
      <c r="B1053" s="174"/>
    </row>
    <row r="1054" spans="2:2" x14ac:dyDescent="0.35">
      <c r="B1054" s="174"/>
    </row>
    <row r="1055" spans="2:2" x14ac:dyDescent="0.35">
      <c r="B1055" s="174"/>
    </row>
    <row r="1056" spans="2:2" x14ac:dyDescent="0.35">
      <c r="B1056" s="174"/>
    </row>
    <row r="1057" spans="2:2" x14ac:dyDescent="0.35">
      <c r="B1057" s="174"/>
    </row>
    <row r="1058" spans="2:2" x14ac:dyDescent="0.35">
      <c r="B1058" s="174"/>
    </row>
    <row r="1059" spans="2:2" x14ac:dyDescent="0.35">
      <c r="B1059" s="174"/>
    </row>
    <row r="1060" spans="2:2" x14ac:dyDescent="0.35">
      <c r="B1060" s="174"/>
    </row>
    <row r="1061" spans="2:2" x14ac:dyDescent="0.35">
      <c r="B1061" s="174"/>
    </row>
    <row r="1062" spans="2:2" x14ac:dyDescent="0.35">
      <c r="B1062" s="174"/>
    </row>
    <row r="1063" spans="2:2" x14ac:dyDescent="0.35">
      <c r="B1063" s="174"/>
    </row>
    <row r="1064" spans="2:2" x14ac:dyDescent="0.35">
      <c r="B1064" s="174"/>
    </row>
    <row r="1065" spans="2:2" x14ac:dyDescent="0.35">
      <c r="B1065" s="174"/>
    </row>
    <row r="1066" spans="2:2" x14ac:dyDescent="0.35">
      <c r="B1066" s="174"/>
    </row>
    <row r="1067" spans="2:2" x14ac:dyDescent="0.35">
      <c r="B1067" s="174"/>
    </row>
    <row r="1068" spans="2:2" x14ac:dyDescent="0.35">
      <c r="B1068" s="174"/>
    </row>
    <row r="1069" spans="2:2" x14ac:dyDescent="0.35">
      <c r="B1069" s="174"/>
    </row>
    <row r="1070" spans="2:2" x14ac:dyDescent="0.35">
      <c r="B1070" s="174"/>
    </row>
    <row r="1071" spans="2:2" x14ac:dyDescent="0.35">
      <c r="B1071" s="174"/>
    </row>
    <row r="1072" spans="2:2" x14ac:dyDescent="0.35">
      <c r="B1072" s="174"/>
    </row>
    <row r="1073" spans="2:2" x14ac:dyDescent="0.35">
      <c r="B1073" s="174"/>
    </row>
    <row r="1074" spans="2:2" x14ac:dyDescent="0.35">
      <c r="B1074" s="174"/>
    </row>
    <row r="1075" spans="2:2" x14ac:dyDescent="0.35">
      <c r="B1075" s="174"/>
    </row>
    <row r="1076" spans="2:2" x14ac:dyDescent="0.35">
      <c r="B1076" s="174"/>
    </row>
    <row r="1077" spans="2:2" x14ac:dyDescent="0.35">
      <c r="B1077" s="174"/>
    </row>
    <row r="1078" spans="2:2" x14ac:dyDescent="0.35">
      <c r="B1078" s="174"/>
    </row>
    <row r="1079" spans="2:2" x14ac:dyDescent="0.35">
      <c r="B1079" s="174"/>
    </row>
    <row r="1080" spans="2:2" x14ac:dyDescent="0.35">
      <c r="B1080" s="174"/>
    </row>
    <row r="1081" spans="2:2" x14ac:dyDescent="0.35">
      <c r="B1081" s="174"/>
    </row>
    <row r="1082" spans="2:2" x14ac:dyDescent="0.35">
      <c r="B1082" s="174"/>
    </row>
    <row r="1083" spans="2:2" x14ac:dyDescent="0.35">
      <c r="B1083" s="174"/>
    </row>
    <row r="1084" spans="2:2" x14ac:dyDescent="0.35">
      <c r="B1084" s="174"/>
    </row>
    <row r="1085" spans="2:2" x14ac:dyDescent="0.35">
      <c r="B1085" s="174"/>
    </row>
    <row r="1086" spans="2:2" x14ac:dyDescent="0.35">
      <c r="B1086" s="174"/>
    </row>
    <row r="1087" spans="2:2" x14ac:dyDescent="0.35">
      <c r="B1087" s="174"/>
    </row>
    <row r="1088" spans="2:2" x14ac:dyDescent="0.35">
      <c r="B1088" s="174"/>
    </row>
    <row r="1089" spans="2:2" x14ac:dyDescent="0.35">
      <c r="B1089" s="174"/>
    </row>
    <row r="1090" spans="2:2" x14ac:dyDescent="0.35">
      <c r="B1090" s="174"/>
    </row>
    <row r="1091" spans="2:2" x14ac:dyDescent="0.35">
      <c r="B1091" s="174"/>
    </row>
    <row r="1092" spans="2:2" x14ac:dyDescent="0.35">
      <c r="B1092" s="174"/>
    </row>
    <row r="1093" spans="2:2" x14ac:dyDescent="0.35">
      <c r="B1093" s="174"/>
    </row>
    <row r="1094" spans="2:2" x14ac:dyDescent="0.35">
      <c r="B1094" s="174"/>
    </row>
    <row r="1095" spans="2:2" x14ac:dyDescent="0.35">
      <c r="B1095" s="174"/>
    </row>
    <row r="1096" spans="2:2" x14ac:dyDescent="0.35">
      <c r="B1096" s="174"/>
    </row>
    <row r="1097" spans="2:2" x14ac:dyDescent="0.35">
      <c r="B1097" s="174"/>
    </row>
    <row r="1098" spans="2:2" x14ac:dyDescent="0.35">
      <c r="B1098" s="174"/>
    </row>
    <row r="1099" spans="2:2" x14ac:dyDescent="0.35">
      <c r="B1099" s="174"/>
    </row>
    <row r="1100" spans="2:2" x14ac:dyDescent="0.35">
      <c r="B1100" s="174"/>
    </row>
    <row r="1101" spans="2:2" x14ac:dyDescent="0.35">
      <c r="B1101" s="174"/>
    </row>
    <row r="1102" spans="2:2" x14ac:dyDescent="0.35">
      <c r="B1102" s="174"/>
    </row>
    <row r="1103" spans="2:2" x14ac:dyDescent="0.35">
      <c r="B1103" s="174"/>
    </row>
    <row r="1104" spans="2:2" x14ac:dyDescent="0.35">
      <c r="B1104" s="174"/>
    </row>
    <row r="1105" spans="2:2" x14ac:dyDescent="0.35">
      <c r="B1105" s="174"/>
    </row>
    <row r="1106" spans="2:2" x14ac:dyDescent="0.35">
      <c r="B1106" s="174"/>
    </row>
    <row r="1107" spans="2:2" x14ac:dyDescent="0.35">
      <c r="B1107" s="174"/>
    </row>
    <row r="1108" spans="2:2" x14ac:dyDescent="0.35">
      <c r="B1108" s="174"/>
    </row>
    <row r="1109" spans="2:2" x14ac:dyDescent="0.35">
      <c r="B1109" s="174"/>
    </row>
    <row r="1110" spans="2:2" x14ac:dyDescent="0.35">
      <c r="B1110" s="174"/>
    </row>
    <row r="1111" spans="2:2" x14ac:dyDescent="0.35">
      <c r="B1111" s="174"/>
    </row>
    <row r="1112" spans="2:2" x14ac:dyDescent="0.35">
      <c r="B1112" s="174"/>
    </row>
    <row r="1113" spans="2:2" x14ac:dyDescent="0.35">
      <c r="B1113" s="174"/>
    </row>
    <row r="1114" spans="2:2" x14ac:dyDescent="0.35">
      <c r="B1114" s="174"/>
    </row>
    <row r="1115" spans="2:2" x14ac:dyDescent="0.35">
      <c r="B1115" s="174"/>
    </row>
    <row r="1116" spans="2:2" x14ac:dyDescent="0.35">
      <c r="B1116" s="174"/>
    </row>
    <row r="1117" spans="2:2" x14ac:dyDescent="0.35">
      <c r="B1117" s="174"/>
    </row>
    <row r="1118" spans="2:2" x14ac:dyDescent="0.35">
      <c r="B1118" s="174"/>
    </row>
    <row r="1119" spans="2:2" x14ac:dyDescent="0.35">
      <c r="B1119" s="174"/>
    </row>
    <row r="1120" spans="2:2" x14ac:dyDescent="0.35">
      <c r="B1120" s="174"/>
    </row>
    <row r="1121" spans="2:2" x14ac:dyDescent="0.35">
      <c r="B1121" s="174"/>
    </row>
    <row r="1122" spans="2:2" x14ac:dyDescent="0.35">
      <c r="B1122" s="174"/>
    </row>
    <row r="1123" spans="2:2" x14ac:dyDescent="0.35">
      <c r="B1123" s="174"/>
    </row>
    <row r="1124" spans="2:2" x14ac:dyDescent="0.35">
      <c r="B1124" s="174"/>
    </row>
    <row r="1125" spans="2:2" x14ac:dyDescent="0.35">
      <c r="B1125" s="174"/>
    </row>
    <row r="1126" spans="2:2" x14ac:dyDescent="0.35">
      <c r="B1126" s="174"/>
    </row>
    <row r="1127" spans="2:2" x14ac:dyDescent="0.35">
      <c r="B1127" s="174"/>
    </row>
    <row r="1128" spans="2:2" x14ac:dyDescent="0.35">
      <c r="B1128" s="174"/>
    </row>
    <row r="1129" spans="2:2" x14ac:dyDescent="0.35">
      <c r="B1129" s="174"/>
    </row>
    <row r="1130" spans="2:2" x14ac:dyDescent="0.35">
      <c r="B1130" s="174"/>
    </row>
    <row r="1131" spans="2:2" x14ac:dyDescent="0.35">
      <c r="B1131" s="174"/>
    </row>
    <row r="1132" spans="2:2" x14ac:dyDescent="0.35">
      <c r="B1132" s="174"/>
    </row>
    <row r="1133" spans="2:2" x14ac:dyDescent="0.35">
      <c r="B1133" s="174"/>
    </row>
    <row r="1134" spans="2:2" x14ac:dyDescent="0.35">
      <c r="B1134" s="174"/>
    </row>
    <row r="1135" spans="2:2" x14ac:dyDescent="0.35">
      <c r="B1135" s="174"/>
    </row>
    <row r="1136" spans="2:2" x14ac:dyDescent="0.35">
      <c r="B1136" s="174"/>
    </row>
    <row r="1137" spans="2:2" x14ac:dyDescent="0.35">
      <c r="B1137" s="174"/>
    </row>
    <row r="1138" spans="2:2" x14ac:dyDescent="0.35">
      <c r="B1138" s="174"/>
    </row>
    <row r="1139" spans="2:2" x14ac:dyDescent="0.35">
      <c r="B1139" s="174"/>
    </row>
    <row r="1140" spans="2:2" x14ac:dyDescent="0.35">
      <c r="B1140" s="174"/>
    </row>
    <row r="1141" spans="2:2" x14ac:dyDescent="0.35">
      <c r="B1141" s="174"/>
    </row>
    <row r="1142" spans="2:2" x14ac:dyDescent="0.35">
      <c r="B1142" s="174"/>
    </row>
    <row r="1143" spans="2:2" x14ac:dyDescent="0.35">
      <c r="B1143" s="174"/>
    </row>
    <row r="1144" spans="2:2" x14ac:dyDescent="0.35">
      <c r="B1144" s="174"/>
    </row>
    <row r="1145" spans="2:2" x14ac:dyDescent="0.35">
      <c r="B1145" s="174"/>
    </row>
    <row r="1146" spans="2:2" x14ac:dyDescent="0.35">
      <c r="B1146" s="174"/>
    </row>
    <row r="1147" spans="2:2" x14ac:dyDescent="0.35">
      <c r="B1147" s="174"/>
    </row>
    <row r="1148" spans="2:2" x14ac:dyDescent="0.35">
      <c r="B1148" s="174"/>
    </row>
    <row r="1149" spans="2:2" x14ac:dyDescent="0.35">
      <c r="B1149" s="174"/>
    </row>
    <row r="1150" spans="2:2" x14ac:dyDescent="0.35">
      <c r="B1150" s="174"/>
    </row>
    <row r="1151" spans="2:2" x14ac:dyDescent="0.35">
      <c r="B1151" s="174"/>
    </row>
    <row r="1152" spans="2:2" x14ac:dyDescent="0.35">
      <c r="B1152" s="174"/>
    </row>
    <row r="1153" spans="2:2" x14ac:dyDescent="0.35">
      <c r="B1153" s="174"/>
    </row>
    <row r="1154" spans="2:2" x14ac:dyDescent="0.35">
      <c r="B1154" s="174"/>
    </row>
    <row r="1155" spans="2:2" x14ac:dyDescent="0.35">
      <c r="B1155" s="174"/>
    </row>
    <row r="1156" spans="2:2" x14ac:dyDescent="0.35">
      <c r="B1156" s="174"/>
    </row>
    <row r="1157" spans="2:2" x14ac:dyDescent="0.35">
      <c r="B1157" s="174"/>
    </row>
    <row r="1158" spans="2:2" x14ac:dyDescent="0.35">
      <c r="B1158" s="174"/>
    </row>
    <row r="1159" spans="2:2" x14ac:dyDescent="0.35">
      <c r="B1159" s="174"/>
    </row>
    <row r="1160" spans="2:2" x14ac:dyDescent="0.35">
      <c r="B1160" s="174"/>
    </row>
    <row r="1161" spans="2:2" x14ac:dyDescent="0.35">
      <c r="B1161" s="174"/>
    </row>
    <row r="1162" spans="2:2" x14ac:dyDescent="0.35">
      <c r="B1162" s="174"/>
    </row>
    <row r="1163" spans="2:2" x14ac:dyDescent="0.35">
      <c r="B1163" s="174"/>
    </row>
    <row r="1164" spans="2:2" x14ac:dyDescent="0.35">
      <c r="B1164" s="174"/>
    </row>
    <row r="1165" spans="2:2" x14ac:dyDescent="0.35">
      <c r="B1165" s="174"/>
    </row>
    <row r="1166" spans="2:2" x14ac:dyDescent="0.35">
      <c r="B1166" s="174"/>
    </row>
    <row r="1167" spans="2:2" x14ac:dyDescent="0.35">
      <c r="B1167" s="174"/>
    </row>
    <row r="1168" spans="2:2" x14ac:dyDescent="0.35">
      <c r="B1168" s="174"/>
    </row>
    <row r="1169" spans="2:2" x14ac:dyDescent="0.35">
      <c r="B1169" s="174"/>
    </row>
    <row r="1170" spans="2:2" x14ac:dyDescent="0.35">
      <c r="B1170" s="174"/>
    </row>
    <row r="1171" spans="2:2" x14ac:dyDescent="0.35">
      <c r="B1171" s="174"/>
    </row>
    <row r="1172" spans="2:2" x14ac:dyDescent="0.35">
      <c r="B1172" s="174"/>
    </row>
    <row r="1173" spans="2:2" x14ac:dyDescent="0.35">
      <c r="B1173" s="174"/>
    </row>
    <row r="1174" spans="2:2" x14ac:dyDescent="0.35">
      <c r="B1174" s="174"/>
    </row>
    <row r="1175" spans="2:2" x14ac:dyDescent="0.35">
      <c r="B1175" s="174"/>
    </row>
    <row r="1176" spans="2:2" x14ac:dyDescent="0.35">
      <c r="B1176" s="174"/>
    </row>
    <row r="1177" spans="2:2" x14ac:dyDescent="0.35">
      <c r="B1177" s="174"/>
    </row>
    <row r="1178" spans="2:2" x14ac:dyDescent="0.35">
      <c r="B1178" s="174"/>
    </row>
    <row r="1179" spans="2:2" x14ac:dyDescent="0.35">
      <c r="B1179" s="174"/>
    </row>
    <row r="1180" spans="2:2" x14ac:dyDescent="0.35">
      <c r="B1180" s="174"/>
    </row>
    <row r="1181" spans="2:2" x14ac:dyDescent="0.35">
      <c r="B1181" s="174"/>
    </row>
    <row r="1182" spans="2:2" x14ac:dyDescent="0.35">
      <c r="B1182" s="174"/>
    </row>
    <row r="1183" spans="2:2" x14ac:dyDescent="0.35">
      <c r="B1183" s="174"/>
    </row>
    <row r="1184" spans="2:2" x14ac:dyDescent="0.35">
      <c r="B1184" s="174"/>
    </row>
    <row r="1185" spans="2:2" x14ac:dyDescent="0.35">
      <c r="B1185" s="174"/>
    </row>
    <row r="1186" spans="2:2" x14ac:dyDescent="0.35">
      <c r="B1186" s="174"/>
    </row>
    <row r="1187" spans="2:2" x14ac:dyDescent="0.35">
      <c r="B1187" s="174"/>
    </row>
    <row r="1188" spans="2:2" x14ac:dyDescent="0.35">
      <c r="B1188" s="174"/>
    </row>
    <row r="1189" spans="2:2" x14ac:dyDescent="0.35">
      <c r="B1189" s="174"/>
    </row>
    <row r="1190" spans="2:2" x14ac:dyDescent="0.35">
      <c r="B1190" s="174"/>
    </row>
    <row r="1191" spans="2:2" x14ac:dyDescent="0.35">
      <c r="B1191" s="174"/>
    </row>
    <row r="1192" spans="2:2" x14ac:dyDescent="0.35">
      <c r="B1192" s="174"/>
    </row>
    <row r="1193" spans="2:2" x14ac:dyDescent="0.35">
      <c r="B1193" s="174"/>
    </row>
    <row r="1194" spans="2:2" x14ac:dyDescent="0.35">
      <c r="B1194" s="174"/>
    </row>
    <row r="1195" spans="2:2" x14ac:dyDescent="0.35">
      <c r="B1195" s="174"/>
    </row>
    <row r="1196" spans="2:2" x14ac:dyDescent="0.35">
      <c r="B1196" s="174"/>
    </row>
    <row r="1197" spans="2:2" x14ac:dyDescent="0.35">
      <c r="B1197" s="174"/>
    </row>
    <row r="1198" spans="2:2" x14ac:dyDescent="0.35">
      <c r="B1198" s="174"/>
    </row>
    <row r="1199" spans="2:2" x14ac:dyDescent="0.35">
      <c r="B1199" s="174"/>
    </row>
    <row r="1200" spans="2:2" x14ac:dyDescent="0.35">
      <c r="B1200" s="174"/>
    </row>
    <row r="1201" spans="2:2" x14ac:dyDescent="0.35">
      <c r="B1201" s="174"/>
    </row>
    <row r="1202" spans="2:2" x14ac:dyDescent="0.35">
      <c r="B1202" s="174"/>
    </row>
    <row r="1203" spans="2:2" x14ac:dyDescent="0.35">
      <c r="B1203" s="174"/>
    </row>
    <row r="1204" spans="2:2" x14ac:dyDescent="0.35">
      <c r="B1204" s="174"/>
    </row>
    <row r="1205" spans="2:2" x14ac:dyDescent="0.35">
      <c r="B1205" s="174"/>
    </row>
    <row r="1206" spans="2:2" x14ac:dyDescent="0.35">
      <c r="B1206" s="174"/>
    </row>
    <row r="1207" spans="2:2" x14ac:dyDescent="0.35">
      <c r="B1207" s="174"/>
    </row>
    <row r="1208" spans="2:2" x14ac:dyDescent="0.35">
      <c r="B1208" s="174"/>
    </row>
    <row r="1209" spans="2:2" x14ac:dyDescent="0.35">
      <c r="B1209" s="174"/>
    </row>
    <row r="1210" spans="2:2" x14ac:dyDescent="0.35">
      <c r="B1210" s="174"/>
    </row>
    <row r="1211" spans="2:2" x14ac:dyDescent="0.35">
      <c r="B1211" s="174"/>
    </row>
    <row r="1212" spans="2:2" x14ac:dyDescent="0.35">
      <c r="B1212" s="174"/>
    </row>
    <row r="1213" spans="2:2" x14ac:dyDescent="0.35">
      <c r="B1213" s="174"/>
    </row>
    <row r="1214" spans="2:2" x14ac:dyDescent="0.35">
      <c r="B1214" s="174"/>
    </row>
    <row r="1215" spans="2:2" x14ac:dyDescent="0.35">
      <c r="B1215" s="174"/>
    </row>
    <row r="1216" spans="2:2" x14ac:dyDescent="0.35">
      <c r="B1216" s="174"/>
    </row>
    <row r="1217" spans="2:2" x14ac:dyDescent="0.35">
      <c r="B1217" s="174"/>
    </row>
    <row r="1218" spans="2:2" x14ac:dyDescent="0.35">
      <c r="B1218" s="174"/>
    </row>
    <row r="1219" spans="2:2" x14ac:dyDescent="0.35">
      <c r="B1219" s="174"/>
    </row>
    <row r="1220" spans="2:2" x14ac:dyDescent="0.35">
      <c r="B1220" s="174"/>
    </row>
    <row r="1221" spans="2:2" x14ac:dyDescent="0.35">
      <c r="B1221" s="174"/>
    </row>
    <row r="1222" spans="2:2" x14ac:dyDescent="0.35">
      <c r="B1222" s="174"/>
    </row>
    <row r="1223" spans="2:2" x14ac:dyDescent="0.35">
      <c r="B1223" s="174"/>
    </row>
    <row r="1224" spans="2:2" x14ac:dyDescent="0.35">
      <c r="B1224" s="174"/>
    </row>
    <row r="1225" spans="2:2" x14ac:dyDescent="0.35">
      <c r="B1225" s="174"/>
    </row>
    <row r="1226" spans="2:2" x14ac:dyDescent="0.35">
      <c r="B1226" s="174"/>
    </row>
    <row r="1227" spans="2:2" x14ac:dyDescent="0.35">
      <c r="B1227" s="174"/>
    </row>
    <row r="1228" spans="2:2" x14ac:dyDescent="0.35">
      <c r="B1228" s="174"/>
    </row>
    <row r="1229" spans="2:2" x14ac:dyDescent="0.35">
      <c r="B1229" s="174"/>
    </row>
    <row r="1230" spans="2:2" x14ac:dyDescent="0.35">
      <c r="B1230" s="174"/>
    </row>
    <row r="1231" spans="2:2" x14ac:dyDescent="0.35">
      <c r="B1231" s="174"/>
    </row>
    <row r="1232" spans="2:2" x14ac:dyDescent="0.35">
      <c r="B1232" s="174"/>
    </row>
    <row r="1233" spans="2:2" x14ac:dyDescent="0.35">
      <c r="B1233" s="174"/>
    </row>
    <row r="1234" spans="2:2" x14ac:dyDescent="0.35">
      <c r="B1234" s="174"/>
    </row>
    <row r="1235" spans="2:2" x14ac:dyDescent="0.35">
      <c r="B1235" s="174"/>
    </row>
    <row r="1236" spans="2:2" x14ac:dyDescent="0.35">
      <c r="B1236" s="174"/>
    </row>
    <row r="1237" spans="2:2" x14ac:dyDescent="0.35">
      <c r="B1237" s="174"/>
    </row>
    <row r="1238" spans="2:2" x14ac:dyDescent="0.35">
      <c r="B1238" s="174"/>
    </row>
    <row r="1239" spans="2:2" x14ac:dyDescent="0.35">
      <c r="B1239" s="174"/>
    </row>
    <row r="1240" spans="2:2" x14ac:dyDescent="0.35">
      <c r="B1240" s="174"/>
    </row>
    <row r="1241" spans="2:2" x14ac:dyDescent="0.35">
      <c r="B1241" s="174"/>
    </row>
    <row r="1242" spans="2:2" x14ac:dyDescent="0.35">
      <c r="B1242" s="174"/>
    </row>
    <row r="1243" spans="2:2" x14ac:dyDescent="0.35">
      <c r="B1243" s="174"/>
    </row>
    <row r="1244" spans="2:2" x14ac:dyDescent="0.35">
      <c r="B1244" s="174"/>
    </row>
    <row r="1245" spans="2:2" x14ac:dyDescent="0.35">
      <c r="B1245" s="174"/>
    </row>
    <row r="1246" spans="2:2" x14ac:dyDescent="0.35">
      <c r="B1246" s="174"/>
    </row>
    <row r="1247" spans="2:2" x14ac:dyDescent="0.35">
      <c r="B1247" s="174"/>
    </row>
    <row r="1248" spans="2:2" x14ac:dyDescent="0.35">
      <c r="B1248" s="174"/>
    </row>
    <row r="1249" spans="2:2" x14ac:dyDescent="0.35">
      <c r="B1249" s="174"/>
    </row>
    <row r="1250" spans="2:2" x14ac:dyDescent="0.35">
      <c r="B1250" s="174"/>
    </row>
    <row r="1251" spans="2:2" x14ac:dyDescent="0.35">
      <c r="B1251" s="174"/>
    </row>
    <row r="1252" spans="2:2" x14ac:dyDescent="0.35">
      <c r="B1252" s="174"/>
    </row>
    <row r="1253" spans="2:2" x14ac:dyDescent="0.35">
      <c r="B1253" s="174"/>
    </row>
    <row r="1254" spans="2:2" x14ac:dyDescent="0.35">
      <c r="B1254" s="174"/>
    </row>
    <row r="1255" spans="2:2" x14ac:dyDescent="0.35">
      <c r="B1255" s="174"/>
    </row>
    <row r="1256" spans="2:2" x14ac:dyDescent="0.35">
      <c r="B1256" s="174"/>
    </row>
    <row r="1257" spans="2:2" x14ac:dyDescent="0.35">
      <c r="B1257" s="174"/>
    </row>
    <row r="1258" spans="2:2" x14ac:dyDescent="0.35">
      <c r="B1258" s="174"/>
    </row>
    <row r="1259" spans="2:2" x14ac:dyDescent="0.35">
      <c r="B1259" s="174"/>
    </row>
    <row r="1260" spans="2:2" x14ac:dyDescent="0.35">
      <c r="B1260" s="174"/>
    </row>
    <row r="1261" spans="2:2" x14ac:dyDescent="0.35">
      <c r="B1261" s="174"/>
    </row>
    <row r="1262" spans="2:2" x14ac:dyDescent="0.35">
      <c r="B1262" s="174"/>
    </row>
    <row r="1263" spans="2:2" x14ac:dyDescent="0.35">
      <c r="B1263" s="174"/>
    </row>
    <row r="1264" spans="2:2" x14ac:dyDescent="0.35">
      <c r="B1264" s="174"/>
    </row>
    <row r="1265" spans="2:2" x14ac:dyDescent="0.35">
      <c r="B1265" s="174"/>
    </row>
    <row r="1266" spans="2:2" x14ac:dyDescent="0.35">
      <c r="B1266" s="174"/>
    </row>
    <row r="1267" spans="2:2" x14ac:dyDescent="0.35">
      <c r="B1267" s="174"/>
    </row>
    <row r="1268" spans="2:2" x14ac:dyDescent="0.35">
      <c r="B1268" s="174"/>
    </row>
    <row r="1269" spans="2:2" x14ac:dyDescent="0.35">
      <c r="B1269" s="174"/>
    </row>
    <row r="1270" spans="2:2" x14ac:dyDescent="0.35">
      <c r="B1270" s="174"/>
    </row>
    <row r="1271" spans="2:2" x14ac:dyDescent="0.35">
      <c r="B1271" s="174"/>
    </row>
    <row r="1272" spans="2:2" x14ac:dyDescent="0.35">
      <c r="B1272" s="174"/>
    </row>
    <row r="1273" spans="2:2" x14ac:dyDescent="0.35">
      <c r="B1273" s="174"/>
    </row>
    <row r="1274" spans="2:2" x14ac:dyDescent="0.35">
      <c r="B1274" s="174"/>
    </row>
    <row r="1275" spans="2:2" x14ac:dyDescent="0.35">
      <c r="B1275" s="174"/>
    </row>
    <row r="1276" spans="2:2" x14ac:dyDescent="0.35">
      <c r="B1276" s="174"/>
    </row>
    <row r="1277" spans="2:2" x14ac:dyDescent="0.35">
      <c r="B1277" s="174"/>
    </row>
    <row r="1278" spans="2:2" x14ac:dyDescent="0.35">
      <c r="B1278" s="174"/>
    </row>
    <row r="1279" spans="2:2" x14ac:dyDescent="0.35">
      <c r="B1279" s="174"/>
    </row>
    <row r="1280" spans="2:2" x14ac:dyDescent="0.35">
      <c r="B1280" s="174"/>
    </row>
    <row r="1281" spans="2:2" x14ac:dyDescent="0.35">
      <c r="B1281" s="174"/>
    </row>
    <row r="1282" spans="2:2" x14ac:dyDescent="0.35">
      <c r="B1282" s="174"/>
    </row>
    <row r="1283" spans="2:2" x14ac:dyDescent="0.35">
      <c r="B1283" s="174"/>
    </row>
    <row r="1284" spans="2:2" x14ac:dyDescent="0.35">
      <c r="B1284" s="174"/>
    </row>
    <row r="1285" spans="2:2" x14ac:dyDescent="0.35">
      <c r="B1285" s="174"/>
    </row>
    <row r="1286" spans="2:2" x14ac:dyDescent="0.35">
      <c r="B1286" s="174"/>
    </row>
    <row r="1287" spans="2:2" x14ac:dyDescent="0.35">
      <c r="B1287" s="174"/>
    </row>
    <row r="1288" spans="2:2" x14ac:dyDescent="0.35">
      <c r="B1288" s="174"/>
    </row>
    <row r="1289" spans="2:2" x14ac:dyDescent="0.35">
      <c r="B1289" s="174"/>
    </row>
    <row r="1290" spans="2:2" x14ac:dyDescent="0.35">
      <c r="B1290" s="174"/>
    </row>
    <row r="1291" spans="2:2" x14ac:dyDescent="0.35">
      <c r="B1291" s="174"/>
    </row>
    <row r="1292" spans="2:2" x14ac:dyDescent="0.35">
      <c r="B1292" s="174"/>
    </row>
    <row r="1293" spans="2:2" x14ac:dyDescent="0.35">
      <c r="B1293" s="174"/>
    </row>
    <row r="1294" spans="2:2" x14ac:dyDescent="0.35">
      <c r="B1294" s="174"/>
    </row>
    <row r="1295" spans="2:2" x14ac:dyDescent="0.35">
      <c r="B1295" s="174"/>
    </row>
    <row r="1296" spans="2:2" x14ac:dyDescent="0.35">
      <c r="B1296" s="174"/>
    </row>
    <row r="1297" spans="2:2" x14ac:dyDescent="0.35">
      <c r="B1297" s="174"/>
    </row>
    <row r="1298" spans="2:2" x14ac:dyDescent="0.35">
      <c r="B1298" s="174"/>
    </row>
    <row r="1299" spans="2:2" x14ac:dyDescent="0.35">
      <c r="B1299" s="174"/>
    </row>
    <row r="1300" spans="2:2" x14ac:dyDescent="0.35">
      <c r="B1300" s="174"/>
    </row>
    <row r="1301" spans="2:2" x14ac:dyDescent="0.35">
      <c r="B1301" s="174"/>
    </row>
    <row r="1302" spans="2:2" x14ac:dyDescent="0.35">
      <c r="B1302" s="174"/>
    </row>
    <row r="1303" spans="2:2" x14ac:dyDescent="0.35">
      <c r="B1303" s="174"/>
    </row>
    <row r="1304" spans="2:2" x14ac:dyDescent="0.35">
      <c r="B1304" s="174"/>
    </row>
    <row r="1305" spans="2:2" x14ac:dyDescent="0.35">
      <c r="B1305" s="174"/>
    </row>
    <row r="1306" spans="2:2" x14ac:dyDescent="0.35">
      <c r="B1306" s="174"/>
    </row>
    <row r="1307" spans="2:2" x14ac:dyDescent="0.35">
      <c r="B1307" s="174"/>
    </row>
    <row r="1308" spans="2:2" x14ac:dyDescent="0.35">
      <c r="B1308" s="174"/>
    </row>
    <row r="1309" spans="2:2" x14ac:dyDescent="0.35">
      <c r="B1309" s="174"/>
    </row>
    <row r="1310" spans="2:2" x14ac:dyDescent="0.35">
      <c r="B1310" s="174"/>
    </row>
    <row r="1311" spans="2:2" x14ac:dyDescent="0.35">
      <c r="B1311" s="174"/>
    </row>
    <row r="1312" spans="2:2" x14ac:dyDescent="0.35">
      <c r="B1312" s="174"/>
    </row>
    <row r="1313" spans="2:2" x14ac:dyDescent="0.35">
      <c r="B1313" s="174"/>
    </row>
    <row r="1314" spans="2:2" x14ac:dyDescent="0.35">
      <c r="B1314" s="174"/>
    </row>
    <row r="1315" spans="2:2" x14ac:dyDescent="0.35">
      <c r="B1315" s="174"/>
    </row>
    <row r="1316" spans="2:2" x14ac:dyDescent="0.35">
      <c r="B1316" s="174"/>
    </row>
    <row r="1317" spans="2:2" x14ac:dyDescent="0.35">
      <c r="B1317" s="174"/>
    </row>
    <row r="1318" spans="2:2" x14ac:dyDescent="0.35">
      <c r="B1318" s="174"/>
    </row>
    <row r="1319" spans="2:2" x14ac:dyDescent="0.35">
      <c r="B1319" s="174"/>
    </row>
    <row r="1320" spans="2:2" x14ac:dyDescent="0.35">
      <c r="B1320" s="174"/>
    </row>
    <row r="1321" spans="2:2" x14ac:dyDescent="0.35">
      <c r="B1321" s="174"/>
    </row>
    <row r="1322" spans="2:2" x14ac:dyDescent="0.35">
      <c r="B1322" s="174"/>
    </row>
    <row r="1323" spans="2:2" x14ac:dyDescent="0.35">
      <c r="B1323" s="174"/>
    </row>
    <row r="1324" spans="2:2" x14ac:dyDescent="0.35">
      <c r="B1324" s="174"/>
    </row>
    <row r="1325" spans="2:2" x14ac:dyDescent="0.35">
      <c r="B1325" s="174"/>
    </row>
    <row r="1326" spans="2:2" x14ac:dyDescent="0.35">
      <c r="B1326" s="174"/>
    </row>
    <row r="1327" spans="2:2" x14ac:dyDescent="0.35">
      <c r="B1327" s="174"/>
    </row>
    <row r="1328" spans="2:2" x14ac:dyDescent="0.35">
      <c r="B1328" s="174"/>
    </row>
    <row r="1329" spans="2:2" x14ac:dyDescent="0.35">
      <c r="B1329" s="174"/>
    </row>
    <row r="1330" spans="2:2" x14ac:dyDescent="0.35">
      <c r="B1330" s="174"/>
    </row>
    <row r="1331" spans="2:2" x14ac:dyDescent="0.35">
      <c r="B1331" s="174"/>
    </row>
    <row r="1332" spans="2:2" x14ac:dyDescent="0.35">
      <c r="B1332" s="174"/>
    </row>
    <row r="1333" spans="2:2" x14ac:dyDescent="0.35">
      <c r="B1333" s="174"/>
    </row>
    <row r="1334" spans="2:2" x14ac:dyDescent="0.35">
      <c r="B1334" s="174"/>
    </row>
    <row r="1335" spans="2:2" x14ac:dyDescent="0.35">
      <c r="B1335" s="174"/>
    </row>
    <row r="1336" spans="2:2" x14ac:dyDescent="0.35">
      <c r="B1336" s="174"/>
    </row>
    <row r="1337" spans="2:2" x14ac:dyDescent="0.35">
      <c r="B1337" s="174"/>
    </row>
    <row r="1338" spans="2:2" x14ac:dyDescent="0.35">
      <c r="B1338" s="174"/>
    </row>
    <row r="1339" spans="2:2" x14ac:dyDescent="0.35">
      <c r="B1339" s="174"/>
    </row>
    <row r="1340" spans="2:2" x14ac:dyDescent="0.35">
      <c r="B1340" s="174"/>
    </row>
    <row r="1341" spans="2:2" x14ac:dyDescent="0.35">
      <c r="B1341" s="174"/>
    </row>
    <row r="1342" spans="2:2" x14ac:dyDescent="0.35">
      <c r="B1342" s="174"/>
    </row>
    <row r="1343" spans="2:2" x14ac:dyDescent="0.35">
      <c r="B1343" s="174"/>
    </row>
    <row r="1344" spans="2:2" x14ac:dyDescent="0.35">
      <c r="B1344" s="174"/>
    </row>
    <row r="1345" spans="2:2" x14ac:dyDescent="0.35">
      <c r="B1345" s="174"/>
    </row>
    <row r="1346" spans="2:2" x14ac:dyDescent="0.35">
      <c r="B1346" s="174"/>
    </row>
    <row r="1347" spans="2:2" x14ac:dyDescent="0.35">
      <c r="B1347" s="174"/>
    </row>
    <row r="1348" spans="2:2" x14ac:dyDescent="0.35">
      <c r="B1348" s="174"/>
    </row>
    <row r="1349" spans="2:2" x14ac:dyDescent="0.35">
      <c r="B1349" s="174"/>
    </row>
    <row r="1350" spans="2:2" x14ac:dyDescent="0.35">
      <c r="B1350" s="174"/>
    </row>
    <row r="1351" spans="2:2" x14ac:dyDescent="0.35">
      <c r="B1351" s="174"/>
    </row>
    <row r="1352" spans="2:2" x14ac:dyDescent="0.35">
      <c r="B1352" s="174"/>
    </row>
    <row r="1353" spans="2:2" x14ac:dyDescent="0.35">
      <c r="B1353" s="174"/>
    </row>
    <row r="1354" spans="2:2" x14ac:dyDescent="0.35">
      <c r="B1354" s="174"/>
    </row>
    <row r="1355" spans="2:2" x14ac:dyDescent="0.35">
      <c r="B1355" s="174"/>
    </row>
    <row r="1356" spans="2:2" x14ac:dyDescent="0.35">
      <c r="B1356" s="174"/>
    </row>
    <row r="1357" spans="2:2" x14ac:dyDescent="0.35">
      <c r="B1357" s="174"/>
    </row>
    <row r="1358" spans="2:2" x14ac:dyDescent="0.35">
      <c r="B1358" s="174"/>
    </row>
    <row r="1359" spans="2:2" x14ac:dyDescent="0.35">
      <c r="B1359" s="174"/>
    </row>
    <row r="1360" spans="2:2" x14ac:dyDescent="0.35">
      <c r="B1360" s="174"/>
    </row>
    <row r="1361" spans="2:2" x14ac:dyDescent="0.35">
      <c r="B1361" s="174"/>
    </row>
    <row r="1362" spans="2:2" x14ac:dyDescent="0.35">
      <c r="B1362" s="174"/>
    </row>
    <row r="1363" spans="2:2" x14ac:dyDescent="0.35">
      <c r="B1363" s="174"/>
    </row>
    <row r="1364" spans="2:2" x14ac:dyDescent="0.35">
      <c r="B1364" s="174"/>
    </row>
    <row r="1365" spans="2:2" x14ac:dyDescent="0.35">
      <c r="B1365" s="174"/>
    </row>
    <row r="1366" spans="2:2" x14ac:dyDescent="0.35">
      <c r="B1366" s="174"/>
    </row>
    <row r="1367" spans="2:2" x14ac:dyDescent="0.35">
      <c r="B1367" s="174"/>
    </row>
    <row r="1368" spans="2:2" x14ac:dyDescent="0.35">
      <c r="B1368" s="174"/>
    </row>
    <row r="1369" spans="2:2" x14ac:dyDescent="0.35">
      <c r="B1369" s="174"/>
    </row>
    <row r="1370" spans="2:2" x14ac:dyDescent="0.35">
      <c r="B1370" s="174"/>
    </row>
    <row r="1371" spans="2:2" x14ac:dyDescent="0.35">
      <c r="B1371" s="174"/>
    </row>
    <row r="1372" spans="2:2" x14ac:dyDescent="0.35">
      <c r="B1372" s="174"/>
    </row>
    <row r="1373" spans="2:2" x14ac:dyDescent="0.35">
      <c r="B1373" s="174"/>
    </row>
    <row r="1374" spans="2:2" x14ac:dyDescent="0.35">
      <c r="B1374" s="174"/>
    </row>
    <row r="1375" spans="2:2" x14ac:dyDescent="0.35">
      <c r="B1375" s="174"/>
    </row>
    <row r="1376" spans="2:2" x14ac:dyDescent="0.35">
      <c r="B1376" s="174"/>
    </row>
    <row r="1377" spans="2:2" x14ac:dyDescent="0.35">
      <c r="B1377" s="174"/>
    </row>
    <row r="1378" spans="2:2" x14ac:dyDescent="0.35">
      <c r="B1378" s="174"/>
    </row>
    <row r="1379" spans="2:2" x14ac:dyDescent="0.35">
      <c r="B1379" s="174"/>
    </row>
    <row r="1380" spans="2:2" x14ac:dyDescent="0.35">
      <c r="B1380" s="174"/>
    </row>
    <row r="1381" spans="2:2" x14ac:dyDescent="0.35">
      <c r="B1381" s="174"/>
    </row>
    <row r="1382" spans="2:2" x14ac:dyDescent="0.35">
      <c r="B1382" s="174"/>
    </row>
    <row r="1383" spans="2:2" x14ac:dyDescent="0.35">
      <c r="B1383" s="174"/>
    </row>
    <row r="1384" spans="2:2" x14ac:dyDescent="0.35">
      <c r="B1384" s="174"/>
    </row>
    <row r="1385" spans="2:2" x14ac:dyDescent="0.35">
      <c r="B1385" s="174"/>
    </row>
    <row r="1386" spans="2:2" x14ac:dyDescent="0.35">
      <c r="B1386" s="174"/>
    </row>
    <row r="1387" spans="2:2" x14ac:dyDescent="0.35">
      <c r="B1387" s="174"/>
    </row>
    <row r="1388" spans="2:2" x14ac:dyDescent="0.35">
      <c r="B1388" s="174"/>
    </row>
    <row r="1389" spans="2:2" x14ac:dyDescent="0.35">
      <c r="B1389" s="174"/>
    </row>
    <row r="1390" spans="2:2" x14ac:dyDescent="0.35">
      <c r="B1390" s="174"/>
    </row>
    <row r="1391" spans="2:2" x14ac:dyDescent="0.35">
      <c r="B1391" s="174"/>
    </row>
    <row r="1392" spans="2:2" x14ac:dyDescent="0.35">
      <c r="B1392" s="174"/>
    </row>
    <row r="1393" spans="2:2" x14ac:dyDescent="0.35">
      <c r="B1393" s="174"/>
    </row>
    <row r="1394" spans="2:2" x14ac:dyDescent="0.35">
      <c r="B1394" s="174"/>
    </row>
    <row r="1395" spans="2:2" x14ac:dyDescent="0.35">
      <c r="B1395" s="174"/>
    </row>
    <row r="1396" spans="2:2" x14ac:dyDescent="0.35">
      <c r="B1396" s="174"/>
    </row>
    <row r="1397" spans="2:2" x14ac:dyDescent="0.35">
      <c r="B1397" s="174"/>
    </row>
    <row r="1398" spans="2:2" x14ac:dyDescent="0.35">
      <c r="B1398" s="174"/>
    </row>
    <row r="1399" spans="2:2" x14ac:dyDescent="0.35">
      <c r="B1399" s="174"/>
    </row>
    <row r="1400" spans="2:2" x14ac:dyDescent="0.35">
      <c r="B1400" s="174"/>
    </row>
    <row r="1401" spans="2:2" x14ac:dyDescent="0.35">
      <c r="B1401" s="174"/>
    </row>
    <row r="1402" spans="2:2" x14ac:dyDescent="0.35">
      <c r="B1402" s="174"/>
    </row>
    <row r="1403" spans="2:2" x14ac:dyDescent="0.35">
      <c r="B1403" s="174"/>
    </row>
    <row r="1404" spans="2:2" x14ac:dyDescent="0.35">
      <c r="B1404" s="174"/>
    </row>
    <row r="1405" spans="2:2" x14ac:dyDescent="0.35">
      <c r="B1405" s="174"/>
    </row>
    <row r="1406" spans="2:2" x14ac:dyDescent="0.35">
      <c r="B1406" s="174"/>
    </row>
    <row r="1407" spans="2:2" x14ac:dyDescent="0.35">
      <c r="B1407" s="174"/>
    </row>
    <row r="1408" spans="2:2" x14ac:dyDescent="0.35">
      <c r="B1408" s="174"/>
    </row>
    <row r="1409" spans="2:2" x14ac:dyDescent="0.35">
      <c r="B1409" s="174"/>
    </row>
    <row r="1410" spans="2:2" x14ac:dyDescent="0.35">
      <c r="B1410" s="174"/>
    </row>
    <row r="1411" spans="2:2" x14ac:dyDescent="0.35">
      <c r="B1411" s="174"/>
    </row>
    <row r="1412" spans="2:2" x14ac:dyDescent="0.35">
      <c r="B1412" s="174"/>
    </row>
    <row r="1413" spans="2:2" x14ac:dyDescent="0.35">
      <c r="B1413" s="174"/>
    </row>
    <row r="1414" spans="2:2" x14ac:dyDescent="0.35">
      <c r="B1414" s="174"/>
    </row>
    <row r="1415" spans="2:2" x14ac:dyDescent="0.35">
      <c r="B1415" s="174"/>
    </row>
    <row r="1416" spans="2:2" x14ac:dyDescent="0.35">
      <c r="B1416" s="174"/>
    </row>
    <row r="1417" spans="2:2" x14ac:dyDescent="0.35">
      <c r="B1417" s="174"/>
    </row>
    <row r="1418" spans="2:2" x14ac:dyDescent="0.35">
      <c r="B1418" s="174"/>
    </row>
    <row r="1419" spans="2:2" x14ac:dyDescent="0.35">
      <c r="B1419" s="174"/>
    </row>
    <row r="1420" spans="2:2" x14ac:dyDescent="0.35">
      <c r="B1420" s="174"/>
    </row>
    <row r="1421" spans="2:2" x14ac:dyDescent="0.35">
      <c r="B1421" s="174"/>
    </row>
    <row r="1422" spans="2:2" x14ac:dyDescent="0.35">
      <c r="B1422" s="174"/>
    </row>
    <row r="1423" spans="2:2" x14ac:dyDescent="0.35">
      <c r="B1423" s="174"/>
    </row>
    <row r="1424" spans="2:2" x14ac:dyDescent="0.35">
      <c r="B1424" s="174"/>
    </row>
    <row r="1425" spans="2:2" x14ac:dyDescent="0.35">
      <c r="B1425" s="174"/>
    </row>
    <row r="1426" spans="2:2" x14ac:dyDescent="0.35">
      <c r="B1426" s="174"/>
    </row>
    <row r="1427" spans="2:2" x14ac:dyDescent="0.35">
      <c r="B1427" s="174"/>
    </row>
    <row r="1428" spans="2:2" x14ac:dyDescent="0.35">
      <c r="B1428" s="174"/>
    </row>
    <row r="1429" spans="2:2" x14ac:dyDescent="0.35">
      <c r="B1429" s="174"/>
    </row>
    <row r="1430" spans="2:2" x14ac:dyDescent="0.35">
      <c r="B1430" s="174"/>
    </row>
    <row r="1431" spans="2:2" x14ac:dyDescent="0.35">
      <c r="B1431" s="174"/>
    </row>
    <row r="1432" spans="2:2" x14ac:dyDescent="0.35">
      <c r="B1432" s="174"/>
    </row>
    <row r="1433" spans="2:2" x14ac:dyDescent="0.35">
      <c r="B1433" s="174"/>
    </row>
    <row r="1434" spans="2:2" x14ac:dyDescent="0.35">
      <c r="B1434" s="174"/>
    </row>
    <row r="1435" spans="2:2" x14ac:dyDescent="0.35">
      <c r="B1435" s="174"/>
    </row>
    <row r="1436" spans="2:2" x14ac:dyDescent="0.35">
      <c r="B1436" s="174"/>
    </row>
    <row r="1437" spans="2:2" x14ac:dyDescent="0.35">
      <c r="B1437" s="174"/>
    </row>
    <row r="1438" spans="2:2" x14ac:dyDescent="0.35">
      <c r="B1438" s="174"/>
    </row>
    <row r="1439" spans="2:2" x14ac:dyDescent="0.35">
      <c r="B1439" s="174"/>
    </row>
    <row r="1440" spans="2:2" x14ac:dyDescent="0.35">
      <c r="B1440" s="174"/>
    </row>
    <row r="1441" spans="2:2" x14ac:dyDescent="0.35">
      <c r="B1441" s="174"/>
    </row>
    <row r="1442" spans="2:2" x14ac:dyDescent="0.35">
      <c r="B1442" s="174"/>
    </row>
    <row r="1443" spans="2:2" x14ac:dyDescent="0.35">
      <c r="B1443" s="174"/>
    </row>
    <row r="1444" spans="2:2" x14ac:dyDescent="0.35">
      <c r="B1444" s="174"/>
    </row>
    <row r="1445" spans="2:2" x14ac:dyDescent="0.35">
      <c r="B1445" s="174"/>
    </row>
    <row r="1446" spans="2:2" x14ac:dyDescent="0.35">
      <c r="B1446" s="174"/>
    </row>
    <row r="1447" spans="2:2" x14ac:dyDescent="0.35">
      <c r="B1447" s="174"/>
    </row>
    <row r="1448" spans="2:2" x14ac:dyDescent="0.35">
      <c r="B1448" s="174"/>
    </row>
    <row r="1449" spans="2:2" x14ac:dyDescent="0.35">
      <c r="B1449" s="174"/>
    </row>
    <row r="1450" spans="2:2" x14ac:dyDescent="0.35">
      <c r="B1450" s="174"/>
    </row>
    <row r="1451" spans="2:2" x14ac:dyDescent="0.35">
      <c r="B1451" s="174"/>
    </row>
    <row r="1452" spans="2:2" x14ac:dyDescent="0.35">
      <c r="B1452" s="174"/>
    </row>
    <row r="1453" spans="2:2" x14ac:dyDescent="0.35">
      <c r="B1453" s="174"/>
    </row>
    <row r="1454" spans="2:2" x14ac:dyDescent="0.35">
      <c r="B1454" s="174"/>
    </row>
    <row r="1455" spans="2:2" x14ac:dyDescent="0.35">
      <c r="B1455" s="174"/>
    </row>
    <row r="1456" spans="2:2" x14ac:dyDescent="0.35">
      <c r="B1456" s="174"/>
    </row>
    <row r="1457" spans="2:2" x14ac:dyDescent="0.35">
      <c r="B1457" s="174"/>
    </row>
    <row r="1458" spans="2:2" x14ac:dyDescent="0.35">
      <c r="B1458" s="174"/>
    </row>
    <row r="1459" spans="2:2" x14ac:dyDescent="0.35">
      <c r="B1459" s="174"/>
    </row>
    <row r="1460" spans="2:2" x14ac:dyDescent="0.35">
      <c r="B1460" s="174"/>
    </row>
    <row r="1461" spans="2:2" x14ac:dyDescent="0.35">
      <c r="B1461" s="174"/>
    </row>
    <row r="1462" spans="2:2" x14ac:dyDescent="0.35">
      <c r="B1462" s="174"/>
    </row>
    <row r="1463" spans="2:2" x14ac:dyDescent="0.35">
      <c r="B1463" s="174"/>
    </row>
    <row r="1464" spans="2:2" x14ac:dyDescent="0.35">
      <c r="B1464" s="174"/>
    </row>
    <row r="1465" spans="2:2" x14ac:dyDescent="0.35">
      <c r="B1465" s="174"/>
    </row>
    <row r="1466" spans="2:2" x14ac:dyDescent="0.35">
      <c r="B1466" s="174"/>
    </row>
    <row r="1467" spans="2:2" x14ac:dyDescent="0.35">
      <c r="B1467" s="174"/>
    </row>
    <row r="1468" spans="2:2" x14ac:dyDescent="0.35">
      <c r="B1468" s="174"/>
    </row>
    <row r="1469" spans="2:2" x14ac:dyDescent="0.35">
      <c r="B1469" s="174"/>
    </row>
    <row r="1470" spans="2:2" x14ac:dyDescent="0.35">
      <c r="B1470" s="174"/>
    </row>
    <row r="1471" spans="2:2" x14ac:dyDescent="0.35">
      <c r="B1471" s="174"/>
    </row>
    <row r="1472" spans="2:2" x14ac:dyDescent="0.35">
      <c r="B1472" s="174"/>
    </row>
    <row r="1473" spans="2:2" x14ac:dyDescent="0.35">
      <c r="B1473" s="174"/>
    </row>
    <row r="1474" spans="2:2" x14ac:dyDescent="0.35">
      <c r="B1474" s="174"/>
    </row>
    <row r="1475" spans="2:2" x14ac:dyDescent="0.35">
      <c r="B1475" s="174"/>
    </row>
    <row r="1476" spans="2:2" x14ac:dyDescent="0.35">
      <c r="B1476" s="174"/>
    </row>
    <row r="1477" spans="2:2" x14ac:dyDescent="0.35">
      <c r="B1477" s="174"/>
    </row>
    <row r="1478" spans="2:2" x14ac:dyDescent="0.35">
      <c r="B1478" s="174"/>
    </row>
    <row r="1479" spans="2:2" x14ac:dyDescent="0.35">
      <c r="B1479" s="174"/>
    </row>
    <row r="1480" spans="2:2" x14ac:dyDescent="0.35">
      <c r="B1480" s="174"/>
    </row>
    <row r="1481" spans="2:2" x14ac:dyDescent="0.35">
      <c r="B1481" s="174"/>
    </row>
    <row r="1482" spans="2:2" x14ac:dyDescent="0.35">
      <c r="B1482" s="174"/>
    </row>
    <row r="1483" spans="2:2" x14ac:dyDescent="0.35">
      <c r="B1483" s="174"/>
    </row>
    <row r="1484" spans="2:2" x14ac:dyDescent="0.35">
      <c r="B1484" s="174"/>
    </row>
    <row r="1485" spans="2:2" x14ac:dyDescent="0.35">
      <c r="B1485" s="174"/>
    </row>
    <row r="1486" spans="2:2" x14ac:dyDescent="0.35">
      <c r="B1486" s="174"/>
    </row>
    <row r="1487" spans="2:2" x14ac:dyDescent="0.35">
      <c r="B1487" s="174"/>
    </row>
    <row r="1488" spans="2:2" x14ac:dyDescent="0.35">
      <c r="B1488" s="174"/>
    </row>
    <row r="1489" spans="2:2" x14ac:dyDescent="0.35">
      <c r="B1489" s="174"/>
    </row>
    <row r="1490" spans="2:2" x14ac:dyDescent="0.35">
      <c r="B1490" s="174"/>
    </row>
    <row r="1491" spans="2:2" x14ac:dyDescent="0.35">
      <c r="B1491" s="174"/>
    </row>
    <row r="1492" spans="2:2" x14ac:dyDescent="0.35">
      <c r="B1492" s="174"/>
    </row>
    <row r="1493" spans="2:2" x14ac:dyDescent="0.35">
      <c r="B1493" s="174"/>
    </row>
    <row r="1494" spans="2:2" x14ac:dyDescent="0.35">
      <c r="B1494" s="174"/>
    </row>
    <row r="1495" spans="2:2" x14ac:dyDescent="0.35">
      <c r="B1495" s="174"/>
    </row>
    <row r="1496" spans="2:2" x14ac:dyDescent="0.35">
      <c r="B1496" s="174"/>
    </row>
    <row r="1497" spans="2:2" x14ac:dyDescent="0.35">
      <c r="B1497" s="174"/>
    </row>
    <row r="1498" spans="2:2" x14ac:dyDescent="0.35">
      <c r="B1498" s="174"/>
    </row>
    <row r="1499" spans="2:2" x14ac:dyDescent="0.35">
      <c r="B1499" s="174"/>
    </row>
    <row r="1500" spans="2:2" x14ac:dyDescent="0.35">
      <c r="B1500" s="174"/>
    </row>
    <row r="1501" spans="2:2" x14ac:dyDescent="0.35">
      <c r="B1501" s="174"/>
    </row>
    <row r="1502" spans="2:2" x14ac:dyDescent="0.35">
      <c r="B1502" s="174"/>
    </row>
    <row r="1503" spans="2:2" x14ac:dyDescent="0.35">
      <c r="B1503" s="174"/>
    </row>
    <row r="1504" spans="2:2" x14ac:dyDescent="0.35">
      <c r="B1504" s="174"/>
    </row>
    <row r="1505" spans="2:2" x14ac:dyDescent="0.35">
      <c r="B1505" s="174"/>
    </row>
    <row r="1506" spans="2:2" x14ac:dyDescent="0.35">
      <c r="B1506" s="174"/>
    </row>
    <row r="1507" spans="2:2" x14ac:dyDescent="0.35">
      <c r="B1507" s="174"/>
    </row>
    <row r="1508" spans="2:2" x14ac:dyDescent="0.35">
      <c r="B1508" s="174"/>
    </row>
    <row r="1509" spans="2:2" x14ac:dyDescent="0.35">
      <c r="B1509" s="174"/>
    </row>
    <row r="1510" spans="2:2" x14ac:dyDescent="0.35">
      <c r="B1510" s="174"/>
    </row>
    <row r="1511" spans="2:2" x14ac:dyDescent="0.35">
      <c r="B1511" s="174"/>
    </row>
    <row r="1512" spans="2:2" x14ac:dyDescent="0.35">
      <c r="B1512" s="174"/>
    </row>
    <row r="1513" spans="2:2" x14ac:dyDescent="0.35">
      <c r="B1513" s="174"/>
    </row>
    <row r="1514" spans="2:2" x14ac:dyDescent="0.35">
      <c r="B1514" s="174"/>
    </row>
    <row r="1515" spans="2:2" x14ac:dyDescent="0.35">
      <c r="B1515" s="174"/>
    </row>
    <row r="1516" spans="2:2" x14ac:dyDescent="0.35">
      <c r="B1516" s="174"/>
    </row>
    <row r="1517" spans="2:2" x14ac:dyDescent="0.35">
      <c r="B1517" s="174"/>
    </row>
    <row r="1518" spans="2:2" x14ac:dyDescent="0.35">
      <c r="B1518" s="174"/>
    </row>
    <row r="1519" spans="2:2" x14ac:dyDescent="0.35">
      <c r="B1519" s="174"/>
    </row>
    <row r="1520" spans="2:2" x14ac:dyDescent="0.35">
      <c r="B1520" s="174"/>
    </row>
    <row r="1521" spans="2:2" x14ac:dyDescent="0.35">
      <c r="B1521" s="174"/>
    </row>
    <row r="1522" spans="2:2" x14ac:dyDescent="0.35">
      <c r="B1522" s="174"/>
    </row>
    <row r="1523" spans="2:2" x14ac:dyDescent="0.35">
      <c r="B1523" s="174"/>
    </row>
    <row r="1524" spans="2:2" x14ac:dyDescent="0.35">
      <c r="B1524" s="174"/>
    </row>
    <row r="1525" spans="2:2" x14ac:dyDescent="0.35">
      <c r="B1525" s="174"/>
    </row>
    <row r="1526" spans="2:2" x14ac:dyDescent="0.35">
      <c r="B1526" s="174"/>
    </row>
    <row r="1527" spans="2:2" x14ac:dyDescent="0.35">
      <c r="B1527" s="174"/>
    </row>
    <row r="1528" spans="2:2" x14ac:dyDescent="0.35">
      <c r="B1528" s="174"/>
    </row>
    <row r="1529" spans="2:2" x14ac:dyDescent="0.35">
      <c r="B1529" s="174"/>
    </row>
    <row r="1530" spans="2:2" x14ac:dyDescent="0.35">
      <c r="B1530" s="174"/>
    </row>
    <row r="1531" spans="2:2" x14ac:dyDescent="0.35">
      <c r="B1531" s="174"/>
    </row>
    <row r="1532" spans="2:2" x14ac:dyDescent="0.35">
      <c r="B1532" s="174"/>
    </row>
    <row r="1533" spans="2:2" x14ac:dyDescent="0.35">
      <c r="B1533" s="174"/>
    </row>
    <row r="1534" spans="2:2" x14ac:dyDescent="0.35">
      <c r="B1534" s="174"/>
    </row>
    <row r="1535" spans="2:2" x14ac:dyDescent="0.35">
      <c r="B1535" s="174"/>
    </row>
    <row r="1536" spans="2:2" x14ac:dyDescent="0.35">
      <c r="B1536" s="174"/>
    </row>
    <row r="1537" spans="2:2" x14ac:dyDescent="0.35">
      <c r="B1537" s="174"/>
    </row>
    <row r="1538" spans="2:2" x14ac:dyDescent="0.35">
      <c r="B1538" s="174"/>
    </row>
    <row r="1539" spans="2:2" x14ac:dyDescent="0.35">
      <c r="B1539" s="174"/>
    </row>
    <row r="1540" spans="2:2" x14ac:dyDescent="0.35">
      <c r="B1540" s="174"/>
    </row>
    <row r="1541" spans="2:2" x14ac:dyDescent="0.35">
      <c r="B1541" s="174"/>
    </row>
    <row r="1542" spans="2:2" x14ac:dyDescent="0.35">
      <c r="B1542" s="174"/>
    </row>
    <row r="1543" spans="2:2" x14ac:dyDescent="0.35">
      <c r="B1543" s="174"/>
    </row>
    <row r="1544" spans="2:2" x14ac:dyDescent="0.35">
      <c r="B1544" s="174"/>
    </row>
    <row r="1545" spans="2:2" x14ac:dyDescent="0.35">
      <c r="B1545" s="174"/>
    </row>
    <row r="1546" spans="2:2" x14ac:dyDescent="0.35">
      <c r="B1546" s="174"/>
    </row>
    <row r="1547" spans="2:2" x14ac:dyDescent="0.35">
      <c r="B1547" s="174"/>
    </row>
    <row r="1548" spans="2:2" x14ac:dyDescent="0.35">
      <c r="B1548" s="174"/>
    </row>
    <row r="1549" spans="2:2" x14ac:dyDescent="0.35">
      <c r="B1549" s="174"/>
    </row>
    <row r="1550" spans="2:2" x14ac:dyDescent="0.35">
      <c r="B1550" s="174"/>
    </row>
    <row r="1551" spans="2:2" x14ac:dyDescent="0.35">
      <c r="B1551" s="174"/>
    </row>
    <row r="1552" spans="2:2" x14ac:dyDescent="0.35">
      <c r="B1552" s="174"/>
    </row>
    <row r="1553" spans="2:2" x14ac:dyDescent="0.35">
      <c r="B1553" s="174"/>
    </row>
    <row r="1554" spans="2:2" x14ac:dyDescent="0.35">
      <c r="B1554" s="174"/>
    </row>
    <row r="1555" spans="2:2" x14ac:dyDescent="0.35">
      <c r="B1555" s="174"/>
    </row>
    <row r="1556" spans="2:2" x14ac:dyDescent="0.35">
      <c r="B1556" s="174"/>
    </row>
    <row r="1557" spans="2:2" x14ac:dyDescent="0.35">
      <c r="B1557" s="174"/>
    </row>
    <row r="1558" spans="2:2" x14ac:dyDescent="0.35">
      <c r="B1558" s="174"/>
    </row>
    <row r="1559" spans="2:2" x14ac:dyDescent="0.35">
      <c r="B1559" s="174"/>
    </row>
    <row r="1560" spans="2:2" x14ac:dyDescent="0.35">
      <c r="B1560" s="174"/>
    </row>
    <row r="1561" spans="2:2" x14ac:dyDescent="0.35">
      <c r="B1561" s="174"/>
    </row>
    <row r="1562" spans="2:2" x14ac:dyDescent="0.35">
      <c r="B1562" s="174"/>
    </row>
    <row r="1563" spans="2:2" x14ac:dyDescent="0.35">
      <c r="B1563" s="174"/>
    </row>
    <row r="1564" spans="2:2" x14ac:dyDescent="0.35">
      <c r="B1564" s="174"/>
    </row>
    <row r="1565" spans="2:2" x14ac:dyDescent="0.35">
      <c r="B1565" s="174"/>
    </row>
    <row r="1566" spans="2:2" x14ac:dyDescent="0.35">
      <c r="B1566" s="174"/>
    </row>
    <row r="1567" spans="2:2" x14ac:dyDescent="0.35">
      <c r="B1567" s="174"/>
    </row>
    <row r="1568" spans="2:2" x14ac:dyDescent="0.35">
      <c r="B1568" s="174"/>
    </row>
    <row r="1569" spans="2:2" x14ac:dyDescent="0.35">
      <c r="B1569" s="174"/>
    </row>
    <row r="1570" spans="2:2" x14ac:dyDescent="0.35">
      <c r="B1570" s="174"/>
    </row>
    <row r="1571" spans="2:2" x14ac:dyDescent="0.35">
      <c r="B1571" s="174"/>
    </row>
    <row r="1572" spans="2:2" x14ac:dyDescent="0.35">
      <c r="B1572" s="174"/>
    </row>
    <row r="1573" spans="2:2" x14ac:dyDescent="0.35">
      <c r="B1573" s="174"/>
    </row>
    <row r="1574" spans="2:2" x14ac:dyDescent="0.35">
      <c r="B1574" s="174"/>
    </row>
    <row r="1575" spans="2:2" x14ac:dyDescent="0.35">
      <c r="B1575" s="174"/>
    </row>
    <row r="1576" spans="2:2" x14ac:dyDescent="0.35">
      <c r="B1576" s="174"/>
    </row>
    <row r="1577" spans="2:2" x14ac:dyDescent="0.35">
      <c r="B1577" s="174"/>
    </row>
    <row r="1578" spans="2:2" x14ac:dyDescent="0.35">
      <c r="B1578" s="174"/>
    </row>
    <row r="1579" spans="2:2" x14ac:dyDescent="0.35">
      <c r="B1579" s="174"/>
    </row>
    <row r="1580" spans="2:2" x14ac:dyDescent="0.35">
      <c r="B1580" s="174"/>
    </row>
    <row r="1581" spans="2:2" x14ac:dyDescent="0.35">
      <c r="B1581" s="174"/>
    </row>
    <row r="1582" spans="2:2" x14ac:dyDescent="0.35">
      <c r="B1582" s="174"/>
    </row>
    <row r="1583" spans="2:2" x14ac:dyDescent="0.35">
      <c r="B1583" s="174"/>
    </row>
    <row r="1584" spans="2:2" x14ac:dyDescent="0.35">
      <c r="B1584" s="174"/>
    </row>
    <row r="1585" spans="2:2" x14ac:dyDescent="0.35">
      <c r="B1585" s="174"/>
    </row>
    <row r="1586" spans="2:2" x14ac:dyDescent="0.35">
      <c r="B1586" s="174"/>
    </row>
    <row r="1587" spans="2:2" x14ac:dyDescent="0.35">
      <c r="B1587" s="174"/>
    </row>
    <row r="1588" spans="2:2" x14ac:dyDescent="0.35">
      <c r="B1588" s="174"/>
    </row>
    <row r="1589" spans="2:2" x14ac:dyDescent="0.35">
      <c r="B1589" s="174"/>
    </row>
    <row r="1590" spans="2:2" x14ac:dyDescent="0.35">
      <c r="B1590" s="174"/>
    </row>
    <row r="1591" spans="2:2" x14ac:dyDescent="0.35">
      <c r="B1591" s="174"/>
    </row>
    <row r="1592" spans="2:2" x14ac:dyDescent="0.35">
      <c r="B1592" s="174"/>
    </row>
    <row r="1593" spans="2:2" x14ac:dyDescent="0.35">
      <c r="B1593" s="174"/>
    </row>
    <row r="1594" spans="2:2" x14ac:dyDescent="0.35">
      <c r="B1594" s="174"/>
    </row>
    <row r="1595" spans="2:2" x14ac:dyDescent="0.35">
      <c r="B1595" s="174"/>
    </row>
    <row r="1596" spans="2:2" x14ac:dyDescent="0.35">
      <c r="B1596" s="174"/>
    </row>
    <row r="1597" spans="2:2" x14ac:dyDescent="0.35">
      <c r="B1597" s="174"/>
    </row>
    <row r="1598" spans="2:2" x14ac:dyDescent="0.35">
      <c r="B1598" s="174"/>
    </row>
    <row r="1599" spans="2:2" x14ac:dyDescent="0.35">
      <c r="B1599" s="174"/>
    </row>
    <row r="1600" spans="2:2" x14ac:dyDescent="0.35">
      <c r="B1600" s="174"/>
    </row>
    <row r="1601" spans="2:2" x14ac:dyDescent="0.35">
      <c r="B1601" s="174"/>
    </row>
    <row r="1602" spans="2:2" x14ac:dyDescent="0.35">
      <c r="B1602" s="174"/>
    </row>
    <row r="1603" spans="2:2" x14ac:dyDescent="0.35">
      <c r="B1603" s="174"/>
    </row>
    <row r="1604" spans="2:2" x14ac:dyDescent="0.35">
      <c r="B1604" s="174"/>
    </row>
    <row r="1605" spans="2:2" x14ac:dyDescent="0.35">
      <c r="B1605" s="174"/>
    </row>
    <row r="1606" spans="2:2" x14ac:dyDescent="0.35">
      <c r="B1606" s="174"/>
    </row>
    <row r="1607" spans="2:2" x14ac:dyDescent="0.35">
      <c r="B1607" s="174"/>
    </row>
    <row r="1608" spans="2:2" x14ac:dyDescent="0.35">
      <c r="B1608" s="174"/>
    </row>
    <row r="1609" spans="2:2" x14ac:dyDescent="0.35">
      <c r="B1609" s="174"/>
    </row>
    <row r="1610" spans="2:2" x14ac:dyDescent="0.35">
      <c r="B1610" s="174"/>
    </row>
    <row r="1611" spans="2:2" x14ac:dyDescent="0.35">
      <c r="B1611" s="174"/>
    </row>
    <row r="1612" spans="2:2" x14ac:dyDescent="0.35">
      <c r="B1612" s="174"/>
    </row>
    <row r="1613" spans="2:2" x14ac:dyDescent="0.35">
      <c r="B1613" s="174"/>
    </row>
    <row r="1614" spans="2:2" x14ac:dyDescent="0.35">
      <c r="B1614" s="174"/>
    </row>
    <row r="1615" spans="2:2" x14ac:dyDescent="0.35">
      <c r="B1615" s="174"/>
    </row>
    <row r="1616" spans="2:2" x14ac:dyDescent="0.35">
      <c r="B1616" s="174"/>
    </row>
    <row r="1617" spans="2:2" x14ac:dyDescent="0.35">
      <c r="B1617" s="174"/>
    </row>
    <row r="1618" spans="2:2" x14ac:dyDescent="0.35">
      <c r="B1618" s="174"/>
    </row>
    <row r="1619" spans="2:2" x14ac:dyDescent="0.35">
      <c r="B1619" s="174"/>
    </row>
    <row r="1620" spans="2:2" x14ac:dyDescent="0.35">
      <c r="B1620" s="174"/>
    </row>
    <row r="1621" spans="2:2" x14ac:dyDescent="0.35">
      <c r="B1621" s="174"/>
    </row>
    <row r="1622" spans="2:2" x14ac:dyDescent="0.35">
      <c r="B1622" s="174"/>
    </row>
    <row r="1623" spans="2:2" x14ac:dyDescent="0.35">
      <c r="B1623" s="174"/>
    </row>
    <row r="1624" spans="2:2" x14ac:dyDescent="0.35">
      <c r="B1624" s="174"/>
    </row>
    <row r="1625" spans="2:2" x14ac:dyDescent="0.35">
      <c r="B1625" s="174"/>
    </row>
    <row r="1626" spans="2:2" x14ac:dyDescent="0.35">
      <c r="B1626" s="174"/>
    </row>
    <row r="1627" spans="2:2" x14ac:dyDescent="0.35">
      <c r="B1627" s="174"/>
    </row>
    <row r="1628" spans="2:2" x14ac:dyDescent="0.35">
      <c r="B1628" s="174"/>
    </row>
    <row r="1629" spans="2:2" x14ac:dyDescent="0.35">
      <c r="B1629" s="174"/>
    </row>
    <row r="1630" spans="2:2" x14ac:dyDescent="0.35">
      <c r="B1630" s="174"/>
    </row>
    <row r="1631" spans="2:2" x14ac:dyDescent="0.35">
      <c r="B1631" s="174"/>
    </row>
    <row r="1632" spans="2:2" x14ac:dyDescent="0.35">
      <c r="B1632" s="174"/>
    </row>
    <row r="1633" spans="2:2" x14ac:dyDescent="0.35">
      <c r="B1633" s="174"/>
    </row>
    <row r="1634" spans="2:2" x14ac:dyDescent="0.35">
      <c r="B1634" s="174"/>
    </row>
    <row r="1635" spans="2:2" x14ac:dyDescent="0.35">
      <c r="B1635" s="174"/>
    </row>
    <row r="1636" spans="2:2" x14ac:dyDescent="0.35">
      <c r="B1636" s="174"/>
    </row>
    <row r="1637" spans="2:2" x14ac:dyDescent="0.35">
      <c r="B1637" s="174"/>
    </row>
    <row r="1638" spans="2:2" x14ac:dyDescent="0.35">
      <c r="B1638" s="174"/>
    </row>
    <row r="1639" spans="2:2" x14ac:dyDescent="0.35">
      <c r="B1639" s="174"/>
    </row>
    <row r="1640" spans="2:2" x14ac:dyDescent="0.35">
      <c r="B1640" s="174"/>
    </row>
    <row r="1641" spans="2:2" x14ac:dyDescent="0.35">
      <c r="B1641" s="174"/>
    </row>
    <row r="1642" spans="2:2" x14ac:dyDescent="0.35">
      <c r="B1642" s="174"/>
    </row>
    <row r="1643" spans="2:2" x14ac:dyDescent="0.35">
      <c r="B1643" s="174"/>
    </row>
    <row r="1644" spans="2:2" x14ac:dyDescent="0.35">
      <c r="B1644" s="174"/>
    </row>
    <row r="1645" spans="2:2" x14ac:dyDescent="0.35">
      <c r="B1645" s="174"/>
    </row>
    <row r="1646" spans="2:2" x14ac:dyDescent="0.35">
      <c r="B1646" s="174"/>
    </row>
    <row r="1647" spans="2:2" x14ac:dyDescent="0.35">
      <c r="B1647" s="174"/>
    </row>
    <row r="1648" spans="2:2" x14ac:dyDescent="0.35">
      <c r="B1648" s="174"/>
    </row>
    <row r="1649" spans="2:2" x14ac:dyDescent="0.35">
      <c r="B1649" s="174"/>
    </row>
    <row r="1650" spans="2:2" x14ac:dyDescent="0.35">
      <c r="B1650" s="174"/>
    </row>
    <row r="1651" spans="2:2" x14ac:dyDescent="0.35">
      <c r="B1651" s="174"/>
    </row>
    <row r="1652" spans="2:2" x14ac:dyDescent="0.35">
      <c r="B1652" s="174"/>
    </row>
    <row r="1653" spans="2:2" x14ac:dyDescent="0.35">
      <c r="B1653" s="174"/>
    </row>
    <row r="1654" spans="2:2" x14ac:dyDescent="0.35">
      <c r="B1654" s="174"/>
    </row>
    <row r="1655" spans="2:2" x14ac:dyDescent="0.35">
      <c r="B1655" s="174"/>
    </row>
    <row r="1656" spans="2:2" x14ac:dyDescent="0.35">
      <c r="B1656" s="174"/>
    </row>
    <row r="1657" spans="2:2" x14ac:dyDescent="0.35">
      <c r="B1657" s="174"/>
    </row>
    <row r="1658" spans="2:2" x14ac:dyDescent="0.35">
      <c r="B1658" s="174"/>
    </row>
    <row r="1659" spans="2:2" x14ac:dyDescent="0.35">
      <c r="B1659" s="174"/>
    </row>
    <row r="1660" spans="2:2" x14ac:dyDescent="0.35">
      <c r="B1660" s="174"/>
    </row>
    <row r="1661" spans="2:2" x14ac:dyDescent="0.35">
      <c r="B1661" s="174"/>
    </row>
    <row r="1662" spans="2:2" x14ac:dyDescent="0.35">
      <c r="B1662" s="174"/>
    </row>
    <row r="1663" spans="2:2" x14ac:dyDescent="0.35">
      <c r="B1663" s="174"/>
    </row>
    <row r="1664" spans="2:2" x14ac:dyDescent="0.35">
      <c r="B1664" s="174"/>
    </row>
    <row r="1665" spans="2:2" x14ac:dyDescent="0.35">
      <c r="B1665" s="174"/>
    </row>
    <row r="1666" spans="2:2" x14ac:dyDescent="0.35">
      <c r="B1666" s="174"/>
    </row>
    <row r="1667" spans="2:2" x14ac:dyDescent="0.35">
      <c r="B1667" s="174"/>
    </row>
    <row r="1668" spans="2:2" x14ac:dyDescent="0.35">
      <c r="B1668" s="174"/>
    </row>
    <row r="1669" spans="2:2" x14ac:dyDescent="0.35">
      <c r="B1669" s="174"/>
    </row>
    <row r="1670" spans="2:2" x14ac:dyDescent="0.35">
      <c r="B1670" s="174"/>
    </row>
    <row r="1671" spans="2:2" x14ac:dyDescent="0.35">
      <c r="B1671" s="174"/>
    </row>
    <row r="1672" spans="2:2" x14ac:dyDescent="0.35">
      <c r="B1672" s="174"/>
    </row>
    <row r="1673" spans="2:2" x14ac:dyDescent="0.35">
      <c r="B1673" s="174"/>
    </row>
    <row r="1674" spans="2:2" x14ac:dyDescent="0.35">
      <c r="B1674" s="174"/>
    </row>
    <row r="1675" spans="2:2" x14ac:dyDescent="0.35">
      <c r="B1675" s="174"/>
    </row>
    <row r="1676" spans="2:2" x14ac:dyDescent="0.35">
      <c r="B1676" s="174"/>
    </row>
    <row r="1677" spans="2:2" x14ac:dyDescent="0.35">
      <c r="B1677" s="174"/>
    </row>
    <row r="1678" spans="2:2" x14ac:dyDescent="0.35">
      <c r="B1678" s="174"/>
    </row>
    <row r="1679" spans="2:2" x14ac:dyDescent="0.35">
      <c r="B1679" s="174"/>
    </row>
    <row r="1680" spans="2:2" x14ac:dyDescent="0.35">
      <c r="B1680" s="174"/>
    </row>
    <row r="1681" spans="2:2" x14ac:dyDescent="0.35">
      <c r="B1681" s="174"/>
    </row>
    <row r="1682" spans="2:2" x14ac:dyDescent="0.35">
      <c r="B1682" s="174"/>
    </row>
    <row r="1683" spans="2:2" x14ac:dyDescent="0.35">
      <c r="B1683" s="174"/>
    </row>
    <row r="1684" spans="2:2" x14ac:dyDescent="0.35">
      <c r="B1684" s="174"/>
    </row>
    <row r="1685" spans="2:2" x14ac:dyDescent="0.35">
      <c r="B1685" s="174"/>
    </row>
    <row r="1686" spans="2:2" x14ac:dyDescent="0.35">
      <c r="B1686" s="174"/>
    </row>
    <row r="1687" spans="2:2" x14ac:dyDescent="0.35">
      <c r="B1687" s="174"/>
    </row>
    <row r="1688" spans="2:2" x14ac:dyDescent="0.35">
      <c r="B1688" s="174"/>
    </row>
    <row r="1689" spans="2:2" x14ac:dyDescent="0.35">
      <c r="B1689" s="174"/>
    </row>
    <row r="1690" spans="2:2" x14ac:dyDescent="0.35">
      <c r="B1690" s="174"/>
    </row>
    <row r="1691" spans="2:2" x14ac:dyDescent="0.35">
      <c r="B1691" s="174"/>
    </row>
    <row r="1692" spans="2:2" x14ac:dyDescent="0.35">
      <c r="B1692" s="174"/>
    </row>
    <row r="1693" spans="2:2" x14ac:dyDescent="0.35">
      <c r="B1693" s="174"/>
    </row>
    <row r="1694" spans="2:2" x14ac:dyDescent="0.35">
      <c r="B1694" s="174"/>
    </row>
    <row r="1695" spans="2:2" x14ac:dyDescent="0.35">
      <c r="B1695" s="174"/>
    </row>
    <row r="1696" spans="2:2" x14ac:dyDescent="0.35">
      <c r="B1696" s="174"/>
    </row>
    <row r="1697" spans="2:2" x14ac:dyDescent="0.35">
      <c r="B1697" s="174"/>
    </row>
    <row r="1698" spans="2:2" x14ac:dyDescent="0.35">
      <c r="B1698" s="174"/>
    </row>
    <row r="1699" spans="2:2" x14ac:dyDescent="0.35">
      <c r="B1699" s="174"/>
    </row>
    <row r="1700" spans="2:2" x14ac:dyDescent="0.35">
      <c r="B1700" s="174"/>
    </row>
    <row r="1701" spans="2:2" x14ac:dyDescent="0.35">
      <c r="B1701" s="174"/>
    </row>
    <row r="1702" spans="2:2" x14ac:dyDescent="0.35">
      <c r="B1702" s="174"/>
    </row>
    <row r="1703" spans="2:2" x14ac:dyDescent="0.35">
      <c r="B1703" s="174"/>
    </row>
    <row r="1704" spans="2:2" x14ac:dyDescent="0.35">
      <c r="B1704" s="174"/>
    </row>
    <row r="1705" spans="2:2" x14ac:dyDescent="0.35">
      <c r="B1705" s="174"/>
    </row>
    <row r="1706" spans="2:2" x14ac:dyDescent="0.35">
      <c r="B1706" s="174"/>
    </row>
    <row r="1707" spans="2:2" x14ac:dyDescent="0.35">
      <c r="B1707" s="174"/>
    </row>
    <row r="1708" spans="2:2" x14ac:dyDescent="0.35">
      <c r="B1708" s="174"/>
    </row>
    <row r="1709" spans="2:2" x14ac:dyDescent="0.35">
      <c r="B1709" s="174"/>
    </row>
    <row r="1710" spans="2:2" x14ac:dyDescent="0.35">
      <c r="B1710" s="174"/>
    </row>
    <row r="1711" spans="2:2" x14ac:dyDescent="0.35">
      <c r="B1711" s="174"/>
    </row>
    <row r="1712" spans="2:2" x14ac:dyDescent="0.35">
      <c r="B1712" s="174"/>
    </row>
    <row r="1713" spans="2:2" x14ac:dyDescent="0.35">
      <c r="B1713" s="174"/>
    </row>
    <row r="1714" spans="2:2" x14ac:dyDescent="0.35">
      <c r="B1714" s="174"/>
    </row>
    <row r="1715" spans="2:2" x14ac:dyDescent="0.35">
      <c r="B1715" s="174"/>
    </row>
    <row r="1716" spans="2:2" x14ac:dyDescent="0.35">
      <c r="B1716" s="174"/>
    </row>
    <row r="1717" spans="2:2" x14ac:dyDescent="0.35">
      <c r="B1717" s="174"/>
    </row>
    <row r="1718" spans="2:2" x14ac:dyDescent="0.35">
      <c r="B1718" s="174"/>
    </row>
    <row r="1719" spans="2:2" x14ac:dyDescent="0.35">
      <c r="B1719" s="174"/>
    </row>
    <row r="1720" spans="2:2" x14ac:dyDescent="0.35">
      <c r="B1720" s="174"/>
    </row>
    <row r="1721" spans="2:2" x14ac:dyDescent="0.35">
      <c r="B1721" s="174"/>
    </row>
    <row r="1722" spans="2:2" x14ac:dyDescent="0.35">
      <c r="B1722" s="174"/>
    </row>
    <row r="1723" spans="2:2" x14ac:dyDescent="0.35">
      <c r="B1723" s="174"/>
    </row>
    <row r="1724" spans="2:2" x14ac:dyDescent="0.35">
      <c r="B1724" s="174"/>
    </row>
    <row r="1725" spans="2:2" x14ac:dyDescent="0.35">
      <c r="B1725" s="174"/>
    </row>
    <row r="1726" spans="2:2" x14ac:dyDescent="0.35">
      <c r="B1726" s="174"/>
    </row>
    <row r="1727" spans="2:2" x14ac:dyDescent="0.35">
      <c r="B1727" s="174"/>
    </row>
    <row r="1728" spans="2:2" x14ac:dyDescent="0.35">
      <c r="B1728" s="174"/>
    </row>
    <row r="1729" spans="2:2" x14ac:dyDescent="0.35">
      <c r="B1729" s="174"/>
    </row>
    <row r="1730" spans="2:2" x14ac:dyDescent="0.35">
      <c r="B1730" s="174"/>
    </row>
    <row r="1731" spans="2:2" x14ac:dyDescent="0.35">
      <c r="B1731" s="174"/>
    </row>
    <row r="1732" spans="2:2" x14ac:dyDescent="0.35">
      <c r="B1732" s="174"/>
    </row>
    <row r="1733" spans="2:2" x14ac:dyDescent="0.35">
      <c r="B1733" s="174"/>
    </row>
    <row r="1734" spans="2:2" x14ac:dyDescent="0.35">
      <c r="B1734" s="174"/>
    </row>
    <row r="1735" spans="2:2" x14ac:dyDescent="0.35">
      <c r="B1735" s="174"/>
    </row>
    <row r="1736" spans="2:2" x14ac:dyDescent="0.35">
      <c r="B1736" s="174"/>
    </row>
    <row r="1737" spans="2:2" x14ac:dyDescent="0.35">
      <c r="B1737" s="174"/>
    </row>
    <row r="1738" spans="2:2" x14ac:dyDescent="0.35">
      <c r="B1738" s="174"/>
    </row>
    <row r="1739" spans="2:2" x14ac:dyDescent="0.35">
      <c r="B1739" s="174"/>
    </row>
    <row r="1740" spans="2:2" x14ac:dyDescent="0.35">
      <c r="B1740" s="174"/>
    </row>
    <row r="1741" spans="2:2" x14ac:dyDescent="0.35">
      <c r="B1741" s="174"/>
    </row>
    <row r="1742" spans="2:2" x14ac:dyDescent="0.35">
      <c r="B1742" s="174"/>
    </row>
    <row r="1743" spans="2:2" x14ac:dyDescent="0.35">
      <c r="B1743" s="174"/>
    </row>
    <row r="1744" spans="2:2" x14ac:dyDescent="0.35">
      <c r="B1744" s="174"/>
    </row>
    <row r="1745" spans="2:2" x14ac:dyDescent="0.35">
      <c r="B1745" s="174"/>
    </row>
    <row r="1746" spans="2:2" x14ac:dyDescent="0.35">
      <c r="B1746" s="174"/>
    </row>
    <row r="1747" spans="2:2" x14ac:dyDescent="0.35">
      <c r="B1747" s="174"/>
    </row>
    <row r="1748" spans="2:2" x14ac:dyDescent="0.35">
      <c r="B1748" s="174"/>
    </row>
    <row r="1749" spans="2:2" x14ac:dyDescent="0.35">
      <c r="B1749" s="174"/>
    </row>
    <row r="1750" spans="2:2" x14ac:dyDescent="0.35">
      <c r="B1750" s="174"/>
    </row>
    <row r="1751" spans="2:2" x14ac:dyDescent="0.35">
      <c r="B1751" s="174"/>
    </row>
    <row r="1752" spans="2:2" x14ac:dyDescent="0.35">
      <c r="B1752" s="174"/>
    </row>
    <row r="1753" spans="2:2" x14ac:dyDescent="0.35">
      <c r="B1753" s="174"/>
    </row>
    <row r="1754" spans="2:2" x14ac:dyDescent="0.35">
      <c r="B1754" s="174"/>
    </row>
    <row r="1755" spans="2:2" x14ac:dyDescent="0.35">
      <c r="B1755" s="174"/>
    </row>
    <row r="1756" spans="2:2" x14ac:dyDescent="0.35">
      <c r="B1756" s="174"/>
    </row>
    <row r="1757" spans="2:2" x14ac:dyDescent="0.35">
      <c r="B1757" s="174"/>
    </row>
    <row r="1758" spans="2:2" x14ac:dyDescent="0.35">
      <c r="B1758" s="174"/>
    </row>
    <row r="1759" spans="2:2" x14ac:dyDescent="0.35">
      <c r="B1759" s="174"/>
    </row>
    <row r="1760" spans="2:2" x14ac:dyDescent="0.35">
      <c r="B1760" s="174"/>
    </row>
    <row r="1761" spans="2:2" x14ac:dyDescent="0.35">
      <c r="B1761" s="174"/>
    </row>
    <row r="1762" spans="2:2" x14ac:dyDescent="0.35">
      <c r="B1762" s="174"/>
    </row>
    <row r="1763" spans="2:2" x14ac:dyDescent="0.35">
      <c r="B1763" s="174"/>
    </row>
    <row r="1764" spans="2:2" x14ac:dyDescent="0.35">
      <c r="B1764" s="174"/>
    </row>
    <row r="1765" spans="2:2" x14ac:dyDescent="0.35">
      <c r="B1765" s="174"/>
    </row>
    <row r="1766" spans="2:2" x14ac:dyDescent="0.35">
      <c r="B1766" s="174"/>
    </row>
    <row r="1767" spans="2:2" x14ac:dyDescent="0.35">
      <c r="B1767" s="174"/>
    </row>
    <row r="1768" spans="2:2" x14ac:dyDescent="0.35">
      <c r="B1768" s="174"/>
    </row>
    <row r="1769" spans="2:2" x14ac:dyDescent="0.35">
      <c r="B1769" s="174"/>
    </row>
    <row r="1770" spans="2:2" x14ac:dyDescent="0.35">
      <c r="B1770" s="174"/>
    </row>
    <row r="1771" spans="2:2" x14ac:dyDescent="0.35">
      <c r="B1771" s="174"/>
    </row>
    <row r="1772" spans="2:2" x14ac:dyDescent="0.35">
      <c r="B1772" s="174"/>
    </row>
    <row r="1773" spans="2:2" x14ac:dyDescent="0.35">
      <c r="B1773" s="174"/>
    </row>
    <row r="1774" spans="2:2" x14ac:dyDescent="0.35">
      <c r="B1774" s="174"/>
    </row>
    <row r="1775" spans="2:2" x14ac:dyDescent="0.35">
      <c r="B1775" s="174"/>
    </row>
    <row r="1776" spans="2:2" x14ac:dyDescent="0.35">
      <c r="B1776" s="174"/>
    </row>
    <row r="1777" spans="2:2" x14ac:dyDescent="0.35">
      <c r="B1777" s="174"/>
    </row>
    <row r="1778" spans="2:2" x14ac:dyDescent="0.35">
      <c r="B1778" s="174"/>
    </row>
    <row r="1779" spans="2:2" x14ac:dyDescent="0.35">
      <c r="B1779" s="174"/>
    </row>
    <row r="1780" spans="2:2" x14ac:dyDescent="0.35">
      <c r="B1780" s="174"/>
    </row>
    <row r="1781" spans="2:2" x14ac:dyDescent="0.35">
      <c r="B1781" s="174"/>
    </row>
    <row r="1782" spans="2:2" x14ac:dyDescent="0.35">
      <c r="B1782" s="174"/>
    </row>
    <row r="1783" spans="2:2" x14ac:dyDescent="0.35">
      <c r="B1783" s="174"/>
    </row>
    <row r="1784" spans="2:2" x14ac:dyDescent="0.35">
      <c r="B1784" s="174"/>
    </row>
    <row r="1785" spans="2:2" x14ac:dyDescent="0.35">
      <c r="B1785" s="174"/>
    </row>
    <row r="1786" spans="2:2" x14ac:dyDescent="0.35">
      <c r="B1786" s="174"/>
    </row>
    <row r="1787" spans="2:2" x14ac:dyDescent="0.35">
      <c r="B1787" s="174"/>
    </row>
    <row r="1788" spans="2:2" x14ac:dyDescent="0.35">
      <c r="B1788" s="174"/>
    </row>
    <row r="1789" spans="2:2" x14ac:dyDescent="0.35">
      <c r="B1789" s="174"/>
    </row>
    <row r="1790" spans="2:2" x14ac:dyDescent="0.35">
      <c r="B1790" s="174"/>
    </row>
    <row r="1791" spans="2:2" x14ac:dyDescent="0.35">
      <c r="B1791" s="174"/>
    </row>
    <row r="1792" spans="2:2" x14ac:dyDescent="0.35">
      <c r="B1792" s="174"/>
    </row>
    <row r="1793" spans="2:2" x14ac:dyDescent="0.35">
      <c r="B1793" s="174"/>
    </row>
    <row r="1794" spans="2:2" x14ac:dyDescent="0.35">
      <c r="B1794" s="174"/>
    </row>
    <row r="1795" spans="2:2" x14ac:dyDescent="0.35">
      <c r="B1795" s="174"/>
    </row>
    <row r="1796" spans="2:2" x14ac:dyDescent="0.35">
      <c r="B1796" s="174"/>
    </row>
    <row r="1797" spans="2:2" x14ac:dyDescent="0.35">
      <c r="B1797" s="174"/>
    </row>
    <row r="1798" spans="2:2" x14ac:dyDescent="0.35">
      <c r="B1798" s="174"/>
    </row>
    <row r="1799" spans="2:2" x14ac:dyDescent="0.35">
      <c r="B1799" s="174"/>
    </row>
    <row r="1800" spans="2:2" x14ac:dyDescent="0.35">
      <c r="B1800" s="174"/>
    </row>
    <row r="1801" spans="2:2" x14ac:dyDescent="0.35">
      <c r="B1801" s="174"/>
    </row>
    <row r="1802" spans="2:2" x14ac:dyDescent="0.35">
      <c r="B1802" s="174"/>
    </row>
    <row r="1803" spans="2:2" x14ac:dyDescent="0.35">
      <c r="B1803" s="174"/>
    </row>
    <row r="1804" spans="2:2" x14ac:dyDescent="0.35">
      <c r="B1804" s="174"/>
    </row>
    <row r="1805" spans="2:2" x14ac:dyDescent="0.35">
      <c r="B1805" s="174"/>
    </row>
    <row r="1806" spans="2:2" x14ac:dyDescent="0.35">
      <c r="B1806" s="174"/>
    </row>
    <row r="1807" spans="2:2" x14ac:dyDescent="0.35">
      <c r="B1807" s="174"/>
    </row>
    <row r="1808" spans="2:2" x14ac:dyDescent="0.35">
      <c r="B1808" s="174"/>
    </row>
    <row r="1809" spans="2:2" x14ac:dyDescent="0.35">
      <c r="B1809" s="174"/>
    </row>
    <row r="1810" spans="2:2" x14ac:dyDescent="0.35">
      <c r="B1810" s="174"/>
    </row>
    <row r="1811" spans="2:2" x14ac:dyDescent="0.35">
      <c r="B1811" s="174"/>
    </row>
    <row r="1812" spans="2:2" x14ac:dyDescent="0.35">
      <c r="B1812" s="174"/>
    </row>
    <row r="1813" spans="2:2" x14ac:dyDescent="0.35">
      <c r="B1813" s="174"/>
    </row>
    <row r="1814" spans="2:2" x14ac:dyDescent="0.35">
      <c r="B1814" s="174"/>
    </row>
    <row r="1815" spans="2:2" x14ac:dyDescent="0.35">
      <c r="B1815" s="174"/>
    </row>
    <row r="1816" spans="2:2" x14ac:dyDescent="0.35">
      <c r="B1816" s="174"/>
    </row>
    <row r="1817" spans="2:2" x14ac:dyDescent="0.35">
      <c r="B1817" s="174"/>
    </row>
    <row r="1818" spans="2:2" x14ac:dyDescent="0.35">
      <c r="B1818" s="174"/>
    </row>
    <row r="1819" spans="2:2" x14ac:dyDescent="0.35">
      <c r="B1819" s="174"/>
    </row>
    <row r="1820" spans="2:2" x14ac:dyDescent="0.35">
      <c r="B1820" s="174"/>
    </row>
    <row r="1821" spans="2:2" x14ac:dyDescent="0.35">
      <c r="B1821" s="174"/>
    </row>
    <row r="1822" spans="2:2" x14ac:dyDescent="0.35">
      <c r="B1822" s="174"/>
    </row>
    <row r="1823" spans="2:2" x14ac:dyDescent="0.35">
      <c r="B1823" s="174"/>
    </row>
    <row r="1824" spans="2:2" x14ac:dyDescent="0.35">
      <c r="B1824" s="174"/>
    </row>
    <row r="1825" spans="2:2" x14ac:dyDescent="0.35">
      <c r="B1825" s="174"/>
    </row>
    <row r="1826" spans="2:2" x14ac:dyDescent="0.35">
      <c r="B1826" s="174"/>
    </row>
    <row r="1827" spans="2:2" x14ac:dyDescent="0.35">
      <c r="B1827" s="174"/>
    </row>
    <row r="1828" spans="2:2" x14ac:dyDescent="0.35">
      <c r="B1828" s="174"/>
    </row>
    <row r="1829" spans="2:2" x14ac:dyDescent="0.35">
      <c r="B1829" s="174"/>
    </row>
    <row r="1830" spans="2:2" x14ac:dyDescent="0.35">
      <c r="B1830" s="174"/>
    </row>
    <row r="1831" spans="2:2" x14ac:dyDescent="0.35">
      <c r="B1831" s="174"/>
    </row>
    <row r="1832" spans="2:2" x14ac:dyDescent="0.35">
      <c r="B1832" s="174"/>
    </row>
    <row r="1833" spans="2:2" x14ac:dyDescent="0.35">
      <c r="B1833" s="174"/>
    </row>
    <row r="1834" spans="2:2" x14ac:dyDescent="0.35">
      <c r="B1834" s="174"/>
    </row>
    <row r="1835" spans="2:2" x14ac:dyDescent="0.35">
      <c r="B1835" s="174"/>
    </row>
    <row r="1836" spans="2:2" x14ac:dyDescent="0.35">
      <c r="B1836" s="174"/>
    </row>
    <row r="1837" spans="2:2" x14ac:dyDescent="0.35">
      <c r="B1837" s="174"/>
    </row>
    <row r="1838" spans="2:2" x14ac:dyDescent="0.35">
      <c r="B1838" s="174"/>
    </row>
    <row r="1839" spans="2:2" x14ac:dyDescent="0.35">
      <c r="B1839" s="174"/>
    </row>
    <row r="1840" spans="2:2" x14ac:dyDescent="0.35">
      <c r="B1840" s="174"/>
    </row>
    <row r="1841" spans="2:2" x14ac:dyDescent="0.35">
      <c r="B1841" s="174"/>
    </row>
    <row r="1842" spans="2:2" x14ac:dyDescent="0.35">
      <c r="B1842" s="174"/>
    </row>
    <row r="1843" spans="2:2" x14ac:dyDescent="0.35">
      <c r="B1843" s="174"/>
    </row>
    <row r="1844" spans="2:2" x14ac:dyDescent="0.35">
      <c r="B1844" s="174"/>
    </row>
    <row r="1845" spans="2:2" x14ac:dyDescent="0.35">
      <c r="B1845" s="174"/>
    </row>
    <row r="1846" spans="2:2" x14ac:dyDescent="0.35">
      <c r="B1846" s="174"/>
    </row>
    <row r="1847" spans="2:2" x14ac:dyDescent="0.35">
      <c r="B1847" s="174"/>
    </row>
    <row r="1848" spans="2:2" x14ac:dyDescent="0.35">
      <c r="B1848" s="174"/>
    </row>
    <row r="1849" spans="2:2" x14ac:dyDescent="0.35">
      <c r="B1849" s="174"/>
    </row>
    <row r="1850" spans="2:2" x14ac:dyDescent="0.35">
      <c r="B1850" s="174"/>
    </row>
    <row r="1851" spans="2:2" x14ac:dyDescent="0.35">
      <c r="B1851" s="174"/>
    </row>
    <row r="1852" spans="2:2" x14ac:dyDescent="0.35">
      <c r="B1852" s="174"/>
    </row>
    <row r="1853" spans="2:2" x14ac:dyDescent="0.35">
      <c r="B1853" s="174"/>
    </row>
    <row r="1854" spans="2:2" x14ac:dyDescent="0.35">
      <c r="B1854" s="174"/>
    </row>
    <row r="1855" spans="2:2" x14ac:dyDescent="0.35">
      <c r="B1855" s="174"/>
    </row>
    <row r="1856" spans="2:2" x14ac:dyDescent="0.35">
      <c r="B1856" s="174"/>
    </row>
    <row r="1857" spans="2:2" x14ac:dyDescent="0.35">
      <c r="B1857" s="174"/>
    </row>
    <row r="1858" spans="2:2" x14ac:dyDescent="0.35">
      <c r="B1858" s="174"/>
    </row>
    <row r="1859" spans="2:2" x14ac:dyDescent="0.35">
      <c r="B1859" s="174"/>
    </row>
    <row r="1860" spans="2:2" x14ac:dyDescent="0.35">
      <c r="B1860" s="174"/>
    </row>
    <row r="1861" spans="2:2" x14ac:dyDescent="0.35">
      <c r="B1861" s="174"/>
    </row>
    <row r="1862" spans="2:2" x14ac:dyDescent="0.35">
      <c r="B1862" s="174"/>
    </row>
    <row r="1863" spans="2:2" x14ac:dyDescent="0.35">
      <c r="B1863" s="174"/>
    </row>
    <row r="1864" spans="2:2" x14ac:dyDescent="0.35">
      <c r="B1864" s="174"/>
    </row>
    <row r="1865" spans="2:2" x14ac:dyDescent="0.35">
      <c r="B1865" s="174"/>
    </row>
    <row r="1866" spans="2:2" x14ac:dyDescent="0.35">
      <c r="B1866" s="174"/>
    </row>
    <row r="1867" spans="2:2" x14ac:dyDescent="0.35">
      <c r="B1867" s="174"/>
    </row>
    <row r="1868" spans="2:2" x14ac:dyDescent="0.35">
      <c r="B1868" s="174"/>
    </row>
    <row r="1869" spans="2:2" x14ac:dyDescent="0.35">
      <c r="B1869" s="174"/>
    </row>
    <row r="1870" spans="2:2" x14ac:dyDescent="0.35">
      <c r="B1870" s="174"/>
    </row>
    <row r="1871" spans="2:2" x14ac:dyDescent="0.35">
      <c r="B1871" s="174"/>
    </row>
    <row r="1872" spans="2:2" x14ac:dyDescent="0.35">
      <c r="B1872" s="174"/>
    </row>
    <row r="1873" spans="2:2" x14ac:dyDescent="0.35">
      <c r="B1873" s="174"/>
    </row>
    <row r="1874" spans="2:2" x14ac:dyDescent="0.35">
      <c r="B1874" s="174"/>
    </row>
    <row r="1875" spans="2:2" x14ac:dyDescent="0.35">
      <c r="B1875" s="174"/>
    </row>
    <row r="1876" spans="2:2" x14ac:dyDescent="0.35">
      <c r="B1876" s="174"/>
    </row>
    <row r="1877" spans="2:2" x14ac:dyDescent="0.35">
      <c r="B1877" s="174"/>
    </row>
    <row r="1878" spans="2:2" x14ac:dyDescent="0.35">
      <c r="B1878" s="174"/>
    </row>
    <row r="1879" spans="2:2" x14ac:dyDescent="0.35">
      <c r="B1879" s="174"/>
    </row>
    <row r="1880" spans="2:2" x14ac:dyDescent="0.35">
      <c r="B1880" s="174"/>
    </row>
    <row r="1881" spans="2:2" x14ac:dyDescent="0.35">
      <c r="B1881" s="174"/>
    </row>
    <row r="1882" spans="2:2" x14ac:dyDescent="0.35">
      <c r="B1882" s="174"/>
    </row>
    <row r="1883" spans="2:2" x14ac:dyDescent="0.35">
      <c r="B1883" s="174"/>
    </row>
    <row r="1884" spans="2:2" x14ac:dyDescent="0.35">
      <c r="B1884" s="174"/>
    </row>
    <row r="1885" spans="2:2" x14ac:dyDescent="0.35">
      <c r="B1885" s="174"/>
    </row>
    <row r="1886" spans="2:2" x14ac:dyDescent="0.35">
      <c r="B1886" s="174"/>
    </row>
    <row r="1887" spans="2:2" x14ac:dyDescent="0.35">
      <c r="B1887" s="174"/>
    </row>
    <row r="1888" spans="2:2" x14ac:dyDescent="0.35">
      <c r="B1888" s="174"/>
    </row>
    <row r="1889" spans="2:2" x14ac:dyDescent="0.35">
      <c r="B1889" s="174"/>
    </row>
    <row r="1890" spans="2:2" x14ac:dyDescent="0.35">
      <c r="B1890" s="174"/>
    </row>
    <row r="1891" spans="2:2" x14ac:dyDescent="0.35">
      <c r="B1891" s="174"/>
    </row>
    <row r="1892" spans="2:2" x14ac:dyDescent="0.35">
      <c r="B1892" s="174"/>
    </row>
    <row r="1893" spans="2:2" x14ac:dyDescent="0.35">
      <c r="B1893" s="174"/>
    </row>
    <row r="1894" spans="2:2" x14ac:dyDescent="0.35">
      <c r="B1894" s="174"/>
    </row>
    <row r="1895" spans="2:2" x14ac:dyDescent="0.35">
      <c r="B1895" s="174"/>
    </row>
    <row r="1896" spans="2:2" x14ac:dyDescent="0.35">
      <c r="B1896" s="174"/>
    </row>
    <row r="1897" spans="2:2" x14ac:dyDescent="0.35">
      <c r="B1897" s="174"/>
    </row>
    <row r="1898" spans="2:2" x14ac:dyDescent="0.35">
      <c r="B1898" s="174"/>
    </row>
    <row r="1899" spans="2:2" x14ac:dyDescent="0.35">
      <c r="B1899" s="174"/>
    </row>
    <row r="1900" spans="2:2" x14ac:dyDescent="0.35">
      <c r="B1900" s="174"/>
    </row>
    <row r="1901" spans="2:2" x14ac:dyDescent="0.35">
      <c r="B1901" s="174"/>
    </row>
    <row r="1902" spans="2:2" x14ac:dyDescent="0.35">
      <c r="B1902" s="174"/>
    </row>
    <row r="1903" spans="2:2" x14ac:dyDescent="0.35">
      <c r="B1903" s="174"/>
    </row>
    <row r="1904" spans="2:2" x14ac:dyDescent="0.35">
      <c r="B1904" s="174"/>
    </row>
    <row r="1905" spans="2:2" x14ac:dyDescent="0.35">
      <c r="B1905" s="174"/>
    </row>
    <row r="1906" spans="2:2" x14ac:dyDescent="0.35">
      <c r="B1906" s="174"/>
    </row>
    <row r="1907" spans="2:2" x14ac:dyDescent="0.35">
      <c r="B1907" s="174"/>
    </row>
    <row r="1908" spans="2:2" x14ac:dyDescent="0.35">
      <c r="B1908" s="174"/>
    </row>
    <row r="1909" spans="2:2" x14ac:dyDescent="0.35">
      <c r="B1909" s="174"/>
    </row>
    <row r="1910" spans="2:2" x14ac:dyDescent="0.35">
      <c r="B1910" s="174"/>
    </row>
    <row r="1911" spans="2:2" x14ac:dyDescent="0.35">
      <c r="B1911" s="174"/>
    </row>
    <row r="1912" spans="2:2" x14ac:dyDescent="0.35">
      <c r="B1912" s="174"/>
    </row>
    <row r="1913" spans="2:2" x14ac:dyDescent="0.35">
      <c r="B1913" s="174"/>
    </row>
    <row r="1914" spans="2:2" x14ac:dyDescent="0.35">
      <c r="B1914" s="174"/>
    </row>
    <row r="1915" spans="2:2" x14ac:dyDescent="0.35">
      <c r="B1915" s="174"/>
    </row>
    <row r="1916" spans="2:2" x14ac:dyDescent="0.35">
      <c r="B1916" s="174"/>
    </row>
    <row r="1917" spans="2:2" x14ac:dyDescent="0.35">
      <c r="B1917" s="174"/>
    </row>
    <row r="1918" spans="2:2" x14ac:dyDescent="0.35">
      <c r="B1918" s="174"/>
    </row>
    <row r="1919" spans="2:2" x14ac:dyDescent="0.35">
      <c r="B1919" s="174"/>
    </row>
    <row r="1920" spans="2:2" x14ac:dyDescent="0.35">
      <c r="B1920" s="174"/>
    </row>
    <row r="1921" spans="2:2" x14ac:dyDescent="0.35">
      <c r="B1921" s="174"/>
    </row>
    <row r="1922" spans="2:2" x14ac:dyDescent="0.35">
      <c r="B1922" s="174"/>
    </row>
    <row r="1923" spans="2:2" x14ac:dyDescent="0.35">
      <c r="B1923" s="174"/>
    </row>
    <row r="1924" spans="2:2" x14ac:dyDescent="0.35">
      <c r="B1924" s="174"/>
    </row>
    <row r="1925" spans="2:2" x14ac:dyDescent="0.35">
      <c r="B1925" s="174"/>
    </row>
    <row r="1926" spans="2:2" x14ac:dyDescent="0.35">
      <c r="B1926" s="174"/>
    </row>
    <row r="1927" spans="2:2" x14ac:dyDescent="0.35">
      <c r="B1927" s="174"/>
    </row>
    <row r="1928" spans="2:2" x14ac:dyDescent="0.35">
      <c r="B1928" s="174"/>
    </row>
    <row r="1929" spans="2:2" x14ac:dyDescent="0.35">
      <c r="B1929" s="174"/>
    </row>
    <row r="1930" spans="2:2" x14ac:dyDescent="0.35">
      <c r="B1930" s="174"/>
    </row>
    <row r="1931" spans="2:2" x14ac:dyDescent="0.35">
      <c r="B1931" s="174"/>
    </row>
    <row r="1932" spans="2:2" x14ac:dyDescent="0.35">
      <c r="B1932" s="174"/>
    </row>
    <row r="1933" spans="2:2" x14ac:dyDescent="0.35">
      <c r="B1933" s="174"/>
    </row>
    <row r="1934" spans="2:2" x14ac:dyDescent="0.35">
      <c r="B1934" s="174"/>
    </row>
    <row r="1935" spans="2:2" x14ac:dyDescent="0.35">
      <c r="B1935" s="174"/>
    </row>
    <row r="1936" spans="2:2" x14ac:dyDescent="0.35">
      <c r="B1936" s="174"/>
    </row>
    <row r="1937" spans="2:2" x14ac:dyDescent="0.35">
      <c r="B1937" s="174"/>
    </row>
    <row r="1938" spans="2:2" x14ac:dyDescent="0.35">
      <c r="B1938" s="174"/>
    </row>
    <row r="1939" spans="2:2" x14ac:dyDescent="0.35">
      <c r="B1939" s="174"/>
    </row>
    <row r="1940" spans="2:2" x14ac:dyDescent="0.35">
      <c r="B1940" s="174"/>
    </row>
    <row r="1941" spans="2:2" x14ac:dyDescent="0.35">
      <c r="B1941" s="174"/>
    </row>
    <row r="1942" spans="2:2" x14ac:dyDescent="0.35">
      <c r="B1942" s="174"/>
    </row>
    <row r="1943" spans="2:2" x14ac:dyDescent="0.35">
      <c r="B1943" s="174"/>
    </row>
    <row r="1944" spans="2:2" x14ac:dyDescent="0.35">
      <c r="B1944" s="174"/>
    </row>
    <row r="1945" spans="2:2" x14ac:dyDescent="0.35">
      <c r="B1945" s="174"/>
    </row>
    <row r="1946" spans="2:2" x14ac:dyDescent="0.35">
      <c r="B1946" s="174"/>
    </row>
    <row r="1947" spans="2:2" x14ac:dyDescent="0.35">
      <c r="B1947" s="174"/>
    </row>
    <row r="1948" spans="2:2" x14ac:dyDescent="0.35">
      <c r="B1948" s="174"/>
    </row>
    <row r="1949" spans="2:2" x14ac:dyDescent="0.35">
      <c r="B1949" s="174"/>
    </row>
    <row r="1950" spans="2:2" x14ac:dyDescent="0.35">
      <c r="B1950" s="174"/>
    </row>
    <row r="1951" spans="2:2" x14ac:dyDescent="0.35">
      <c r="B1951" s="174"/>
    </row>
    <row r="1952" spans="2:2" x14ac:dyDescent="0.35">
      <c r="B1952" s="174"/>
    </row>
    <row r="1953" spans="2:2" x14ac:dyDescent="0.35">
      <c r="B1953" s="174"/>
    </row>
    <row r="1954" spans="2:2" x14ac:dyDescent="0.35">
      <c r="B1954" s="174"/>
    </row>
    <row r="1955" spans="2:2" x14ac:dyDescent="0.35">
      <c r="B1955" s="174"/>
    </row>
    <row r="1956" spans="2:2" x14ac:dyDescent="0.35">
      <c r="B1956" s="174"/>
    </row>
    <row r="1957" spans="2:2" x14ac:dyDescent="0.35">
      <c r="B1957" s="174"/>
    </row>
    <row r="1958" spans="2:2" x14ac:dyDescent="0.35">
      <c r="B1958" s="174"/>
    </row>
    <row r="1959" spans="2:2" x14ac:dyDescent="0.35">
      <c r="B1959" s="174"/>
    </row>
    <row r="1960" spans="2:2" x14ac:dyDescent="0.35">
      <c r="B1960" s="174"/>
    </row>
    <row r="1961" spans="2:2" x14ac:dyDescent="0.35">
      <c r="B1961" s="174"/>
    </row>
    <row r="1962" spans="2:2" x14ac:dyDescent="0.35">
      <c r="B1962" s="174"/>
    </row>
    <row r="1963" spans="2:2" x14ac:dyDescent="0.35">
      <c r="B1963" s="174"/>
    </row>
    <row r="1964" spans="2:2" x14ac:dyDescent="0.35">
      <c r="B1964" s="174"/>
    </row>
    <row r="1965" spans="2:2" x14ac:dyDescent="0.35">
      <c r="B1965" s="174"/>
    </row>
    <row r="1966" spans="2:2" x14ac:dyDescent="0.35">
      <c r="B1966" s="174"/>
    </row>
    <row r="1967" spans="2:2" x14ac:dyDescent="0.35">
      <c r="B1967" s="174"/>
    </row>
    <row r="1968" spans="2:2" x14ac:dyDescent="0.35">
      <c r="B1968" s="174"/>
    </row>
    <row r="1969" spans="2:2" x14ac:dyDescent="0.35">
      <c r="B1969" s="174"/>
    </row>
    <row r="1970" spans="2:2" x14ac:dyDescent="0.35">
      <c r="B1970" s="174"/>
    </row>
    <row r="1971" spans="2:2" x14ac:dyDescent="0.35">
      <c r="B1971" s="174"/>
    </row>
    <row r="1972" spans="2:2" x14ac:dyDescent="0.35">
      <c r="B1972" s="174"/>
    </row>
    <row r="1973" spans="2:2" x14ac:dyDescent="0.35">
      <c r="B1973" s="174"/>
    </row>
    <row r="1974" spans="2:2" x14ac:dyDescent="0.35">
      <c r="B1974" s="174"/>
    </row>
    <row r="1975" spans="2:2" x14ac:dyDescent="0.35">
      <c r="B1975" s="174"/>
    </row>
    <row r="1976" spans="2:2" x14ac:dyDescent="0.35">
      <c r="B1976" s="174"/>
    </row>
    <row r="1977" spans="2:2" x14ac:dyDescent="0.35">
      <c r="B1977" s="174"/>
    </row>
    <row r="1978" spans="2:2" x14ac:dyDescent="0.35">
      <c r="B1978" s="174"/>
    </row>
    <row r="1979" spans="2:2" x14ac:dyDescent="0.35">
      <c r="B1979" s="174"/>
    </row>
    <row r="1980" spans="2:2" x14ac:dyDescent="0.35">
      <c r="B1980" s="174"/>
    </row>
    <row r="1981" spans="2:2" x14ac:dyDescent="0.35">
      <c r="B1981" s="174"/>
    </row>
    <row r="1982" spans="2:2" x14ac:dyDescent="0.35">
      <c r="B1982" s="174"/>
    </row>
    <row r="1983" spans="2:2" x14ac:dyDescent="0.35">
      <c r="B1983" s="174"/>
    </row>
    <row r="1984" spans="2:2" x14ac:dyDescent="0.35">
      <c r="B1984" s="174"/>
    </row>
    <row r="1985" spans="2:2" x14ac:dyDescent="0.35">
      <c r="B1985" s="174"/>
    </row>
    <row r="1986" spans="2:2" x14ac:dyDescent="0.35">
      <c r="B1986" s="174"/>
    </row>
    <row r="1987" spans="2:2" x14ac:dyDescent="0.35">
      <c r="B1987" s="174"/>
    </row>
    <row r="1988" spans="2:2" x14ac:dyDescent="0.35">
      <c r="B1988" s="174"/>
    </row>
    <row r="1989" spans="2:2" x14ac:dyDescent="0.35">
      <c r="B1989" s="174"/>
    </row>
    <row r="1990" spans="2:2" x14ac:dyDescent="0.35">
      <c r="B1990" s="174"/>
    </row>
    <row r="1991" spans="2:2" x14ac:dyDescent="0.35">
      <c r="B1991" s="174"/>
    </row>
    <row r="1992" spans="2:2" x14ac:dyDescent="0.35">
      <c r="B1992" s="174"/>
    </row>
    <row r="1993" spans="2:2" x14ac:dyDescent="0.35">
      <c r="B1993" s="174"/>
    </row>
    <row r="1994" spans="2:2" x14ac:dyDescent="0.35">
      <c r="B1994" s="174"/>
    </row>
    <row r="1995" spans="2:2" x14ac:dyDescent="0.35">
      <c r="B1995" s="174"/>
    </row>
    <row r="1996" spans="2:2" x14ac:dyDescent="0.35">
      <c r="B1996" s="174"/>
    </row>
    <row r="1997" spans="2:2" x14ac:dyDescent="0.35">
      <c r="B1997" s="174"/>
    </row>
    <row r="1998" spans="2:2" x14ac:dyDescent="0.35">
      <c r="B1998" s="174"/>
    </row>
    <row r="1999" spans="2:2" x14ac:dyDescent="0.35">
      <c r="B1999" s="174"/>
    </row>
    <row r="2000" spans="2:2" x14ac:dyDescent="0.35">
      <c r="B2000" s="174"/>
    </row>
    <row r="2001" spans="2:2" x14ac:dyDescent="0.35">
      <c r="B2001" s="174"/>
    </row>
    <row r="2002" spans="2:2" x14ac:dyDescent="0.35">
      <c r="B2002" s="174"/>
    </row>
    <row r="2003" spans="2:2" x14ac:dyDescent="0.35">
      <c r="B2003" s="174"/>
    </row>
    <row r="2004" spans="2:2" x14ac:dyDescent="0.35">
      <c r="B2004" s="174"/>
    </row>
    <row r="2005" spans="2:2" x14ac:dyDescent="0.35">
      <c r="B2005" s="174"/>
    </row>
    <row r="2006" spans="2:2" x14ac:dyDescent="0.35">
      <c r="B2006" s="174"/>
    </row>
    <row r="2007" spans="2:2" x14ac:dyDescent="0.35">
      <c r="B2007" s="174"/>
    </row>
    <row r="2008" spans="2:2" x14ac:dyDescent="0.35">
      <c r="B2008" s="174"/>
    </row>
    <row r="2009" spans="2:2" x14ac:dyDescent="0.35">
      <c r="B2009" s="174"/>
    </row>
    <row r="2010" spans="2:2" x14ac:dyDescent="0.35">
      <c r="B2010" s="174"/>
    </row>
    <row r="2011" spans="2:2" x14ac:dyDescent="0.35">
      <c r="B2011" s="174"/>
    </row>
    <row r="2012" spans="2:2" x14ac:dyDescent="0.35">
      <c r="B2012" s="174"/>
    </row>
    <row r="2013" spans="2:2" x14ac:dyDescent="0.35">
      <c r="B2013" s="174"/>
    </row>
    <row r="2014" spans="2:2" x14ac:dyDescent="0.35">
      <c r="B2014" s="174"/>
    </row>
    <row r="2015" spans="2:2" x14ac:dyDescent="0.35">
      <c r="B2015" s="174"/>
    </row>
    <row r="2016" spans="2:2" x14ac:dyDescent="0.35">
      <c r="B2016" s="174"/>
    </row>
    <row r="2017" spans="2:2" x14ac:dyDescent="0.35">
      <c r="B2017" s="174"/>
    </row>
    <row r="2018" spans="2:2" x14ac:dyDescent="0.35">
      <c r="B2018" s="174"/>
    </row>
    <row r="2019" spans="2:2" x14ac:dyDescent="0.35">
      <c r="B2019" s="174"/>
    </row>
    <row r="2020" spans="2:2" x14ac:dyDescent="0.35">
      <c r="B2020" s="174"/>
    </row>
    <row r="2021" spans="2:2" x14ac:dyDescent="0.35">
      <c r="B2021" s="174"/>
    </row>
    <row r="2022" spans="2:2" x14ac:dyDescent="0.35">
      <c r="B2022" s="174"/>
    </row>
    <row r="2023" spans="2:2" x14ac:dyDescent="0.35">
      <c r="B2023" s="174"/>
    </row>
    <row r="2024" spans="2:2" x14ac:dyDescent="0.35">
      <c r="B2024" s="174"/>
    </row>
    <row r="2025" spans="2:2" x14ac:dyDescent="0.35">
      <c r="B2025" s="174"/>
    </row>
    <row r="2026" spans="2:2" x14ac:dyDescent="0.35">
      <c r="B2026" s="174"/>
    </row>
    <row r="2027" spans="2:2" x14ac:dyDescent="0.35">
      <c r="B2027" s="174"/>
    </row>
    <row r="2028" spans="2:2" x14ac:dyDescent="0.35">
      <c r="B2028" s="174"/>
    </row>
    <row r="2029" spans="2:2" x14ac:dyDescent="0.35">
      <c r="B2029" s="174"/>
    </row>
    <row r="2030" spans="2:2" x14ac:dyDescent="0.35">
      <c r="B2030" s="174"/>
    </row>
    <row r="2031" spans="2:2" x14ac:dyDescent="0.35">
      <c r="B2031" s="174"/>
    </row>
    <row r="2032" spans="2:2" x14ac:dyDescent="0.35">
      <c r="B2032" s="174"/>
    </row>
    <row r="2033" spans="2:2" x14ac:dyDescent="0.35">
      <c r="B2033" s="174"/>
    </row>
    <row r="2034" spans="2:2" x14ac:dyDescent="0.35">
      <c r="B2034" s="174"/>
    </row>
    <row r="2035" spans="2:2" x14ac:dyDescent="0.35">
      <c r="B2035" s="174"/>
    </row>
    <row r="2036" spans="2:2" x14ac:dyDescent="0.35">
      <c r="B2036" s="174"/>
    </row>
    <row r="2037" spans="2:2" x14ac:dyDescent="0.35">
      <c r="B2037" s="174"/>
    </row>
    <row r="2038" spans="2:2" x14ac:dyDescent="0.35">
      <c r="B2038" s="174"/>
    </row>
    <row r="2039" spans="2:2" x14ac:dyDescent="0.35">
      <c r="B2039" s="174"/>
    </row>
    <row r="2040" spans="2:2" x14ac:dyDescent="0.35">
      <c r="B2040" s="174"/>
    </row>
    <row r="2041" spans="2:2" x14ac:dyDescent="0.35">
      <c r="B2041" s="174"/>
    </row>
    <row r="2042" spans="2:2" x14ac:dyDescent="0.35">
      <c r="B2042" s="174"/>
    </row>
    <row r="2043" spans="2:2" x14ac:dyDescent="0.35">
      <c r="B2043" s="174"/>
    </row>
    <row r="2044" spans="2:2" x14ac:dyDescent="0.35">
      <c r="B2044" s="174"/>
    </row>
    <row r="2045" spans="2:2" x14ac:dyDescent="0.35">
      <c r="B2045" s="174"/>
    </row>
    <row r="2046" spans="2:2" x14ac:dyDescent="0.35">
      <c r="B2046" s="174"/>
    </row>
    <row r="2047" spans="2:2" x14ac:dyDescent="0.35">
      <c r="B2047" s="174"/>
    </row>
    <row r="2048" spans="2:2" x14ac:dyDescent="0.35">
      <c r="B2048" s="174"/>
    </row>
    <row r="2049" spans="2:2" x14ac:dyDescent="0.35">
      <c r="B2049" s="174"/>
    </row>
    <row r="2050" spans="2:2" x14ac:dyDescent="0.35">
      <c r="B2050" s="174"/>
    </row>
    <row r="2051" spans="2:2" x14ac:dyDescent="0.35">
      <c r="B2051" s="174"/>
    </row>
    <row r="2052" spans="2:2" x14ac:dyDescent="0.35">
      <c r="B2052" s="174"/>
    </row>
    <row r="2053" spans="2:2" x14ac:dyDescent="0.35">
      <c r="B2053" s="174"/>
    </row>
    <row r="2054" spans="2:2" x14ac:dyDescent="0.35">
      <c r="B2054" s="174"/>
    </row>
    <row r="2055" spans="2:2" x14ac:dyDescent="0.35">
      <c r="B2055" s="174"/>
    </row>
    <row r="2056" spans="2:2" x14ac:dyDescent="0.35">
      <c r="B2056" s="174"/>
    </row>
    <row r="2057" spans="2:2" x14ac:dyDescent="0.35">
      <c r="B2057" s="174"/>
    </row>
    <row r="2058" spans="2:2" x14ac:dyDescent="0.35">
      <c r="B2058" s="174"/>
    </row>
    <row r="2059" spans="2:2" x14ac:dyDescent="0.35">
      <c r="B2059" s="174"/>
    </row>
    <row r="2060" spans="2:2" x14ac:dyDescent="0.35">
      <c r="B2060" s="174"/>
    </row>
    <row r="2061" spans="2:2" x14ac:dyDescent="0.35">
      <c r="B2061" s="174"/>
    </row>
    <row r="2062" spans="2:2" x14ac:dyDescent="0.35">
      <c r="B2062" s="174"/>
    </row>
    <row r="2063" spans="2:2" x14ac:dyDescent="0.35">
      <c r="B2063" s="174"/>
    </row>
    <row r="2064" spans="2:2" x14ac:dyDescent="0.35">
      <c r="B2064" s="174"/>
    </row>
    <row r="2065" spans="2:2" x14ac:dyDescent="0.35">
      <c r="B2065" s="174"/>
    </row>
    <row r="2066" spans="2:2" x14ac:dyDescent="0.35">
      <c r="B2066" s="174"/>
    </row>
    <row r="2067" spans="2:2" x14ac:dyDescent="0.35">
      <c r="B2067" s="174"/>
    </row>
    <row r="2068" spans="2:2" x14ac:dyDescent="0.35">
      <c r="B2068" s="174"/>
    </row>
    <row r="2069" spans="2:2" x14ac:dyDescent="0.35">
      <c r="B2069" s="174"/>
    </row>
    <row r="2070" spans="2:2" x14ac:dyDescent="0.35">
      <c r="B2070" s="174"/>
    </row>
    <row r="2071" spans="2:2" x14ac:dyDescent="0.35">
      <c r="B2071" s="174"/>
    </row>
    <row r="2072" spans="2:2" x14ac:dyDescent="0.35">
      <c r="B2072" s="174"/>
    </row>
    <row r="2073" spans="2:2" x14ac:dyDescent="0.35">
      <c r="B2073" s="174"/>
    </row>
    <row r="2074" spans="2:2" x14ac:dyDescent="0.35">
      <c r="B2074" s="174"/>
    </row>
    <row r="2075" spans="2:2" x14ac:dyDescent="0.35">
      <c r="B2075" s="174"/>
    </row>
    <row r="2076" spans="2:2" x14ac:dyDescent="0.35">
      <c r="B2076" s="174"/>
    </row>
    <row r="2077" spans="2:2" x14ac:dyDescent="0.35">
      <c r="B2077" s="174"/>
    </row>
    <row r="2078" spans="2:2" x14ac:dyDescent="0.35">
      <c r="B2078" s="174"/>
    </row>
    <row r="2079" spans="2:2" x14ac:dyDescent="0.35">
      <c r="B2079" s="174"/>
    </row>
    <row r="2080" spans="2:2" x14ac:dyDescent="0.35">
      <c r="B2080" s="174"/>
    </row>
    <row r="2081" spans="2:2" x14ac:dyDescent="0.35">
      <c r="B2081" s="174"/>
    </row>
    <row r="2082" spans="2:2" x14ac:dyDescent="0.35">
      <c r="B2082" s="174"/>
    </row>
    <row r="2083" spans="2:2" x14ac:dyDescent="0.35">
      <c r="B2083" s="174"/>
    </row>
    <row r="2084" spans="2:2" x14ac:dyDescent="0.35">
      <c r="B2084" s="174"/>
    </row>
    <row r="2085" spans="2:2" x14ac:dyDescent="0.35">
      <c r="B2085" s="174"/>
    </row>
    <row r="2086" spans="2:2" x14ac:dyDescent="0.35">
      <c r="B2086" s="174"/>
    </row>
    <row r="2087" spans="2:2" x14ac:dyDescent="0.35">
      <c r="B2087" s="174"/>
    </row>
    <row r="2088" spans="2:2" x14ac:dyDescent="0.35">
      <c r="B2088" s="174"/>
    </row>
    <row r="2089" spans="2:2" x14ac:dyDescent="0.35">
      <c r="B2089" s="174"/>
    </row>
    <row r="2090" spans="2:2" x14ac:dyDescent="0.35">
      <c r="B2090" s="174"/>
    </row>
    <row r="2091" spans="2:2" x14ac:dyDescent="0.35">
      <c r="B2091" s="174"/>
    </row>
    <row r="2092" spans="2:2" x14ac:dyDescent="0.35">
      <c r="B2092" s="174"/>
    </row>
    <row r="2093" spans="2:2" x14ac:dyDescent="0.35">
      <c r="B2093" s="174"/>
    </row>
    <row r="2094" spans="2:2" x14ac:dyDescent="0.35">
      <c r="B2094" s="174"/>
    </row>
    <row r="2095" spans="2:2" x14ac:dyDescent="0.35">
      <c r="B2095" s="174"/>
    </row>
    <row r="2096" spans="2:2" x14ac:dyDescent="0.35">
      <c r="B2096" s="174"/>
    </row>
    <row r="2097" spans="2:2" x14ac:dyDescent="0.35">
      <c r="B2097" s="174"/>
    </row>
    <row r="2098" spans="2:2" x14ac:dyDescent="0.35">
      <c r="B2098" s="174"/>
    </row>
    <row r="2099" spans="2:2" x14ac:dyDescent="0.35">
      <c r="B2099" s="174"/>
    </row>
    <row r="2100" spans="2:2" x14ac:dyDescent="0.35">
      <c r="B2100" s="174"/>
    </row>
    <row r="2101" spans="2:2" x14ac:dyDescent="0.35">
      <c r="B2101" s="174"/>
    </row>
    <row r="2102" spans="2:2" x14ac:dyDescent="0.35">
      <c r="B2102" s="174"/>
    </row>
    <row r="2103" spans="2:2" x14ac:dyDescent="0.35">
      <c r="B2103" s="174"/>
    </row>
    <row r="2104" spans="2:2" x14ac:dyDescent="0.35">
      <c r="B2104" s="174"/>
    </row>
    <row r="2105" spans="2:2" x14ac:dyDescent="0.35">
      <c r="B2105" s="174"/>
    </row>
    <row r="2106" spans="2:2" x14ac:dyDescent="0.35">
      <c r="B2106" s="174"/>
    </row>
    <row r="2107" spans="2:2" x14ac:dyDescent="0.35">
      <c r="B2107" s="174"/>
    </row>
    <row r="2108" spans="2:2" x14ac:dyDescent="0.35">
      <c r="B2108" s="174"/>
    </row>
    <row r="2109" spans="2:2" x14ac:dyDescent="0.35">
      <c r="B2109" s="174"/>
    </row>
    <row r="2110" spans="2:2" x14ac:dyDescent="0.35">
      <c r="B2110" s="174"/>
    </row>
    <row r="2111" spans="2:2" x14ac:dyDescent="0.35">
      <c r="B2111" s="174"/>
    </row>
    <row r="2112" spans="2:2" x14ac:dyDescent="0.35">
      <c r="B2112" s="174"/>
    </row>
    <row r="2113" spans="2:2" x14ac:dyDescent="0.35">
      <c r="B2113" s="174"/>
    </row>
    <row r="2114" spans="2:2" x14ac:dyDescent="0.35">
      <c r="B2114" s="174"/>
    </row>
    <row r="2115" spans="2:2" x14ac:dyDescent="0.35">
      <c r="B2115" s="174"/>
    </row>
    <row r="2116" spans="2:2" x14ac:dyDescent="0.35">
      <c r="B2116" s="174"/>
    </row>
    <row r="2117" spans="2:2" x14ac:dyDescent="0.35">
      <c r="B2117" s="174"/>
    </row>
    <row r="2118" spans="2:2" x14ac:dyDescent="0.35">
      <c r="B2118" s="174"/>
    </row>
    <row r="2119" spans="2:2" x14ac:dyDescent="0.35">
      <c r="B2119" s="174"/>
    </row>
    <row r="2120" spans="2:2" x14ac:dyDescent="0.35">
      <c r="B2120" s="174"/>
    </row>
    <row r="2121" spans="2:2" x14ac:dyDescent="0.35">
      <c r="B2121" s="174"/>
    </row>
    <row r="2122" spans="2:2" x14ac:dyDescent="0.35">
      <c r="B2122" s="174"/>
    </row>
    <row r="2123" spans="2:2" x14ac:dyDescent="0.35">
      <c r="B2123" s="174"/>
    </row>
    <row r="2124" spans="2:2" x14ac:dyDescent="0.35">
      <c r="B2124" s="174"/>
    </row>
    <row r="2125" spans="2:2" x14ac:dyDescent="0.35">
      <c r="B2125" s="174"/>
    </row>
    <row r="2126" spans="2:2" x14ac:dyDescent="0.35">
      <c r="B2126" s="174"/>
    </row>
    <row r="2127" spans="2:2" x14ac:dyDescent="0.35">
      <c r="B2127" s="174"/>
    </row>
    <row r="2128" spans="2:2" x14ac:dyDescent="0.35">
      <c r="B2128" s="174"/>
    </row>
    <row r="2129" spans="2:2" x14ac:dyDescent="0.35">
      <c r="B2129" s="174"/>
    </row>
    <row r="2130" spans="2:2" x14ac:dyDescent="0.35">
      <c r="B2130" s="174"/>
    </row>
    <row r="2131" spans="2:2" x14ac:dyDescent="0.35">
      <c r="B2131" s="174"/>
    </row>
    <row r="2132" spans="2:2" x14ac:dyDescent="0.35">
      <c r="B2132" s="174"/>
    </row>
    <row r="2133" spans="2:2" x14ac:dyDescent="0.35">
      <c r="B2133" s="174"/>
    </row>
    <row r="2134" spans="2:2" x14ac:dyDescent="0.35">
      <c r="B2134" s="174"/>
    </row>
    <row r="2135" spans="2:2" x14ac:dyDescent="0.35">
      <c r="B2135" s="174"/>
    </row>
    <row r="2136" spans="2:2" x14ac:dyDescent="0.35">
      <c r="B2136" s="174"/>
    </row>
    <row r="2137" spans="2:2" x14ac:dyDescent="0.35">
      <c r="B2137" s="174"/>
    </row>
    <row r="2138" spans="2:2" x14ac:dyDescent="0.35">
      <c r="B2138" s="174"/>
    </row>
    <row r="2139" spans="2:2" x14ac:dyDescent="0.35">
      <c r="B2139" s="174"/>
    </row>
    <row r="2140" spans="2:2" x14ac:dyDescent="0.35">
      <c r="B2140" s="174"/>
    </row>
    <row r="2141" spans="2:2" x14ac:dyDescent="0.35">
      <c r="B2141" s="174"/>
    </row>
    <row r="2142" spans="2:2" x14ac:dyDescent="0.35">
      <c r="B2142" s="174"/>
    </row>
    <row r="2143" spans="2:2" x14ac:dyDescent="0.35">
      <c r="B2143" s="174"/>
    </row>
    <row r="2144" spans="2:2" x14ac:dyDescent="0.35">
      <c r="B2144" s="174"/>
    </row>
    <row r="2145" spans="2:2" x14ac:dyDescent="0.35">
      <c r="B2145" s="174"/>
    </row>
    <row r="2146" spans="2:2" x14ac:dyDescent="0.35">
      <c r="B2146" s="174"/>
    </row>
    <row r="2147" spans="2:2" x14ac:dyDescent="0.35">
      <c r="B2147" s="174"/>
    </row>
    <row r="2148" spans="2:2" x14ac:dyDescent="0.35">
      <c r="B2148" s="174"/>
    </row>
    <row r="2149" spans="2:2" x14ac:dyDescent="0.35">
      <c r="B2149" s="174"/>
    </row>
    <row r="2150" spans="2:2" x14ac:dyDescent="0.35">
      <c r="B2150" s="174"/>
    </row>
    <row r="2151" spans="2:2" x14ac:dyDescent="0.35">
      <c r="B2151" s="174"/>
    </row>
    <row r="2152" spans="2:2" x14ac:dyDescent="0.35">
      <c r="B2152" s="174"/>
    </row>
    <row r="2153" spans="2:2" x14ac:dyDescent="0.35">
      <c r="B2153" s="174"/>
    </row>
    <row r="2154" spans="2:2" x14ac:dyDescent="0.35">
      <c r="B2154" s="174"/>
    </row>
    <row r="2155" spans="2:2" x14ac:dyDescent="0.35">
      <c r="B2155" s="174"/>
    </row>
    <row r="2156" spans="2:2" x14ac:dyDescent="0.35">
      <c r="B2156" s="174"/>
    </row>
    <row r="2157" spans="2:2" x14ac:dyDescent="0.35">
      <c r="B2157" s="174"/>
    </row>
    <row r="2158" spans="2:2" x14ac:dyDescent="0.35">
      <c r="B2158" s="174"/>
    </row>
    <row r="2159" spans="2:2" x14ac:dyDescent="0.35">
      <c r="B2159" s="174"/>
    </row>
    <row r="2160" spans="2:2" x14ac:dyDescent="0.35">
      <c r="B2160" s="174"/>
    </row>
    <row r="2161" spans="2:2" x14ac:dyDescent="0.35">
      <c r="B2161" s="174"/>
    </row>
    <row r="2162" spans="2:2" x14ac:dyDescent="0.35">
      <c r="B2162" s="174"/>
    </row>
    <row r="2163" spans="2:2" x14ac:dyDescent="0.35">
      <c r="B2163" s="174"/>
    </row>
    <row r="2164" spans="2:2" x14ac:dyDescent="0.35">
      <c r="B2164" s="174"/>
    </row>
    <row r="2165" spans="2:2" x14ac:dyDescent="0.35">
      <c r="B2165" s="174"/>
    </row>
    <row r="2166" spans="2:2" x14ac:dyDescent="0.35">
      <c r="B2166" s="174"/>
    </row>
    <row r="2167" spans="2:2" x14ac:dyDescent="0.35">
      <c r="B2167" s="174"/>
    </row>
    <row r="2168" spans="2:2" x14ac:dyDescent="0.35">
      <c r="B2168" s="174"/>
    </row>
    <row r="2169" spans="2:2" x14ac:dyDescent="0.35">
      <c r="B2169" s="174"/>
    </row>
    <row r="2170" spans="2:2" x14ac:dyDescent="0.35">
      <c r="B2170" s="174"/>
    </row>
    <row r="2171" spans="2:2" x14ac:dyDescent="0.35">
      <c r="B2171" s="174"/>
    </row>
    <row r="2172" spans="2:2" x14ac:dyDescent="0.35">
      <c r="B2172" s="174"/>
    </row>
    <row r="2173" spans="2:2" x14ac:dyDescent="0.35">
      <c r="B2173" s="174"/>
    </row>
    <row r="2174" spans="2:2" x14ac:dyDescent="0.35">
      <c r="B2174" s="174"/>
    </row>
    <row r="2175" spans="2:2" x14ac:dyDescent="0.35">
      <c r="B2175" s="174"/>
    </row>
    <row r="2176" spans="2:2" x14ac:dyDescent="0.35">
      <c r="B2176" s="174"/>
    </row>
    <row r="2177" spans="2:2" x14ac:dyDescent="0.35">
      <c r="B2177" s="174"/>
    </row>
    <row r="2178" spans="2:2" x14ac:dyDescent="0.35">
      <c r="B2178" s="174"/>
    </row>
    <row r="2179" spans="2:2" x14ac:dyDescent="0.35">
      <c r="B2179" s="174"/>
    </row>
    <row r="2180" spans="2:2" x14ac:dyDescent="0.35">
      <c r="B2180" s="174"/>
    </row>
    <row r="2181" spans="2:2" x14ac:dyDescent="0.35">
      <c r="B2181" s="174"/>
    </row>
    <row r="2182" spans="2:2" x14ac:dyDescent="0.35">
      <c r="B2182" s="174"/>
    </row>
    <row r="2183" spans="2:2" x14ac:dyDescent="0.35">
      <c r="B2183" s="174"/>
    </row>
    <row r="2184" spans="2:2" x14ac:dyDescent="0.35">
      <c r="B2184" s="174"/>
    </row>
    <row r="2185" spans="2:2" x14ac:dyDescent="0.35">
      <c r="B2185" s="174"/>
    </row>
    <row r="2186" spans="2:2" x14ac:dyDescent="0.35">
      <c r="B2186" s="174"/>
    </row>
    <row r="2187" spans="2:2" x14ac:dyDescent="0.35">
      <c r="B2187" s="174"/>
    </row>
    <row r="2188" spans="2:2" x14ac:dyDescent="0.35">
      <c r="B2188" s="174"/>
    </row>
    <row r="2189" spans="2:2" x14ac:dyDescent="0.35">
      <c r="B2189" s="174"/>
    </row>
    <row r="2190" spans="2:2" x14ac:dyDescent="0.35">
      <c r="B2190" s="174"/>
    </row>
    <row r="2191" spans="2:2" x14ac:dyDescent="0.35">
      <c r="B2191" s="174"/>
    </row>
    <row r="2192" spans="2:2" x14ac:dyDescent="0.35">
      <c r="B2192" s="174"/>
    </row>
    <row r="2193" spans="2:2" x14ac:dyDescent="0.35">
      <c r="B2193" s="174"/>
    </row>
    <row r="2194" spans="2:2" x14ac:dyDescent="0.35">
      <c r="B2194" s="174"/>
    </row>
    <row r="2195" spans="2:2" x14ac:dyDescent="0.35">
      <c r="B2195" s="174"/>
    </row>
    <row r="2196" spans="2:2" x14ac:dyDescent="0.35">
      <c r="B2196" s="174"/>
    </row>
    <row r="2197" spans="2:2" x14ac:dyDescent="0.35">
      <c r="B2197" s="174"/>
    </row>
    <row r="2198" spans="2:2" x14ac:dyDescent="0.35">
      <c r="B2198" s="174"/>
    </row>
    <row r="2199" spans="2:2" x14ac:dyDescent="0.35">
      <c r="B2199" s="174"/>
    </row>
    <row r="2200" spans="2:2" x14ac:dyDescent="0.35">
      <c r="B2200" s="174"/>
    </row>
    <row r="2201" spans="2:2" x14ac:dyDescent="0.35">
      <c r="B2201" s="174"/>
    </row>
    <row r="2202" spans="2:2" x14ac:dyDescent="0.35">
      <c r="B2202" s="174"/>
    </row>
    <row r="2203" spans="2:2" x14ac:dyDescent="0.35">
      <c r="B2203" s="174"/>
    </row>
    <row r="2204" spans="2:2" x14ac:dyDescent="0.35">
      <c r="B2204" s="174"/>
    </row>
    <row r="2205" spans="2:2" x14ac:dyDescent="0.35">
      <c r="B2205" s="174"/>
    </row>
    <row r="2206" spans="2:2" x14ac:dyDescent="0.35">
      <c r="B2206" s="174"/>
    </row>
    <row r="2207" spans="2:2" x14ac:dyDescent="0.35">
      <c r="B2207" s="174"/>
    </row>
    <row r="2208" spans="2:2" x14ac:dyDescent="0.35">
      <c r="B2208" s="174"/>
    </row>
    <row r="2209" spans="2:2" x14ac:dyDescent="0.35">
      <c r="B2209" s="174"/>
    </row>
    <row r="2210" spans="2:2" x14ac:dyDescent="0.35">
      <c r="B2210" s="174"/>
    </row>
    <row r="2211" spans="2:2" x14ac:dyDescent="0.35">
      <c r="B2211" s="174"/>
    </row>
    <row r="2212" spans="2:2" x14ac:dyDescent="0.35">
      <c r="B2212" s="174"/>
    </row>
    <row r="2213" spans="2:2" x14ac:dyDescent="0.35">
      <c r="B2213" s="174"/>
    </row>
    <row r="2214" spans="2:2" x14ac:dyDescent="0.35">
      <c r="B2214" s="174"/>
    </row>
    <row r="2215" spans="2:2" x14ac:dyDescent="0.35">
      <c r="B2215" s="174"/>
    </row>
    <row r="2216" spans="2:2" x14ac:dyDescent="0.35">
      <c r="B2216" s="174"/>
    </row>
    <row r="2217" spans="2:2" x14ac:dyDescent="0.35">
      <c r="B2217" s="174"/>
    </row>
    <row r="2218" spans="2:2" x14ac:dyDescent="0.35">
      <c r="B2218" s="174"/>
    </row>
    <row r="2219" spans="2:2" x14ac:dyDescent="0.35">
      <c r="B2219" s="174"/>
    </row>
    <row r="2220" spans="2:2" x14ac:dyDescent="0.35">
      <c r="B2220" s="174"/>
    </row>
    <row r="2221" spans="2:2" x14ac:dyDescent="0.35">
      <c r="B2221" s="174"/>
    </row>
    <row r="2222" spans="2:2" x14ac:dyDescent="0.35">
      <c r="B2222" s="174"/>
    </row>
    <row r="2223" spans="2:2" x14ac:dyDescent="0.35">
      <c r="B2223" s="174"/>
    </row>
    <row r="2224" spans="2:2" x14ac:dyDescent="0.35">
      <c r="B2224" s="174"/>
    </row>
    <row r="2225" spans="2:2" x14ac:dyDescent="0.35">
      <c r="B2225" s="174"/>
    </row>
    <row r="2226" spans="2:2" x14ac:dyDescent="0.35">
      <c r="B2226" s="174"/>
    </row>
    <row r="2227" spans="2:2" x14ac:dyDescent="0.35">
      <c r="B2227" s="174"/>
    </row>
    <row r="2228" spans="2:2" x14ac:dyDescent="0.35">
      <c r="B2228" s="174"/>
    </row>
    <row r="2229" spans="2:2" x14ac:dyDescent="0.35">
      <c r="B2229" s="174"/>
    </row>
    <row r="2230" spans="2:2" x14ac:dyDescent="0.35">
      <c r="B2230" s="174"/>
    </row>
    <row r="2231" spans="2:2" x14ac:dyDescent="0.35">
      <c r="B2231" s="174"/>
    </row>
    <row r="2232" spans="2:2" x14ac:dyDescent="0.35">
      <c r="B2232" s="174"/>
    </row>
    <row r="2233" spans="2:2" x14ac:dyDescent="0.35">
      <c r="B2233" s="174"/>
    </row>
    <row r="2234" spans="2:2" x14ac:dyDescent="0.35">
      <c r="B2234" s="174"/>
    </row>
    <row r="2235" spans="2:2" x14ac:dyDescent="0.35">
      <c r="B2235" s="174"/>
    </row>
    <row r="2236" spans="2:2" x14ac:dyDescent="0.35">
      <c r="B2236" s="174"/>
    </row>
    <row r="2237" spans="2:2" x14ac:dyDescent="0.35">
      <c r="B2237" s="174"/>
    </row>
    <row r="2238" spans="2:2" x14ac:dyDescent="0.35">
      <c r="B2238" s="174"/>
    </row>
    <row r="2239" spans="2:2" x14ac:dyDescent="0.35">
      <c r="B2239" s="174"/>
    </row>
    <row r="2240" spans="2:2" x14ac:dyDescent="0.35">
      <c r="B2240" s="174"/>
    </row>
    <row r="2241" spans="2:2" x14ac:dyDescent="0.35">
      <c r="B2241" s="174"/>
    </row>
    <row r="2242" spans="2:2" x14ac:dyDescent="0.35">
      <c r="B2242" s="174"/>
    </row>
    <row r="2243" spans="2:2" x14ac:dyDescent="0.35">
      <c r="B2243" s="174"/>
    </row>
    <row r="2244" spans="2:2" x14ac:dyDescent="0.35">
      <c r="B2244" s="174"/>
    </row>
    <row r="2245" spans="2:2" x14ac:dyDescent="0.35">
      <c r="B2245" s="174"/>
    </row>
    <row r="2246" spans="2:2" x14ac:dyDescent="0.35">
      <c r="B2246" s="174"/>
    </row>
    <row r="2247" spans="2:2" x14ac:dyDescent="0.35">
      <c r="B2247" s="174"/>
    </row>
    <row r="2248" spans="2:2" x14ac:dyDescent="0.35">
      <c r="B2248" s="174"/>
    </row>
    <row r="2249" spans="2:2" x14ac:dyDescent="0.35">
      <c r="B2249" s="174"/>
    </row>
    <row r="2250" spans="2:2" x14ac:dyDescent="0.35">
      <c r="B2250" s="174"/>
    </row>
    <row r="2251" spans="2:2" x14ac:dyDescent="0.35">
      <c r="B2251" s="174"/>
    </row>
    <row r="2252" spans="2:2" x14ac:dyDescent="0.35">
      <c r="B2252" s="174"/>
    </row>
    <row r="2253" spans="2:2" x14ac:dyDescent="0.35">
      <c r="B2253" s="174"/>
    </row>
    <row r="2254" spans="2:2" x14ac:dyDescent="0.35">
      <c r="B2254" s="174"/>
    </row>
    <row r="2255" spans="2:2" x14ac:dyDescent="0.35">
      <c r="B2255" s="174"/>
    </row>
    <row r="2256" spans="2:2" x14ac:dyDescent="0.35">
      <c r="B2256" s="174"/>
    </row>
    <row r="2257" spans="2:2" x14ac:dyDescent="0.35">
      <c r="B2257" s="174"/>
    </row>
    <row r="2258" spans="2:2" x14ac:dyDescent="0.35">
      <c r="B2258" s="174"/>
    </row>
    <row r="2259" spans="2:2" x14ac:dyDescent="0.35">
      <c r="B2259" s="174"/>
    </row>
    <row r="2260" spans="2:2" x14ac:dyDescent="0.35">
      <c r="B2260" s="174"/>
    </row>
    <row r="2261" spans="2:2" x14ac:dyDescent="0.35">
      <c r="B2261" s="174"/>
    </row>
    <row r="2262" spans="2:2" x14ac:dyDescent="0.35">
      <c r="B2262" s="174"/>
    </row>
    <row r="2263" spans="2:2" x14ac:dyDescent="0.35">
      <c r="B2263" s="174"/>
    </row>
    <row r="2264" spans="2:2" x14ac:dyDescent="0.35">
      <c r="B2264" s="174"/>
    </row>
    <row r="2265" spans="2:2" x14ac:dyDescent="0.35">
      <c r="B2265" s="174"/>
    </row>
    <row r="2266" spans="2:2" x14ac:dyDescent="0.35">
      <c r="B2266" s="174"/>
    </row>
    <row r="2267" spans="2:2" x14ac:dyDescent="0.35">
      <c r="B2267" s="174"/>
    </row>
    <row r="2268" spans="2:2" x14ac:dyDescent="0.35">
      <c r="B2268" s="174"/>
    </row>
    <row r="2269" spans="2:2" x14ac:dyDescent="0.35">
      <c r="B2269" s="174"/>
    </row>
    <row r="2270" spans="2:2" x14ac:dyDescent="0.35">
      <c r="B2270" s="174"/>
    </row>
    <row r="2271" spans="2:2" x14ac:dyDescent="0.35">
      <c r="B2271" s="174"/>
    </row>
    <row r="2272" spans="2:2" x14ac:dyDescent="0.35">
      <c r="B2272" s="174"/>
    </row>
    <row r="2273" spans="2:2" x14ac:dyDescent="0.35">
      <c r="B2273" s="174"/>
    </row>
    <row r="2274" spans="2:2" x14ac:dyDescent="0.35">
      <c r="B2274" s="174"/>
    </row>
    <row r="2275" spans="2:2" x14ac:dyDescent="0.35">
      <c r="B2275" s="174"/>
    </row>
    <row r="2276" spans="2:2" x14ac:dyDescent="0.35">
      <c r="B2276" s="174"/>
    </row>
    <row r="2277" spans="2:2" x14ac:dyDescent="0.35">
      <c r="B2277" s="174"/>
    </row>
    <row r="2278" spans="2:2" x14ac:dyDescent="0.35">
      <c r="B2278" s="174"/>
    </row>
    <row r="2279" spans="2:2" x14ac:dyDescent="0.35">
      <c r="B2279" s="174"/>
    </row>
    <row r="2280" spans="2:2" x14ac:dyDescent="0.35">
      <c r="B2280" s="174"/>
    </row>
    <row r="2281" spans="2:2" x14ac:dyDescent="0.35">
      <c r="B2281" s="174"/>
    </row>
    <row r="2282" spans="2:2" x14ac:dyDescent="0.35">
      <c r="B2282" s="174"/>
    </row>
    <row r="2283" spans="2:2" x14ac:dyDescent="0.35">
      <c r="B2283" s="174"/>
    </row>
    <row r="2284" spans="2:2" x14ac:dyDescent="0.35">
      <c r="B2284" s="174"/>
    </row>
    <row r="2285" spans="2:2" x14ac:dyDescent="0.35">
      <c r="B2285" s="174"/>
    </row>
    <row r="2286" spans="2:2" x14ac:dyDescent="0.35">
      <c r="B2286" s="174"/>
    </row>
    <row r="2287" spans="2:2" x14ac:dyDescent="0.35">
      <c r="B2287" s="174"/>
    </row>
    <row r="2288" spans="2:2" x14ac:dyDescent="0.35">
      <c r="B2288" s="174"/>
    </row>
    <row r="2289" spans="2:2" x14ac:dyDescent="0.35">
      <c r="B2289" s="174"/>
    </row>
    <row r="2290" spans="2:2" x14ac:dyDescent="0.35">
      <c r="B2290" s="174"/>
    </row>
    <row r="2291" spans="2:2" x14ac:dyDescent="0.35">
      <c r="B2291" s="174"/>
    </row>
    <row r="2292" spans="2:2" x14ac:dyDescent="0.35">
      <c r="B2292" s="174"/>
    </row>
    <row r="2293" spans="2:2" x14ac:dyDescent="0.35">
      <c r="B2293" s="174"/>
    </row>
    <row r="2294" spans="2:2" x14ac:dyDescent="0.35">
      <c r="B2294" s="174"/>
    </row>
    <row r="2295" spans="2:2" x14ac:dyDescent="0.35">
      <c r="B2295" s="174"/>
    </row>
    <row r="2296" spans="2:2" x14ac:dyDescent="0.35">
      <c r="B2296" s="174"/>
    </row>
    <row r="2297" spans="2:2" x14ac:dyDescent="0.35">
      <c r="B2297" s="174"/>
    </row>
    <row r="2298" spans="2:2" x14ac:dyDescent="0.35">
      <c r="B2298" s="174"/>
    </row>
    <row r="2299" spans="2:2" x14ac:dyDescent="0.35">
      <c r="B2299" s="174"/>
    </row>
    <row r="2300" spans="2:2" x14ac:dyDescent="0.35">
      <c r="B2300" s="174"/>
    </row>
    <row r="2301" spans="2:2" x14ac:dyDescent="0.35">
      <c r="B2301" s="174"/>
    </row>
    <row r="2302" spans="2:2" x14ac:dyDescent="0.35">
      <c r="B2302" s="174"/>
    </row>
    <row r="2303" spans="2:2" x14ac:dyDescent="0.35">
      <c r="B2303" s="174"/>
    </row>
    <row r="2304" spans="2:2" x14ac:dyDescent="0.35">
      <c r="B2304" s="174"/>
    </row>
    <row r="2305" spans="2:2" x14ac:dyDescent="0.35">
      <c r="B2305" s="174"/>
    </row>
    <row r="2306" spans="2:2" x14ac:dyDescent="0.35">
      <c r="B2306" s="174"/>
    </row>
    <row r="2307" spans="2:2" x14ac:dyDescent="0.35">
      <c r="B2307" s="174"/>
    </row>
    <row r="2308" spans="2:2" x14ac:dyDescent="0.35">
      <c r="B2308" s="174"/>
    </row>
    <row r="2309" spans="2:2" x14ac:dyDescent="0.35">
      <c r="B2309" s="174"/>
    </row>
    <row r="2310" spans="2:2" x14ac:dyDescent="0.35">
      <c r="B2310" s="174"/>
    </row>
    <row r="2311" spans="2:2" x14ac:dyDescent="0.35">
      <c r="B2311" s="174"/>
    </row>
    <row r="2312" spans="2:2" x14ac:dyDescent="0.35">
      <c r="B2312" s="174"/>
    </row>
    <row r="2313" spans="2:2" x14ac:dyDescent="0.35">
      <c r="B2313" s="174"/>
    </row>
    <row r="2314" spans="2:2" x14ac:dyDescent="0.35">
      <c r="B2314" s="174"/>
    </row>
    <row r="2315" spans="2:2" x14ac:dyDescent="0.35">
      <c r="B2315" s="174"/>
    </row>
    <row r="2316" spans="2:2" x14ac:dyDescent="0.35">
      <c r="B2316" s="174"/>
    </row>
    <row r="2317" spans="2:2" x14ac:dyDescent="0.35">
      <c r="B2317" s="174"/>
    </row>
    <row r="2318" spans="2:2" x14ac:dyDescent="0.35">
      <c r="B2318" s="174"/>
    </row>
    <row r="2319" spans="2:2" x14ac:dyDescent="0.35">
      <c r="B2319" s="174"/>
    </row>
    <row r="2320" spans="2:2" x14ac:dyDescent="0.35">
      <c r="B2320" s="174"/>
    </row>
    <row r="2321" spans="2:2" x14ac:dyDescent="0.35">
      <c r="B2321" s="174"/>
    </row>
    <row r="2322" spans="2:2" x14ac:dyDescent="0.35">
      <c r="B2322" s="174"/>
    </row>
    <row r="2323" spans="2:2" x14ac:dyDescent="0.35">
      <c r="B2323" s="174"/>
    </row>
    <row r="2324" spans="2:2" x14ac:dyDescent="0.35">
      <c r="B2324" s="174"/>
    </row>
    <row r="2325" spans="2:2" x14ac:dyDescent="0.35">
      <c r="B2325" s="174"/>
    </row>
    <row r="2326" spans="2:2" x14ac:dyDescent="0.35">
      <c r="B2326" s="174"/>
    </row>
    <row r="2327" spans="2:2" x14ac:dyDescent="0.35">
      <c r="B2327" s="174"/>
    </row>
    <row r="2328" spans="2:2" x14ac:dyDescent="0.35">
      <c r="B2328" s="174"/>
    </row>
    <row r="2329" spans="2:2" x14ac:dyDescent="0.35">
      <c r="B2329" s="174"/>
    </row>
    <row r="2330" spans="2:2" x14ac:dyDescent="0.35">
      <c r="B2330" s="174"/>
    </row>
    <row r="2331" spans="2:2" x14ac:dyDescent="0.35">
      <c r="B2331" s="174"/>
    </row>
    <row r="2332" spans="2:2" x14ac:dyDescent="0.35">
      <c r="B2332" s="174"/>
    </row>
    <row r="2333" spans="2:2" x14ac:dyDescent="0.35">
      <c r="B2333" s="174"/>
    </row>
    <row r="2334" spans="2:2" x14ac:dyDescent="0.35">
      <c r="B2334" s="174"/>
    </row>
    <row r="2335" spans="2:2" x14ac:dyDescent="0.35">
      <c r="B2335" s="174"/>
    </row>
    <row r="2336" spans="2:2" x14ac:dyDescent="0.35">
      <c r="B2336" s="174"/>
    </row>
    <row r="2337" spans="2:2" x14ac:dyDescent="0.35">
      <c r="B2337" s="174"/>
    </row>
    <row r="2338" spans="2:2" x14ac:dyDescent="0.35">
      <c r="B2338" s="174"/>
    </row>
    <row r="2339" spans="2:2" x14ac:dyDescent="0.35">
      <c r="B2339" s="174"/>
    </row>
    <row r="2340" spans="2:2" x14ac:dyDescent="0.35">
      <c r="B2340" s="174"/>
    </row>
    <row r="2341" spans="2:2" x14ac:dyDescent="0.35">
      <c r="B2341" s="174"/>
    </row>
    <row r="2342" spans="2:2" x14ac:dyDescent="0.35">
      <c r="B2342" s="174"/>
    </row>
    <row r="2343" spans="2:2" x14ac:dyDescent="0.35">
      <c r="B2343" s="174"/>
    </row>
    <row r="2344" spans="2:2" x14ac:dyDescent="0.35">
      <c r="B2344" s="174"/>
    </row>
    <row r="2345" spans="2:2" x14ac:dyDescent="0.35">
      <c r="B2345" s="174"/>
    </row>
    <row r="2346" spans="2:2" x14ac:dyDescent="0.35">
      <c r="B2346" s="174"/>
    </row>
    <row r="2347" spans="2:2" x14ac:dyDescent="0.35">
      <c r="B2347" s="174"/>
    </row>
    <row r="2348" spans="2:2" x14ac:dyDescent="0.35">
      <c r="B2348" s="174"/>
    </row>
    <row r="2349" spans="2:2" x14ac:dyDescent="0.35">
      <c r="B2349" s="174"/>
    </row>
    <row r="2350" spans="2:2" x14ac:dyDescent="0.35">
      <c r="B2350" s="174"/>
    </row>
    <row r="2351" spans="2:2" x14ac:dyDescent="0.35">
      <c r="B2351" s="174"/>
    </row>
    <row r="2352" spans="2:2" x14ac:dyDescent="0.35">
      <c r="B2352" s="174"/>
    </row>
    <row r="2353" spans="2:2" x14ac:dyDescent="0.35">
      <c r="B2353" s="174"/>
    </row>
    <row r="2354" spans="2:2" x14ac:dyDescent="0.35">
      <c r="B2354" s="174"/>
    </row>
    <row r="2355" spans="2:2" x14ac:dyDescent="0.35">
      <c r="B2355" s="174"/>
    </row>
    <row r="2356" spans="2:2" x14ac:dyDescent="0.35">
      <c r="B2356" s="174"/>
    </row>
    <row r="2357" spans="2:2" x14ac:dyDescent="0.35">
      <c r="B2357" s="174"/>
    </row>
    <row r="2358" spans="2:2" x14ac:dyDescent="0.35">
      <c r="B2358" s="174"/>
    </row>
    <row r="2359" spans="2:2" x14ac:dyDescent="0.35">
      <c r="B2359" s="174"/>
    </row>
    <row r="2360" spans="2:2" x14ac:dyDescent="0.35">
      <c r="B2360" s="174"/>
    </row>
    <row r="2361" spans="2:2" x14ac:dyDescent="0.35">
      <c r="B2361" s="174"/>
    </row>
    <row r="2362" spans="2:2" x14ac:dyDescent="0.35">
      <c r="B2362" s="174"/>
    </row>
    <row r="2363" spans="2:2" x14ac:dyDescent="0.35">
      <c r="B2363" s="174"/>
    </row>
    <row r="2364" spans="2:2" x14ac:dyDescent="0.35">
      <c r="B2364" s="174"/>
    </row>
    <row r="2365" spans="2:2" x14ac:dyDescent="0.35">
      <c r="B2365" s="174"/>
    </row>
    <row r="2366" spans="2:2" x14ac:dyDescent="0.35">
      <c r="B2366" s="174"/>
    </row>
    <row r="2367" spans="2:2" x14ac:dyDescent="0.35">
      <c r="B2367" s="174"/>
    </row>
    <row r="2368" spans="2:2" x14ac:dyDescent="0.35">
      <c r="B2368" s="174"/>
    </row>
    <row r="2369" spans="2:2" x14ac:dyDescent="0.35">
      <c r="B2369" s="174"/>
    </row>
    <row r="2370" spans="2:2" x14ac:dyDescent="0.35">
      <c r="B2370" s="174"/>
    </row>
    <row r="2371" spans="2:2" x14ac:dyDescent="0.35">
      <c r="B2371" s="174"/>
    </row>
    <row r="2372" spans="2:2" x14ac:dyDescent="0.35">
      <c r="B2372" s="174"/>
    </row>
    <row r="2373" spans="2:2" x14ac:dyDescent="0.35">
      <c r="B2373" s="174"/>
    </row>
    <row r="2374" spans="2:2" x14ac:dyDescent="0.35">
      <c r="B2374" s="174"/>
    </row>
    <row r="2375" spans="2:2" x14ac:dyDescent="0.35">
      <c r="B2375" s="174"/>
    </row>
    <row r="2376" spans="2:2" x14ac:dyDescent="0.35">
      <c r="B2376" s="174"/>
    </row>
    <row r="2377" spans="2:2" x14ac:dyDescent="0.35">
      <c r="B2377" s="174"/>
    </row>
    <row r="2378" spans="2:2" x14ac:dyDescent="0.35">
      <c r="B2378" s="174"/>
    </row>
    <row r="2379" spans="2:2" x14ac:dyDescent="0.35">
      <c r="B2379" s="174"/>
    </row>
    <row r="2380" spans="2:2" x14ac:dyDescent="0.35">
      <c r="B2380" s="174"/>
    </row>
    <row r="2381" spans="2:2" x14ac:dyDescent="0.35">
      <c r="B2381" s="174"/>
    </row>
    <row r="2382" spans="2:2" x14ac:dyDescent="0.35">
      <c r="B2382" s="174"/>
    </row>
    <row r="2383" spans="2:2" x14ac:dyDescent="0.35">
      <c r="B2383" s="174"/>
    </row>
    <row r="2384" spans="2:2" x14ac:dyDescent="0.35">
      <c r="B2384" s="174"/>
    </row>
    <row r="2385" spans="2:2" x14ac:dyDescent="0.35">
      <c r="B2385" s="174"/>
    </row>
    <row r="2386" spans="2:2" x14ac:dyDescent="0.35">
      <c r="B2386" s="174"/>
    </row>
    <row r="2387" spans="2:2" x14ac:dyDescent="0.35">
      <c r="B2387" s="174"/>
    </row>
    <row r="2388" spans="2:2" x14ac:dyDescent="0.35">
      <c r="B2388" s="174"/>
    </row>
    <row r="2389" spans="2:2" x14ac:dyDescent="0.35">
      <c r="B2389" s="174"/>
    </row>
    <row r="2390" spans="2:2" x14ac:dyDescent="0.35">
      <c r="B2390" s="174"/>
    </row>
    <row r="2391" spans="2:2" x14ac:dyDescent="0.35">
      <c r="B2391" s="174"/>
    </row>
    <row r="2392" spans="2:2" x14ac:dyDescent="0.35">
      <c r="B2392" s="174"/>
    </row>
    <row r="2393" spans="2:2" x14ac:dyDescent="0.35">
      <c r="B2393" s="174"/>
    </row>
    <row r="2394" spans="2:2" x14ac:dyDescent="0.35">
      <c r="B2394" s="174"/>
    </row>
    <row r="2395" spans="2:2" x14ac:dyDescent="0.35">
      <c r="B2395" s="174"/>
    </row>
    <row r="2396" spans="2:2" x14ac:dyDescent="0.35">
      <c r="B2396" s="174"/>
    </row>
    <row r="2397" spans="2:2" x14ac:dyDescent="0.35">
      <c r="B2397" s="174"/>
    </row>
    <row r="2398" spans="2:2" x14ac:dyDescent="0.35">
      <c r="B2398" s="174"/>
    </row>
    <row r="2399" spans="2:2" x14ac:dyDescent="0.35">
      <c r="B2399" s="174"/>
    </row>
    <row r="2400" spans="2:2" x14ac:dyDescent="0.35">
      <c r="B2400" s="174"/>
    </row>
    <row r="2401" spans="2:2" x14ac:dyDescent="0.35">
      <c r="B2401" s="174"/>
    </row>
    <row r="2402" spans="2:2" x14ac:dyDescent="0.35">
      <c r="B2402" s="174"/>
    </row>
    <row r="2403" spans="2:2" x14ac:dyDescent="0.35">
      <c r="B2403" s="174"/>
    </row>
    <row r="2404" spans="2:2" x14ac:dyDescent="0.35">
      <c r="B2404" s="174"/>
    </row>
    <row r="2405" spans="2:2" x14ac:dyDescent="0.35">
      <c r="B2405" s="174"/>
    </row>
    <row r="2406" spans="2:2" x14ac:dyDescent="0.35">
      <c r="B2406" s="174"/>
    </row>
    <row r="2407" spans="2:2" x14ac:dyDescent="0.35">
      <c r="B2407" s="174"/>
    </row>
    <row r="2408" spans="2:2" x14ac:dyDescent="0.35">
      <c r="B2408" s="174"/>
    </row>
    <row r="2409" spans="2:2" x14ac:dyDescent="0.35">
      <c r="B2409" s="174"/>
    </row>
    <row r="2410" spans="2:2" x14ac:dyDescent="0.35">
      <c r="B2410" s="174"/>
    </row>
    <row r="2411" spans="2:2" x14ac:dyDescent="0.35">
      <c r="B2411" s="174"/>
    </row>
    <row r="2412" spans="2:2" x14ac:dyDescent="0.35">
      <c r="B2412" s="174"/>
    </row>
    <row r="2413" spans="2:2" x14ac:dyDescent="0.35">
      <c r="B2413" s="174"/>
    </row>
    <row r="2414" spans="2:2" x14ac:dyDescent="0.35">
      <c r="B2414" s="174"/>
    </row>
    <row r="2415" spans="2:2" x14ac:dyDescent="0.35">
      <c r="B2415" s="174"/>
    </row>
    <row r="2416" spans="2:2" x14ac:dyDescent="0.35">
      <c r="B2416" s="174"/>
    </row>
    <row r="2417" spans="2:2" x14ac:dyDescent="0.35">
      <c r="B2417" s="174"/>
    </row>
    <row r="2418" spans="2:2" x14ac:dyDescent="0.35">
      <c r="B2418" s="174"/>
    </row>
    <row r="2419" spans="2:2" x14ac:dyDescent="0.35">
      <c r="B2419" s="174"/>
    </row>
    <row r="2420" spans="2:2" x14ac:dyDescent="0.35">
      <c r="B2420" s="174"/>
    </row>
    <row r="2421" spans="2:2" x14ac:dyDescent="0.35">
      <c r="B2421" s="174"/>
    </row>
    <row r="2422" spans="2:2" x14ac:dyDescent="0.35">
      <c r="B2422" s="174"/>
    </row>
    <row r="2423" spans="2:2" x14ac:dyDescent="0.35">
      <c r="B2423" s="174"/>
    </row>
    <row r="2424" spans="2:2" x14ac:dyDescent="0.35">
      <c r="B2424" s="174"/>
    </row>
    <row r="2425" spans="2:2" x14ac:dyDescent="0.35">
      <c r="B2425" s="174"/>
    </row>
    <row r="2426" spans="2:2" x14ac:dyDescent="0.35">
      <c r="B2426" s="174"/>
    </row>
    <row r="2427" spans="2:2" x14ac:dyDescent="0.35">
      <c r="B2427" s="174"/>
    </row>
    <row r="2428" spans="2:2" x14ac:dyDescent="0.35">
      <c r="B2428" s="174"/>
    </row>
    <row r="2429" spans="2:2" x14ac:dyDescent="0.35">
      <c r="B2429" s="174"/>
    </row>
    <row r="2430" spans="2:2" x14ac:dyDescent="0.35">
      <c r="B2430" s="174"/>
    </row>
    <row r="2431" spans="2:2" x14ac:dyDescent="0.35">
      <c r="B2431" s="174"/>
    </row>
    <row r="2432" spans="2:2" x14ac:dyDescent="0.35">
      <c r="B2432" s="174"/>
    </row>
    <row r="2433" spans="2:2" x14ac:dyDescent="0.35">
      <c r="B2433" s="174"/>
    </row>
    <row r="2434" spans="2:2" x14ac:dyDescent="0.35">
      <c r="B2434" s="174"/>
    </row>
    <row r="2435" spans="2:2" x14ac:dyDescent="0.35">
      <c r="B2435" s="174"/>
    </row>
    <row r="2436" spans="2:2" x14ac:dyDescent="0.35">
      <c r="B2436" s="174"/>
    </row>
    <row r="2437" spans="2:2" x14ac:dyDescent="0.35">
      <c r="B2437" s="174"/>
    </row>
    <row r="2438" spans="2:2" x14ac:dyDescent="0.35">
      <c r="B2438" s="174"/>
    </row>
    <row r="2439" spans="2:2" x14ac:dyDescent="0.35">
      <c r="B2439" s="174"/>
    </row>
    <row r="2440" spans="2:2" x14ac:dyDescent="0.35">
      <c r="B2440" s="174"/>
    </row>
    <row r="2441" spans="2:2" x14ac:dyDescent="0.35">
      <c r="B2441" s="174"/>
    </row>
    <row r="2442" spans="2:2" x14ac:dyDescent="0.35">
      <c r="B2442" s="174"/>
    </row>
    <row r="2443" spans="2:2" x14ac:dyDescent="0.35">
      <c r="B2443" s="174"/>
    </row>
    <row r="2444" spans="2:2" x14ac:dyDescent="0.35">
      <c r="B2444" s="174"/>
    </row>
    <row r="2445" spans="2:2" x14ac:dyDescent="0.35">
      <c r="B2445" s="174"/>
    </row>
    <row r="2446" spans="2:2" x14ac:dyDescent="0.35">
      <c r="B2446" s="174"/>
    </row>
    <row r="2447" spans="2:2" x14ac:dyDescent="0.35">
      <c r="B2447" s="174"/>
    </row>
    <row r="2448" spans="2:2" x14ac:dyDescent="0.35">
      <c r="B2448" s="174"/>
    </row>
    <row r="2449" spans="2:2" x14ac:dyDescent="0.35">
      <c r="B2449" s="174"/>
    </row>
    <row r="2450" spans="2:2" x14ac:dyDescent="0.35">
      <c r="B2450" s="174"/>
    </row>
    <row r="2451" spans="2:2" x14ac:dyDescent="0.35">
      <c r="B2451" s="174"/>
    </row>
    <row r="2452" spans="2:2" x14ac:dyDescent="0.35">
      <c r="B2452" s="174"/>
    </row>
    <row r="2453" spans="2:2" x14ac:dyDescent="0.35">
      <c r="B2453" s="174"/>
    </row>
    <row r="2454" spans="2:2" x14ac:dyDescent="0.35">
      <c r="B2454" s="174"/>
    </row>
    <row r="2455" spans="2:2" x14ac:dyDescent="0.35">
      <c r="B2455" s="174"/>
    </row>
    <row r="2456" spans="2:2" x14ac:dyDescent="0.35">
      <c r="B2456" s="174"/>
    </row>
    <row r="2457" spans="2:2" x14ac:dyDescent="0.35">
      <c r="B2457" s="174"/>
    </row>
    <row r="2458" spans="2:2" x14ac:dyDescent="0.35">
      <c r="B2458" s="174"/>
    </row>
    <row r="2459" spans="2:2" x14ac:dyDescent="0.35">
      <c r="B2459" s="174"/>
    </row>
    <row r="2460" spans="2:2" x14ac:dyDescent="0.35">
      <c r="B2460" s="174"/>
    </row>
    <row r="2461" spans="2:2" x14ac:dyDescent="0.35">
      <c r="B2461" s="174"/>
    </row>
    <row r="2462" spans="2:2" x14ac:dyDescent="0.35">
      <c r="B2462" s="174"/>
    </row>
    <row r="2463" spans="2:2" x14ac:dyDescent="0.35">
      <c r="B2463" s="174"/>
    </row>
    <row r="2464" spans="2:2" x14ac:dyDescent="0.35">
      <c r="B2464" s="174"/>
    </row>
    <row r="2465" spans="2:2" x14ac:dyDescent="0.35">
      <c r="B2465" s="174"/>
    </row>
    <row r="2466" spans="2:2" x14ac:dyDescent="0.35">
      <c r="B2466" s="174"/>
    </row>
    <row r="2467" spans="2:2" x14ac:dyDescent="0.35">
      <c r="B2467" s="174"/>
    </row>
    <row r="2468" spans="2:2" x14ac:dyDescent="0.35">
      <c r="B2468" s="174"/>
    </row>
    <row r="2469" spans="2:2" x14ac:dyDescent="0.35">
      <c r="B2469" s="174"/>
    </row>
    <row r="2470" spans="2:2" x14ac:dyDescent="0.35">
      <c r="B2470" s="174"/>
    </row>
    <row r="2471" spans="2:2" x14ac:dyDescent="0.35">
      <c r="B2471" s="174"/>
    </row>
    <row r="2472" spans="2:2" x14ac:dyDescent="0.35">
      <c r="B2472" s="174"/>
    </row>
    <row r="2473" spans="2:2" x14ac:dyDescent="0.35">
      <c r="B2473" s="174"/>
    </row>
    <row r="2474" spans="2:2" x14ac:dyDescent="0.35">
      <c r="B2474" s="174"/>
    </row>
    <row r="2475" spans="2:2" x14ac:dyDescent="0.35">
      <c r="B2475" s="174"/>
    </row>
    <row r="2476" spans="2:2" x14ac:dyDescent="0.35">
      <c r="B2476" s="174"/>
    </row>
    <row r="2477" spans="2:2" x14ac:dyDescent="0.35">
      <c r="B2477" s="174"/>
    </row>
    <row r="2478" spans="2:2" x14ac:dyDescent="0.35">
      <c r="B2478" s="174"/>
    </row>
    <row r="2479" spans="2:2" x14ac:dyDescent="0.35">
      <c r="B2479" s="174"/>
    </row>
    <row r="2480" spans="2:2" x14ac:dyDescent="0.35">
      <c r="B2480" s="174"/>
    </row>
    <row r="2481" spans="2:2" x14ac:dyDescent="0.35">
      <c r="B2481" s="174"/>
    </row>
    <row r="2482" spans="2:2" x14ac:dyDescent="0.35">
      <c r="B2482" s="174"/>
    </row>
    <row r="2483" spans="2:2" x14ac:dyDescent="0.35">
      <c r="B2483" s="174"/>
    </row>
    <row r="2484" spans="2:2" x14ac:dyDescent="0.35">
      <c r="B2484" s="174"/>
    </row>
    <row r="2485" spans="2:2" x14ac:dyDescent="0.35">
      <c r="B2485" s="174"/>
    </row>
    <row r="2486" spans="2:2" x14ac:dyDescent="0.35">
      <c r="B2486" s="174"/>
    </row>
    <row r="2487" spans="2:2" x14ac:dyDescent="0.35">
      <c r="B2487" s="174"/>
    </row>
    <row r="2488" spans="2:2" x14ac:dyDescent="0.35">
      <c r="B2488" s="174"/>
    </row>
    <row r="2489" spans="2:2" x14ac:dyDescent="0.35">
      <c r="B2489" s="174"/>
    </row>
    <row r="2490" spans="2:2" x14ac:dyDescent="0.35">
      <c r="B2490" s="174"/>
    </row>
    <row r="2491" spans="2:2" x14ac:dyDescent="0.35">
      <c r="B2491" s="174"/>
    </row>
    <row r="2492" spans="2:2" x14ac:dyDescent="0.35">
      <c r="B2492" s="174"/>
    </row>
    <row r="2493" spans="2:2" x14ac:dyDescent="0.35">
      <c r="B2493" s="174"/>
    </row>
    <row r="2494" spans="2:2" x14ac:dyDescent="0.35">
      <c r="B2494" s="174"/>
    </row>
    <row r="2495" spans="2:2" x14ac:dyDescent="0.35">
      <c r="B2495" s="174"/>
    </row>
    <row r="2496" spans="2:2" x14ac:dyDescent="0.35">
      <c r="B2496" s="174"/>
    </row>
    <row r="2497" spans="2:2" x14ac:dyDescent="0.35">
      <c r="B2497" s="174"/>
    </row>
    <row r="2498" spans="2:2" x14ac:dyDescent="0.35">
      <c r="B2498" s="174"/>
    </row>
    <row r="2499" spans="2:2" x14ac:dyDescent="0.35">
      <c r="B2499" s="174"/>
    </row>
    <row r="2500" spans="2:2" x14ac:dyDescent="0.35">
      <c r="B2500" s="174"/>
    </row>
    <row r="2501" spans="2:2" x14ac:dyDescent="0.35">
      <c r="B2501" s="174"/>
    </row>
    <row r="2502" spans="2:2" x14ac:dyDescent="0.35">
      <c r="B2502" s="174"/>
    </row>
    <row r="2503" spans="2:2" x14ac:dyDescent="0.35">
      <c r="B2503" s="174"/>
    </row>
    <row r="2504" spans="2:2" x14ac:dyDescent="0.35">
      <c r="B2504" s="174"/>
    </row>
    <row r="2505" spans="2:2" x14ac:dyDescent="0.35">
      <c r="B2505" s="174"/>
    </row>
    <row r="2506" spans="2:2" x14ac:dyDescent="0.35">
      <c r="B2506" s="174"/>
    </row>
    <row r="2507" spans="2:2" x14ac:dyDescent="0.35">
      <c r="B2507" s="174"/>
    </row>
    <row r="2508" spans="2:2" x14ac:dyDescent="0.35">
      <c r="B2508" s="174"/>
    </row>
    <row r="2509" spans="2:2" x14ac:dyDescent="0.35">
      <c r="B2509" s="174"/>
    </row>
    <row r="2510" spans="2:2" x14ac:dyDescent="0.35">
      <c r="B2510" s="174"/>
    </row>
    <row r="2511" spans="2:2" x14ac:dyDescent="0.35">
      <c r="B2511" s="174"/>
    </row>
    <row r="2512" spans="2:2" x14ac:dyDescent="0.35">
      <c r="B2512" s="174"/>
    </row>
    <row r="2513" spans="2:2" x14ac:dyDescent="0.35">
      <c r="B2513" s="174"/>
    </row>
    <row r="2514" spans="2:2" x14ac:dyDescent="0.35">
      <c r="B2514" s="174"/>
    </row>
    <row r="2515" spans="2:2" x14ac:dyDescent="0.35">
      <c r="B2515" s="174"/>
    </row>
    <row r="2516" spans="2:2" x14ac:dyDescent="0.35">
      <c r="B2516" s="174"/>
    </row>
    <row r="2517" spans="2:2" x14ac:dyDescent="0.35">
      <c r="B2517" s="174"/>
    </row>
    <row r="2518" spans="2:2" x14ac:dyDescent="0.35">
      <c r="B2518" s="174"/>
    </row>
    <row r="2519" spans="2:2" x14ac:dyDescent="0.35">
      <c r="B2519" s="174"/>
    </row>
    <row r="2520" spans="2:2" x14ac:dyDescent="0.35">
      <c r="B2520" s="174"/>
    </row>
    <row r="2521" spans="2:2" x14ac:dyDescent="0.35">
      <c r="B2521" s="174"/>
    </row>
    <row r="2522" spans="2:2" x14ac:dyDescent="0.35">
      <c r="B2522" s="174"/>
    </row>
    <row r="2523" spans="2:2" x14ac:dyDescent="0.35">
      <c r="B2523" s="174"/>
    </row>
    <row r="2524" spans="2:2" x14ac:dyDescent="0.35">
      <c r="B2524" s="174"/>
    </row>
    <row r="2525" spans="2:2" x14ac:dyDescent="0.35">
      <c r="B2525" s="174"/>
    </row>
    <row r="2526" spans="2:2" x14ac:dyDescent="0.35">
      <c r="B2526" s="174"/>
    </row>
    <row r="2527" spans="2:2" x14ac:dyDescent="0.35">
      <c r="B2527" s="174"/>
    </row>
    <row r="2528" spans="2:2" x14ac:dyDescent="0.35">
      <c r="B2528" s="174"/>
    </row>
    <row r="2529" spans="2:2" x14ac:dyDescent="0.35">
      <c r="B2529" s="174"/>
    </row>
    <row r="2530" spans="2:2" x14ac:dyDescent="0.35">
      <c r="B2530" s="174"/>
    </row>
    <row r="2531" spans="2:2" x14ac:dyDescent="0.35">
      <c r="B2531" s="174"/>
    </row>
    <row r="2532" spans="2:2" x14ac:dyDescent="0.35">
      <c r="B2532" s="174"/>
    </row>
    <row r="2533" spans="2:2" x14ac:dyDescent="0.35">
      <c r="B2533" s="174"/>
    </row>
    <row r="2534" spans="2:2" x14ac:dyDescent="0.35">
      <c r="B2534" s="174"/>
    </row>
    <row r="2535" spans="2:2" x14ac:dyDescent="0.35">
      <c r="B2535" s="174"/>
    </row>
    <row r="2536" spans="2:2" x14ac:dyDescent="0.35">
      <c r="B2536" s="174"/>
    </row>
    <row r="2537" spans="2:2" x14ac:dyDescent="0.35">
      <c r="B2537" s="174"/>
    </row>
    <row r="2538" spans="2:2" x14ac:dyDescent="0.35">
      <c r="B2538" s="174"/>
    </row>
    <row r="2539" spans="2:2" x14ac:dyDescent="0.35">
      <c r="B2539" s="174"/>
    </row>
    <row r="2540" spans="2:2" x14ac:dyDescent="0.35">
      <c r="B2540" s="174"/>
    </row>
    <row r="2541" spans="2:2" x14ac:dyDescent="0.35">
      <c r="B2541" s="174"/>
    </row>
    <row r="2542" spans="2:2" x14ac:dyDescent="0.35">
      <c r="B2542" s="174"/>
    </row>
    <row r="2543" spans="2:2" x14ac:dyDescent="0.35">
      <c r="B2543" s="174"/>
    </row>
    <row r="2544" spans="2:2" x14ac:dyDescent="0.35">
      <c r="B2544" s="174"/>
    </row>
    <row r="2545" spans="2:2" x14ac:dyDescent="0.35">
      <c r="B2545" s="174"/>
    </row>
    <row r="2546" spans="2:2" x14ac:dyDescent="0.35">
      <c r="B2546" s="174"/>
    </row>
    <row r="2547" spans="2:2" x14ac:dyDescent="0.35">
      <c r="B2547" s="174"/>
    </row>
    <row r="2548" spans="2:2" x14ac:dyDescent="0.35">
      <c r="B2548" s="174"/>
    </row>
    <row r="2549" spans="2:2" x14ac:dyDescent="0.35">
      <c r="B2549" s="174"/>
    </row>
    <row r="2550" spans="2:2" x14ac:dyDescent="0.35">
      <c r="B2550" s="174"/>
    </row>
    <row r="2551" spans="2:2" x14ac:dyDescent="0.35">
      <c r="B2551" s="174"/>
    </row>
    <row r="2552" spans="2:2" x14ac:dyDescent="0.35">
      <c r="B2552" s="174"/>
    </row>
    <row r="2553" spans="2:2" x14ac:dyDescent="0.35">
      <c r="B2553" s="174"/>
    </row>
    <row r="2554" spans="2:2" x14ac:dyDescent="0.35">
      <c r="B2554" s="174"/>
    </row>
    <row r="2555" spans="2:2" x14ac:dyDescent="0.35">
      <c r="B2555" s="174"/>
    </row>
    <row r="2556" spans="2:2" x14ac:dyDescent="0.35">
      <c r="B2556" s="174"/>
    </row>
    <row r="2557" spans="2:2" x14ac:dyDescent="0.35">
      <c r="B2557" s="174"/>
    </row>
    <row r="2558" spans="2:2" x14ac:dyDescent="0.35">
      <c r="B2558" s="174"/>
    </row>
    <row r="2559" spans="2:2" x14ac:dyDescent="0.35">
      <c r="B2559" s="174"/>
    </row>
    <row r="2560" spans="2:2" x14ac:dyDescent="0.35">
      <c r="B2560" s="174"/>
    </row>
    <row r="2561" spans="2:2" x14ac:dyDescent="0.35">
      <c r="B2561" s="174"/>
    </row>
    <row r="2562" spans="2:2" x14ac:dyDescent="0.35">
      <c r="B2562" s="174"/>
    </row>
    <row r="2563" spans="2:2" x14ac:dyDescent="0.35">
      <c r="B2563" s="174"/>
    </row>
    <row r="2564" spans="2:2" x14ac:dyDescent="0.35">
      <c r="B2564" s="174"/>
    </row>
    <row r="2565" spans="2:2" x14ac:dyDescent="0.35">
      <c r="B2565" s="174"/>
    </row>
    <row r="2566" spans="2:2" x14ac:dyDescent="0.35">
      <c r="B2566" s="174"/>
    </row>
    <row r="2567" spans="2:2" x14ac:dyDescent="0.35">
      <c r="B2567" s="174"/>
    </row>
    <row r="2568" spans="2:2" x14ac:dyDescent="0.35">
      <c r="B2568" s="174"/>
    </row>
    <row r="2569" spans="2:2" x14ac:dyDescent="0.35">
      <c r="B2569" s="174"/>
    </row>
    <row r="2570" spans="2:2" x14ac:dyDescent="0.35">
      <c r="B2570" s="174"/>
    </row>
    <row r="2571" spans="2:2" x14ac:dyDescent="0.35">
      <c r="B2571" s="174"/>
    </row>
    <row r="2572" spans="2:2" x14ac:dyDescent="0.35">
      <c r="B2572" s="174"/>
    </row>
    <row r="2573" spans="2:2" x14ac:dyDescent="0.35">
      <c r="B2573" s="174"/>
    </row>
    <row r="2574" spans="2:2" x14ac:dyDescent="0.35">
      <c r="B2574" s="174"/>
    </row>
    <row r="2575" spans="2:2" x14ac:dyDescent="0.35">
      <c r="B2575" s="174"/>
    </row>
    <row r="2576" spans="2:2" x14ac:dyDescent="0.35">
      <c r="B2576" s="174"/>
    </row>
    <row r="2577" spans="2:2" x14ac:dyDescent="0.35">
      <c r="B2577" s="174"/>
    </row>
    <row r="2578" spans="2:2" x14ac:dyDescent="0.35">
      <c r="B2578" s="174"/>
    </row>
    <row r="2579" spans="2:2" x14ac:dyDescent="0.35">
      <c r="B2579" s="174"/>
    </row>
    <row r="2580" spans="2:2" x14ac:dyDescent="0.35">
      <c r="B2580" s="174"/>
    </row>
    <row r="2581" spans="2:2" x14ac:dyDescent="0.35">
      <c r="B2581" s="174"/>
    </row>
    <row r="2582" spans="2:2" x14ac:dyDescent="0.35">
      <c r="B2582" s="174"/>
    </row>
    <row r="2583" spans="2:2" x14ac:dyDescent="0.35">
      <c r="B2583" s="174"/>
    </row>
    <row r="2584" spans="2:2" x14ac:dyDescent="0.35">
      <c r="B2584" s="174"/>
    </row>
    <row r="2585" spans="2:2" x14ac:dyDescent="0.35">
      <c r="B2585" s="174"/>
    </row>
    <row r="2586" spans="2:2" x14ac:dyDescent="0.35">
      <c r="B2586" s="174"/>
    </row>
    <row r="2587" spans="2:2" x14ac:dyDescent="0.35">
      <c r="B2587" s="174"/>
    </row>
    <row r="2588" spans="2:2" x14ac:dyDescent="0.35">
      <c r="B2588" s="174"/>
    </row>
    <row r="2589" spans="2:2" x14ac:dyDescent="0.35">
      <c r="B2589" s="174"/>
    </row>
    <row r="2590" spans="2:2" x14ac:dyDescent="0.35">
      <c r="B2590" s="174"/>
    </row>
    <row r="2591" spans="2:2" x14ac:dyDescent="0.35">
      <c r="B2591" s="174"/>
    </row>
    <row r="2592" spans="2:2" x14ac:dyDescent="0.35">
      <c r="B2592" s="174"/>
    </row>
    <row r="2593" spans="2:2" x14ac:dyDescent="0.35">
      <c r="B2593" s="174"/>
    </row>
    <row r="2594" spans="2:2" x14ac:dyDescent="0.35">
      <c r="B2594" s="174"/>
    </row>
    <row r="2595" spans="2:2" x14ac:dyDescent="0.35">
      <c r="B2595" s="174"/>
    </row>
    <row r="2596" spans="2:2" x14ac:dyDescent="0.35">
      <c r="B2596" s="174"/>
    </row>
    <row r="2597" spans="2:2" x14ac:dyDescent="0.35">
      <c r="B2597" s="174"/>
    </row>
    <row r="2598" spans="2:2" x14ac:dyDescent="0.35">
      <c r="B2598" s="174"/>
    </row>
    <row r="2599" spans="2:2" x14ac:dyDescent="0.35">
      <c r="B2599" s="174"/>
    </row>
    <row r="2600" spans="2:2" x14ac:dyDescent="0.35">
      <c r="B2600" s="174"/>
    </row>
    <row r="2601" spans="2:2" x14ac:dyDescent="0.35">
      <c r="B2601" s="174"/>
    </row>
    <row r="2602" spans="2:2" x14ac:dyDescent="0.35">
      <c r="B2602" s="174"/>
    </row>
    <row r="2603" spans="2:2" x14ac:dyDescent="0.35">
      <c r="B2603" s="174"/>
    </row>
    <row r="2604" spans="2:2" x14ac:dyDescent="0.35">
      <c r="B2604" s="174"/>
    </row>
    <row r="2605" spans="2:2" x14ac:dyDescent="0.35">
      <c r="B2605" s="174"/>
    </row>
    <row r="2606" spans="2:2" x14ac:dyDescent="0.35">
      <c r="B2606" s="174"/>
    </row>
    <row r="2607" spans="2:2" x14ac:dyDescent="0.35">
      <c r="B2607" s="174"/>
    </row>
    <row r="2608" spans="2:2" x14ac:dyDescent="0.35">
      <c r="B2608" s="174"/>
    </row>
    <row r="2609" spans="2:2" x14ac:dyDescent="0.35">
      <c r="B2609" s="174"/>
    </row>
    <row r="2610" spans="2:2" x14ac:dyDescent="0.35">
      <c r="B2610" s="174"/>
    </row>
    <row r="2611" spans="2:2" x14ac:dyDescent="0.35">
      <c r="B2611" s="174"/>
    </row>
    <row r="2612" spans="2:2" x14ac:dyDescent="0.35">
      <c r="B2612" s="174"/>
    </row>
    <row r="2613" spans="2:2" x14ac:dyDescent="0.35">
      <c r="B2613" s="174"/>
    </row>
    <row r="2614" spans="2:2" x14ac:dyDescent="0.35">
      <c r="B2614" s="174"/>
    </row>
    <row r="2615" spans="2:2" x14ac:dyDescent="0.35">
      <c r="B2615" s="174"/>
    </row>
    <row r="2616" spans="2:2" x14ac:dyDescent="0.35">
      <c r="B2616" s="174"/>
    </row>
    <row r="2617" spans="2:2" x14ac:dyDescent="0.35">
      <c r="B2617" s="174"/>
    </row>
    <row r="2618" spans="2:2" x14ac:dyDescent="0.35">
      <c r="B2618" s="174"/>
    </row>
    <row r="2619" spans="2:2" x14ac:dyDescent="0.35">
      <c r="B2619" s="174"/>
    </row>
    <row r="2620" spans="2:2" x14ac:dyDescent="0.35">
      <c r="B2620" s="174"/>
    </row>
    <row r="2621" spans="2:2" x14ac:dyDescent="0.35">
      <c r="B2621" s="174"/>
    </row>
    <row r="2622" spans="2:2" x14ac:dyDescent="0.35">
      <c r="B2622" s="174"/>
    </row>
    <row r="2623" spans="2:2" x14ac:dyDescent="0.35">
      <c r="B2623" s="174"/>
    </row>
    <row r="2624" spans="2:2" x14ac:dyDescent="0.35">
      <c r="B2624" s="174"/>
    </row>
    <row r="2625" spans="2:2" x14ac:dyDescent="0.35">
      <c r="B2625" s="174"/>
    </row>
    <row r="2626" spans="2:2" x14ac:dyDescent="0.35">
      <c r="B2626" s="174"/>
    </row>
    <row r="2627" spans="2:2" x14ac:dyDescent="0.35">
      <c r="B2627" s="174"/>
    </row>
    <row r="2628" spans="2:2" x14ac:dyDescent="0.35">
      <c r="B2628" s="174"/>
    </row>
    <row r="2629" spans="2:2" x14ac:dyDescent="0.35">
      <c r="B2629" s="174"/>
    </row>
    <row r="2630" spans="2:2" x14ac:dyDescent="0.35">
      <c r="B2630" s="174"/>
    </row>
    <row r="2631" spans="2:2" x14ac:dyDescent="0.35">
      <c r="B2631" s="174"/>
    </row>
    <row r="2632" spans="2:2" x14ac:dyDescent="0.35">
      <c r="B2632" s="174"/>
    </row>
    <row r="2633" spans="2:2" x14ac:dyDescent="0.35">
      <c r="B2633" s="174"/>
    </row>
    <row r="2634" spans="2:2" x14ac:dyDescent="0.35">
      <c r="B2634" s="174"/>
    </row>
    <row r="2635" spans="2:2" x14ac:dyDescent="0.35">
      <c r="B2635" s="174"/>
    </row>
    <row r="2636" spans="2:2" x14ac:dyDescent="0.35">
      <c r="B2636" s="174"/>
    </row>
    <row r="2637" spans="2:2" x14ac:dyDescent="0.35">
      <c r="B2637" s="174"/>
    </row>
    <row r="2638" spans="2:2" x14ac:dyDescent="0.35">
      <c r="B2638" s="174"/>
    </row>
    <row r="2639" spans="2:2" x14ac:dyDescent="0.35">
      <c r="B2639" s="174"/>
    </row>
    <row r="2640" spans="2:2" x14ac:dyDescent="0.35">
      <c r="B2640" s="174"/>
    </row>
    <row r="2641" spans="2:2" x14ac:dyDescent="0.35">
      <c r="B2641" s="174"/>
    </row>
    <row r="2642" spans="2:2" x14ac:dyDescent="0.35">
      <c r="B2642" s="174"/>
    </row>
    <row r="2643" spans="2:2" x14ac:dyDescent="0.35">
      <c r="B2643" s="174"/>
    </row>
    <row r="2644" spans="2:2" x14ac:dyDescent="0.35">
      <c r="B2644" s="174"/>
    </row>
    <row r="2645" spans="2:2" x14ac:dyDescent="0.35">
      <c r="B2645" s="174"/>
    </row>
    <row r="2646" spans="2:2" x14ac:dyDescent="0.35">
      <c r="B2646" s="174"/>
    </row>
    <row r="2647" spans="2:2" x14ac:dyDescent="0.35">
      <c r="B2647" s="174"/>
    </row>
    <row r="2648" spans="2:2" x14ac:dyDescent="0.35">
      <c r="B2648" s="174"/>
    </row>
    <row r="2649" spans="2:2" x14ac:dyDescent="0.35">
      <c r="B2649" s="174"/>
    </row>
    <row r="2650" spans="2:2" x14ac:dyDescent="0.35">
      <c r="B2650" s="174"/>
    </row>
    <row r="2651" spans="2:2" x14ac:dyDescent="0.35">
      <c r="B2651" s="174"/>
    </row>
    <row r="2652" spans="2:2" x14ac:dyDescent="0.35">
      <c r="B2652" s="174"/>
    </row>
    <row r="2653" spans="2:2" x14ac:dyDescent="0.35">
      <c r="B2653" s="174"/>
    </row>
    <row r="2654" spans="2:2" x14ac:dyDescent="0.35">
      <c r="B2654" s="174"/>
    </row>
    <row r="2655" spans="2:2" x14ac:dyDescent="0.35">
      <c r="B2655" s="174"/>
    </row>
    <row r="2656" spans="2:2" x14ac:dyDescent="0.35">
      <c r="B2656" s="174"/>
    </row>
    <row r="2657" spans="2:2" x14ac:dyDescent="0.35">
      <c r="B2657" s="174"/>
    </row>
    <row r="2658" spans="2:2" x14ac:dyDescent="0.35">
      <c r="B2658" s="174"/>
    </row>
    <row r="2659" spans="2:2" x14ac:dyDescent="0.35">
      <c r="B2659" s="174"/>
    </row>
    <row r="2660" spans="2:2" x14ac:dyDescent="0.35">
      <c r="B2660" s="174"/>
    </row>
    <row r="2661" spans="2:2" x14ac:dyDescent="0.35">
      <c r="B2661" s="174"/>
    </row>
    <row r="2662" spans="2:2" x14ac:dyDescent="0.35">
      <c r="B2662" s="174"/>
    </row>
    <row r="2663" spans="2:2" x14ac:dyDescent="0.35">
      <c r="B2663" s="174"/>
    </row>
    <row r="2664" spans="2:2" x14ac:dyDescent="0.35">
      <c r="B2664" s="174"/>
    </row>
    <row r="2665" spans="2:2" x14ac:dyDescent="0.35">
      <c r="B2665" s="174"/>
    </row>
    <row r="2666" spans="2:2" x14ac:dyDescent="0.35">
      <c r="B2666" s="174"/>
    </row>
    <row r="2667" spans="2:2" x14ac:dyDescent="0.35">
      <c r="B2667" s="174"/>
    </row>
    <row r="2668" spans="2:2" x14ac:dyDescent="0.35">
      <c r="B2668" s="174"/>
    </row>
    <row r="2669" spans="2:2" x14ac:dyDescent="0.35">
      <c r="B2669" s="174"/>
    </row>
    <row r="2670" spans="2:2" x14ac:dyDescent="0.35">
      <c r="B2670" s="174"/>
    </row>
    <row r="2671" spans="2:2" x14ac:dyDescent="0.35">
      <c r="B2671" s="174"/>
    </row>
    <row r="2672" spans="2:2" x14ac:dyDescent="0.35">
      <c r="B2672" s="174"/>
    </row>
    <row r="2673" spans="2:2" x14ac:dyDescent="0.35">
      <c r="B2673" s="174"/>
    </row>
    <row r="2674" spans="2:2" x14ac:dyDescent="0.35">
      <c r="B2674" s="174"/>
    </row>
    <row r="2675" spans="2:2" x14ac:dyDescent="0.35">
      <c r="B2675" s="174"/>
    </row>
    <row r="2676" spans="2:2" x14ac:dyDescent="0.35">
      <c r="B2676" s="174"/>
    </row>
    <row r="2677" spans="2:2" x14ac:dyDescent="0.35">
      <c r="B2677" s="174"/>
    </row>
    <row r="2678" spans="2:2" x14ac:dyDescent="0.35">
      <c r="B2678" s="174"/>
    </row>
    <row r="2679" spans="2:2" x14ac:dyDescent="0.35">
      <c r="B2679" s="174"/>
    </row>
    <row r="2680" spans="2:2" x14ac:dyDescent="0.35">
      <c r="B2680" s="174"/>
    </row>
    <row r="2681" spans="2:2" x14ac:dyDescent="0.35">
      <c r="B2681" s="174"/>
    </row>
    <row r="2682" spans="2:2" x14ac:dyDescent="0.35">
      <c r="B2682" s="174"/>
    </row>
    <row r="2683" spans="2:2" x14ac:dyDescent="0.35">
      <c r="B2683" s="174"/>
    </row>
    <row r="2684" spans="2:2" x14ac:dyDescent="0.35">
      <c r="B2684" s="174"/>
    </row>
    <row r="2685" spans="2:2" x14ac:dyDescent="0.35">
      <c r="B2685" s="174"/>
    </row>
    <row r="2686" spans="2:2" x14ac:dyDescent="0.35">
      <c r="B2686" s="174"/>
    </row>
    <row r="2687" spans="2:2" x14ac:dyDescent="0.35">
      <c r="B2687" s="174"/>
    </row>
    <row r="2688" spans="2:2" x14ac:dyDescent="0.35">
      <c r="B2688" s="174"/>
    </row>
    <row r="2689" spans="2:2" x14ac:dyDescent="0.35">
      <c r="B2689" s="174"/>
    </row>
    <row r="2690" spans="2:2" x14ac:dyDescent="0.35">
      <c r="B2690" s="174"/>
    </row>
    <row r="2691" spans="2:2" x14ac:dyDescent="0.35">
      <c r="B2691" s="174"/>
    </row>
    <row r="2692" spans="2:2" x14ac:dyDescent="0.35">
      <c r="B2692" s="174"/>
    </row>
    <row r="2693" spans="2:2" x14ac:dyDescent="0.35">
      <c r="B2693" s="174"/>
    </row>
    <row r="2694" spans="2:2" x14ac:dyDescent="0.35">
      <c r="B2694" s="174"/>
    </row>
    <row r="2695" spans="2:2" x14ac:dyDescent="0.35">
      <c r="B2695" s="174"/>
    </row>
    <row r="2696" spans="2:2" x14ac:dyDescent="0.35">
      <c r="B2696" s="174"/>
    </row>
    <row r="2697" spans="2:2" x14ac:dyDescent="0.35">
      <c r="B2697" s="174"/>
    </row>
    <row r="2698" spans="2:2" x14ac:dyDescent="0.35">
      <c r="B2698" s="174"/>
    </row>
    <row r="2699" spans="2:2" x14ac:dyDescent="0.35">
      <c r="B2699" s="174"/>
    </row>
    <row r="2700" spans="2:2" x14ac:dyDescent="0.35">
      <c r="B2700" s="174"/>
    </row>
    <row r="2701" spans="2:2" x14ac:dyDescent="0.35">
      <c r="B2701" s="174"/>
    </row>
    <row r="2702" spans="2:2" x14ac:dyDescent="0.35">
      <c r="B2702" s="174"/>
    </row>
    <row r="2703" spans="2:2" x14ac:dyDescent="0.35">
      <c r="B2703" s="174"/>
    </row>
    <row r="2704" spans="2:2" x14ac:dyDescent="0.35">
      <c r="B2704" s="174"/>
    </row>
    <row r="2705" spans="2:2" x14ac:dyDescent="0.35">
      <c r="B2705" s="174"/>
    </row>
    <row r="2706" spans="2:2" x14ac:dyDescent="0.35">
      <c r="B2706" s="174"/>
    </row>
    <row r="2707" spans="2:2" x14ac:dyDescent="0.35">
      <c r="B2707" s="174"/>
    </row>
    <row r="2708" spans="2:2" x14ac:dyDescent="0.35">
      <c r="B2708" s="174"/>
    </row>
    <row r="2709" spans="2:2" x14ac:dyDescent="0.35">
      <c r="B2709" s="174"/>
    </row>
    <row r="2710" spans="2:2" x14ac:dyDescent="0.35">
      <c r="B2710" s="174"/>
    </row>
    <row r="2711" spans="2:2" x14ac:dyDescent="0.35">
      <c r="B2711" s="174"/>
    </row>
    <row r="2712" spans="2:2" x14ac:dyDescent="0.35">
      <c r="B2712" s="174"/>
    </row>
    <row r="2713" spans="2:2" x14ac:dyDescent="0.35">
      <c r="B2713" s="174"/>
    </row>
    <row r="2714" spans="2:2" x14ac:dyDescent="0.35">
      <c r="B2714" s="174"/>
    </row>
    <row r="2715" spans="2:2" x14ac:dyDescent="0.35">
      <c r="B2715" s="174"/>
    </row>
    <row r="2716" spans="2:2" x14ac:dyDescent="0.35">
      <c r="B2716" s="174"/>
    </row>
    <row r="2717" spans="2:2" x14ac:dyDescent="0.35">
      <c r="B2717" s="174"/>
    </row>
    <row r="2718" spans="2:2" x14ac:dyDescent="0.35">
      <c r="B2718" s="174"/>
    </row>
    <row r="2719" spans="2:2" x14ac:dyDescent="0.35">
      <c r="B2719" s="174"/>
    </row>
    <row r="2720" spans="2:2" x14ac:dyDescent="0.35">
      <c r="B2720" s="174"/>
    </row>
    <row r="2721" spans="2:2" x14ac:dyDescent="0.35">
      <c r="B2721" s="174"/>
    </row>
    <row r="2722" spans="2:2" x14ac:dyDescent="0.35">
      <c r="B2722" s="174"/>
    </row>
    <row r="2723" spans="2:2" x14ac:dyDescent="0.35">
      <c r="B2723" s="174"/>
    </row>
    <row r="2724" spans="2:2" x14ac:dyDescent="0.35">
      <c r="B2724" s="174"/>
    </row>
    <row r="2725" spans="2:2" x14ac:dyDescent="0.35">
      <c r="B2725" s="174"/>
    </row>
    <row r="2726" spans="2:2" x14ac:dyDescent="0.35">
      <c r="B2726" s="174"/>
    </row>
    <row r="2727" spans="2:2" x14ac:dyDescent="0.35">
      <c r="B2727" s="174"/>
    </row>
    <row r="2728" spans="2:2" x14ac:dyDescent="0.35">
      <c r="B2728" s="174"/>
    </row>
    <row r="2729" spans="2:2" x14ac:dyDescent="0.35">
      <c r="B2729" s="174"/>
    </row>
    <row r="2730" spans="2:2" x14ac:dyDescent="0.35">
      <c r="B2730" s="174"/>
    </row>
    <row r="2731" spans="2:2" x14ac:dyDescent="0.35">
      <c r="B2731" s="174"/>
    </row>
    <row r="2732" spans="2:2" x14ac:dyDescent="0.35">
      <c r="B2732" s="174"/>
    </row>
    <row r="2733" spans="2:2" x14ac:dyDescent="0.35">
      <c r="B2733" s="174"/>
    </row>
    <row r="2734" spans="2:2" x14ac:dyDescent="0.35">
      <c r="B2734" s="174"/>
    </row>
    <row r="2735" spans="2:2" x14ac:dyDescent="0.35">
      <c r="B2735" s="174"/>
    </row>
    <row r="2736" spans="2:2" x14ac:dyDescent="0.35">
      <c r="B2736" s="174"/>
    </row>
    <row r="2737" spans="2:2" x14ac:dyDescent="0.35">
      <c r="B2737" s="174"/>
    </row>
    <row r="2738" spans="2:2" x14ac:dyDescent="0.35">
      <c r="B2738" s="174"/>
    </row>
    <row r="2739" spans="2:2" x14ac:dyDescent="0.35">
      <c r="B2739" s="174"/>
    </row>
    <row r="2740" spans="2:2" x14ac:dyDescent="0.35">
      <c r="B2740" s="174"/>
    </row>
    <row r="2741" spans="2:2" x14ac:dyDescent="0.35">
      <c r="B2741" s="174"/>
    </row>
    <row r="2742" spans="2:2" x14ac:dyDescent="0.35">
      <c r="B2742" s="174"/>
    </row>
    <row r="2743" spans="2:2" x14ac:dyDescent="0.35">
      <c r="B2743" s="174"/>
    </row>
    <row r="2744" spans="2:2" x14ac:dyDescent="0.35">
      <c r="B2744" s="174"/>
    </row>
    <row r="2745" spans="2:2" x14ac:dyDescent="0.35">
      <c r="B2745" s="174"/>
    </row>
    <row r="2746" spans="2:2" x14ac:dyDescent="0.35">
      <c r="B2746" s="174"/>
    </row>
    <row r="2747" spans="2:2" x14ac:dyDescent="0.35">
      <c r="B2747" s="174"/>
    </row>
    <row r="2748" spans="2:2" x14ac:dyDescent="0.35">
      <c r="B2748" s="174"/>
    </row>
    <row r="2749" spans="2:2" x14ac:dyDescent="0.35">
      <c r="B2749" s="174"/>
    </row>
    <row r="2750" spans="2:2" x14ac:dyDescent="0.35">
      <c r="B2750" s="174"/>
    </row>
    <row r="2751" spans="2:2" x14ac:dyDescent="0.35">
      <c r="B2751" s="174"/>
    </row>
    <row r="2752" spans="2:2" x14ac:dyDescent="0.35">
      <c r="B2752" s="174"/>
    </row>
    <row r="2753" spans="2:2" x14ac:dyDescent="0.35">
      <c r="B2753" s="174"/>
    </row>
    <row r="2754" spans="2:2" x14ac:dyDescent="0.35">
      <c r="B2754" s="174"/>
    </row>
    <row r="2755" spans="2:2" x14ac:dyDescent="0.35">
      <c r="B2755" s="174"/>
    </row>
    <row r="2756" spans="2:2" x14ac:dyDescent="0.35">
      <c r="B2756" s="174"/>
    </row>
    <row r="2757" spans="2:2" x14ac:dyDescent="0.35">
      <c r="B2757" s="174"/>
    </row>
    <row r="2758" spans="2:2" x14ac:dyDescent="0.35">
      <c r="B2758" s="174"/>
    </row>
    <row r="2759" spans="2:2" x14ac:dyDescent="0.35">
      <c r="B2759" s="174"/>
    </row>
    <row r="2760" spans="2:2" x14ac:dyDescent="0.35">
      <c r="B2760" s="174"/>
    </row>
    <row r="2761" spans="2:2" x14ac:dyDescent="0.35">
      <c r="B2761" s="174"/>
    </row>
    <row r="2762" spans="2:2" x14ac:dyDescent="0.35">
      <c r="B2762" s="174"/>
    </row>
    <row r="2763" spans="2:2" x14ac:dyDescent="0.35">
      <c r="B2763" s="174"/>
    </row>
    <row r="2764" spans="2:2" x14ac:dyDescent="0.35">
      <c r="B2764" s="174"/>
    </row>
  </sheetData>
  <sortState xmlns:xlrd2="http://schemas.microsoft.com/office/spreadsheetml/2017/richdata2" ref="A2:E1517">
    <sortCondition ref="A106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</sheetPr>
  <dimension ref="A1:AT225"/>
  <sheetViews>
    <sheetView tabSelected="1" workbookViewId="0">
      <pane xSplit="2" ySplit="8" topLeftCell="C9" activePane="bottomRight" state="frozen"/>
      <selection activeCell="AQ9" sqref="AQ9"/>
      <selection pane="topRight" activeCell="AQ9" sqref="AQ9"/>
      <selection pane="bottomLeft" activeCell="AQ9" sqref="AQ9"/>
      <selection pane="bottomRight" activeCell="C9" sqref="C9"/>
    </sheetView>
  </sheetViews>
  <sheetFormatPr defaultColWidth="9.1796875" defaultRowHeight="14.5" x14ac:dyDescent="0.35"/>
  <cols>
    <col min="1" max="1" width="4.7265625" style="169" customWidth="1"/>
    <col min="2" max="2" width="40.7265625" style="2" customWidth="1"/>
    <col min="3" max="44" width="13.7265625" style="2" customWidth="1"/>
    <col min="45" max="45" width="13.7265625" style="2" hidden="1" customWidth="1"/>
    <col min="46" max="46" width="14.26953125" style="2" hidden="1" customWidth="1"/>
    <col min="47" max="16384" width="9.1796875" style="2"/>
  </cols>
  <sheetData>
    <row r="1" spans="1:45" ht="15.5" thickTop="1" thickBot="1" x14ac:dyDescent="0.4">
      <c r="B1" s="295" t="s">
        <v>17</v>
      </c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6"/>
      <c r="X1" s="296"/>
      <c r="Y1" s="296"/>
      <c r="Z1" s="296"/>
      <c r="AA1" s="296"/>
      <c r="AB1" s="296"/>
      <c r="AC1" s="296"/>
      <c r="AD1" s="296"/>
      <c r="AE1" s="296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1"/>
    </row>
    <row r="2" spans="1:45" ht="27.65" customHeight="1" thickTop="1" x14ac:dyDescent="0.35">
      <c r="B2" s="4" t="s">
        <v>310</v>
      </c>
      <c r="C2" s="5" t="s">
        <v>311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9"/>
      <c r="AS2" s="8"/>
    </row>
    <row r="3" spans="1:45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2"/>
      <c r="AS3" s="11"/>
    </row>
    <row r="4" spans="1:45" ht="27.65" customHeight="1" x14ac:dyDescent="0.35">
      <c r="B4" s="4" t="s">
        <v>1</v>
      </c>
      <c r="C4" s="13">
        <v>44317</v>
      </c>
      <c r="D4" s="13" t="s">
        <v>414</v>
      </c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6"/>
      <c r="AS4" s="11"/>
    </row>
    <row r="5" spans="1:45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6"/>
      <c r="AS5" s="11"/>
    </row>
    <row r="6" spans="1:45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5"/>
      <c r="AS6" s="23">
        <v>5</v>
      </c>
    </row>
    <row r="7" spans="1:45" s="3" customFormat="1" ht="15" thickBot="1" x14ac:dyDescent="0.4">
      <c r="A7" s="170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30">
        <v>2020</v>
      </c>
      <c r="P7" s="28"/>
      <c r="Q7" s="28"/>
      <c r="R7" s="28"/>
      <c r="S7" s="28"/>
      <c r="T7" s="28"/>
      <c r="U7" s="31"/>
      <c r="V7" s="31"/>
      <c r="W7" s="31"/>
      <c r="X7" s="31"/>
      <c r="Y7" s="31"/>
      <c r="Z7" s="31"/>
      <c r="AA7" s="31"/>
      <c r="AB7" s="31"/>
      <c r="AC7" s="31"/>
      <c r="AD7" s="27" t="s">
        <v>351</v>
      </c>
      <c r="AE7" s="28"/>
      <c r="AF7" s="28"/>
      <c r="AG7" s="28"/>
      <c r="AH7" s="28"/>
      <c r="AI7" s="28"/>
      <c r="AJ7" s="31"/>
      <c r="AK7" s="31"/>
      <c r="AL7" s="31"/>
      <c r="AM7" s="31"/>
      <c r="AN7" s="31"/>
      <c r="AO7" s="31"/>
      <c r="AP7" s="31"/>
      <c r="AQ7" s="31"/>
      <c r="AR7" s="29"/>
      <c r="AS7" s="27" t="s">
        <v>97</v>
      </c>
    </row>
    <row r="8" spans="1:45" ht="15" thickBot="1" x14ac:dyDescent="0.4">
      <c r="B8" s="289" t="str">
        <f>MECO!D4</f>
        <v>Monthly filing for April 2021</v>
      </c>
      <c r="C8" s="33" t="s">
        <v>8</v>
      </c>
      <c r="D8" s="34" t="s">
        <v>9</v>
      </c>
      <c r="E8" s="34" t="s">
        <v>14</v>
      </c>
      <c r="F8" s="34" t="s">
        <v>10</v>
      </c>
      <c r="G8" s="34" t="s">
        <v>15</v>
      </c>
      <c r="H8" s="34" t="s">
        <v>2</v>
      </c>
      <c r="I8" s="34" t="s">
        <v>12</v>
      </c>
      <c r="J8" s="34" t="s">
        <v>3</v>
      </c>
      <c r="K8" s="34" t="s">
        <v>4</v>
      </c>
      <c r="L8" s="34" t="s">
        <v>5</v>
      </c>
      <c r="M8" s="34" t="s">
        <v>6</v>
      </c>
      <c r="N8" s="35" t="s">
        <v>7</v>
      </c>
      <c r="O8" s="36" t="s">
        <v>8</v>
      </c>
      <c r="P8" s="34" t="s">
        <v>9</v>
      </c>
      <c r="Q8" s="204" t="s">
        <v>14</v>
      </c>
      <c r="R8" s="34" t="s">
        <v>10</v>
      </c>
      <c r="S8" s="34" t="s">
        <v>11</v>
      </c>
      <c r="T8" s="34" t="s">
        <v>2</v>
      </c>
      <c r="U8" s="34" t="s">
        <v>12</v>
      </c>
      <c r="V8" s="34" t="s">
        <v>3</v>
      </c>
      <c r="W8" s="34" t="s">
        <v>4</v>
      </c>
      <c r="X8" s="34" t="s">
        <v>5</v>
      </c>
      <c r="Y8" s="34" t="s">
        <v>6</v>
      </c>
      <c r="Z8" s="34" t="s">
        <v>7</v>
      </c>
      <c r="AA8" s="34" t="s">
        <v>8</v>
      </c>
      <c r="AB8" s="34" t="s">
        <v>9</v>
      </c>
      <c r="AC8" s="204" t="s">
        <v>14</v>
      </c>
      <c r="AD8" s="33" t="s">
        <v>8</v>
      </c>
      <c r="AE8" s="34" t="s">
        <v>9</v>
      </c>
      <c r="AF8" s="34" t="s">
        <v>14</v>
      </c>
      <c r="AG8" s="34" t="s">
        <v>10</v>
      </c>
      <c r="AH8" s="34" t="s">
        <v>11</v>
      </c>
      <c r="AI8" s="34" t="s">
        <v>2</v>
      </c>
      <c r="AJ8" s="243" t="s">
        <v>12</v>
      </c>
      <c r="AK8" s="243" t="s">
        <v>3</v>
      </c>
      <c r="AL8" s="243" t="s">
        <v>4</v>
      </c>
      <c r="AM8" s="243" t="s">
        <v>5</v>
      </c>
      <c r="AN8" s="243" t="s">
        <v>6</v>
      </c>
      <c r="AO8" s="243" t="s">
        <v>7</v>
      </c>
      <c r="AP8" s="243" t="s">
        <v>8</v>
      </c>
      <c r="AQ8" s="243" t="s">
        <v>9</v>
      </c>
      <c r="AR8" s="37" t="s">
        <v>14</v>
      </c>
      <c r="AS8" s="42">
        <v>44317</v>
      </c>
    </row>
    <row r="9" spans="1:45" s="71" customFormat="1" x14ac:dyDescent="0.35">
      <c r="A9" s="171">
        <v>1</v>
      </c>
      <c r="B9" s="64" t="s">
        <v>13</v>
      </c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67"/>
      <c r="O9" s="65"/>
      <c r="P9" s="66"/>
      <c r="Q9" s="66"/>
      <c r="R9" s="66"/>
      <c r="S9" s="66"/>
      <c r="T9" s="66"/>
      <c r="U9" s="224"/>
      <c r="V9" s="224"/>
      <c r="W9" s="224"/>
      <c r="X9" s="224"/>
      <c r="Y9" s="224"/>
      <c r="Z9" s="224"/>
      <c r="AA9" s="224"/>
      <c r="AB9" s="224"/>
      <c r="AC9" s="67"/>
      <c r="AD9" s="68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70"/>
      <c r="AS9" s="68"/>
    </row>
    <row r="10" spans="1:45" s="71" customFormat="1" x14ac:dyDescent="0.35">
      <c r="A10" s="171"/>
      <c r="B10" s="72" t="s">
        <v>37</v>
      </c>
      <c r="C10" s="73">
        <v>1015578</v>
      </c>
      <c r="D10" s="74">
        <v>1016330</v>
      </c>
      <c r="E10" s="74">
        <v>1016566</v>
      </c>
      <c r="F10" s="74">
        <v>1016626</v>
      </c>
      <c r="G10" s="74">
        <v>1017316</v>
      </c>
      <c r="H10" s="74">
        <v>1017889</v>
      </c>
      <c r="I10" s="74">
        <v>1019401</v>
      </c>
      <c r="J10" s="74">
        <v>1020368</v>
      </c>
      <c r="K10" s="74">
        <v>1022942</v>
      </c>
      <c r="L10" s="74">
        <v>1026267</v>
      </c>
      <c r="M10" s="74">
        <v>1026574</v>
      </c>
      <c r="N10" s="75">
        <v>1029176</v>
      </c>
      <c r="O10" s="73">
        <v>1031441</v>
      </c>
      <c r="P10" s="74">
        <v>1025784</v>
      </c>
      <c r="Q10" s="74">
        <v>1027983</v>
      </c>
      <c r="R10" s="74">
        <v>1028685</v>
      </c>
      <c r="S10" s="74">
        <v>1018629</v>
      </c>
      <c r="T10" s="74">
        <v>1019521</v>
      </c>
      <c r="U10" s="225">
        <v>1020889</v>
      </c>
      <c r="V10" s="225">
        <v>1024367</v>
      </c>
      <c r="W10" s="225">
        <v>1019622</v>
      </c>
      <c r="X10" s="225">
        <v>1016262</v>
      </c>
      <c r="Y10" s="225">
        <v>1017309</v>
      </c>
      <c r="Z10" s="225">
        <v>1013578</v>
      </c>
      <c r="AA10" s="225">
        <v>1012141</v>
      </c>
      <c r="AB10" s="225">
        <v>1014950</v>
      </c>
      <c r="AC10" s="75"/>
      <c r="AD10" s="76">
        <f>O10-C10</f>
        <v>15863</v>
      </c>
      <c r="AE10" s="77">
        <f>P10-D10</f>
        <v>9454</v>
      </c>
      <c r="AF10" s="77">
        <f>Q10-E10</f>
        <v>11417</v>
      </c>
      <c r="AG10" s="77">
        <f>R10-F10</f>
        <v>12059</v>
      </c>
      <c r="AH10" s="77">
        <f>S10-G10</f>
        <v>1313</v>
      </c>
      <c r="AI10" s="77">
        <f>T10-H10</f>
        <v>1632</v>
      </c>
      <c r="AJ10" s="77">
        <f>U10-I10</f>
        <v>1488</v>
      </c>
      <c r="AK10" s="77">
        <f>V10-J10</f>
        <v>3999</v>
      </c>
      <c r="AL10" s="77">
        <f>W10-K10</f>
        <v>-3320</v>
      </c>
      <c r="AM10" s="77">
        <f>X10-L10</f>
        <v>-10005</v>
      </c>
      <c r="AN10" s="77">
        <f>Y10-M10</f>
        <v>-9265</v>
      </c>
      <c r="AO10" s="77">
        <f>Z10-N10</f>
        <v>-15598</v>
      </c>
      <c r="AP10" s="77">
        <f>AA10-O10</f>
        <v>-19300</v>
      </c>
      <c r="AQ10" s="77">
        <f>AB10-P10</f>
        <v>-10834</v>
      </c>
      <c r="AR10" s="79"/>
      <c r="AS10" s="76">
        <f>IF(ISERROR(GETPIVOTDATA("VALUE",'CSS WK pvt'!$I$2,"DT_FILE",AS$8,"CD_CO",AS$6,"TRIM_CAT",TRIM(B10),"TRIM_LINE",A9))=TRUE,0,GETPIVOTDATA("VALUE",'CSS WK pvt'!$I$2,"DT_FILE",AS$8,"CD_CO",AS$6,"TRIM_CAT",TRIM(B10),"TRIM_LINE",A9))</f>
        <v>1014950</v>
      </c>
    </row>
    <row r="11" spans="1:45" s="71" customFormat="1" x14ac:dyDescent="0.35">
      <c r="A11" s="171"/>
      <c r="B11" s="254" t="s">
        <v>399</v>
      </c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5"/>
      <c r="O11" s="73"/>
      <c r="P11" s="74"/>
      <c r="Q11" s="74"/>
      <c r="R11" s="74"/>
      <c r="S11" s="74"/>
      <c r="T11" s="74"/>
      <c r="U11" s="225"/>
      <c r="V11" s="225"/>
      <c r="W11" s="253">
        <f>W10-W12</f>
        <v>504249</v>
      </c>
      <c r="X11" s="253">
        <f>X10-X12</f>
        <v>500861</v>
      </c>
      <c r="Y11" s="253">
        <f>Y10-Y12</f>
        <v>503168</v>
      </c>
      <c r="Z11" s="253">
        <v>500580</v>
      </c>
      <c r="AA11" s="253">
        <v>496713</v>
      </c>
      <c r="AB11" s="253">
        <v>495851</v>
      </c>
      <c r="AC11" s="75"/>
      <c r="AD11" s="76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9"/>
      <c r="AS11" s="76">
        <f>GETPIVOTDATA("VALUE",'CSS ESCO pvt'!$I$3,"DATE_FILE",$AS$8,"COMPANY",$AS$6,"TRIM_CAT","Residential-GRID","TRIM_LINE",A9)</f>
        <v>495851</v>
      </c>
    </row>
    <row r="12" spans="1:45" s="71" customFormat="1" x14ac:dyDescent="0.35">
      <c r="A12" s="171"/>
      <c r="B12" s="254" t="s">
        <v>400</v>
      </c>
      <c r="C12" s="73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5"/>
      <c r="O12" s="73"/>
      <c r="P12" s="74"/>
      <c r="Q12" s="74"/>
      <c r="R12" s="74"/>
      <c r="S12" s="74"/>
      <c r="T12" s="74"/>
      <c r="U12" s="225"/>
      <c r="V12" s="225"/>
      <c r="W12" s="253">
        <v>515373</v>
      </c>
      <c r="X12" s="253">
        <v>515401</v>
      </c>
      <c r="Y12" s="253">
        <v>514141</v>
      </c>
      <c r="Z12" s="253">
        <v>512998</v>
      </c>
      <c r="AA12" s="253">
        <v>515428</v>
      </c>
      <c r="AB12" s="253">
        <v>519099</v>
      </c>
      <c r="AC12" s="75"/>
      <c r="AD12" s="76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9"/>
      <c r="AS12" s="92">
        <f>AS10-AS11</f>
        <v>519099</v>
      </c>
    </row>
    <row r="13" spans="1:45" s="71" customFormat="1" x14ac:dyDescent="0.35">
      <c r="A13" s="171"/>
      <c r="B13" s="72" t="s">
        <v>38</v>
      </c>
      <c r="C13" s="73">
        <v>123812</v>
      </c>
      <c r="D13" s="74">
        <v>123917</v>
      </c>
      <c r="E13" s="74">
        <v>123984</v>
      </c>
      <c r="F13" s="74">
        <v>124026</v>
      </c>
      <c r="G13" s="74">
        <v>124104</v>
      </c>
      <c r="H13" s="74">
        <v>124206</v>
      </c>
      <c r="I13" s="74">
        <v>124342</v>
      </c>
      <c r="J13" s="74">
        <v>124433</v>
      </c>
      <c r="K13" s="74">
        <v>124677</v>
      </c>
      <c r="L13" s="74">
        <v>124903</v>
      </c>
      <c r="M13" s="74">
        <v>124906</v>
      </c>
      <c r="N13" s="75">
        <v>124988</v>
      </c>
      <c r="O13" s="73">
        <v>125021</v>
      </c>
      <c r="P13" s="74">
        <v>132366</v>
      </c>
      <c r="Q13" s="74">
        <v>129957</v>
      </c>
      <c r="R13" s="74">
        <v>129181</v>
      </c>
      <c r="S13" s="74">
        <v>137736</v>
      </c>
      <c r="T13" s="74">
        <v>136992</v>
      </c>
      <c r="U13" s="225">
        <v>135105</v>
      </c>
      <c r="V13" s="225">
        <v>131164</v>
      </c>
      <c r="W13" s="225">
        <v>136343</v>
      </c>
      <c r="X13" s="225">
        <v>139152</v>
      </c>
      <c r="Y13" s="225">
        <v>138473</v>
      </c>
      <c r="Z13" s="225">
        <v>142541</v>
      </c>
      <c r="AA13" s="225">
        <v>144167</v>
      </c>
      <c r="AB13" s="225">
        <v>140658</v>
      </c>
      <c r="AC13" s="75"/>
      <c r="AD13" s="76">
        <f>O13-C13</f>
        <v>1209</v>
      </c>
      <c r="AE13" s="77">
        <f>P13-D13</f>
        <v>8449</v>
      </c>
      <c r="AF13" s="77">
        <f>Q13-E13</f>
        <v>5973</v>
      </c>
      <c r="AG13" s="77">
        <f>R13-F13</f>
        <v>5155</v>
      </c>
      <c r="AH13" s="77">
        <f>S13-G13</f>
        <v>13632</v>
      </c>
      <c r="AI13" s="77">
        <f>T13-H13</f>
        <v>12786</v>
      </c>
      <c r="AJ13" s="77">
        <f>U13-I13</f>
        <v>10763</v>
      </c>
      <c r="AK13" s="77">
        <f>V13-J13</f>
        <v>6731</v>
      </c>
      <c r="AL13" s="77">
        <f>W13-K13</f>
        <v>11666</v>
      </c>
      <c r="AM13" s="77">
        <f>X13-L13</f>
        <v>14249</v>
      </c>
      <c r="AN13" s="77">
        <f>Y13-M13</f>
        <v>13567</v>
      </c>
      <c r="AO13" s="77">
        <f>Z13-N13</f>
        <v>17553</v>
      </c>
      <c r="AP13" s="77">
        <f>AA13-O13</f>
        <v>19146</v>
      </c>
      <c r="AQ13" s="77">
        <f>AB13-P13</f>
        <v>8292</v>
      </c>
      <c r="AR13" s="79"/>
      <c r="AS13" s="76">
        <f>IF(ISERROR(GETPIVOTDATA("VALUE",'CSS WK pvt'!$I$2,"DT_FILE",AS$8,"CD_CO",AS$6,"TRIM_CAT",TRIM(B13),"TRIM_LINE",A9))=TRUE,0,GETPIVOTDATA("VALUE",'CSS WK pvt'!$I$2,"DT_FILE",AS$8,"CD_CO",AS$6,"TRIM_CAT",TRIM(B13),"TRIM_LINE",A9))</f>
        <v>140658</v>
      </c>
    </row>
    <row r="14" spans="1:45" s="71" customFormat="1" x14ac:dyDescent="0.35">
      <c r="A14" s="171"/>
      <c r="B14" s="254" t="s">
        <v>399</v>
      </c>
      <c r="C14" s="73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5"/>
      <c r="O14" s="73"/>
      <c r="P14" s="74"/>
      <c r="Q14" s="74"/>
      <c r="R14" s="74"/>
      <c r="S14" s="74"/>
      <c r="T14" s="74"/>
      <c r="U14" s="225"/>
      <c r="V14" s="225"/>
      <c r="W14" s="253">
        <f>W13-W15</f>
        <v>61919</v>
      </c>
      <c r="X14" s="253">
        <f>X13-X15</f>
        <v>64726</v>
      </c>
      <c r="Y14" s="253">
        <f>Y13-Y15</f>
        <v>63939</v>
      </c>
      <c r="Z14" s="253">
        <v>66055</v>
      </c>
      <c r="AA14" s="253">
        <v>66055</v>
      </c>
      <c r="AB14" s="253">
        <v>64281</v>
      </c>
      <c r="AC14" s="75"/>
      <c r="AD14" s="76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9"/>
      <c r="AS14" s="76">
        <f>GETPIVOTDATA("VALUE",'CSS ESCO pvt'!$I$3,"DATE_FILE",$AS$8,"COMPANY",$AS$6,"TRIM_CAT","Low Income Residential-GRID","TRIM_LINE",A9)</f>
        <v>64281</v>
      </c>
    </row>
    <row r="15" spans="1:45" s="71" customFormat="1" x14ac:dyDescent="0.35">
      <c r="A15" s="171"/>
      <c r="B15" s="254" t="s">
        <v>400</v>
      </c>
      <c r="C15" s="73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5"/>
      <c r="O15" s="73"/>
      <c r="P15" s="74"/>
      <c r="Q15" s="74"/>
      <c r="R15" s="74"/>
      <c r="S15" s="74"/>
      <c r="T15" s="74"/>
      <c r="U15" s="225"/>
      <c r="V15" s="225"/>
      <c r="W15" s="253">
        <v>74424</v>
      </c>
      <c r="X15" s="253">
        <v>74426</v>
      </c>
      <c r="Y15" s="253">
        <v>74534</v>
      </c>
      <c r="Z15" s="253">
        <v>76486</v>
      </c>
      <c r="AA15" s="253">
        <v>78112</v>
      </c>
      <c r="AB15" s="253">
        <v>76377</v>
      </c>
      <c r="AC15" s="75"/>
      <c r="AD15" s="76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9"/>
      <c r="AS15" s="92">
        <f>AS13-AS14</f>
        <v>76377</v>
      </c>
    </row>
    <row r="16" spans="1:45" s="71" customFormat="1" x14ac:dyDescent="0.35">
      <c r="A16" s="171"/>
      <c r="B16" s="72" t="s">
        <v>39</v>
      </c>
      <c r="C16" s="73">
        <v>151355</v>
      </c>
      <c r="D16" s="74">
        <v>151388</v>
      </c>
      <c r="E16" s="74">
        <v>151600</v>
      </c>
      <c r="F16" s="74">
        <v>151908</v>
      </c>
      <c r="G16" s="74">
        <v>152108</v>
      </c>
      <c r="H16" s="74">
        <v>152342</v>
      </c>
      <c r="I16" s="74">
        <v>152567</v>
      </c>
      <c r="J16" s="74">
        <v>152771</v>
      </c>
      <c r="K16" s="74">
        <v>153237</v>
      </c>
      <c r="L16" s="74">
        <v>153747</v>
      </c>
      <c r="M16" s="74">
        <v>153828</v>
      </c>
      <c r="N16" s="75">
        <v>154227</v>
      </c>
      <c r="O16" s="73">
        <v>154557</v>
      </c>
      <c r="P16" s="74">
        <v>154768</v>
      </c>
      <c r="Q16" s="74">
        <v>154702</v>
      </c>
      <c r="R16" s="74">
        <v>154732</v>
      </c>
      <c r="S16" s="74">
        <v>154639</v>
      </c>
      <c r="T16" s="74">
        <v>154564</v>
      </c>
      <c r="U16" s="225">
        <v>154411</v>
      </c>
      <c r="V16" s="225">
        <v>154466</v>
      </c>
      <c r="W16" s="225">
        <v>154459</v>
      </c>
      <c r="X16" s="225">
        <v>154496</v>
      </c>
      <c r="Y16" s="225">
        <v>154472</v>
      </c>
      <c r="Z16" s="225">
        <v>154480</v>
      </c>
      <c r="AA16" s="225">
        <v>154516</v>
      </c>
      <c r="AB16" s="225">
        <v>154548</v>
      </c>
      <c r="AC16" s="75"/>
      <c r="AD16" s="76">
        <f>O16-C16</f>
        <v>3202</v>
      </c>
      <c r="AE16" s="77">
        <f>P16-D16</f>
        <v>3380</v>
      </c>
      <c r="AF16" s="77">
        <f>Q16-E16</f>
        <v>3102</v>
      </c>
      <c r="AG16" s="77">
        <f>R16-F16</f>
        <v>2824</v>
      </c>
      <c r="AH16" s="77">
        <f>S16-G16</f>
        <v>2531</v>
      </c>
      <c r="AI16" s="77">
        <f>T16-H16</f>
        <v>2222</v>
      </c>
      <c r="AJ16" s="77">
        <f>U16-I16</f>
        <v>1844</v>
      </c>
      <c r="AK16" s="77">
        <f>V16-J16</f>
        <v>1695</v>
      </c>
      <c r="AL16" s="77">
        <f>W16-K16</f>
        <v>1222</v>
      </c>
      <c r="AM16" s="77">
        <f>X16-L16</f>
        <v>749</v>
      </c>
      <c r="AN16" s="77">
        <f>Y16-M16</f>
        <v>644</v>
      </c>
      <c r="AO16" s="77">
        <f>Z16-N16</f>
        <v>253</v>
      </c>
      <c r="AP16" s="77">
        <f>AA16-O16</f>
        <v>-41</v>
      </c>
      <c r="AQ16" s="77">
        <f>AB16-P16</f>
        <v>-220</v>
      </c>
      <c r="AR16" s="79"/>
      <c r="AS16" s="76">
        <f>IF(ISERROR(GETPIVOTDATA("VALUE",'CSS WK pvt'!$I$2,"DT_FILE",AS$8,"CD_CO",AS$6,"TRIM_CAT",TRIM(B16),"TRIM_LINE",A9))=TRUE,0,GETPIVOTDATA("VALUE",'CSS WK pvt'!$I$2,"DT_FILE",AS$8,"CD_CO",AS$6,"TRIM_CAT",TRIM(B16),"TRIM_LINE",A9))</f>
        <v>154548</v>
      </c>
    </row>
    <row r="17" spans="1:45" s="71" customFormat="1" x14ac:dyDescent="0.35">
      <c r="A17" s="171"/>
      <c r="B17" s="72" t="s">
        <v>40</v>
      </c>
      <c r="C17" s="73">
        <v>11453</v>
      </c>
      <c r="D17" s="74">
        <v>11486</v>
      </c>
      <c r="E17" s="74">
        <v>11516</v>
      </c>
      <c r="F17" s="74">
        <v>11550</v>
      </c>
      <c r="G17" s="74">
        <v>11579</v>
      </c>
      <c r="H17" s="74">
        <v>11607</v>
      </c>
      <c r="I17" s="74">
        <v>11644</v>
      </c>
      <c r="J17" s="74">
        <v>11664</v>
      </c>
      <c r="K17" s="74">
        <v>11727</v>
      </c>
      <c r="L17" s="74">
        <v>11771</v>
      </c>
      <c r="M17" s="74">
        <v>11794</v>
      </c>
      <c r="N17" s="75">
        <v>11839</v>
      </c>
      <c r="O17" s="73">
        <v>11883</v>
      </c>
      <c r="P17" s="74">
        <v>11885</v>
      </c>
      <c r="Q17" s="74">
        <v>11868</v>
      </c>
      <c r="R17" s="74">
        <v>11853</v>
      </c>
      <c r="S17" s="74">
        <v>11836</v>
      </c>
      <c r="T17" s="74">
        <v>11802</v>
      </c>
      <c r="U17" s="225">
        <v>11789</v>
      </c>
      <c r="V17" s="225">
        <v>11779</v>
      </c>
      <c r="W17" s="225">
        <v>11759</v>
      </c>
      <c r="X17" s="225">
        <v>11737</v>
      </c>
      <c r="Y17" s="225">
        <v>11718</v>
      </c>
      <c r="Z17" s="225">
        <v>11729</v>
      </c>
      <c r="AA17" s="225">
        <v>11720</v>
      </c>
      <c r="AB17" s="225">
        <v>11676</v>
      </c>
      <c r="AC17" s="75"/>
      <c r="AD17" s="76">
        <f>O17-C17</f>
        <v>430</v>
      </c>
      <c r="AE17" s="77">
        <f>P17-D17</f>
        <v>399</v>
      </c>
      <c r="AF17" s="77">
        <f>Q17-E17</f>
        <v>352</v>
      </c>
      <c r="AG17" s="77">
        <f>R17-F17</f>
        <v>303</v>
      </c>
      <c r="AH17" s="77">
        <f>S17-G17</f>
        <v>257</v>
      </c>
      <c r="AI17" s="77">
        <f>T17-H17</f>
        <v>195</v>
      </c>
      <c r="AJ17" s="77">
        <f>U17-I17</f>
        <v>145</v>
      </c>
      <c r="AK17" s="77">
        <f>V17-J17</f>
        <v>115</v>
      </c>
      <c r="AL17" s="77">
        <f>W17-K17</f>
        <v>32</v>
      </c>
      <c r="AM17" s="77">
        <f>X17-L17</f>
        <v>-34</v>
      </c>
      <c r="AN17" s="77">
        <f>Y17-M17</f>
        <v>-76</v>
      </c>
      <c r="AO17" s="77">
        <f>Z17-N17</f>
        <v>-110</v>
      </c>
      <c r="AP17" s="77">
        <f>AA17-O17</f>
        <v>-163</v>
      </c>
      <c r="AQ17" s="77">
        <f>AB17-P17</f>
        <v>-209</v>
      </c>
      <c r="AR17" s="79"/>
      <c r="AS17" s="76">
        <f>IF(ISERROR(GETPIVOTDATA("VALUE",'CSS WK pvt'!$I$2,"DT_FILE",AS$8,"CD_CO",AS$6,"TRIM_CAT",TRIM(B17),"TRIM_LINE",A9))=TRUE,0,GETPIVOTDATA("VALUE",'CSS WK pvt'!$I$2,"DT_FILE",AS$8,"CD_CO",AS$6,"TRIM_CAT",TRIM(B17),"TRIM_LINE",A9))</f>
        <v>11676</v>
      </c>
    </row>
    <row r="18" spans="1:45" s="71" customFormat="1" x14ac:dyDescent="0.35">
      <c r="A18" s="171"/>
      <c r="B18" s="72" t="s">
        <v>41</v>
      </c>
      <c r="C18" s="73">
        <v>2995</v>
      </c>
      <c r="D18" s="74">
        <v>2998</v>
      </c>
      <c r="E18" s="74">
        <v>2999</v>
      </c>
      <c r="F18" s="74">
        <v>3001</v>
      </c>
      <c r="G18" s="74">
        <v>3000</v>
      </c>
      <c r="H18" s="74">
        <v>3002</v>
      </c>
      <c r="I18" s="74">
        <v>3006</v>
      </c>
      <c r="J18" s="74">
        <v>3008</v>
      </c>
      <c r="K18" s="74">
        <v>3007</v>
      </c>
      <c r="L18" s="74">
        <v>3008</v>
      </c>
      <c r="M18" s="74">
        <v>3008</v>
      </c>
      <c r="N18" s="75">
        <v>3009</v>
      </c>
      <c r="O18" s="73">
        <v>3015</v>
      </c>
      <c r="P18" s="74">
        <v>3029</v>
      </c>
      <c r="Q18" s="74">
        <v>3017</v>
      </c>
      <c r="R18" s="74">
        <v>3009</v>
      </c>
      <c r="S18" s="74">
        <v>3001</v>
      </c>
      <c r="T18" s="74">
        <v>3001</v>
      </c>
      <c r="U18" s="225">
        <v>3004</v>
      </c>
      <c r="V18" s="225">
        <v>3010</v>
      </c>
      <c r="W18" s="225">
        <v>3006</v>
      </c>
      <c r="X18" s="225">
        <v>3004</v>
      </c>
      <c r="Y18" s="225">
        <v>3001</v>
      </c>
      <c r="Z18" s="225">
        <v>2995</v>
      </c>
      <c r="AA18" s="225">
        <v>2994</v>
      </c>
      <c r="AB18" s="225">
        <v>2989</v>
      </c>
      <c r="AC18" s="75"/>
      <c r="AD18" s="76">
        <f>O18-C18</f>
        <v>20</v>
      </c>
      <c r="AE18" s="77">
        <f>P18-D18</f>
        <v>31</v>
      </c>
      <c r="AF18" s="77">
        <f>Q18-E18</f>
        <v>18</v>
      </c>
      <c r="AG18" s="77">
        <f>R18-F18</f>
        <v>8</v>
      </c>
      <c r="AH18" s="77">
        <f>S18-G18</f>
        <v>1</v>
      </c>
      <c r="AI18" s="77">
        <f>T18-H18</f>
        <v>-1</v>
      </c>
      <c r="AJ18" s="77">
        <f>U18-I18</f>
        <v>-2</v>
      </c>
      <c r="AK18" s="77">
        <f>V18-J18</f>
        <v>2</v>
      </c>
      <c r="AL18" s="77">
        <f>W18-K18</f>
        <v>-1</v>
      </c>
      <c r="AM18" s="77">
        <f>X18-L18</f>
        <v>-4</v>
      </c>
      <c r="AN18" s="77">
        <f>Y18-M18</f>
        <v>-7</v>
      </c>
      <c r="AO18" s="77">
        <f>Z18-N18</f>
        <v>-14</v>
      </c>
      <c r="AP18" s="77">
        <f>AA18-O18</f>
        <v>-21</v>
      </c>
      <c r="AQ18" s="77">
        <f>AB18-P18</f>
        <v>-40</v>
      </c>
      <c r="AR18" s="79"/>
      <c r="AS18" s="76">
        <f>IF(ISERROR(GETPIVOTDATA("VALUE",'CSS WK pvt'!$I$2,"DT_FILE",AS$8,"CD_CO",AS$6,"TRIM_CAT",TRIM(B18),"TRIM_LINE",A9))=TRUE,0,GETPIVOTDATA("VALUE",'CSS WK pvt'!$I$2,"DT_FILE",AS$8,"CD_CO",AS$6,"TRIM_CAT",TRIM(B18),"TRIM_LINE",A9))</f>
        <v>2989</v>
      </c>
    </row>
    <row r="19" spans="1:45" s="87" customFormat="1" ht="15" thickBot="1" x14ac:dyDescent="0.4">
      <c r="A19" s="172"/>
      <c r="B19" s="80" t="s">
        <v>42</v>
      </c>
      <c r="C19" s="81">
        <f>SUM(C10:C18)</f>
        <v>1305193</v>
      </c>
      <c r="D19" s="82">
        <f t="shared" ref="D19:AD19" si="0">SUM(D10:D18)</f>
        <v>1306119</v>
      </c>
      <c r="E19" s="82">
        <f t="shared" si="0"/>
        <v>1306665</v>
      </c>
      <c r="F19" s="82">
        <f t="shared" si="0"/>
        <v>1307111</v>
      </c>
      <c r="G19" s="82">
        <f t="shared" si="0"/>
        <v>1308107</v>
      </c>
      <c r="H19" s="82">
        <f t="shared" si="0"/>
        <v>1309046</v>
      </c>
      <c r="I19" s="82">
        <f t="shared" si="0"/>
        <v>1310960</v>
      </c>
      <c r="J19" s="82">
        <f t="shared" si="0"/>
        <v>1312244</v>
      </c>
      <c r="K19" s="82">
        <f t="shared" si="0"/>
        <v>1315590</v>
      </c>
      <c r="L19" s="82">
        <f t="shared" si="0"/>
        <v>1319696</v>
      </c>
      <c r="M19" s="82">
        <f t="shared" si="0"/>
        <v>1320110</v>
      </c>
      <c r="N19" s="83">
        <f t="shared" si="0"/>
        <v>1323239</v>
      </c>
      <c r="O19" s="81">
        <f t="shared" si="0"/>
        <v>1325917</v>
      </c>
      <c r="P19" s="82">
        <f t="shared" si="0"/>
        <v>1327832</v>
      </c>
      <c r="Q19" s="82">
        <f t="shared" si="0"/>
        <v>1327527</v>
      </c>
      <c r="R19" s="82">
        <v>1327460</v>
      </c>
      <c r="S19" s="82">
        <v>1325841</v>
      </c>
      <c r="T19" s="82">
        <v>1325880</v>
      </c>
      <c r="U19" s="226">
        <v>1325198</v>
      </c>
      <c r="V19" s="226">
        <v>1324786</v>
      </c>
      <c r="W19" s="226">
        <f t="shared" ref="W19:AA19" si="1">SUM(W10+W13+W16+W17+W18)</f>
        <v>1325189</v>
      </c>
      <c r="X19" s="226">
        <f t="shared" si="1"/>
        <v>1324651</v>
      </c>
      <c r="Y19" s="226">
        <f t="shared" si="1"/>
        <v>1324973</v>
      </c>
      <c r="Z19" s="226">
        <v>1325323</v>
      </c>
      <c r="AA19" s="226">
        <f t="shared" si="1"/>
        <v>1325538</v>
      </c>
      <c r="AB19" s="226">
        <v>1324821</v>
      </c>
      <c r="AC19" s="83"/>
      <c r="AD19" s="84">
        <f t="shared" si="0"/>
        <v>20724</v>
      </c>
      <c r="AE19" s="85">
        <f t="shared" ref="AE19:AG19" si="2">SUM(AE10:AE18)</f>
        <v>21713</v>
      </c>
      <c r="AF19" s="85">
        <f t="shared" si="2"/>
        <v>20862</v>
      </c>
      <c r="AG19" s="85">
        <f t="shared" si="2"/>
        <v>20349</v>
      </c>
      <c r="AH19" s="85">
        <f t="shared" ref="AH19:AI19" si="3">SUM(AH10:AH18)</f>
        <v>17734</v>
      </c>
      <c r="AI19" s="85">
        <f t="shared" si="3"/>
        <v>16834</v>
      </c>
      <c r="AJ19" s="85">
        <f t="shared" ref="AJ19:AK19" si="4">SUM(AJ10:AJ18)</f>
        <v>14238</v>
      </c>
      <c r="AK19" s="85">
        <f t="shared" si="4"/>
        <v>12542</v>
      </c>
      <c r="AL19" s="85">
        <f t="shared" ref="AL19:AM19" si="5">SUM(AL10:AL18)</f>
        <v>9599</v>
      </c>
      <c r="AM19" s="85">
        <f t="shared" si="5"/>
        <v>4955</v>
      </c>
      <c r="AN19" s="85">
        <f t="shared" ref="AN19:AO19" si="6">SUM(AN10:AN18)</f>
        <v>4863</v>
      </c>
      <c r="AO19" s="85">
        <f t="shared" si="6"/>
        <v>2084</v>
      </c>
      <c r="AP19" s="85">
        <f t="shared" ref="AP19:AQ19" si="7">SUM(AP10:AP18)</f>
        <v>-379</v>
      </c>
      <c r="AQ19" s="85">
        <f t="shared" si="7"/>
        <v>-3011</v>
      </c>
      <c r="AR19" s="86"/>
      <c r="AS19" s="84">
        <f>AS10+AS13+AS16+AS17+AS18</f>
        <v>1324821</v>
      </c>
    </row>
    <row r="20" spans="1:45" s="71" customFormat="1" x14ac:dyDescent="0.35">
      <c r="A20" s="171">
        <f>+A9+1</f>
        <v>2</v>
      </c>
      <c r="B20" s="88" t="s">
        <v>16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1"/>
      <c r="O20" s="89"/>
      <c r="P20" s="90"/>
      <c r="Q20" s="90"/>
      <c r="R20" s="90"/>
      <c r="S20" s="90"/>
      <c r="T20" s="90"/>
      <c r="U20" s="227"/>
      <c r="V20" s="227"/>
      <c r="W20" s="227"/>
      <c r="X20" s="227"/>
      <c r="Y20" s="227"/>
      <c r="Z20" s="227"/>
      <c r="AA20" s="227"/>
      <c r="AB20" s="227"/>
      <c r="AC20" s="91"/>
      <c r="AD20" s="92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4"/>
      <c r="AS20" s="92"/>
    </row>
    <row r="21" spans="1:45" s="71" customFormat="1" x14ac:dyDescent="0.35">
      <c r="A21" s="171"/>
      <c r="B21" s="72" t="s">
        <v>37</v>
      </c>
      <c r="C21" s="95">
        <v>150767</v>
      </c>
      <c r="D21" s="96">
        <v>158881</v>
      </c>
      <c r="E21" s="96">
        <v>155093</v>
      </c>
      <c r="F21" s="96">
        <v>150599</v>
      </c>
      <c r="G21" s="96">
        <v>156967</v>
      </c>
      <c r="H21" s="96">
        <v>165154</v>
      </c>
      <c r="I21" s="96">
        <v>175199</v>
      </c>
      <c r="J21" s="96">
        <v>179222</v>
      </c>
      <c r="K21" s="96">
        <v>189033</v>
      </c>
      <c r="L21" s="96">
        <v>187314</v>
      </c>
      <c r="M21" s="96">
        <v>180639</v>
      </c>
      <c r="N21" s="97">
        <v>192778</v>
      </c>
      <c r="O21" s="95">
        <v>205488</v>
      </c>
      <c r="P21" s="96">
        <v>209088</v>
      </c>
      <c r="Q21" s="96">
        <v>200775</v>
      </c>
      <c r="R21" s="96">
        <v>195120</v>
      </c>
      <c r="S21" s="96">
        <v>189701</v>
      </c>
      <c r="T21" s="96">
        <v>194625</v>
      </c>
      <c r="U21" s="228">
        <v>209581</v>
      </c>
      <c r="V21" s="228">
        <v>213669</v>
      </c>
      <c r="W21" s="228">
        <v>215209</v>
      </c>
      <c r="X21" s="228">
        <v>214134</v>
      </c>
      <c r="Y21" s="228">
        <v>192738</v>
      </c>
      <c r="Z21" s="228">
        <v>197240</v>
      </c>
      <c r="AA21" s="228">
        <v>185797</v>
      </c>
      <c r="AB21" s="228">
        <v>190698</v>
      </c>
      <c r="AC21" s="97"/>
      <c r="AD21" s="98">
        <f>O21-C21</f>
        <v>54721</v>
      </c>
      <c r="AE21" s="99">
        <f>P21-D21</f>
        <v>50207</v>
      </c>
      <c r="AF21" s="99">
        <f>Q21-E21</f>
        <v>45682</v>
      </c>
      <c r="AG21" s="99">
        <f>R21-F21</f>
        <v>44521</v>
      </c>
      <c r="AH21" s="99">
        <f>S21-G21</f>
        <v>32734</v>
      </c>
      <c r="AI21" s="99">
        <f>T21-H21</f>
        <v>29471</v>
      </c>
      <c r="AJ21" s="99">
        <f>U21-I21</f>
        <v>34382</v>
      </c>
      <c r="AK21" s="99">
        <f>V21-J21</f>
        <v>34447</v>
      </c>
      <c r="AL21" s="99">
        <f>W21-K21</f>
        <v>26176</v>
      </c>
      <c r="AM21" s="99">
        <f>X21-L21</f>
        <v>26820</v>
      </c>
      <c r="AN21" s="99">
        <f>Y21-M21</f>
        <v>12099</v>
      </c>
      <c r="AO21" s="99">
        <f>Z21-N21</f>
        <v>4462</v>
      </c>
      <c r="AP21" s="99">
        <f>AA21-O21</f>
        <v>-19691</v>
      </c>
      <c r="AQ21" s="99">
        <f>AB21-P21</f>
        <v>-18390</v>
      </c>
      <c r="AR21" s="100"/>
      <c r="AS21" s="76">
        <f>IF(ISERROR(GETPIVOTDATA("VALUE",'CSS WK pvt'!$I$2,"DT_FILE",AS$8,"CD_CO",AS$6,"TRIM_CAT",TRIM(B21),"TRIM_LINE",A20))=TRUE,0,GETPIVOTDATA("VALUE",'CSS WK pvt'!$I$2,"DT_FILE",AS$8,"CD_CO",AS$6,"TRIM_CAT",TRIM(B21),"TRIM_LINE",A20))</f>
        <v>190698</v>
      </c>
    </row>
    <row r="22" spans="1:45" s="71" customFormat="1" x14ac:dyDescent="0.35">
      <c r="A22" s="171"/>
      <c r="B22" s="254" t="s">
        <v>399</v>
      </c>
      <c r="C22" s="95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7"/>
      <c r="O22" s="95"/>
      <c r="P22" s="96"/>
      <c r="Q22" s="96"/>
      <c r="R22" s="96"/>
      <c r="S22" s="96"/>
      <c r="T22" s="96"/>
      <c r="U22" s="228"/>
      <c r="V22" s="228"/>
      <c r="W22" s="253">
        <f>W21-W23</f>
        <v>106627</v>
      </c>
      <c r="X22" s="253">
        <f>X21-X23</f>
        <v>105388</v>
      </c>
      <c r="Y22" s="253">
        <f>Y21-Y23</f>
        <v>95790</v>
      </c>
      <c r="Z22" s="253">
        <v>95469</v>
      </c>
      <c r="AA22" s="253">
        <v>90019</v>
      </c>
      <c r="AB22" s="253">
        <v>92473</v>
      </c>
      <c r="AC22" s="97"/>
      <c r="AD22" s="98"/>
      <c r="AE22" s="99"/>
      <c r="AF22" s="99"/>
      <c r="AG22" s="99"/>
      <c r="AH22" s="99"/>
      <c r="AI22" s="99"/>
      <c r="AJ22" s="99"/>
      <c r="AK22" s="99"/>
      <c r="AL22" s="99"/>
      <c r="AM22" s="99"/>
      <c r="AN22" s="99"/>
      <c r="AO22" s="99"/>
      <c r="AP22" s="99"/>
      <c r="AQ22" s="99"/>
      <c r="AR22" s="100"/>
      <c r="AS22" s="76">
        <f>GETPIVOTDATA("VALUE",'CSS ESCO pvt'!$I$3,"DATE_FILE",$AS$8,"COMPANY",$AS$6,"TRIM_CAT","Residential-GRID","TRIM_LINE",A20)</f>
        <v>92473</v>
      </c>
    </row>
    <row r="23" spans="1:45" s="71" customFormat="1" x14ac:dyDescent="0.35">
      <c r="A23" s="171"/>
      <c r="B23" s="254" t="s">
        <v>400</v>
      </c>
      <c r="C23" s="95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7"/>
      <c r="O23" s="95"/>
      <c r="P23" s="96"/>
      <c r="Q23" s="96"/>
      <c r="R23" s="96"/>
      <c r="S23" s="96"/>
      <c r="T23" s="96"/>
      <c r="U23" s="228"/>
      <c r="V23" s="228"/>
      <c r="W23" s="253">
        <v>108582</v>
      </c>
      <c r="X23" s="253">
        <v>108746</v>
      </c>
      <c r="Y23" s="253">
        <v>96948</v>
      </c>
      <c r="Z23" s="253">
        <v>101771</v>
      </c>
      <c r="AA23" s="253">
        <v>95778</v>
      </c>
      <c r="AB23" s="253">
        <v>98225</v>
      </c>
      <c r="AC23" s="97"/>
      <c r="AD23" s="98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99"/>
      <c r="AP23" s="99"/>
      <c r="AQ23" s="99"/>
      <c r="AR23" s="100"/>
      <c r="AS23" s="92">
        <f>AS21-AS22</f>
        <v>98225</v>
      </c>
    </row>
    <row r="24" spans="1:45" s="71" customFormat="1" x14ac:dyDescent="0.35">
      <c r="A24" s="171"/>
      <c r="B24" s="72" t="s">
        <v>38</v>
      </c>
      <c r="C24" s="95">
        <v>45173</v>
      </c>
      <c r="D24" s="96">
        <v>46478</v>
      </c>
      <c r="E24" s="96">
        <v>45482</v>
      </c>
      <c r="F24" s="96">
        <v>45455</v>
      </c>
      <c r="G24" s="96">
        <v>46346</v>
      </c>
      <c r="H24" s="96">
        <v>47992</v>
      </c>
      <c r="I24" s="96">
        <v>49877</v>
      </c>
      <c r="J24" s="96">
        <v>50603</v>
      </c>
      <c r="K24" s="96">
        <v>52529</v>
      </c>
      <c r="L24" s="96">
        <v>52966</v>
      </c>
      <c r="M24" s="96">
        <v>52826</v>
      </c>
      <c r="N24" s="97">
        <v>53418</v>
      </c>
      <c r="O24" s="95">
        <v>53395</v>
      </c>
      <c r="P24" s="96">
        <v>57949</v>
      </c>
      <c r="Q24" s="96">
        <v>53112</v>
      </c>
      <c r="R24" s="96">
        <v>51623</v>
      </c>
      <c r="S24" s="96">
        <v>54979</v>
      </c>
      <c r="T24" s="96">
        <v>54009</v>
      </c>
      <c r="U24" s="228">
        <v>54282</v>
      </c>
      <c r="V24" s="228">
        <v>53615</v>
      </c>
      <c r="W24" s="228">
        <v>57624</v>
      </c>
      <c r="X24" s="228">
        <v>60397</v>
      </c>
      <c r="Y24" s="228">
        <v>56486</v>
      </c>
      <c r="Z24" s="228">
        <v>60027</v>
      </c>
      <c r="AA24" s="228">
        <v>59561</v>
      </c>
      <c r="AB24" s="228">
        <v>58315</v>
      </c>
      <c r="AC24" s="97"/>
      <c r="AD24" s="98">
        <f>O24-C24</f>
        <v>8222</v>
      </c>
      <c r="AE24" s="99">
        <f>P24-D24</f>
        <v>11471</v>
      </c>
      <c r="AF24" s="99">
        <f>Q24-E24</f>
        <v>7630</v>
      </c>
      <c r="AG24" s="99">
        <f>R24-F24</f>
        <v>6168</v>
      </c>
      <c r="AH24" s="99">
        <f>S24-G24</f>
        <v>8633</v>
      </c>
      <c r="AI24" s="99">
        <f>T24-H24</f>
        <v>6017</v>
      </c>
      <c r="AJ24" s="99">
        <f>U24-I24</f>
        <v>4405</v>
      </c>
      <c r="AK24" s="99">
        <f>V24-J24</f>
        <v>3012</v>
      </c>
      <c r="AL24" s="99">
        <f>W24-K24</f>
        <v>5095</v>
      </c>
      <c r="AM24" s="99">
        <f>X24-L24</f>
        <v>7431</v>
      </c>
      <c r="AN24" s="99">
        <f>Y24-M24</f>
        <v>3660</v>
      </c>
      <c r="AO24" s="99">
        <f>Z24-N24</f>
        <v>6609</v>
      </c>
      <c r="AP24" s="99">
        <f>AA24-O24</f>
        <v>6166</v>
      </c>
      <c r="AQ24" s="99">
        <f>AB24-P24</f>
        <v>366</v>
      </c>
      <c r="AR24" s="100"/>
      <c r="AS24" s="76">
        <f>IF(ISERROR(GETPIVOTDATA("VALUE",'CSS WK pvt'!$I$2,"DT_FILE",AS$8,"CD_CO",AS$6,"TRIM_CAT",TRIM(B24),"TRIM_LINE",A20))=TRUE,0,GETPIVOTDATA("VALUE",'CSS WK pvt'!$I$2,"DT_FILE",AS$8,"CD_CO",AS$6,"TRIM_CAT",TRIM(B24),"TRIM_LINE",A20))</f>
        <v>58315</v>
      </c>
    </row>
    <row r="25" spans="1:45" s="71" customFormat="1" x14ac:dyDescent="0.35">
      <c r="A25" s="171"/>
      <c r="B25" s="254" t="s">
        <v>399</v>
      </c>
      <c r="C25" s="95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7"/>
      <c r="O25" s="95"/>
      <c r="P25" s="96"/>
      <c r="Q25" s="96"/>
      <c r="R25" s="96"/>
      <c r="S25" s="96"/>
      <c r="T25" s="96"/>
      <c r="U25" s="228"/>
      <c r="V25" s="228"/>
      <c r="W25" s="253">
        <f>W24-W26</f>
        <v>24975</v>
      </c>
      <c r="X25" s="253">
        <f>X24-X26</f>
        <v>27023</v>
      </c>
      <c r="Y25" s="253">
        <f>Y24-Y26</f>
        <v>25174</v>
      </c>
      <c r="Z25" s="253">
        <v>26318</v>
      </c>
      <c r="AA25" s="253">
        <v>26318</v>
      </c>
      <c r="AB25" s="253">
        <v>25729</v>
      </c>
      <c r="AC25" s="97"/>
      <c r="AD25" s="98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100"/>
      <c r="AS25" s="76">
        <f>GETPIVOTDATA("VALUE",'CSS ESCO pvt'!$I$3,"DATE_FILE",$AS$8,"COMPANY",$AS$6,"TRIM_CAT","Low Income Residential-GRID","TRIM_LINE",A20)</f>
        <v>25729</v>
      </c>
    </row>
    <row r="26" spans="1:45" s="71" customFormat="1" x14ac:dyDescent="0.35">
      <c r="A26" s="171"/>
      <c r="B26" s="254" t="s">
        <v>400</v>
      </c>
      <c r="C26" s="95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7"/>
      <c r="O26" s="95"/>
      <c r="P26" s="96"/>
      <c r="Q26" s="96"/>
      <c r="R26" s="96"/>
      <c r="S26" s="96"/>
      <c r="T26" s="96"/>
      <c r="U26" s="228"/>
      <c r="V26" s="228"/>
      <c r="W26" s="253">
        <v>32649</v>
      </c>
      <c r="X26" s="253">
        <v>33374</v>
      </c>
      <c r="Y26" s="253">
        <v>31312</v>
      </c>
      <c r="Z26" s="253">
        <v>33709</v>
      </c>
      <c r="AA26" s="253">
        <v>33243</v>
      </c>
      <c r="AB26" s="253">
        <v>32586</v>
      </c>
      <c r="AC26" s="97"/>
      <c r="AD26" s="98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100"/>
      <c r="AS26" s="92">
        <f>AS24-AS25</f>
        <v>32586</v>
      </c>
    </row>
    <row r="27" spans="1:45" s="71" customFormat="1" x14ac:dyDescent="0.35">
      <c r="A27" s="171"/>
      <c r="B27" s="72" t="s">
        <v>39</v>
      </c>
      <c r="C27" s="95">
        <v>28569</v>
      </c>
      <c r="D27" s="96">
        <v>30527</v>
      </c>
      <c r="E27" s="96">
        <v>25122</v>
      </c>
      <c r="F27" s="96">
        <v>22667</v>
      </c>
      <c r="G27" s="96">
        <v>24273</v>
      </c>
      <c r="H27" s="96">
        <v>24394</v>
      </c>
      <c r="I27" s="96">
        <v>25775</v>
      </c>
      <c r="J27" s="96">
        <v>24959</v>
      </c>
      <c r="K27" s="96">
        <v>28521</v>
      </c>
      <c r="L27" s="96">
        <v>30875</v>
      </c>
      <c r="M27" s="96">
        <v>28922</v>
      </c>
      <c r="N27" s="97">
        <v>26064</v>
      </c>
      <c r="O27" s="95">
        <v>31846</v>
      </c>
      <c r="P27" s="96">
        <v>35912</v>
      </c>
      <c r="Q27" s="96">
        <v>32344</v>
      </c>
      <c r="R27" s="96">
        <v>31085</v>
      </c>
      <c r="S27" s="96">
        <v>30711</v>
      </c>
      <c r="T27" s="96">
        <v>29142</v>
      </c>
      <c r="U27" s="228">
        <v>26882</v>
      </c>
      <c r="V27" s="228">
        <v>27768</v>
      </c>
      <c r="W27" s="228">
        <v>31567</v>
      </c>
      <c r="X27" s="228">
        <v>30785</v>
      </c>
      <c r="Y27" s="228">
        <v>31441</v>
      </c>
      <c r="Z27" s="228">
        <v>32948</v>
      </c>
      <c r="AA27" s="228">
        <v>29021</v>
      </c>
      <c r="AB27" s="228">
        <v>28019</v>
      </c>
      <c r="AC27" s="97"/>
      <c r="AD27" s="98">
        <f>O27-C27</f>
        <v>3277</v>
      </c>
      <c r="AE27" s="99">
        <f>P27-D27</f>
        <v>5385</v>
      </c>
      <c r="AF27" s="99">
        <f>Q27-E27</f>
        <v>7222</v>
      </c>
      <c r="AG27" s="99">
        <f>R27-F27</f>
        <v>8418</v>
      </c>
      <c r="AH27" s="99">
        <f>S27-G27</f>
        <v>6438</v>
      </c>
      <c r="AI27" s="99">
        <f>T27-H27</f>
        <v>4748</v>
      </c>
      <c r="AJ27" s="99">
        <f>U27-I27</f>
        <v>1107</v>
      </c>
      <c r="AK27" s="99">
        <f>V27-J27</f>
        <v>2809</v>
      </c>
      <c r="AL27" s="99">
        <f>W27-K27</f>
        <v>3046</v>
      </c>
      <c r="AM27" s="99">
        <f>X27-L27</f>
        <v>-90</v>
      </c>
      <c r="AN27" s="99">
        <f>Y27-M27</f>
        <v>2519</v>
      </c>
      <c r="AO27" s="99">
        <f>Z27-N27</f>
        <v>6884</v>
      </c>
      <c r="AP27" s="99">
        <f>AA27-O27</f>
        <v>-2825</v>
      </c>
      <c r="AQ27" s="99">
        <f>AB27-P27</f>
        <v>-7893</v>
      </c>
      <c r="AR27" s="100"/>
      <c r="AS27" s="76">
        <f>IF(ISERROR(GETPIVOTDATA("VALUE",'CSS WK pvt'!$I$2,"DT_FILE",AS$8,"CD_CO",AS$6,"TRIM_CAT",TRIM(B27),"TRIM_LINE",A20))=TRUE,0,GETPIVOTDATA("VALUE",'CSS WK pvt'!$I$2,"DT_FILE",AS$8,"CD_CO",AS$6,"TRIM_CAT",TRIM(B27),"TRIM_LINE",A20))</f>
        <v>28019</v>
      </c>
    </row>
    <row r="28" spans="1:45" s="71" customFormat="1" x14ac:dyDescent="0.35">
      <c r="A28" s="171"/>
      <c r="B28" s="72" t="s">
        <v>40</v>
      </c>
      <c r="C28" s="95">
        <v>1672</v>
      </c>
      <c r="D28" s="96">
        <v>1787</v>
      </c>
      <c r="E28" s="96">
        <v>1475</v>
      </c>
      <c r="F28" s="96">
        <v>1319</v>
      </c>
      <c r="G28" s="96">
        <v>1443</v>
      </c>
      <c r="H28" s="96">
        <v>1453</v>
      </c>
      <c r="I28" s="96">
        <v>1408</v>
      </c>
      <c r="J28" s="96">
        <v>1476</v>
      </c>
      <c r="K28" s="96">
        <v>1819</v>
      </c>
      <c r="L28" s="96">
        <v>1924</v>
      </c>
      <c r="M28" s="96">
        <v>1741</v>
      </c>
      <c r="N28" s="97">
        <v>1668</v>
      </c>
      <c r="O28" s="95">
        <v>1949</v>
      </c>
      <c r="P28" s="96">
        <v>2652</v>
      </c>
      <c r="Q28" s="96">
        <v>2371</v>
      </c>
      <c r="R28" s="96">
        <v>2133</v>
      </c>
      <c r="S28" s="96">
        <v>1751</v>
      </c>
      <c r="T28" s="96">
        <v>1780</v>
      </c>
      <c r="U28" s="228">
        <v>1707</v>
      </c>
      <c r="V28" s="228">
        <v>1687</v>
      </c>
      <c r="W28" s="228">
        <v>1919</v>
      </c>
      <c r="X28" s="228">
        <v>1923</v>
      </c>
      <c r="Y28" s="228">
        <v>2046</v>
      </c>
      <c r="Z28" s="228">
        <v>2191</v>
      </c>
      <c r="AA28" s="228">
        <v>1751</v>
      </c>
      <c r="AB28" s="228">
        <v>1588</v>
      </c>
      <c r="AC28" s="97"/>
      <c r="AD28" s="98">
        <f>O28-C28</f>
        <v>277</v>
      </c>
      <c r="AE28" s="99">
        <f>P28-D28</f>
        <v>865</v>
      </c>
      <c r="AF28" s="99">
        <f>Q28-E28</f>
        <v>896</v>
      </c>
      <c r="AG28" s="99">
        <f>R28-F28</f>
        <v>814</v>
      </c>
      <c r="AH28" s="99">
        <f>S28-G28</f>
        <v>308</v>
      </c>
      <c r="AI28" s="99">
        <f>T28-H28</f>
        <v>327</v>
      </c>
      <c r="AJ28" s="99">
        <f>U28-I28</f>
        <v>299</v>
      </c>
      <c r="AK28" s="99">
        <f>V28-J28</f>
        <v>211</v>
      </c>
      <c r="AL28" s="99">
        <f>W28-K28</f>
        <v>100</v>
      </c>
      <c r="AM28" s="99">
        <f>X28-L28</f>
        <v>-1</v>
      </c>
      <c r="AN28" s="99">
        <f>Y28-M28</f>
        <v>305</v>
      </c>
      <c r="AO28" s="99">
        <f>Z28-N28</f>
        <v>523</v>
      </c>
      <c r="AP28" s="99">
        <f>AA28-O28</f>
        <v>-198</v>
      </c>
      <c r="AQ28" s="99">
        <f>AB28-P28</f>
        <v>-1064</v>
      </c>
      <c r="AR28" s="100"/>
      <c r="AS28" s="76">
        <f>IF(ISERROR(GETPIVOTDATA("VALUE",'CSS WK pvt'!$I$2,"DT_FILE",AS$8,"CD_CO",AS$6,"TRIM_CAT",TRIM(B28),"TRIM_LINE",A20))=TRUE,0,GETPIVOTDATA("VALUE",'CSS WK pvt'!$I$2,"DT_FILE",AS$8,"CD_CO",AS$6,"TRIM_CAT",TRIM(B28),"TRIM_LINE",A20))</f>
        <v>1588</v>
      </c>
    </row>
    <row r="29" spans="1:45" s="71" customFormat="1" x14ac:dyDescent="0.35">
      <c r="A29" s="171"/>
      <c r="B29" s="72" t="s">
        <v>41</v>
      </c>
      <c r="C29" s="95">
        <v>466</v>
      </c>
      <c r="D29" s="96">
        <v>476</v>
      </c>
      <c r="E29" s="96">
        <v>401</v>
      </c>
      <c r="F29" s="96">
        <v>359</v>
      </c>
      <c r="G29" s="96">
        <v>367</v>
      </c>
      <c r="H29" s="96">
        <v>346</v>
      </c>
      <c r="I29" s="96">
        <v>341</v>
      </c>
      <c r="J29" s="96">
        <v>358</v>
      </c>
      <c r="K29" s="96">
        <v>490</v>
      </c>
      <c r="L29" s="96">
        <v>476</v>
      </c>
      <c r="M29" s="96">
        <v>454</v>
      </c>
      <c r="N29" s="97">
        <v>444</v>
      </c>
      <c r="O29" s="95">
        <v>503</v>
      </c>
      <c r="P29" s="96">
        <v>598</v>
      </c>
      <c r="Q29" s="96">
        <v>609</v>
      </c>
      <c r="R29" s="96">
        <v>576</v>
      </c>
      <c r="S29" s="96">
        <v>456</v>
      </c>
      <c r="T29" s="96">
        <v>468</v>
      </c>
      <c r="U29" s="228">
        <v>452</v>
      </c>
      <c r="V29" s="228">
        <v>476</v>
      </c>
      <c r="W29" s="228">
        <v>539</v>
      </c>
      <c r="X29" s="228">
        <v>519</v>
      </c>
      <c r="Y29" s="228">
        <v>605</v>
      </c>
      <c r="Z29" s="228">
        <v>596</v>
      </c>
      <c r="AA29" s="228">
        <v>473</v>
      </c>
      <c r="AB29" s="228">
        <v>418</v>
      </c>
      <c r="AC29" s="97"/>
      <c r="AD29" s="98">
        <f>O29-C29</f>
        <v>37</v>
      </c>
      <c r="AE29" s="99">
        <f>P29-D29</f>
        <v>122</v>
      </c>
      <c r="AF29" s="99">
        <f>Q29-E29</f>
        <v>208</v>
      </c>
      <c r="AG29" s="99">
        <f>R29-F29</f>
        <v>217</v>
      </c>
      <c r="AH29" s="99">
        <f>S29-G29</f>
        <v>89</v>
      </c>
      <c r="AI29" s="99">
        <f>T29-H29</f>
        <v>122</v>
      </c>
      <c r="AJ29" s="99">
        <f>U29-I29</f>
        <v>111</v>
      </c>
      <c r="AK29" s="99">
        <f>V29-J29</f>
        <v>118</v>
      </c>
      <c r="AL29" s="99">
        <f>W29-K29</f>
        <v>49</v>
      </c>
      <c r="AM29" s="99">
        <f>X29-L29</f>
        <v>43</v>
      </c>
      <c r="AN29" s="99">
        <f>Y29-M29</f>
        <v>151</v>
      </c>
      <c r="AO29" s="99">
        <f>Z29-N29</f>
        <v>152</v>
      </c>
      <c r="AP29" s="99">
        <f>AA29-O29</f>
        <v>-30</v>
      </c>
      <c r="AQ29" s="99">
        <f>AB29-P29</f>
        <v>-180</v>
      </c>
      <c r="AR29" s="100"/>
      <c r="AS29" s="76">
        <f>IF(ISERROR(GETPIVOTDATA("VALUE",'CSS WK pvt'!$I$2,"DT_FILE",AS$8,"CD_CO",AS$6,"TRIM_CAT",TRIM(B29),"TRIM_LINE",A20))=TRUE,0,GETPIVOTDATA("VALUE",'CSS WK pvt'!$I$2,"DT_FILE",AS$8,"CD_CO",AS$6,"TRIM_CAT",TRIM(B29),"TRIM_LINE",A20))</f>
        <v>418</v>
      </c>
    </row>
    <row r="30" spans="1:45" s="87" customFormat="1" x14ac:dyDescent="0.35">
      <c r="A30" s="173"/>
      <c r="B30" s="72" t="s">
        <v>42</v>
      </c>
      <c r="C30" s="159">
        <f>SUM(C21:C29)</f>
        <v>226647</v>
      </c>
      <c r="D30" s="160">
        <f t="shared" ref="D30:AD30" si="8">SUM(D21:D29)</f>
        <v>238149</v>
      </c>
      <c r="E30" s="160">
        <f t="shared" si="8"/>
        <v>227573</v>
      </c>
      <c r="F30" s="160">
        <f t="shared" si="8"/>
        <v>220399</v>
      </c>
      <c r="G30" s="160">
        <f t="shared" si="8"/>
        <v>229396</v>
      </c>
      <c r="H30" s="160">
        <f t="shared" si="8"/>
        <v>239339</v>
      </c>
      <c r="I30" s="160">
        <f t="shared" si="8"/>
        <v>252600</v>
      </c>
      <c r="J30" s="160">
        <f t="shared" si="8"/>
        <v>256618</v>
      </c>
      <c r="K30" s="160">
        <f t="shared" si="8"/>
        <v>272392</v>
      </c>
      <c r="L30" s="160">
        <f t="shared" si="8"/>
        <v>273555</v>
      </c>
      <c r="M30" s="160">
        <f t="shared" si="8"/>
        <v>264582</v>
      </c>
      <c r="N30" s="161">
        <f t="shared" si="8"/>
        <v>274372</v>
      </c>
      <c r="O30" s="159">
        <f t="shared" si="8"/>
        <v>293181</v>
      </c>
      <c r="P30" s="160">
        <f t="shared" si="8"/>
        <v>306199</v>
      </c>
      <c r="Q30" s="160">
        <f t="shared" si="8"/>
        <v>289211</v>
      </c>
      <c r="R30" s="160">
        <v>280537</v>
      </c>
      <c r="S30" s="160">
        <v>277598</v>
      </c>
      <c r="T30" s="160">
        <v>280024</v>
      </c>
      <c r="U30" s="229">
        <v>292904</v>
      </c>
      <c r="V30" s="229">
        <f t="shared" ref="V30:AA30" si="9">SUM(V21+V24+V27+V28+V29)</f>
        <v>297215</v>
      </c>
      <c r="W30" s="229">
        <f t="shared" si="9"/>
        <v>306858</v>
      </c>
      <c r="X30" s="229">
        <f t="shared" si="9"/>
        <v>307758</v>
      </c>
      <c r="Y30" s="229">
        <f t="shared" si="9"/>
        <v>283316</v>
      </c>
      <c r="Z30" s="229">
        <f t="shared" si="9"/>
        <v>293002</v>
      </c>
      <c r="AA30" s="229">
        <f t="shared" si="9"/>
        <v>276603</v>
      </c>
      <c r="AB30" s="229">
        <v>279038</v>
      </c>
      <c r="AC30" s="161"/>
      <c r="AD30" s="101">
        <f t="shared" si="8"/>
        <v>66534</v>
      </c>
      <c r="AE30" s="162">
        <f t="shared" ref="AE30:AG30" si="10">SUM(AE21:AE29)</f>
        <v>68050</v>
      </c>
      <c r="AF30" s="162">
        <f t="shared" si="10"/>
        <v>61638</v>
      </c>
      <c r="AG30" s="162">
        <f t="shared" si="10"/>
        <v>60138</v>
      </c>
      <c r="AH30" s="162">
        <f t="shared" ref="AH30:AI30" si="11">SUM(AH21:AH29)</f>
        <v>48202</v>
      </c>
      <c r="AI30" s="162">
        <f t="shared" si="11"/>
        <v>40685</v>
      </c>
      <c r="AJ30" s="162">
        <f t="shared" ref="AJ30:AK30" si="12">SUM(AJ21:AJ29)</f>
        <v>40304</v>
      </c>
      <c r="AK30" s="162">
        <f t="shared" si="12"/>
        <v>40597</v>
      </c>
      <c r="AL30" s="162">
        <f t="shared" ref="AL30:AM30" si="13">SUM(AL21:AL29)</f>
        <v>34466</v>
      </c>
      <c r="AM30" s="162">
        <f t="shared" si="13"/>
        <v>34203</v>
      </c>
      <c r="AN30" s="162">
        <f t="shared" ref="AN30:AO30" si="14">SUM(AN21:AN29)</f>
        <v>18734</v>
      </c>
      <c r="AO30" s="162">
        <f t="shared" si="14"/>
        <v>18630</v>
      </c>
      <c r="AP30" s="162">
        <f t="shared" ref="AP30:AQ30" si="15">SUM(AP21:AP29)</f>
        <v>-16578</v>
      </c>
      <c r="AQ30" s="162">
        <f t="shared" si="15"/>
        <v>-27161</v>
      </c>
      <c r="AR30" s="163"/>
      <c r="AS30" s="162">
        <f>AS21+AS24+AS27+AS28+AS29</f>
        <v>279038</v>
      </c>
    </row>
    <row r="31" spans="1:45" s="71" customFormat="1" x14ac:dyDescent="0.35">
      <c r="A31" s="171">
        <f>+A20+1</f>
        <v>3</v>
      </c>
      <c r="B31" s="102" t="s">
        <v>18</v>
      </c>
      <c r="C31" s="103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5"/>
      <c r="O31" s="103"/>
      <c r="P31" s="104"/>
      <c r="Q31" s="104"/>
      <c r="R31" s="104"/>
      <c r="S31" s="104"/>
      <c r="T31" s="104"/>
      <c r="U31" s="230"/>
      <c r="V31" s="230"/>
      <c r="W31" s="230"/>
      <c r="X31" s="230"/>
      <c r="Y31" s="230"/>
      <c r="Z31" s="230"/>
      <c r="AA31" s="230"/>
      <c r="AB31" s="230"/>
      <c r="AC31" s="105"/>
      <c r="AD31" s="106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8"/>
      <c r="AS31" s="106"/>
    </row>
    <row r="32" spans="1:45" s="71" customFormat="1" x14ac:dyDescent="0.35">
      <c r="A32" s="169"/>
      <c r="B32" s="72" t="s">
        <v>37</v>
      </c>
      <c r="C32" s="95">
        <v>68065</v>
      </c>
      <c r="D32" s="96">
        <v>75038</v>
      </c>
      <c r="E32" s="96">
        <v>67855</v>
      </c>
      <c r="F32" s="96">
        <v>63011</v>
      </c>
      <c r="G32" s="96">
        <v>71891</v>
      </c>
      <c r="H32" s="96">
        <v>79076</v>
      </c>
      <c r="I32" s="96">
        <v>86014</v>
      </c>
      <c r="J32" s="96">
        <v>81936</v>
      </c>
      <c r="K32" s="96">
        <v>83919</v>
      </c>
      <c r="L32" s="96">
        <v>83808</v>
      </c>
      <c r="M32" s="96">
        <v>73870</v>
      </c>
      <c r="N32" s="97">
        <v>90706</v>
      </c>
      <c r="O32" s="95">
        <v>89760</v>
      </c>
      <c r="P32" s="96">
        <v>78878</v>
      </c>
      <c r="Q32" s="96">
        <v>68314</v>
      </c>
      <c r="R32" s="96">
        <v>64153</v>
      </c>
      <c r="S32" s="96">
        <v>65757</v>
      </c>
      <c r="T32" s="96">
        <v>71641</v>
      </c>
      <c r="U32" s="228">
        <v>80474</v>
      </c>
      <c r="V32" s="228">
        <v>70183</v>
      </c>
      <c r="W32" s="228">
        <v>68802</v>
      </c>
      <c r="X32" s="228">
        <v>70741</v>
      </c>
      <c r="Y32" s="228">
        <v>58818</v>
      </c>
      <c r="Z32" s="228">
        <v>68249</v>
      </c>
      <c r="AA32" s="228">
        <v>59546</v>
      </c>
      <c r="AB32" s="228">
        <v>62134</v>
      </c>
      <c r="AC32" s="97"/>
      <c r="AD32" s="98">
        <f>O32-C32</f>
        <v>21695</v>
      </c>
      <c r="AE32" s="99">
        <f>P32-D32</f>
        <v>3840</v>
      </c>
      <c r="AF32" s="99">
        <f>Q32-E32</f>
        <v>459</v>
      </c>
      <c r="AG32" s="99">
        <f>R32-F32</f>
        <v>1142</v>
      </c>
      <c r="AH32" s="99">
        <f>S32-G32</f>
        <v>-6134</v>
      </c>
      <c r="AI32" s="99">
        <f>T32-H32</f>
        <v>-7435</v>
      </c>
      <c r="AJ32" s="99">
        <f>U32-I32</f>
        <v>-5540</v>
      </c>
      <c r="AK32" s="99">
        <f>V32-J32</f>
        <v>-11753</v>
      </c>
      <c r="AL32" s="99">
        <f>W32-K32</f>
        <v>-15117</v>
      </c>
      <c r="AM32" s="99">
        <f>X32-L32</f>
        <v>-13067</v>
      </c>
      <c r="AN32" s="99">
        <f>Y32-M32</f>
        <v>-15052</v>
      </c>
      <c r="AO32" s="99">
        <f>Z32-N32</f>
        <v>-22457</v>
      </c>
      <c r="AP32" s="99">
        <f>AA32-O32</f>
        <v>-30214</v>
      </c>
      <c r="AQ32" s="99">
        <f>AB32-P32</f>
        <v>-16744</v>
      </c>
      <c r="AR32" s="100"/>
      <c r="AS32" s="76">
        <f>IF(ISERROR(GETPIVOTDATA("VALUE",'CSS WK pvt'!$I$2,"DT_FILE",AS$8,"CD_CO",AS$6,"TRIM_CAT",TRIM(B32),"TRIM_LINE",A31))=TRUE,0,GETPIVOTDATA("VALUE",'CSS WK pvt'!$I$2,"DT_FILE",AS$8,"CD_CO",AS$6,"TRIM_CAT",TRIM(B32),"TRIM_LINE",A31))</f>
        <v>62134</v>
      </c>
    </row>
    <row r="33" spans="1:45" s="71" customFormat="1" x14ac:dyDescent="0.35">
      <c r="A33" s="169"/>
      <c r="B33" s="254" t="s">
        <v>399</v>
      </c>
      <c r="C33" s="95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7"/>
      <c r="O33" s="95"/>
      <c r="P33" s="96"/>
      <c r="Q33" s="96"/>
      <c r="R33" s="96"/>
      <c r="S33" s="96"/>
      <c r="T33" s="96"/>
      <c r="U33" s="228"/>
      <c r="V33" s="228"/>
      <c r="W33" s="253">
        <f>W32-W34</f>
        <v>34712</v>
      </c>
      <c r="X33" s="253">
        <f>X32-X34</f>
        <v>36027</v>
      </c>
      <c r="Y33" s="253">
        <f>Y32-Y34</f>
        <v>30605</v>
      </c>
      <c r="Z33" s="253">
        <v>34012</v>
      </c>
      <c r="AA33" s="253">
        <v>29585</v>
      </c>
      <c r="AB33" s="253">
        <v>31125</v>
      </c>
      <c r="AC33" s="97"/>
      <c r="AD33" s="98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99"/>
      <c r="AP33" s="99"/>
      <c r="AQ33" s="99"/>
      <c r="AR33" s="100"/>
      <c r="AS33" s="76">
        <f>GETPIVOTDATA("VALUE",'CSS ESCO pvt'!$I$3,"DATE_FILE",$AS$8,"COMPANY",$AS$6,"TRIM_CAT","Residential-GRID","TRIM_LINE",A31)</f>
        <v>31125</v>
      </c>
    </row>
    <row r="34" spans="1:45" s="71" customFormat="1" x14ac:dyDescent="0.35">
      <c r="A34" s="169"/>
      <c r="B34" s="254" t="s">
        <v>400</v>
      </c>
      <c r="C34" s="95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7"/>
      <c r="O34" s="95"/>
      <c r="P34" s="96"/>
      <c r="Q34" s="96"/>
      <c r="R34" s="96"/>
      <c r="S34" s="96"/>
      <c r="T34" s="96"/>
      <c r="U34" s="228"/>
      <c r="V34" s="228"/>
      <c r="W34" s="253">
        <v>34090</v>
      </c>
      <c r="X34" s="253">
        <v>34714</v>
      </c>
      <c r="Y34" s="253">
        <v>28213</v>
      </c>
      <c r="Z34" s="253">
        <v>34237</v>
      </c>
      <c r="AA34" s="253">
        <v>29961</v>
      </c>
      <c r="AB34" s="253">
        <v>31009</v>
      </c>
      <c r="AC34" s="97"/>
      <c r="AD34" s="98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100"/>
      <c r="AS34" s="92">
        <f>AS32-AS33</f>
        <v>31009</v>
      </c>
    </row>
    <row r="35" spans="1:45" s="71" customFormat="1" x14ac:dyDescent="0.35">
      <c r="A35" s="169"/>
      <c r="B35" s="72" t="s">
        <v>38</v>
      </c>
      <c r="C35" s="95">
        <v>10614</v>
      </c>
      <c r="D35" s="96">
        <v>12079</v>
      </c>
      <c r="E35" s="96">
        <v>11485</v>
      </c>
      <c r="F35" s="96">
        <v>11037</v>
      </c>
      <c r="G35" s="96">
        <v>12395</v>
      </c>
      <c r="H35" s="96">
        <v>13543</v>
      </c>
      <c r="I35" s="96">
        <v>14499</v>
      </c>
      <c r="J35" s="96">
        <v>13404</v>
      </c>
      <c r="K35" s="96">
        <v>12886</v>
      </c>
      <c r="L35" s="96">
        <v>12818</v>
      </c>
      <c r="M35" s="96">
        <v>11337</v>
      </c>
      <c r="N35" s="97">
        <v>12711</v>
      </c>
      <c r="O35" s="95">
        <v>11830</v>
      </c>
      <c r="P35" s="96">
        <v>12108</v>
      </c>
      <c r="Q35" s="96">
        <v>9639</v>
      </c>
      <c r="R35" s="96">
        <v>9582</v>
      </c>
      <c r="S35" s="96">
        <v>10758</v>
      </c>
      <c r="T35" s="96">
        <v>11080</v>
      </c>
      <c r="U35" s="228">
        <v>11680</v>
      </c>
      <c r="V35" s="228">
        <v>9977</v>
      </c>
      <c r="W35" s="228">
        <v>10312</v>
      </c>
      <c r="X35" s="228">
        <v>11028</v>
      </c>
      <c r="Y35" s="228">
        <v>9531</v>
      </c>
      <c r="Z35" s="228">
        <v>11431</v>
      </c>
      <c r="AA35" s="228">
        <v>9944</v>
      </c>
      <c r="AB35" s="228">
        <v>10318</v>
      </c>
      <c r="AC35" s="97"/>
      <c r="AD35" s="98">
        <f>O35-C35</f>
        <v>1216</v>
      </c>
      <c r="AE35" s="99">
        <f>P35-D35</f>
        <v>29</v>
      </c>
      <c r="AF35" s="99">
        <f>Q35-E35</f>
        <v>-1846</v>
      </c>
      <c r="AG35" s="99">
        <f>R35-F35</f>
        <v>-1455</v>
      </c>
      <c r="AH35" s="99">
        <f>S35-G35</f>
        <v>-1637</v>
      </c>
      <c r="AI35" s="99">
        <f>T35-H35</f>
        <v>-2463</v>
      </c>
      <c r="AJ35" s="99">
        <f>U35-I35</f>
        <v>-2819</v>
      </c>
      <c r="AK35" s="99">
        <f>V35-J35</f>
        <v>-3427</v>
      </c>
      <c r="AL35" s="99">
        <f>W35-K35</f>
        <v>-2574</v>
      </c>
      <c r="AM35" s="99">
        <f>X35-L35</f>
        <v>-1790</v>
      </c>
      <c r="AN35" s="99">
        <f>Y35-M35</f>
        <v>-1806</v>
      </c>
      <c r="AO35" s="99">
        <f>Z35-N35</f>
        <v>-1280</v>
      </c>
      <c r="AP35" s="99">
        <f>AA35-O35</f>
        <v>-1886</v>
      </c>
      <c r="AQ35" s="99">
        <f>AB35-P35</f>
        <v>-1790</v>
      </c>
      <c r="AR35" s="100"/>
      <c r="AS35" s="76">
        <f>IF(ISERROR(GETPIVOTDATA("VALUE",'CSS WK pvt'!$I$2,"DT_FILE",AS$8,"CD_CO",AS$6,"TRIM_CAT",TRIM(B35),"TRIM_LINE",A31))=TRUE,0,GETPIVOTDATA("VALUE",'CSS WK pvt'!$I$2,"DT_FILE",AS$8,"CD_CO",AS$6,"TRIM_CAT",TRIM(B35),"TRIM_LINE",A31))</f>
        <v>10318</v>
      </c>
    </row>
    <row r="36" spans="1:45" s="71" customFormat="1" x14ac:dyDescent="0.35">
      <c r="A36" s="169"/>
      <c r="B36" s="252" t="s">
        <v>399</v>
      </c>
      <c r="C36" s="95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7"/>
      <c r="O36" s="95"/>
      <c r="P36" s="96"/>
      <c r="Q36" s="96"/>
      <c r="R36" s="96"/>
      <c r="S36" s="96"/>
      <c r="T36" s="96"/>
      <c r="U36" s="228"/>
      <c r="V36" s="228"/>
      <c r="W36" s="253">
        <f>W35-W37</f>
        <v>4814</v>
      </c>
      <c r="X36" s="253">
        <f>X35-X37</f>
        <v>5274</v>
      </c>
      <c r="Y36" s="253">
        <f>Y35-Y37</f>
        <v>4662</v>
      </c>
      <c r="Z36" s="253">
        <v>5405</v>
      </c>
      <c r="AA36" s="253">
        <v>4677</v>
      </c>
      <c r="AB36" s="253">
        <v>4820</v>
      </c>
      <c r="AC36" s="97"/>
      <c r="AD36" s="98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100"/>
      <c r="AS36" s="76">
        <f>GETPIVOTDATA("VALUE",'CSS ESCO pvt'!$I$3,"DATE_FILE",$AS$8,"COMPANY",$AS$6,"TRIM_CAT","Low Income Residential-GRID","TRIM_LINE",A31)</f>
        <v>4820</v>
      </c>
    </row>
    <row r="37" spans="1:45" s="71" customFormat="1" x14ac:dyDescent="0.35">
      <c r="A37" s="169"/>
      <c r="B37" s="252" t="s">
        <v>400</v>
      </c>
      <c r="C37" s="95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7"/>
      <c r="O37" s="95"/>
      <c r="P37" s="96"/>
      <c r="Q37" s="96"/>
      <c r="R37" s="96"/>
      <c r="S37" s="96"/>
      <c r="T37" s="96"/>
      <c r="U37" s="228"/>
      <c r="V37" s="228"/>
      <c r="W37" s="253">
        <v>5498</v>
      </c>
      <c r="X37" s="253">
        <v>5754</v>
      </c>
      <c r="Y37" s="253">
        <v>4869</v>
      </c>
      <c r="Z37" s="253">
        <v>6026</v>
      </c>
      <c r="AA37" s="253">
        <v>5267</v>
      </c>
      <c r="AB37" s="253">
        <v>5498</v>
      </c>
      <c r="AC37" s="97"/>
      <c r="AD37" s="98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100"/>
      <c r="AS37" s="92">
        <f>AS35-AS36</f>
        <v>5498</v>
      </c>
    </row>
    <row r="38" spans="1:45" s="71" customFormat="1" x14ac:dyDescent="0.35">
      <c r="A38" s="169"/>
      <c r="B38" s="72" t="s">
        <v>39</v>
      </c>
      <c r="C38" s="95">
        <v>18638</v>
      </c>
      <c r="D38" s="96">
        <v>18892</v>
      </c>
      <c r="E38" s="96">
        <v>13438</v>
      </c>
      <c r="F38" s="96">
        <v>11078</v>
      </c>
      <c r="G38" s="96">
        <v>13511</v>
      </c>
      <c r="H38" s="96">
        <v>12397</v>
      </c>
      <c r="I38" s="96">
        <v>14530</v>
      </c>
      <c r="J38" s="96">
        <v>13418</v>
      </c>
      <c r="K38" s="96">
        <v>16183</v>
      </c>
      <c r="L38" s="96">
        <v>18124</v>
      </c>
      <c r="M38" s="96">
        <v>15899</v>
      </c>
      <c r="N38" s="97">
        <v>14550</v>
      </c>
      <c r="O38" s="95">
        <v>18862</v>
      </c>
      <c r="P38" s="96">
        <v>17472</v>
      </c>
      <c r="Q38" s="96">
        <v>13118</v>
      </c>
      <c r="R38" s="96">
        <v>13020</v>
      </c>
      <c r="S38" s="96">
        <v>13203</v>
      </c>
      <c r="T38" s="96">
        <v>11863</v>
      </c>
      <c r="U38" s="228">
        <v>11494</v>
      </c>
      <c r="V38" s="228">
        <v>13055</v>
      </c>
      <c r="W38" s="228">
        <v>16183</v>
      </c>
      <c r="X38" s="228">
        <v>14898</v>
      </c>
      <c r="Y38" s="228">
        <v>16060</v>
      </c>
      <c r="Z38" s="228">
        <v>18186</v>
      </c>
      <c r="AA38" s="228">
        <v>14545</v>
      </c>
      <c r="AB38" s="228">
        <v>13398</v>
      </c>
      <c r="AC38" s="97"/>
      <c r="AD38" s="98">
        <f>O38-C38</f>
        <v>224</v>
      </c>
      <c r="AE38" s="99">
        <f>P38-D38</f>
        <v>-1420</v>
      </c>
      <c r="AF38" s="99">
        <f>Q38-E38</f>
        <v>-320</v>
      </c>
      <c r="AG38" s="99">
        <f>R38-F38</f>
        <v>1942</v>
      </c>
      <c r="AH38" s="99">
        <f>S38-G38</f>
        <v>-308</v>
      </c>
      <c r="AI38" s="99">
        <f>T38-H38</f>
        <v>-534</v>
      </c>
      <c r="AJ38" s="99">
        <f>U38-I38</f>
        <v>-3036</v>
      </c>
      <c r="AK38" s="99">
        <f>V38-J38</f>
        <v>-363</v>
      </c>
      <c r="AL38" s="99">
        <f>W38-K38</f>
        <v>0</v>
      </c>
      <c r="AM38" s="99">
        <f>X38-L38</f>
        <v>-3226</v>
      </c>
      <c r="AN38" s="99">
        <f>Y38-M38</f>
        <v>161</v>
      </c>
      <c r="AO38" s="99">
        <f>Z38-N38</f>
        <v>3636</v>
      </c>
      <c r="AP38" s="99">
        <f>AA38-O38</f>
        <v>-4317</v>
      </c>
      <c r="AQ38" s="99">
        <f>AB38-P38</f>
        <v>-4074</v>
      </c>
      <c r="AR38" s="100"/>
      <c r="AS38" s="76">
        <f>IF(ISERROR(GETPIVOTDATA("VALUE",'CSS WK pvt'!$I$2,"DT_FILE",AS$8,"CD_CO",AS$6,"TRIM_CAT",TRIM(B38),"TRIM_LINE",A31))=TRUE,0,GETPIVOTDATA("VALUE",'CSS WK pvt'!$I$2,"DT_FILE",AS$8,"CD_CO",AS$6,"TRIM_CAT",TRIM(B38),"TRIM_LINE",A31))</f>
        <v>13398</v>
      </c>
    </row>
    <row r="39" spans="1:45" s="71" customFormat="1" x14ac:dyDescent="0.35">
      <c r="A39" s="169"/>
      <c r="B39" s="72" t="s">
        <v>40</v>
      </c>
      <c r="C39" s="95">
        <v>1109</v>
      </c>
      <c r="D39" s="96">
        <v>1145</v>
      </c>
      <c r="E39" s="96">
        <v>892</v>
      </c>
      <c r="F39" s="96">
        <v>746</v>
      </c>
      <c r="G39" s="96">
        <v>922</v>
      </c>
      <c r="H39" s="96">
        <v>829</v>
      </c>
      <c r="I39" s="96">
        <v>841</v>
      </c>
      <c r="J39" s="96">
        <v>890</v>
      </c>
      <c r="K39" s="96">
        <v>1179</v>
      </c>
      <c r="L39" s="96">
        <v>1231</v>
      </c>
      <c r="M39" s="96">
        <v>1041</v>
      </c>
      <c r="N39" s="97">
        <v>1076</v>
      </c>
      <c r="O39" s="95">
        <v>1274</v>
      </c>
      <c r="P39" s="96">
        <v>1586</v>
      </c>
      <c r="Q39" s="96">
        <v>1129</v>
      </c>
      <c r="R39" s="96">
        <v>1012</v>
      </c>
      <c r="S39" s="96">
        <v>808</v>
      </c>
      <c r="T39" s="96">
        <v>837</v>
      </c>
      <c r="U39" s="228">
        <v>889</v>
      </c>
      <c r="V39" s="228">
        <v>877</v>
      </c>
      <c r="W39" s="228">
        <v>1092</v>
      </c>
      <c r="X39" s="228">
        <v>1077</v>
      </c>
      <c r="Y39" s="228">
        <v>1166</v>
      </c>
      <c r="Z39" s="228">
        <v>1319</v>
      </c>
      <c r="AA39" s="228">
        <v>954</v>
      </c>
      <c r="AB39" s="228">
        <v>811</v>
      </c>
      <c r="AC39" s="97"/>
      <c r="AD39" s="98">
        <f>O39-C39</f>
        <v>165</v>
      </c>
      <c r="AE39" s="99">
        <f>P39-D39</f>
        <v>441</v>
      </c>
      <c r="AF39" s="99">
        <f>Q39-E39</f>
        <v>237</v>
      </c>
      <c r="AG39" s="99">
        <f>R39-F39</f>
        <v>266</v>
      </c>
      <c r="AH39" s="99">
        <f>S39-G39</f>
        <v>-114</v>
      </c>
      <c r="AI39" s="99">
        <f>T39-H39</f>
        <v>8</v>
      </c>
      <c r="AJ39" s="99">
        <f>U39-I39</f>
        <v>48</v>
      </c>
      <c r="AK39" s="99">
        <f>V39-J39</f>
        <v>-13</v>
      </c>
      <c r="AL39" s="99">
        <f>W39-K39</f>
        <v>-87</v>
      </c>
      <c r="AM39" s="99">
        <f>X39-L39</f>
        <v>-154</v>
      </c>
      <c r="AN39" s="99">
        <f>Y39-M39</f>
        <v>125</v>
      </c>
      <c r="AO39" s="99">
        <f>Z39-N39</f>
        <v>243</v>
      </c>
      <c r="AP39" s="99">
        <f>AA39-O39</f>
        <v>-320</v>
      </c>
      <c r="AQ39" s="99">
        <f>AB39-P39</f>
        <v>-775</v>
      </c>
      <c r="AR39" s="100"/>
      <c r="AS39" s="76">
        <f>IF(ISERROR(GETPIVOTDATA("VALUE",'CSS WK pvt'!$I$2,"DT_FILE",AS$8,"CD_CO",AS$6,"TRIM_CAT",TRIM(B39),"TRIM_LINE",A31))=TRUE,0,GETPIVOTDATA("VALUE",'CSS WK pvt'!$I$2,"DT_FILE",AS$8,"CD_CO",AS$6,"TRIM_CAT",TRIM(B39),"TRIM_LINE",A31))</f>
        <v>811</v>
      </c>
    </row>
    <row r="40" spans="1:45" s="71" customFormat="1" x14ac:dyDescent="0.35">
      <c r="A40" s="169"/>
      <c r="B40" s="72" t="s">
        <v>41</v>
      </c>
      <c r="C40" s="95">
        <v>314</v>
      </c>
      <c r="D40" s="96">
        <v>303</v>
      </c>
      <c r="E40" s="96">
        <v>250</v>
      </c>
      <c r="F40" s="96">
        <v>216</v>
      </c>
      <c r="G40" s="96">
        <v>224</v>
      </c>
      <c r="H40" s="96">
        <v>187</v>
      </c>
      <c r="I40" s="96">
        <v>180</v>
      </c>
      <c r="J40" s="96">
        <v>216</v>
      </c>
      <c r="K40" s="96">
        <v>311</v>
      </c>
      <c r="L40" s="96">
        <v>282</v>
      </c>
      <c r="M40" s="96">
        <v>250</v>
      </c>
      <c r="N40" s="97">
        <v>281</v>
      </c>
      <c r="O40" s="95">
        <v>320</v>
      </c>
      <c r="P40" s="96">
        <v>328</v>
      </c>
      <c r="Q40" s="96">
        <v>304</v>
      </c>
      <c r="R40" s="96">
        <v>268</v>
      </c>
      <c r="S40" s="96">
        <v>212</v>
      </c>
      <c r="T40" s="96">
        <v>232</v>
      </c>
      <c r="U40" s="228">
        <v>247</v>
      </c>
      <c r="V40" s="228">
        <v>271</v>
      </c>
      <c r="W40" s="228">
        <v>339</v>
      </c>
      <c r="X40" s="228">
        <v>290</v>
      </c>
      <c r="Y40" s="228">
        <v>378</v>
      </c>
      <c r="Z40" s="228">
        <v>358</v>
      </c>
      <c r="AA40" s="228">
        <v>266</v>
      </c>
      <c r="AB40" s="228">
        <v>220</v>
      </c>
      <c r="AC40" s="97"/>
      <c r="AD40" s="98">
        <f>O40-C40</f>
        <v>6</v>
      </c>
      <c r="AE40" s="99">
        <f>P40-D40</f>
        <v>25</v>
      </c>
      <c r="AF40" s="99">
        <f>Q40-E40</f>
        <v>54</v>
      </c>
      <c r="AG40" s="99">
        <f>R40-F40</f>
        <v>52</v>
      </c>
      <c r="AH40" s="99">
        <f>S40-G40</f>
        <v>-12</v>
      </c>
      <c r="AI40" s="99">
        <f>T40-H40</f>
        <v>45</v>
      </c>
      <c r="AJ40" s="99">
        <f>U40-I40</f>
        <v>67</v>
      </c>
      <c r="AK40" s="99">
        <f>V40-J40</f>
        <v>55</v>
      </c>
      <c r="AL40" s="99">
        <f>W40-K40</f>
        <v>28</v>
      </c>
      <c r="AM40" s="99">
        <f>X40-L40</f>
        <v>8</v>
      </c>
      <c r="AN40" s="99">
        <f>Y40-M40</f>
        <v>128</v>
      </c>
      <c r="AO40" s="99">
        <f>Z40-N40</f>
        <v>77</v>
      </c>
      <c r="AP40" s="99">
        <f>AA40-O40</f>
        <v>-54</v>
      </c>
      <c r="AQ40" s="99">
        <f>AB40-P40</f>
        <v>-108</v>
      </c>
      <c r="AR40" s="100"/>
      <c r="AS40" s="76">
        <f>IF(ISERROR(GETPIVOTDATA("VALUE",'CSS WK pvt'!$I$2,"DT_FILE",AS$8,"CD_CO",AS$6,"TRIM_CAT",TRIM(B40),"TRIM_LINE",A31))=TRUE,0,GETPIVOTDATA("VALUE",'CSS WK pvt'!$I$2,"DT_FILE",AS$8,"CD_CO",AS$6,"TRIM_CAT",TRIM(B40),"TRIM_LINE",A31))</f>
        <v>220</v>
      </c>
    </row>
    <row r="41" spans="1:45" s="87" customFormat="1" x14ac:dyDescent="0.35">
      <c r="A41" s="173"/>
      <c r="B41" s="72" t="s">
        <v>42</v>
      </c>
      <c r="C41" s="159">
        <f t="shared" ref="C41:O41" si="16">SUM(C32:C40)</f>
        <v>98740</v>
      </c>
      <c r="D41" s="160">
        <f t="shared" si="16"/>
        <v>107457</v>
      </c>
      <c r="E41" s="160">
        <f t="shared" si="16"/>
        <v>93920</v>
      </c>
      <c r="F41" s="160">
        <f t="shared" si="16"/>
        <v>86088</v>
      </c>
      <c r="G41" s="160">
        <f t="shared" si="16"/>
        <v>98943</v>
      </c>
      <c r="H41" s="160">
        <f t="shared" si="16"/>
        <v>106032</v>
      </c>
      <c r="I41" s="160">
        <f t="shared" si="16"/>
        <v>116064</v>
      </c>
      <c r="J41" s="160">
        <f t="shared" si="16"/>
        <v>109864</v>
      </c>
      <c r="K41" s="160">
        <f t="shared" si="16"/>
        <v>114478</v>
      </c>
      <c r="L41" s="160">
        <f t="shared" si="16"/>
        <v>116263</v>
      </c>
      <c r="M41" s="160">
        <f t="shared" si="16"/>
        <v>102397</v>
      </c>
      <c r="N41" s="161">
        <f t="shared" si="16"/>
        <v>119324</v>
      </c>
      <c r="O41" s="159">
        <f t="shared" si="16"/>
        <v>122046</v>
      </c>
      <c r="P41" s="160">
        <f t="shared" ref="P41:Q41" si="17">SUM(P32:P40)</f>
        <v>110372</v>
      </c>
      <c r="Q41" s="160">
        <f t="shared" si="17"/>
        <v>92504</v>
      </c>
      <c r="R41" s="160">
        <v>88035</v>
      </c>
      <c r="S41" s="160">
        <v>90738</v>
      </c>
      <c r="T41" s="160">
        <v>95653</v>
      </c>
      <c r="U41" s="229">
        <v>104784</v>
      </c>
      <c r="V41" s="229">
        <v>94363</v>
      </c>
      <c r="W41" s="229">
        <f t="shared" ref="W41:AA41" si="18">SUM(W32+W35+W38+W39+W40)</f>
        <v>96728</v>
      </c>
      <c r="X41" s="229">
        <f t="shared" si="18"/>
        <v>98034</v>
      </c>
      <c r="Y41" s="229">
        <f t="shared" si="18"/>
        <v>85953</v>
      </c>
      <c r="Z41" s="229">
        <v>99543</v>
      </c>
      <c r="AA41" s="229">
        <f t="shared" si="18"/>
        <v>85255</v>
      </c>
      <c r="AB41" s="300">
        <v>86881</v>
      </c>
      <c r="AC41" s="161"/>
      <c r="AD41" s="101">
        <f t="shared" ref="AD41" si="19">SUM(AD32:AD40)</f>
        <v>23306</v>
      </c>
      <c r="AE41" s="162">
        <f t="shared" ref="AE41:AG41" si="20">SUM(AE32:AE40)</f>
        <v>2915</v>
      </c>
      <c r="AF41" s="162">
        <f t="shared" si="20"/>
        <v>-1416</v>
      </c>
      <c r="AG41" s="162">
        <f t="shared" si="20"/>
        <v>1947</v>
      </c>
      <c r="AH41" s="162">
        <f t="shared" ref="AH41:AI41" si="21">SUM(AH32:AH40)</f>
        <v>-8205</v>
      </c>
      <c r="AI41" s="162">
        <f t="shared" si="21"/>
        <v>-10379</v>
      </c>
      <c r="AJ41" s="162">
        <f t="shared" ref="AJ41:AK41" si="22">SUM(AJ32:AJ40)</f>
        <v>-11280</v>
      </c>
      <c r="AK41" s="162">
        <f t="shared" si="22"/>
        <v>-15501</v>
      </c>
      <c r="AL41" s="162">
        <f t="shared" ref="AL41:AM41" si="23">SUM(AL32:AL40)</f>
        <v>-17750</v>
      </c>
      <c r="AM41" s="162">
        <f t="shared" si="23"/>
        <v>-18229</v>
      </c>
      <c r="AN41" s="162">
        <f t="shared" ref="AN41:AO41" si="24">SUM(AN32:AN40)</f>
        <v>-16444</v>
      </c>
      <c r="AO41" s="162">
        <f t="shared" si="24"/>
        <v>-19781</v>
      </c>
      <c r="AP41" s="162">
        <f t="shared" ref="AP41:AQ41" si="25">SUM(AP32:AP40)</f>
        <v>-36791</v>
      </c>
      <c r="AQ41" s="162">
        <f t="shared" si="25"/>
        <v>-23491</v>
      </c>
      <c r="AR41" s="163"/>
      <c r="AS41" s="162">
        <f>AS32+AS35+AS38+AS39+AS40</f>
        <v>86881</v>
      </c>
    </row>
    <row r="42" spans="1:45" s="71" customFormat="1" x14ac:dyDescent="0.35">
      <c r="A42" s="171">
        <f>+A31+1</f>
        <v>4</v>
      </c>
      <c r="B42" s="102" t="s">
        <v>19</v>
      </c>
      <c r="C42" s="103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5"/>
      <c r="O42" s="103"/>
      <c r="P42" s="104"/>
      <c r="Q42" s="104"/>
      <c r="R42" s="104"/>
      <c r="S42" s="104"/>
      <c r="T42" s="104"/>
      <c r="U42" s="230"/>
      <c r="V42" s="230"/>
      <c r="W42" s="230"/>
      <c r="X42" s="230"/>
      <c r="Y42" s="230"/>
      <c r="Z42" s="230"/>
      <c r="AA42" s="230"/>
      <c r="AB42" s="230"/>
      <c r="AC42" s="105"/>
      <c r="AD42" s="106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8"/>
      <c r="AS42" s="106"/>
    </row>
    <row r="43" spans="1:45" s="71" customFormat="1" x14ac:dyDescent="0.35">
      <c r="A43" s="171"/>
      <c r="B43" s="72" t="s">
        <v>37</v>
      </c>
      <c r="C43" s="95">
        <v>26299</v>
      </c>
      <c r="D43" s="96">
        <v>27624</v>
      </c>
      <c r="E43" s="96">
        <v>30010</v>
      </c>
      <c r="F43" s="96">
        <v>27891</v>
      </c>
      <c r="G43" s="96">
        <v>24752</v>
      </c>
      <c r="H43" s="96">
        <v>26854</v>
      </c>
      <c r="I43" s="96">
        <v>29835</v>
      </c>
      <c r="J43" s="96">
        <v>35870</v>
      </c>
      <c r="K43" s="96">
        <v>35917</v>
      </c>
      <c r="L43" s="96">
        <v>30421</v>
      </c>
      <c r="M43" s="96">
        <v>31434</v>
      </c>
      <c r="N43" s="97">
        <v>28679</v>
      </c>
      <c r="O43" s="95">
        <v>38739</v>
      </c>
      <c r="P43" s="96">
        <v>43660</v>
      </c>
      <c r="Q43" s="96">
        <v>34553</v>
      </c>
      <c r="R43" s="96">
        <v>30348</v>
      </c>
      <c r="S43" s="96">
        <v>25686</v>
      </c>
      <c r="T43" s="96">
        <v>25721</v>
      </c>
      <c r="U43" s="228">
        <v>31108</v>
      </c>
      <c r="V43" s="228">
        <v>38846</v>
      </c>
      <c r="W43" s="228">
        <v>34266</v>
      </c>
      <c r="X43" s="228">
        <v>27508</v>
      </c>
      <c r="Y43" s="228">
        <v>22449</v>
      </c>
      <c r="Z43" s="228">
        <v>22875</v>
      </c>
      <c r="AA43" s="228">
        <v>26564</v>
      </c>
      <c r="AB43" s="228">
        <v>26104</v>
      </c>
      <c r="AC43" s="97"/>
      <c r="AD43" s="98">
        <f>O43-C43</f>
        <v>12440</v>
      </c>
      <c r="AE43" s="99">
        <f>P43-D43</f>
        <v>16036</v>
      </c>
      <c r="AF43" s="99">
        <f>Q43-E43</f>
        <v>4543</v>
      </c>
      <c r="AG43" s="99">
        <f>R43-F43</f>
        <v>2457</v>
      </c>
      <c r="AH43" s="99">
        <f>S43-G43</f>
        <v>934</v>
      </c>
      <c r="AI43" s="99">
        <f>T43-H43</f>
        <v>-1133</v>
      </c>
      <c r="AJ43" s="99">
        <f>U43-I43</f>
        <v>1273</v>
      </c>
      <c r="AK43" s="99">
        <f>V43-J43</f>
        <v>2976</v>
      </c>
      <c r="AL43" s="99">
        <f>W43-K43</f>
        <v>-1651</v>
      </c>
      <c r="AM43" s="99">
        <f>X43-L43</f>
        <v>-2913</v>
      </c>
      <c r="AN43" s="99">
        <f>Y43-M43</f>
        <v>-8985</v>
      </c>
      <c r="AO43" s="99">
        <f>Z43-N43</f>
        <v>-5804</v>
      </c>
      <c r="AP43" s="99">
        <f>AA43-O43</f>
        <v>-12175</v>
      </c>
      <c r="AQ43" s="99">
        <f>AB43-P43</f>
        <v>-17556</v>
      </c>
      <c r="AR43" s="100"/>
      <c r="AS43" s="76">
        <f>IF(ISERROR(GETPIVOTDATA("VALUE",'CSS WK pvt'!$I$2,"DT_FILE",AS$8,"CD_CO",AS$6,"TRIM_CAT",TRIM(B43),"TRIM_LINE",A42))=TRUE,0,GETPIVOTDATA("VALUE",'CSS WK pvt'!$I$2,"DT_FILE",AS$8,"CD_CO",AS$6,"TRIM_CAT",TRIM(B43),"TRIM_LINE",A42))</f>
        <v>26104</v>
      </c>
    </row>
    <row r="44" spans="1:45" s="71" customFormat="1" x14ac:dyDescent="0.35">
      <c r="A44" s="171"/>
      <c r="B44" s="254" t="s">
        <v>399</v>
      </c>
      <c r="C44" s="95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7"/>
      <c r="O44" s="95"/>
      <c r="P44" s="96"/>
      <c r="Q44" s="96"/>
      <c r="R44" s="96"/>
      <c r="S44" s="96"/>
      <c r="T44" s="96"/>
      <c r="U44" s="228"/>
      <c r="V44" s="228"/>
      <c r="W44" s="253">
        <f>W43-W45</f>
        <v>16859</v>
      </c>
      <c r="X44" s="253">
        <f>X43-X45</f>
        <v>13851</v>
      </c>
      <c r="Y44" s="253">
        <f>Y43-Y45</f>
        <v>11536</v>
      </c>
      <c r="Z44" s="253">
        <v>11130</v>
      </c>
      <c r="AA44" s="253">
        <v>13150</v>
      </c>
      <c r="AB44" s="253">
        <v>13336</v>
      </c>
      <c r="AC44" s="97"/>
      <c r="AD44" s="98"/>
      <c r="AE44" s="99"/>
      <c r="AF44" s="99"/>
      <c r="AG44" s="99"/>
      <c r="AH44" s="99"/>
      <c r="AI44" s="99"/>
      <c r="AJ44" s="99"/>
      <c r="AK44" s="99"/>
      <c r="AL44" s="99"/>
      <c r="AM44" s="99"/>
      <c r="AN44" s="99"/>
      <c r="AO44" s="99"/>
      <c r="AP44" s="99"/>
      <c r="AQ44" s="99"/>
      <c r="AR44" s="100"/>
      <c r="AS44" s="76">
        <f>GETPIVOTDATA("VALUE",'CSS ESCO pvt'!$I$3,"DATE_FILE",$AS$8,"COMPANY",$AS$6,"TRIM_CAT","Residential-GRID","TRIM_LINE",A42)</f>
        <v>13336</v>
      </c>
    </row>
    <row r="45" spans="1:45" s="71" customFormat="1" x14ac:dyDescent="0.35">
      <c r="A45" s="171"/>
      <c r="B45" s="254" t="s">
        <v>400</v>
      </c>
      <c r="C45" s="95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7"/>
      <c r="O45" s="95"/>
      <c r="P45" s="96"/>
      <c r="Q45" s="96"/>
      <c r="R45" s="96"/>
      <c r="S45" s="96"/>
      <c r="T45" s="96"/>
      <c r="U45" s="228"/>
      <c r="V45" s="228"/>
      <c r="W45" s="253">
        <v>17407</v>
      </c>
      <c r="X45" s="253">
        <v>13657</v>
      </c>
      <c r="Y45" s="253">
        <v>10913</v>
      </c>
      <c r="Z45" s="253">
        <v>11745</v>
      </c>
      <c r="AA45" s="253">
        <v>13414</v>
      </c>
      <c r="AB45" s="253">
        <v>12768</v>
      </c>
      <c r="AC45" s="97"/>
      <c r="AD45" s="98"/>
      <c r="AE45" s="99"/>
      <c r="AF45" s="99"/>
      <c r="AG45" s="99"/>
      <c r="AH45" s="99"/>
      <c r="AI45" s="99"/>
      <c r="AJ45" s="99"/>
      <c r="AK45" s="99"/>
      <c r="AL45" s="99"/>
      <c r="AM45" s="99"/>
      <c r="AN45" s="99"/>
      <c r="AO45" s="99"/>
      <c r="AP45" s="99"/>
      <c r="AQ45" s="99"/>
      <c r="AR45" s="100"/>
      <c r="AS45" s="92">
        <f>AS43-AS44</f>
        <v>12768</v>
      </c>
    </row>
    <row r="46" spans="1:45" s="71" customFormat="1" x14ac:dyDescent="0.35">
      <c r="A46" s="171"/>
      <c r="B46" s="72" t="s">
        <v>38</v>
      </c>
      <c r="C46" s="95">
        <v>6377</v>
      </c>
      <c r="D46" s="96">
        <v>6215</v>
      </c>
      <c r="E46" s="96">
        <v>6435</v>
      </c>
      <c r="F46" s="96">
        <v>6384</v>
      </c>
      <c r="G46" s="96">
        <v>5711</v>
      </c>
      <c r="H46" s="96">
        <v>6215</v>
      </c>
      <c r="I46" s="96">
        <v>6942</v>
      </c>
      <c r="J46" s="96">
        <v>7988</v>
      </c>
      <c r="K46" s="96">
        <v>8029</v>
      </c>
      <c r="L46" s="96">
        <v>6929</v>
      </c>
      <c r="M46" s="96">
        <v>6836</v>
      </c>
      <c r="N46" s="97">
        <v>6482</v>
      </c>
      <c r="O46" s="95">
        <v>6892</v>
      </c>
      <c r="P46" s="96">
        <v>7462</v>
      </c>
      <c r="Q46" s="96">
        <v>5960</v>
      </c>
      <c r="R46" s="96">
        <v>5117</v>
      </c>
      <c r="S46" s="96">
        <v>5367</v>
      </c>
      <c r="T46" s="96">
        <v>5103</v>
      </c>
      <c r="U46" s="228">
        <v>5814</v>
      </c>
      <c r="V46" s="228">
        <v>7033</v>
      </c>
      <c r="W46" s="228">
        <v>6368</v>
      </c>
      <c r="X46" s="228">
        <v>5591</v>
      </c>
      <c r="Y46" s="228">
        <v>4588</v>
      </c>
      <c r="Z46" s="228">
        <v>4902</v>
      </c>
      <c r="AA46" s="228">
        <v>5797</v>
      </c>
      <c r="AB46" s="228">
        <v>5229</v>
      </c>
      <c r="AC46" s="97"/>
      <c r="AD46" s="98">
        <f>O46-C46</f>
        <v>515</v>
      </c>
      <c r="AE46" s="99">
        <f>P46-D46</f>
        <v>1247</v>
      </c>
      <c r="AF46" s="99">
        <f>Q46-E46</f>
        <v>-475</v>
      </c>
      <c r="AG46" s="99">
        <f>R46-F46</f>
        <v>-1267</v>
      </c>
      <c r="AH46" s="99">
        <f>S46-G46</f>
        <v>-344</v>
      </c>
      <c r="AI46" s="99">
        <f>T46-H46</f>
        <v>-1112</v>
      </c>
      <c r="AJ46" s="99">
        <f>U46-I46</f>
        <v>-1128</v>
      </c>
      <c r="AK46" s="99">
        <f>V46-J46</f>
        <v>-955</v>
      </c>
      <c r="AL46" s="99">
        <f>W46-K46</f>
        <v>-1661</v>
      </c>
      <c r="AM46" s="99">
        <f>X46-L46</f>
        <v>-1338</v>
      </c>
      <c r="AN46" s="99">
        <f>Y46-M46</f>
        <v>-2248</v>
      </c>
      <c r="AO46" s="99">
        <f>Z46-N46</f>
        <v>-1580</v>
      </c>
      <c r="AP46" s="99">
        <f>AA46-O46</f>
        <v>-1095</v>
      </c>
      <c r="AQ46" s="99">
        <f>AB46-P46</f>
        <v>-2233</v>
      </c>
      <c r="AR46" s="100"/>
      <c r="AS46" s="76">
        <f>IF(ISERROR(GETPIVOTDATA("VALUE",'CSS WK pvt'!$I$2,"DT_FILE",AS$8,"CD_CO",AS$6,"TRIM_CAT",TRIM(B46),"TRIM_LINE",A42))=TRUE,0,GETPIVOTDATA("VALUE",'CSS WK pvt'!$I$2,"DT_FILE",AS$8,"CD_CO",AS$6,"TRIM_CAT",TRIM(B46),"TRIM_LINE",A42))</f>
        <v>5229</v>
      </c>
    </row>
    <row r="47" spans="1:45" s="71" customFormat="1" x14ac:dyDescent="0.35">
      <c r="A47" s="171"/>
      <c r="B47" s="254" t="s">
        <v>399</v>
      </c>
      <c r="C47" s="95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7"/>
      <c r="O47" s="95"/>
      <c r="P47" s="96"/>
      <c r="Q47" s="96"/>
      <c r="R47" s="96"/>
      <c r="S47" s="96"/>
      <c r="T47" s="96"/>
      <c r="U47" s="228"/>
      <c r="V47" s="228"/>
      <c r="W47" s="253">
        <f>W46-W48</f>
        <v>2744</v>
      </c>
      <c r="X47" s="253">
        <f>X46-X48</f>
        <v>2623</v>
      </c>
      <c r="Y47" s="253">
        <f>Y46-Y48</f>
        <v>2178</v>
      </c>
      <c r="Z47" s="253">
        <v>2382</v>
      </c>
      <c r="AA47" s="253">
        <v>2776</v>
      </c>
      <c r="AB47" s="253">
        <v>2511</v>
      </c>
      <c r="AC47" s="97"/>
      <c r="AD47" s="98"/>
      <c r="AE47" s="99"/>
      <c r="AF47" s="99"/>
      <c r="AG47" s="99"/>
      <c r="AH47" s="99"/>
      <c r="AI47" s="99"/>
      <c r="AJ47" s="99"/>
      <c r="AK47" s="99"/>
      <c r="AL47" s="99"/>
      <c r="AM47" s="99"/>
      <c r="AN47" s="99"/>
      <c r="AO47" s="99"/>
      <c r="AP47" s="99"/>
      <c r="AQ47" s="99"/>
      <c r="AR47" s="100"/>
      <c r="AS47" s="76">
        <f>GETPIVOTDATA("VALUE",'CSS ESCO pvt'!$I$3,"DATE_FILE",$AS$8,"COMPANY",$AS$6,"TRIM_CAT","Low Income Residential-GRID","TRIM_LINE",A42)</f>
        <v>2511</v>
      </c>
    </row>
    <row r="48" spans="1:45" s="71" customFormat="1" x14ac:dyDescent="0.35">
      <c r="A48" s="171"/>
      <c r="B48" s="254" t="s">
        <v>400</v>
      </c>
      <c r="C48" s="95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7"/>
      <c r="O48" s="95"/>
      <c r="P48" s="96"/>
      <c r="Q48" s="96"/>
      <c r="R48" s="96"/>
      <c r="S48" s="96"/>
      <c r="T48" s="96"/>
      <c r="U48" s="228"/>
      <c r="V48" s="228"/>
      <c r="W48" s="253">
        <v>3624</v>
      </c>
      <c r="X48" s="253">
        <v>2968</v>
      </c>
      <c r="Y48" s="253">
        <v>2410</v>
      </c>
      <c r="Z48" s="253">
        <v>2520</v>
      </c>
      <c r="AA48" s="253">
        <v>3021</v>
      </c>
      <c r="AB48" s="253">
        <v>2718</v>
      </c>
      <c r="AC48" s="97"/>
      <c r="AD48" s="98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100"/>
      <c r="AS48" s="92">
        <f>AS46-AS47</f>
        <v>2718</v>
      </c>
    </row>
    <row r="49" spans="1:45" s="71" customFormat="1" x14ac:dyDescent="0.35">
      <c r="A49" s="171"/>
      <c r="B49" s="72" t="s">
        <v>39</v>
      </c>
      <c r="C49" s="95">
        <v>4299</v>
      </c>
      <c r="D49" s="96">
        <v>5887</v>
      </c>
      <c r="E49" s="96">
        <v>5210</v>
      </c>
      <c r="F49" s="96">
        <v>4939</v>
      </c>
      <c r="G49" s="96">
        <v>3940</v>
      </c>
      <c r="H49" s="96">
        <v>5373</v>
      </c>
      <c r="I49" s="96">
        <v>4586</v>
      </c>
      <c r="J49" s="96">
        <v>4890</v>
      </c>
      <c r="K49" s="96">
        <v>5398</v>
      </c>
      <c r="L49" s="96">
        <v>5652</v>
      </c>
      <c r="M49" s="96">
        <v>5619</v>
      </c>
      <c r="N49" s="97">
        <v>4620</v>
      </c>
      <c r="O49" s="95">
        <v>5539</v>
      </c>
      <c r="P49" s="96">
        <v>8540</v>
      </c>
      <c r="Q49" s="96">
        <v>6492</v>
      </c>
      <c r="R49" s="96">
        <v>4892</v>
      </c>
      <c r="S49" s="96">
        <v>4576</v>
      </c>
      <c r="T49" s="96">
        <v>5238</v>
      </c>
      <c r="U49" s="228">
        <v>3980</v>
      </c>
      <c r="V49" s="228">
        <v>4630</v>
      </c>
      <c r="W49" s="228">
        <v>5071</v>
      </c>
      <c r="X49" s="228">
        <v>5149</v>
      </c>
      <c r="Y49" s="228">
        <v>4636</v>
      </c>
      <c r="Z49" s="228">
        <v>4379</v>
      </c>
      <c r="AA49" s="228">
        <v>4709</v>
      </c>
      <c r="AB49" s="228">
        <v>4500</v>
      </c>
      <c r="AC49" s="97"/>
      <c r="AD49" s="98">
        <f>O49-C49</f>
        <v>1240</v>
      </c>
      <c r="AE49" s="99">
        <f>P49-D49</f>
        <v>2653</v>
      </c>
      <c r="AF49" s="99">
        <f>Q49-E49</f>
        <v>1282</v>
      </c>
      <c r="AG49" s="99">
        <f>R49-F49</f>
        <v>-47</v>
      </c>
      <c r="AH49" s="99">
        <f>S49-G49</f>
        <v>636</v>
      </c>
      <c r="AI49" s="99">
        <f>T49-H49</f>
        <v>-135</v>
      </c>
      <c r="AJ49" s="99">
        <f>U49-I49</f>
        <v>-606</v>
      </c>
      <c r="AK49" s="99">
        <f>V49-J49</f>
        <v>-260</v>
      </c>
      <c r="AL49" s="99">
        <f>W49-K49</f>
        <v>-327</v>
      </c>
      <c r="AM49" s="99">
        <f>X49-L49</f>
        <v>-503</v>
      </c>
      <c r="AN49" s="99">
        <f>Y49-M49</f>
        <v>-983</v>
      </c>
      <c r="AO49" s="99">
        <f>Z49-N49</f>
        <v>-241</v>
      </c>
      <c r="AP49" s="99">
        <f>AA49-O49</f>
        <v>-830</v>
      </c>
      <c r="AQ49" s="99">
        <f>AB49-P49</f>
        <v>-4040</v>
      </c>
      <c r="AR49" s="100"/>
      <c r="AS49" s="76">
        <f>IF(ISERROR(GETPIVOTDATA("VALUE",'CSS WK pvt'!$I$2,"DT_FILE",AS$8,"CD_CO",AS$6,"TRIM_CAT",TRIM(B49),"TRIM_LINE",A42))=TRUE,0,GETPIVOTDATA("VALUE",'CSS WK pvt'!$I$2,"DT_FILE",AS$8,"CD_CO",AS$6,"TRIM_CAT",TRIM(B49),"TRIM_LINE",A42))</f>
        <v>4500</v>
      </c>
    </row>
    <row r="50" spans="1:45" s="71" customFormat="1" x14ac:dyDescent="0.35">
      <c r="A50" s="171"/>
      <c r="B50" s="72" t="s">
        <v>40</v>
      </c>
      <c r="C50" s="95">
        <v>259</v>
      </c>
      <c r="D50" s="96">
        <v>339</v>
      </c>
      <c r="E50" s="96">
        <v>277</v>
      </c>
      <c r="F50" s="96">
        <v>258</v>
      </c>
      <c r="G50" s="96">
        <v>216</v>
      </c>
      <c r="H50" s="96">
        <v>317</v>
      </c>
      <c r="I50" s="96">
        <v>247</v>
      </c>
      <c r="J50" s="96">
        <v>276</v>
      </c>
      <c r="K50" s="96">
        <v>312</v>
      </c>
      <c r="L50" s="96">
        <v>358</v>
      </c>
      <c r="M50" s="96">
        <v>366</v>
      </c>
      <c r="N50" s="97">
        <v>236</v>
      </c>
      <c r="O50" s="95">
        <v>305</v>
      </c>
      <c r="P50" s="96">
        <v>581</v>
      </c>
      <c r="Q50" s="96">
        <v>552</v>
      </c>
      <c r="R50" s="96">
        <v>385</v>
      </c>
      <c r="S50" s="96">
        <v>271</v>
      </c>
      <c r="T50" s="96">
        <v>269</v>
      </c>
      <c r="U50" s="228">
        <v>246</v>
      </c>
      <c r="V50" s="228">
        <v>273</v>
      </c>
      <c r="W50" s="228">
        <v>294</v>
      </c>
      <c r="X50" s="228">
        <v>289</v>
      </c>
      <c r="Y50" s="228">
        <v>316</v>
      </c>
      <c r="Z50" s="228">
        <v>310</v>
      </c>
      <c r="AA50" s="228">
        <v>312</v>
      </c>
      <c r="AB50" s="228">
        <v>278</v>
      </c>
      <c r="AC50" s="97"/>
      <c r="AD50" s="98">
        <f>O50-C50</f>
        <v>46</v>
      </c>
      <c r="AE50" s="99">
        <f>P50-D50</f>
        <v>242</v>
      </c>
      <c r="AF50" s="99">
        <f>Q50-E50</f>
        <v>275</v>
      </c>
      <c r="AG50" s="99">
        <f>R50-F50</f>
        <v>127</v>
      </c>
      <c r="AH50" s="99">
        <f>S50-G50</f>
        <v>55</v>
      </c>
      <c r="AI50" s="99">
        <f>T50-H50</f>
        <v>-48</v>
      </c>
      <c r="AJ50" s="99">
        <f>U50-I50</f>
        <v>-1</v>
      </c>
      <c r="AK50" s="99">
        <f>V50-J50</f>
        <v>-3</v>
      </c>
      <c r="AL50" s="99">
        <f>W50-K50</f>
        <v>-18</v>
      </c>
      <c r="AM50" s="99">
        <f>X50-L50</f>
        <v>-69</v>
      </c>
      <c r="AN50" s="99">
        <f>Y50-M50</f>
        <v>-50</v>
      </c>
      <c r="AO50" s="99">
        <f>Z50-N50</f>
        <v>74</v>
      </c>
      <c r="AP50" s="99">
        <f>AA50-O50</f>
        <v>7</v>
      </c>
      <c r="AQ50" s="99">
        <f>AB50-P50</f>
        <v>-303</v>
      </c>
      <c r="AR50" s="100"/>
      <c r="AS50" s="76">
        <f>IF(ISERROR(GETPIVOTDATA("VALUE",'CSS WK pvt'!$I$2,"DT_FILE",AS$8,"CD_CO",AS$6,"TRIM_CAT",TRIM(B50),"TRIM_LINE",A42))=TRUE,0,GETPIVOTDATA("VALUE",'CSS WK pvt'!$I$2,"DT_FILE",AS$8,"CD_CO",AS$6,"TRIM_CAT",TRIM(B50),"TRIM_LINE",A42))</f>
        <v>278</v>
      </c>
    </row>
    <row r="51" spans="1:45" s="71" customFormat="1" x14ac:dyDescent="0.35">
      <c r="A51" s="171"/>
      <c r="B51" s="72" t="s">
        <v>41</v>
      </c>
      <c r="C51" s="95">
        <v>69</v>
      </c>
      <c r="D51" s="96">
        <v>90</v>
      </c>
      <c r="E51" s="96">
        <v>67</v>
      </c>
      <c r="F51" s="96">
        <v>72</v>
      </c>
      <c r="G51" s="96">
        <v>68</v>
      </c>
      <c r="H51" s="96">
        <v>79</v>
      </c>
      <c r="I51" s="96">
        <v>75</v>
      </c>
      <c r="J51" s="96">
        <v>61</v>
      </c>
      <c r="K51" s="96">
        <v>95</v>
      </c>
      <c r="L51" s="96">
        <v>101</v>
      </c>
      <c r="M51" s="96">
        <v>93</v>
      </c>
      <c r="N51" s="97">
        <v>70</v>
      </c>
      <c r="O51" s="95">
        <v>84</v>
      </c>
      <c r="P51" s="96">
        <v>144</v>
      </c>
      <c r="Q51" s="96">
        <v>133</v>
      </c>
      <c r="R51" s="96">
        <v>123</v>
      </c>
      <c r="S51" s="96">
        <v>79</v>
      </c>
      <c r="T51" s="96">
        <v>78</v>
      </c>
      <c r="U51" s="228">
        <v>76</v>
      </c>
      <c r="V51" s="228">
        <v>80</v>
      </c>
      <c r="W51" s="228">
        <v>83</v>
      </c>
      <c r="X51" s="228">
        <v>107</v>
      </c>
      <c r="Y51" s="228">
        <v>92</v>
      </c>
      <c r="Z51" s="228">
        <v>110</v>
      </c>
      <c r="AA51" s="228">
        <v>91</v>
      </c>
      <c r="AB51" s="228">
        <v>79</v>
      </c>
      <c r="AC51" s="97"/>
      <c r="AD51" s="98">
        <f>O51-C51</f>
        <v>15</v>
      </c>
      <c r="AE51" s="99">
        <f>P51-D51</f>
        <v>54</v>
      </c>
      <c r="AF51" s="99">
        <f>Q51-E51</f>
        <v>66</v>
      </c>
      <c r="AG51" s="99">
        <f>R51-F51</f>
        <v>51</v>
      </c>
      <c r="AH51" s="99">
        <f>S51-G51</f>
        <v>11</v>
      </c>
      <c r="AI51" s="99">
        <f>T51-H51</f>
        <v>-1</v>
      </c>
      <c r="AJ51" s="99">
        <f>U51-I51</f>
        <v>1</v>
      </c>
      <c r="AK51" s="99">
        <f>V51-J51</f>
        <v>19</v>
      </c>
      <c r="AL51" s="99">
        <f>W51-K51</f>
        <v>-12</v>
      </c>
      <c r="AM51" s="99">
        <f>X51-L51</f>
        <v>6</v>
      </c>
      <c r="AN51" s="99">
        <f>Y51-M51</f>
        <v>-1</v>
      </c>
      <c r="AO51" s="99">
        <f>Z51-N51</f>
        <v>40</v>
      </c>
      <c r="AP51" s="99">
        <f>AA51-O51</f>
        <v>7</v>
      </c>
      <c r="AQ51" s="99">
        <f>AB51-P51</f>
        <v>-65</v>
      </c>
      <c r="AR51" s="100"/>
      <c r="AS51" s="76">
        <f>IF(ISERROR(GETPIVOTDATA("VALUE",'CSS WK pvt'!$I$2,"DT_FILE",AS$8,"CD_CO",AS$6,"TRIM_CAT",TRIM(B51),"TRIM_LINE",A42))=TRUE,0,GETPIVOTDATA("VALUE",'CSS WK pvt'!$I$2,"DT_FILE",AS$8,"CD_CO",AS$6,"TRIM_CAT",TRIM(B51),"TRIM_LINE",A42))</f>
        <v>79</v>
      </c>
    </row>
    <row r="52" spans="1:45" s="87" customFormat="1" x14ac:dyDescent="0.35">
      <c r="A52" s="172"/>
      <c r="B52" s="72" t="s">
        <v>42</v>
      </c>
      <c r="C52" s="159">
        <f>SUM(C43:C51)</f>
        <v>37303</v>
      </c>
      <c r="D52" s="160">
        <f t="shared" ref="D52:Q52" si="26">SUM(D43:D51)</f>
        <v>40155</v>
      </c>
      <c r="E52" s="160">
        <f t="shared" si="26"/>
        <v>41999</v>
      </c>
      <c r="F52" s="160">
        <f t="shared" si="26"/>
        <v>39544</v>
      </c>
      <c r="G52" s="160">
        <f t="shared" si="26"/>
        <v>34687</v>
      </c>
      <c r="H52" s="160">
        <f t="shared" si="26"/>
        <v>38838</v>
      </c>
      <c r="I52" s="160">
        <f t="shared" si="26"/>
        <v>41685</v>
      </c>
      <c r="J52" s="160">
        <f t="shared" si="26"/>
        <v>49085</v>
      </c>
      <c r="K52" s="160">
        <f t="shared" si="26"/>
        <v>49751</v>
      </c>
      <c r="L52" s="160">
        <f t="shared" si="26"/>
        <v>43461</v>
      </c>
      <c r="M52" s="160">
        <f t="shared" si="26"/>
        <v>44348</v>
      </c>
      <c r="N52" s="161">
        <f t="shared" si="26"/>
        <v>40087</v>
      </c>
      <c r="O52" s="159">
        <f t="shared" si="26"/>
        <v>51559</v>
      </c>
      <c r="P52" s="160">
        <f t="shared" si="26"/>
        <v>60387</v>
      </c>
      <c r="Q52" s="160">
        <f t="shared" si="26"/>
        <v>47690</v>
      </c>
      <c r="R52" s="160">
        <v>40865</v>
      </c>
      <c r="S52" s="160">
        <v>35979</v>
      </c>
      <c r="T52" s="160">
        <v>36409</v>
      </c>
      <c r="U52" s="229">
        <v>41224</v>
      </c>
      <c r="V52" s="229">
        <f t="shared" ref="V52:AA52" si="27">SUM(V43+V46+V49+V50+V51)</f>
        <v>50862</v>
      </c>
      <c r="W52" s="229">
        <f t="shared" si="27"/>
        <v>46082</v>
      </c>
      <c r="X52" s="229">
        <f t="shared" si="27"/>
        <v>38644</v>
      </c>
      <c r="Y52" s="229">
        <f t="shared" si="27"/>
        <v>32081</v>
      </c>
      <c r="Z52" s="229">
        <f t="shared" si="27"/>
        <v>32576</v>
      </c>
      <c r="AA52" s="229">
        <f t="shared" si="27"/>
        <v>37473</v>
      </c>
      <c r="AB52" s="229">
        <v>36190</v>
      </c>
      <c r="AC52" s="161"/>
      <c r="AD52" s="101">
        <f t="shared" ref="AD52:AI52" si="28">SUM(AD43:AD51)</f>
        <v>14256</v>
      </c>
      <c r="AE52" s="162">
        <f t="shared" si="28"/>
        <v>20232</v>
      </c>
      <c r="AF52" s="162">
        <f t="shared" si="28"/>
        <v>5691</v>
      </c>
      <c r="AG52" s="162">
        <f t="shared" si="28"/>
        <v>1321</v>
      </c>
      <c r="AH52" s="162">
        <f t="shared" si="28"/>
        <v>1292</v>
      </c>
      <c r="AI52" s="162">
        <f t="shared" si="28"/>
        <v>-2429</v>
      </c>
      <c r="AJ52" s="162">
        <f t="shared" ref="AJ52:AK52" si="29">SUM(AJ43:AJ51)</f>
        <v>-461</v>
      </c>
      <c r="AK52" s="162">
        <f t="shared" si="29"/>
        <v>1777</v>
      </c>
      <c r="AL52" s="162">
        <f t="shared" ref="AL52:AM52" si="30">SUM(AL43:AL51)</f>
        <v>-3669</v>
      </c>
      <c r="AM52" s="162">
        <f t="shared" si="30"/>
        <v>-4817</v>
      </c>
      <c r="AN52" s="162">
        <f t="shared" ref="AN52:AO52" si="31">SUM(AN43:AN51)</f>
        <v>-12267</v>
      </c>
      <c r="AO52" s="162">
        <f t="shared" si="31"/>
        <v>-7511</v>
      </c>
      <c r="AP52" s="162">
        <f t="shared" ref="AP52:AQ52" si="32">SUM(AP43:AP51)</f>
        <v>-14086</v>
      </c>
      <c r="AQ52" s="162">
        <f t="shared" si="32"/>
        <v>-24197</v>
      </c>
      <c r="AR52" s="163"/>
      <c r="AS52" s="162">
        <f>AS43+AS46+AS49+AS50+AS51</f>
        <v>36190</v>
      </c>
    </row>
    <row r="53" spans="1:45" s="71" customFormat="1" x14ac:dyDescent="0.35">
      <c r="A53" s="171">
        <f>+A42+1</f>
        <v>5</v>
      </c>
      <c r="B53" s="102" t="s">
        <v>20</v>
      </c>
      <c r="C53" s="103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5"/>
      <c r="O53" s="103"/>
      <c r="P53" s="104"/>
      <c r="Q53" s="104"/>
      <c r="R53" s="104"/>
      <c r="S53" s="104"/>
      <c r="T53" s="104"/>
      <c r="U53" s="230"/>
      <c r="V53" s="230"/>
      <c r="W53" s="230"/>
      <c r="X53" s="230"/>
      <c r="Y53" s="230"/>
      <c r="Z53" s="230"/>
      <c r="AA53" s="230"/>
      <c r="AB53" s="230"/>
      <c r="AC53" s="105"/>
      <c r="AD53" s="106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8"/>
      <c r="AS53" s="106"/>
    </row>
    <row r="54" spans="1:45" s="71" customFormat="1" x14ac:dyDescent="0.35">
      <c r="A54" s="171"/>
      <c r="B54" s="72" t="s">
        <v>37</v>
      </c>
      <c r="C54" s="95">
        <v>56403</v>
      </c>
      <c r="D54" s="96">
        <v>56219</v>
      </c>
      <c r="E54" s="96">
        <v>57228</v>
      </c>
      <c r="F54" s="96">
        <v>59697</v>
      </c>
      <c r="G54" s="96">
        <v>60324</v>
      </c>
      <c r="H54" s="96">
        <v>59224</v>
      </c>
      <c r="I54" s="96">
        <v>59350</v>
      </c>
      <c r="J54" s="96">
        <v>61416</v>
      </c>
      <c r="K54" s="96">
        <v>69197</v>
      </c>
      <c r="L54" s="96">
        <v>73085</v>
      </c>
      <c r="M54" s="96">
        <v>75335</v>
      </c>
      <c r="N54" s="97">
        <v>73393</v>
      </c>
      <c r="O54" s="95">
        <v>76989</v>
      </c>
      <c r="P54" s="96">
        <v>86550</v>
      </c>
      <c r="Q54" s="96">
        <v>97908</v>
      </c>
      <c r="R54" s="96">
        <v>100619</v>
      </c>
      <c r="S54" s="96">
        <v>98258</v>
      </c>
      <c r="T54" s="96">
        <v>97263</v>
      </c>
      <c r="U54" s="228">
        <v>97999</v>
      </c>
      <c r="V54" s="228">
        <v>104640</v>
      </c>
      <c r="W54" s="228">
        <v>112141</v>
      </c>
      <c r="X54" s="228">
        <v>115885</v>
      </c>
      <c r="Y54" s="228">
        <v>111471</v>
      </c>
      <c r="Z54" s="228">
        <v>106116</v>
      </c>
      <c r="AA54" s="228">
        <v>99687</v>
      </c>
      <c r="AB54" s="228">
        <v>102460</v>
      </c>
      <c r="AC54" s="97"/>
      <c r="AD54" s="98">
        <f>O54-C54</f>
        <v>20586</v>
      </c>
      <c r="AE54" s="99">
        <f>P54-D54</f>
        <v>30331</v>
      </c>
      <c r="AF54" s="99">
        <f>Q54-E54</f>
        <v>40680</v>
      </c>
      <c r="AG54" s="99">
        <f>R54-F54</f>
        <v>40922</v>
      </c>
      <c r="AH54" s="99">
        <f>S54-G54</f>
        <v>37934</v>
      </c>
      <c r="AI54" s="99">
        <f>T54-H54</f>
        <v>38039</v>
      </c>
      <c r="AJ54" s="99">
        <f>U54-I54</f>
        <v>38649</v>
      </c>
      <c r="AK54" s="99">
        <f>V54-J54</f>
        <v>43224</v>
      </c>
      <c r="AL54" s="99">
        <f>W54-K54</f>
        <v>42944</v>
      </c>
      <c r="AM54" s="99">
        <f>X54-L54</f>
        <v>42800</v>
      </c>
      <c r="AN54" s="99">
        <f>Y54-M54</f>
        <v>36136</v>
      </c>
      <c r="AO54" s="99">
        <f>Z54-N54</f>
        <v>32723</v>
      </c>
      <c r="AP54" s="99">
        <f>AA54-O54</f>
        <v>22698</v>
      </c>
      <c r="AQ54" s="99">
        <f>AB54-P54</f>
        <v>15910</v>
      </c>
      <c r="AR54" s="100"/>
      <c r="AS54" s="76">
        <f>IF(ISERROR(GETPIVOTDATA("VALUE",'CSS WK pvt'!$I$2,"DT_FILE",AS$8,"CD_CO",AS$6,"TRIM_CAT",TRIM(B54),"TRIM_LINE",A53))=TRUE,0,GETPIVOTDATA("VALUE",'CSS WK pvt'!$I$2,"DT_FILE",AS$8,"CD_CO",AS$6,"TRIM_CAT",TRIM(B54),"TRIM_LINE",A53))</f>
        <v>102460</v>
      </c>
    </row>
    <row r="55" spans="1:45" s="71" customFormat="1" x14ac:dyDescent="0.35">
      <c r="A55" s="171"/>
      <c r="B55" s="254" t="s">
        <v>399</v>
      </c>
      <c r="C55" s="95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7"/>
      <c r="O55" s="95"/>
      <c r="P55" s="96"/>
      <c r="Q55" s="96"/>
      <c r="R55" s="96"/>
      <c r="S55" s="96"/>
      <c r="T55" s="96"/>
      <c r="U55" s="228"/>
      <c r="V55" s="228"/>
      <c r="W55" s="253">
        <f>W54-W56</f>
        <v>55056</v>
      </c>
      <c r="X55" s="253">
        <f>X54-X56</f>
        <v>55510</v>
      </c>
      <c r="Y55" s="253">
        <f>Y54-Y56</f>
        <v>53649</v>
      </c>
      <c r="Z55" s="253">
        <v>50327</v>
      </c>
      <c r="AA55" s="253">
        <v>47284</v>
      </c>
      <c r="AB55" s="253">
        <v>48012</v>
      </c>
      <c r="AC55" s="97"/>
      <c r="AD55" s="98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99"/>
      <c r="AP55" s="99"/>
      <c r="AQ55" s="99"/>
      <c r="AR55" s="100"/>
      <c r="AS55" s="76">
        <f>GETPIVOTDATA("VALUE",'CSS ESCO pvt'!$I$3,"DATE_FILE",$AS$8,"COMPANY",$AS$6,"TRIM_CAT","Residential-GRID","TRIM_LINE",A53)</f>
        <v>48012</v>
      </c>
    </row>
    <row r="56" spans="1:45" s="71" customFormat="1" x14ac:dyDescent="0.35">
      <c r="A56" s="171"/>
      <c r="B56" s="254" t="s">
        <v>400</v>
      </c>
      <c r="C56" s="95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7"/>
      <c r="O56" s="95"/>
      <c r="P56" s="96"/>
      <c r="Q56" s="96"/>
      <c r="R56" s="96"/>
      <c r="S56" s="96"/>
      <c r="T56" s="96"/>
      <c r="U56" s="228"/>
      <c r="V56" s="228"/>
      <c r="W56" s="253">
        <v>57085</v>
      </c>
      <c r="X56" s="253">
        <v>60375</v>
      </c>
      <c r="Y56" s="253">
        <v>57822</v>
      </c>
      <c r="Z56" s="253">
        <v>55789</v>
      </c>
      <c r="AA56" s="253">
        <v>52403</v>
      </c>
      <c r="AB56" s="253">
        <v>54448</v>
      </c>
      <c r="AC56" s="97"/>
      <c r="AD56" s="98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99"/>
      <c r="AP56" s="99"/>
      <c r="AQ56" s="99"/>
      <c r="AR56" s="100"/>
      <c r="AS56" s="92">
        <f>AS54-AS55</f>
        <v>54448</v>
      </c>
    </row>
    <row r="57" spans="1:45" s="71" customFormat="1" x14ac:dyDescent="0.35">
      <c r="A57" s="171"/>
      <c r="B57" s="72" t="s">
        <v>38</v>
      </c>
      <c r="C57" s="95">
        <v>28182</v>
      </c>
      <c r="D57" s="96">
        <v>28184</v>
      </c>
      <c r="E57" s="96">
        <v>27562</v>
      </c>
      <c r="F57" s="96">
        <v>28034</v>
      </c>
      <c r="G57" s="96">
        <v>28240</v>
      </c>
      <c r="H57" s="96">
        <v>28234</v>
      </c>
      <c r="I57" s="96">
        <v>28436</v>
      </c>
      <c r="J57" s="96">
        <v>29211</v>
      </c>
      <c r="K57" s="96">
        <v>31614</v>
      </c>
      <c r="L57" s="96">
        <v>33219</v>
      </c>
      <c r="M57" s="96">
        <v>34653</v>
      </c>
      <c r="N57" s="97">
        <v>34225</v>
      </c>
      <c r="O57" s="95">
        <v>34673</v>
      </c>
      <c r="P57" s="96">
        <v>38379</v>
      </c>
      <c r="Q57" s="96">
        <v>37513</v>
      </c>
      <c r="R57" s="96">
        <v>36924</v>
      </c>
      <c r="S57" s="96">
        <v>38854</v>
      </c>
      <c r="T57" s="96">
        <v>37826</v>
      </c>
      <c r="U57" s="228">
        <v>36788</v>
      </c>
      <c r="V57" s="228">
        <v>36605</v>
      </c>
      <c r="W57" s="228">
        <v>40944</v>
      </c>
      <c r="X57" s="228">
        <v>43778</v>
      </c>
      <c r="Y57" s="228">
        <v>42367</v>
      </c>
      <c r="Z57" s="228">
        <v>43694</v>
      </c>
      <c r="AA57" s="228">
        <v>43820</v>
      </c>
      <c r="AB57" s="228">
        <v>42768</v>
      </c>
      <c r="AC57" s="97"/>
      <c r="AD57" s="98">
        <f>O57-C57</f>
        <v>6491</v>
      </c>
      <c r="AE57" s="99">
        <f>P57-D57</f>
        <v>10195</v>
      </c>
      <c r="AF57" s="99">
        <f>Q57-E57</f>
        <v>9951</v>
      </c>
      <c r="AG57" s="99">
        <f>R57-F57</f>
        <v>8890</v>
      </c>
      <c r="AH57" s="99">
        <f>S57-G57</f>
        <v>10614</v>
      </c>
      <c r="AI57" s="99">
        <f>T57-H57</f>
        <v>9592</v>
      </c>
      <c r="AJ57" s="99">
        <f>U57-I57</f>
        <v>8352</v>
      </c>
      <c r="AK57" s="99">
        <f>V57-J57</f>
        <v>7394</v>
      </c>
      <c r="AL57" s="99">
        <f>W57-K57</f>
        <v>9330</v>
      </c>
      <c r="AM57" s="99">
        <f>X57-L57</f>
        <v>10559</v>
      </c>
      <c r="AN57" s="99">
        <f>Y57-M57</f>
        <v>7714</v>
      </c>
      <c r="AO57" s="99">
        <f>Z57-N57</f>
        <v>9469</v>
      </c>
      <c r="AP57" s="99">
        <f>AA57-O57</f>
        <v>9147</v>
      </c>
      <c r="AQ57" s="99">
        <f>AB57-P57</f>
        <v>4389</v>
      </c>
      <c r="AR57" s="100"/>
      <c r="AS57" s="76">
        <f>IF(ISERROR(GETPIVOTDATA("VALUE",'CSS WK pvt'!$I$2,"DT_FILE",AS$8,"CD_CO",AS$6,"TRIM_CAT",TRIM(B57),"TRIM_LINE",A53))=TRUE,0,GETPIVOTDATA("VALUE",'CSS WK pvt'!$I$2,"DT_FILE",AS$8,"CD_CO",AS$6,"TRIM_CAT",TRIM(B57),"TRIM_LINE",A53))</f>
        <v>42768</v>
      </c>
    </row>
    <row r="58" spans="1:45" s="71" customFormat="1" x14ac:dyDescent="0.35">
      <c r="A58" s="171"/>
      <c r="B58" s="254" t="s">
        <v>399</v>
      </c>
      <c r="C58" s="95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7"/>
      <c r="O58" s="95"/>
      <c r="P58" s="96"/>
      <c r="Q58" s="96"/>
      <c r="R58" s="96"/>
      <c r="S58" s="96"/>
      <c r="T58" s="96"/>
      <c r="U58" s="228"/>
      <c r="V58" s="228"/>
      <c r="W58" s="253">
        <f>W57-W59</f>
        <v>17417</v>
      </c>
      <c r="X58" s="253">
        <f>X57-X59</f>
        <v>19126</v>
      </c>
      <c r="Y58" s="253">
        <f>Y57-Y59</f>
        <v>18334</v>
      </c>
      <c r="Z58" s="253">
        <v>18988</v>
      </c>
      <c r="AA58" s="253">
        <v>18865</v>
      </c>
      <c r="AB58" s="253">
        <v>18398</v>
      </c>
      <c r="AC58" s="97"/>
      <c r="AD58" s="98"/>
      <c r="AE58" s="99"/>
      <c r="AF58" s="99"/>
      <c r="AG58" s="99"/>
      <c r="AH58" s="99"/>
      <c r="AI58" s="99"/>
      <c r="AJ58" s="99"/>
      <c r="AK58" s="99"/>
      <c r="AL58" s="99"/>
      <c r="AM58" s="99"/>
      <c r="AN58" s="99"/>
      <c r="AO58" s="99"/>
      <c r="AP58" s="99"/>
      <c r="AQ58" s="99"/>
      <c r="AR58" s="100"/>
      <c r="AS58" s="76">
        <f>GETPIVOTDATA("VALUE",'CSS ESCO pvt'!$I$3,"DATE_FILE",$AS$8,"COMPANY",$AS$6,"TRIM_CAT","Low Income Residential-GRID","TRIM_LINE",A53)</f>
        <v>18398</v>
      </c>
    </row>
    <row r="59" spans="1:45" s="71" customFormat="1" x14ac:dyDescent="0.35">
      <c r="A59" s="171"/>
      <c r="B59" s="254" t="s">
        <v>400</v>
      </c>
      <c r="C59" s="95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7"/>
      <c r="O59" s="95"/>
      <c r="P59" s="96"/>
      <c r="Q59" s="96"/>
      <c r="R59" s="96"/>
      <c r="S59" s="96"/>
      <c r="T59" s="96"/>
      <c r="U59" s="228"/>
      <c r="V59" s="228"/>
      <c r="W59" s="253">
        <v>23527</v>
      </c>
      <c r="X59" s="253">
        <v>24652</v>
      </c>
      <c r="Y59" s="253">
        <v>24033</v>
      </c>
      <c r="Z59" s="253">
        <v>24706</v>
      </c>
      <c r="AA59" s="253">
        <v>24955</v>
      </c>
      <c r="AB59" s="253">
        <v>24370</v>
      </c>
      <c r="AC59" s="97"/>
      <c r="AD59" s="98"/>
      <c r="AE59" s="99"/>
      <c r="AF59" s="99"/>
      <c r="AG59" s="99"/>
      <c r="AH59" s="99"/>
      <c r="AI59" s="99"/>
      <c r="AJ59" s="99"/>
      <c r="AK59" s="99"/>
      <c r="AL59" s="99"/>
      <c r="AM59" s="99"/>
      <c r="AN59" s="99"/>
      <c r="AO59" s="99"/>
      <c r="AP59" s="99"/>
      <c r="AQ59" s="99"/>
      <c r="AR59" s="100"/>
      <c r="AS59" s="92">
        <f>AS57-AS58</f>
        <v>24370</v>
      </c>
    </row>
    <row r="60" spans="1:45" s="71" customFormat="1" x14ac:dyDescent="0.35">
      <c r="A60" s="171"/>
      <c r="B60" s="72" t="s">
        <v>39</v>
      </c>
      <c r="C60" s="95">
        <v>5632</v>
      </c>
      <c r="D60" s="96">
        <v>5748</v>
      </c>
      <c r="E60" s="96">
        <v>6474</v>
      </c>
      <c r="F60" s="96">
        <v>6650</v>
      </c>
      <c r="G60" s="96">
        <v>6822</v>
      </c>
      <c r="H60" s="96">
        <v>6624</v>
      </c>
      <c r="I60" s="96">
        <v>6659</v>
      </c>
      <c r="J60" s="96">
        <v>6651</v>
      </c>
      <c r="K60" s="96">
        <v>6940</v>
      </c>
      <c r="L60" s="96">
        <v>7099</v>
      </c>
      <c r="M60" s="96">
        <v>7404</v>
      </c>
      <c r="N60" s="97">
        <v>6894</v>
      </c>
      <c r="O60" s="95">
        <v>7445</v>
      </c>
      <c r="P60" s="96">
        <v>9900</v>
      </c>
      <c r="Q60" s="96">
        <v>12734</v>
      </c>
      <c r="R60" s="96">
        <v>13173</v>
      </c>
      <c r="S60" s="96">
        <v>12932</v>
      </c>
      <c r="T60" s="96">
        <v>12041</v>
      </c>
      <c r="U60" s="228">
        <v>11408</v>
      </c>
      <c r="V60" s="228">
        <v>10083</v>
      </c>
      <c r="W60" s="228">
        <v>10313</v>
      </c>
      <c r="X60" s="228">
        <v>10738</v>
      </c>
      <c r="Y60" s="228">
        <v>10745</v>
      </c>
      <c r="Z60" s="228">
        <v>10383</v>
      </c>
      <c r="AA60" s="228">
        <v>9767</v>
      </c>
      <c r="AB60" s="228">
        <v>10121</v>
      </c>
      <c r="AC60" s="97"/>
      <c r="AD60" s="98">
        <f>O60-C60</f>
        <v>1813</v>
      </c>
      <c r="AE60" s="99">
        <f>P60-D60</f>
        <v>4152</v>
      </c>
      <c r="AF60" s="99">
        <f>Q60-E60</f>
        <v>6260</v>
      </c>
      <c r="AG60" s="99">
        <f>R60-F60</f>
        <v>6523</v>
      </c>
      <c r="AH60" s="99">
        <f>S60-G60</f>
        <v>6110</v>
      </c>
      <c r="AI60" s="99">
        <f>T60-H60</f>
        <v>5417</v>
      </c>
      <c r="AJ60" s="99">
        <f>U60-I60</f>
        <v>4749</v>
      </c>
      <c r="AK60" s="99">
        <f>V60-J60</f>
        <v>3432</v>
      </c>
      <c r="AL60" s="99">
        <f>W60-K60</f>
        <v>3373</v>
      </c>
      <c r="AM60" s="99">
        <f>X60-L60</f>
        <v>3639</v>
      </c>
      <c r="AN60" s="99">
        <f>Y60-M60</f>
        <v>3341</v>
      </c>
      <c r="AO60" s="99">
        <f>Z60-N60</f>
        <v>3489</v>
      </c>
      <c r="AP60" s="99">
        <f>AA60-O60</f>
        <v>2322</v>
      </c>
      <c r="AQ60" s="99">
        <f>AB60-P60</f>
        <v>221</v>
      </c>
      <c r="AR60" s="100"/>
      <c r="AS60" s="76">
        <f>IF(ISERROR(GETPIVOTDATA("VALUE",'CSS WK pvt'!$I$2,"DT_FILE",AS$8,"CD_CO",AS$6,"TRIM_CAT",TRIM(B60),"TRIM_LINE",A53))=TRUE,0,GETPIVOTDATA("VALUE",'CSS WK pvt'!$I$2,"DT_FILE",AS$8,"CD_CO",AS$6,"TRIM_CAT",TRIM(B60),"TRIM_LINE",A53))</f>
        <v>10121</v>
      </c>
    </row>
    <row r="61" spans="1:45" s="71" customFormat="1" x14ac:dyDescent="0.35">
      <c r="A61" s="171"/>
      <c r="B61" s="72" t="s">
        <v>40</v>
      </c>
      <c r="C61" s="95">
        <v>304</v>
      </c>
      <c r="D61" s="96">
        <v>303</v>
      </c>
      <c r="E61" s="96">
        <v>306</v>
      </c>
      <c r="F61" s="96">
        <v>315</v>
      </c>
      <c r="G61" s="96">
        <v>305</v>
      </c>
      <c r="H61" s="96">
        <v>307</v>
      </c>
      <c r="I61" s="96">
        <v>320</v>
      </c>
      <c r="J61" s="96">
        <v>310</v>
      </c>
      <c r="K61" s="96">
        <v>328</v>
      </c>
      <c r="L61" s="96">
        <v>335</v>
      </c>
      <c r="M61" s="96">
        <v>334</v>
      </c>
      <c r="N61" s="97">
        <v>356</v>
      </c>
      <c r="O61" s="95">
        <v>370</v>
      </c>
      <c r="P61" s="96">
        <v>485</v>
      </c>
      <c r="Q61" s="96">
        <v>690</v>
      </c>
      <c r="R61" s="96">
        <v>736</v>
      </c>
      <c r="S61" s="96">
        <v>672</v>
      </c>
      <c r="T61" s="96">
        <v>674</v>
      </c>
      <c r="U61" s="228">
        <v>572</v>
      </c>
      <c r="V61" s="228">
        <v>537</v>
      </c>
      <c r="W61" s="228">
        <v>533</v>
      </c>
      <c r="X61" s="228">
        <v>557</v>
      </c>
      <c r="Y61" s="228">
        <v>564</v>
      </c>
      <c r="Z61" s="228">
        <v>562</v>
      </c>
      <c r="AA61" s="228">
        <v>485</v>
      </c>
      <c r="AB61" s="228">
        <v>499</v>
      </c>
      <c r="AC61" s="97"/>
      <c r="AD61" s="98">
        <f>O61-C61</f>
        <v>66</v>
      </c>
      <c r="AE61" s="99">
        <f>P61-D61</f>
        <v>182</v>
      </c>
      <c r="AF61" s="99">
        <f>Q61-E61</f>
        <v>384</v>
      </c>
      <c r="AG61" s="99">
        <f>R61-F61</f>
        <v>421</v>
      </c>
      <c r="AH61" s="99">
        <f>S61-G61</f>
        <v>367</v>
      </c>
      <c r="AI61" s="99">
        <f>T61-H61</f>
        <v>367</v>
      </c>
      <c r="AJ61" s="99">
        <f>U61-I61</f>
        <v>252</v>
      </c>
      <c r="AK61" s="99">
        <f>V61-J61</f>
        <v>227</v>
      </c>
      <c r="AL61" s="99">
        <f>W61-K61</f>
        <v>205</v>
      </c>
      <c r="AM61" s="99">
        <f>X61-L61</f>
        <v>222</v>
      </c>
      <c r="AN61" s="99">
        <f>Y61-M61</f>
        <v>230</v>
      </c>
      <c r="AO61" s="99">
        <f>Z61-N61</f>
        <v>206</v>
      </c>
      <c r="AP61" s="99">
        <f>AA61-O61</f>
        <v>115</v>
      </c>
      <c r="AQ61" s="99">
        <f>AB61-P61</f>
        <v>14</v>
      </c>
      <c r="AR61" s="100"/>
      <c r="AS61" s="76">
        <f>IF(ISERROR(GETPIVOTDATA("VALUE",'CSS WK pvt'!$I$2,"DT_FILE",AS$8,"CD_CO",AS$6,"TRIM_CAT",TRIM(B61),"TRIM_LINE",A53))=TRUE,0,GETPIVOTDATA("VALUE",'CSS WK pvt'!$I$2,"DT_FILE",AS$8,"CD_CO",AS$6,"TRIM_CAT",TRIM(B61),"TRIM_LINE",A53))</f>
        <v>499</v>
      </c>
    </row>
    <row r="62" spans="1:45" s="71" customFormat="1" x14ac:dyDescent="0.35">
      <c r="A62" s="171"/>
      <c r="B62" s="72" t="s">
        <v>41</v>
      </c>
      <c r="C62" s="95">
        <v>83</v>
      </c>
      <c r="D62" s="96">
        <v>83</v>
      </c>
      <c r="E62" s="96">
        <v>84</v>
      </c>
      <c r="F62" s="96">
        <v>71</v>
      </c>
      <c r="G62" s="96">
        <v>75</v>
      </c>
      <c r="H62" s="96">
        <v>80</v>
      </c>
      <c r="I62" s="96">
        <v>86</v>
      </c>
      <c r="J62" s="96">
        <v>81</v>
      </c>
      <c r="K62" s="96">
        <v>84</v>
      </c>
      <c r="L62" s="96">
        <v>93</v>
      </c>
      <c r="M62" s="96">
        <v>111</v>
      </c>
      <c r="N62" s="97">
        <v>93</v>
      </c>
      <c r="O62" s="95">
        <v>99</v>
      </c>
      <c r="P62" s="96">
        <v>126</v>
      </c>
      <c r="Q62" s="96">
        <v>172</v>
      </c>
      <c r="R62" s="96">
        <v>185</v>
      </c>
      <c r="S62" s="96">
        <v>165</v>
      </c>
      <c r="T62" s="96">
        <v>158</v>
      </c>
      <c r="U62" s="228">
        <v>129</v>
      </c>
      <c r="V62" s="228">
        <v>125</v>
      </c>
      <c r="W62" s="228">
        <v>117</v>
      </c>
      <c r="X62" s="228">
        <v>122</v>
      </c>
      <c r="Y62" s="228">
        <v>135</v>
      </c>
      <c r="Z62" s="228">
        <v>128</v>
      </c>
      <c r="AA62" s="228">
        <v>116</v>
      </c>
      <c r="AB62" s="228">
        <v>119</v>
      </c>
      <c r="AC62" s="97"/>
      <c r="AD62" s="98">
        <f>O62-C62</f>
        <v>16</v>
      </c>
      <c r="AE62" s="99">
        <f>P62-D62</f>
        <v>43</v>
      </c>
      <c r="AF62" s="99">
        <f>Q62-E62</f>
        <v>88</v>
      </c>
      <c r="AG62" s="99">
        <f>R62-F62</f>
        <v>114</v>
      </c>
      <c r="AH62" s="99">
        <f>S62-G62</f>
        <v>90</v>
      </c>
      <c r="AI62" s="99">
        <f>T62-H62</f>
        <v>78</v>
      </c>
      <c r="AJ62" s="99">
        <f>U62-I62</f>
        <v>43</v>
      </c>
      <c r="AK62" s="99">
        <f>V62-J62</f>
        <v>44</v>
      </c>
      <c r="AL62" s="99">
        <f>W62-K62</f>
        <v>33</v>
      </c>
      <c r="AM62" s="99">
        <f>X62-L62</f>
        <v>29</v>
      </c>
      <c r="AN62" s="99">
        <f>Y62-M62</f>
        <v>24</v>
      </c>
      <c r="AO62" s="99">
        <f>Z62-N62</f>
        <v>35</v>
      </c>
      <c r="AP62" s="99">
        <f>AA62-O62</f>
        <v>17</v>
      </c>
      <c r="AQ62" s="99">
        <f>AB62-P62</f>
        <v>-7</v>
      </c>
      <c r="AR62" s="100"/>
      <c r="AS62" s="76">
        <f>IF(ISERROR(GETPIVOTDATA("VALUE",'CSS WK pvt'!$I$2,"DT_FILE",AS$8,"CD_CO",AS$6,"TRIM_CAT",TRIM(B62),"TRIM_LINE",A53))=TRUE,0,GETPIVOTDATA("VALUE",'CSS WK pvt'!$I$2,"DT_FILE",AS$8,"CD_CO",AS$6,"TRIM_CAT",TRIM(B62),"TRIM_LINE",A53))</f>
        <v>119</v>
      </c>
    </row>
    <row r="63" spans="1:45" s="87" customFormat="1" ht="15" thickBot="1" x14ac:dyDescent="0.4">
      <c r="A63" s="172"/>
      <c r="B63" s="80" t="s">
        <v>42</v>
      </c>
      <c r="C63" s="81">
        <f>SUM(C54:C62)</f>
        <v>90604</v>
      </c>
      <c r="D63" s="82">
        <f t="shared" ref="D63:Q63" si="33">SUM(D54:D62)</f>
        <v>90537</v>
      </c>
      <c r="E63" s="82">
        <f t="shared" si="33"/>
        <v>91654</v>
      </c>
      <c r="F63" s="82">
        <f t="shared" si="33"/>
        <v>94767</v>
      </c>
      <c r="G63" s="82">
        <f t="shared" si="33"/>
        <v>95766</v>
      </c>
      <c r="H63" s="82">
        <f t="shared" si="33"/>
        <v>94469</v>
      </c>
      <c r="I63" s="82">
        <f t="shared" si="33"/>
        <v>94851</v>
      </c>
      <c r="J63" s="82">
        <f t="shared" si="33"/>
        <v>97669</v>
      </c>
      <c r="K63" s="82">
        <f t="shared" si="33"/>
        <v>108163</v>
      </c>
      <c r="L63" s="82">
        <f t="shared" si="33"/>
        <v>113831</v>
      </c>
      <c r="M63" s="82">
        <f t="shared" si="33"/>
        <v>117837</v>
      </c>
      <c r="N63" s="83">
        <f t="shared" si="33"/>
        <v>114961</v>
      </c>
      <c r="O63" s="81">
        <f t="shared" si="33"/>
        <v>119576</v>
      </c>
      <c r="P63" s="82">
        <f t="shared" si="33"/>
        <v>135440</v>
      </c>
      <c r="Q63" s="82">
        <f t="shared" si="33"/>
        <v>149017</v>
      </c>
      <c r="R63" s="82">
        <v>151637</v>
      </c>
      <c r="S63" s="82">
        <v>150881</v>
      </c>
      <c r="T63" s="82">
        <v>147962</v>
      </c>
      <c r="U63" s="226">
        <v>146896</v>
      </c>
      <c r="V63" s="226">
        <v>151990</v>
      </c>
      <c r="W63" s="226">
        <f>SUM(W54+W57+W60+W61+W62)</f>
        <v>164048</v>
      </c>
      <c r="X63" s="226">
        <f t="shared" ref="X63:AA63" si="34">SUM(X54+X57+X60+X61+X62)</f>
        <v>171080</v>
      </c>
      <c r="Y63" s="226">
        <f t="shared" si="34"/>
        <v>165282</v>
      </c>
      <c r="Z63" s="226">
        <v>160883</v>
      </c>
      <c r="AA63" s="226">
        <f t="shared" si="34"/>
        <v>153875</v>
      </c>
      <c r="AB63" s="226">
        <v>155967</v>
      </c>
      <c r="AC63" s="83"/>
      <c r="AD63" s="84">
        <f t="shared" ref="AD63:AI63" si="35">SUM(AD54:AD62)</f>
        <v>28972</v>
      </c>
      <c r="AE63" s="85">
        <f t="shared" si="35"/>
        <v>44903</v>
      </c>
      <c r="AF63" s="85">
        <f t="shared" si="35"/>
        <v>57363</v>
      </c>
      <c r="AG63" s="85">
        <f t="shared" si="35"/>
        <v>56870</v>
      </c>
      <c r="AH63" s="85">
        <f t="shared" si="35"/>
        <v>55115</v>
      </c>
      <c r="AI63" s="85">
        <f t="shared" si="35"/>
        <v>53493</v>
      </c>
      <c r="AJ63" s="85">
        <f t="shared" ref="AJ63:AK63" si="36">SUM(AJ54:AJ62)</f>
        <v>52045</v>
      </c>
      <c r="AK63" s="85">
        <f t="shared" si="36"/>
        <v>54321</v>
      </c>
      <c r="AL63" s="85">
        <f t="shared" ref="AL63:AM63" si="37">SUM(AL54:AL62)</f>
        <v>55885</v>
      </c>
      <c r="AM63" s="85">
        <f t="shared" si="37"/>
        <v>57249</v>
      </c>
      <c r="AN63" s="85">
        <f t="shared" ref="AN63:AO63" si="38">SUM(AN54:AN62)</f>
        <v>47445</v>
      </c>
      <c r="AO63" s="85">
        <f t="shared" si="38"/>
        <v>45922</v>
      </c>
      <c r="AP63" s="85">
        <f t="shared" ref="AP63:AQ63" si="39">SUM(AP54:AP62)</f>
        <v>34299</v>
      </c>
      <c r="AQ63" s="85">
        <f t="shared" si="39"/>
        <v>20527</v>
      </c>
      <c r="AR63" s="86"/>
      <c r="AS63" s="84">
        <f>AS54+AS57+AS60+AS61+AS62</f>
        <v>155967</v>
      </c>
    </row>
    <row r="64" spans="1:45" s="47" customFormat="1" x14ac:dyDescent="0.35">
      <c r="A64" s="171">
        <f>+A53+1</f>
        <v>6</v>
      </c>
      <c r="B64" s="46" t="s">
        <v>29</v>
      </c>
      <c r="C64" s="109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1"/>
      <c r="O64" s="109"/>
      <c r="P64" s="110"/>
      <c r="Q64" s="110"/>
      <c r="R64" s="110"/>
      <c r="S64" s="110"/>
      <c r="T64" s="110"/>
      <c r="U64" s="231"/>
      <c r="V64" s="231"/>
      <c r="W64" s="231"/>
      <c r="X64" s="231"/>
      <c r="Y64" s="231"/>
      <c r="Z64" s="231"/>
      <c r="AA64" s="231"/>
      <c r="AB64" s="231"/>
      <c r="AC64" s="111"/>
      <c r="AD64" s="112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  <c r="AO64" s="113"/>
      <c r="AP64" s="113"/>
      <c r="AQ64" s="113"/>
      <c r="AR64" s="114"/>
      <c r="AS64" s="112"/>
    </row>
    <row r="65" spans="1:45" s="47" customFormat="1" x14ac:dyDescent="0.35">
      <c r="A65" s="171"/>
      <c r="B65" s="48" t="s">
        <v>37</v>
      </c>
      <c r="C65" s="49">
        <v>25303667.899999999</v>
      </c>
      <c r="D65" s="50">
        <v>26196615.16</v>
      </c>
      <c r="E65" s="50">
        <v>21368095.739999998</v>
      </c>
      <c r="F65" s="50">
        <v>17123841.969999999</v>
      </c>
      <c r="G65" s="50">
        <v>18711939.34</v>
      </c>
      <c r="H65" s="50">
        <v>25260374.190000001</v>
      </c>
      <c r="I65" s="50">
        <v>29476463.16</v>
      </c>
      <c r="J65" s="50">
        <v>25096190.859999999</v>
      </c>
      <c r="K65" s="50">
        <v>21116790.949999999</v>
      </c>
      <c r="L65" s="50">
        <v>22462606.600000001</v>
      </c>
      <c r="M65" s="50">
        <v>26097362.129999999</v>
      </c>
      <c r="N65" s="51">
        <v>34004679.590000004</v>
      </c>
      <c r="O65" s="49">
        <v>33314486.940000001</v>
      </c>
      <c r="P65" s="50">
        <v>31621171</v>
      </c>
      <c r="Q65" s="50">
        <v>30622194</v>
      </c>
      <c r="R65" s="50">
        <v>26817317</v>
      </c>
      <c r="S65" s="50">
        <v>27283591</v>
      </c>
      <c r="T65" s="50">
        <v>34601491</v>
      </c>
      <c r="U65" s="232">
        <v>41929668</v>
      </c>
      <c r="V65" s="232">
        <v>31346427</v>
      </c>
      <c r="W65" s="232">
        <v>25863881</v>
      </c>
      <c r="X65" s="232">
        <v>27340046</v>
      </c>
      <c r="Y65" s="232">
        <v>30848276</v>
      </c>
      <c r="Z65" s="232">
        <v>37026649</v>
      </c>
      <c r="AA65" s="232">
        <v>34075042</v>
      </c>
      <c r="AB65" s="232">
        <v>33033556</v>
      </c>
      <c r="AC65" s="51"/>
      <c r="AD65" s="52">
        <f>O65-C65</f>
        <v>8010819.0400000028</v>
      </c>
      <c r="AE65" s="53">
        <f>P65-D65</f>
        <v>5424555.8399999999</v>
      </c>
      <c r="AF65" s="53">
        <f>Q65-E65</f>
        <v>9254098.2600000016</v>
      </c>
      <c r="AG65" s="53">
        <f>R65-F65</f>
        <v>9693475.0300000012</v>
      </c>
      <c r="AH65" s="53">
        <f>S65-G65</f>
        <v>8571651.6600000001</v>
      </c>
      <c r="AI65" s="53">
        <f>T65-H65</f>
        <v>9341116.8099999987</v>
      </c>
      <c r="AJ65" s="53">
        <f>U65-I65</f>
        <v>12453204.84</v>
      </c>
      <c r="AK65" s="53">
        <f>V65-J65</f>
        <v>6250236.1400000006</v>
      </c>
      <c r="AL65" s="53">
        <f>W65-K65</f>
        <v>4747090.0500000007</v>
      </c>
      <c r="AM65" s="53">
        <f>X65-L65</f>
        <v>4877439.3999999985</v>
      </c>
      <c r="AN65" s="53">
        <f>Y65-M65</f>
        <v>4750913.870000001</v>
      </c>
      <c r="AO65" s="53">
        <f>Z65-N65</f>
        <v>3021969.4099999964</v>
      </c>
      <c r="AP65" s="53">
        <f>AA65-O65</f>
        <v>760555.05999999866</v>
      </c>
      <c r="AQ65" s="53">
        <f>AB65-P65</f>
        <v>1412385</v>
      </c>
      <c r="AR65" s="54"/>
      <c r="AS65" s="76">
        <f>IF(ISERROR(GETPIVOTDATA("VALUE",'CSS WK pvt'!$I$2,"DT_FILE",AS$8,"CD_CO",AS$6,"TRIM_CAT",TRIM(B65),"TRIM_LINE",A64))=TRUE,0,GETPIVOTDATA("VALUE",'CSS WK pvt'!$I$2,"DT_FILE",AS$8,"CD_CO",AS$6,"TRIM_CAT",TRIM(B65),"TRIM_LINE",A64))</f>
        <v>33033556</v>
      </c>
    </row>
    <row r="66" spans="1:45" s="47" customFormat="1" x14ac:dyDescent="0.35">
      <c r="A66" s="171"/>
      <c r="B66" s="254" t="s">
        <v>399</v>
      </c>
      <c r="C66" s="49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1"/>
      <c r="O66" s="49"/>
      <c r="P66" s="50"/>
      <c r="Q66" s="50"/>
      <c r="R66" s="50"/>
      <c r="S66" s="50"/>
      <c r="T66" s="50"/>
      <c r="U66" s="232"/>
      <c r="V66" s="232"/>
      <c r="W66" s="256">
        <f>W65-W67</f>
        <v>12154131.470000001</v>
      </c>
      <c r="X66" s="256">
        <f>X65-X67</f>
        <v>13014610.060000001</v>
      </c>
      <c r="Y66" s="256">
        <f>Y65-Y67</f>
        <v>15149329.26</v>
      </c>
      <c r="Z66" s="256">
        <v>17844260.120000001</v>
      </c>
      <c r="AA66" s="256">
        <v>16364394.07</v>
      </c>
      <c r="AB66" s="256">
        <v>15987846.880000001</v>
      </c>
      <c r="AC66" s="51"/>
      <c r="AD66" s="52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4"/>
      <c r="AS66" s="76">
        <f>GETPIVOTDATA("VALUE",'CSS ESCO pvt'!$I$3,"DATE_FILE",$AS$8,"COMPANY",$AS$6,"TRIM_CAT","Residential-GRID","TRIM_LINE",A64)</f>
        <v>15987846.880000001</v>
      </c>
    </row>
    <row r="67" spans="1:45" s="47" customFormat="1" x14ac:dyDescent="0.35">
      <c r="A67" s="171"/>
      <c r="B67" s="254" t="s">
        <v>400</v>
      </c>
      <c r="C67" s="49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1"/>
      <c r="O67" s="49"/>
      <c r="P67" s="50"/>
      <c r="Q67" s="50"/>
      <c r="R67" s="50"/>
      <c r="S67" s="50"/>
      <c r="T67" s="50"/>
      <c r="U67" s="232"/>
      <c r="V67" s="232"/>
      <c r="W67" s="256">
        <v>13709749.529999999</v>
      </c>
      <c r="X67" s="256">
        <v>14325435.939999999</v>
      </c>
      <c r="Y67" s="256">
        <v>15698946.74</v>
      </c>
      <c r="Z67" s="256">
        <v>19182388.879999999</v>
      </c>
      <c r="AA67" s="256">
        <v>17710647.93</v>
      </c>
      <c r="AB67" s="256">
        <v>17045709.119999997</v>
      </c>
      <c r="AC67" s="51"/>
      <c r="AD67" s="52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4"/>
      <c r="AS67" s="92">
        <f>AS65-AS66</f>
        <v>17045709.119999997</v>
      </c>
    </row>
    <row r="68" spans="1:45" s="47" customFormat="1" x14ac:dyDescent="0.35">
      <c r="A68" s="171"/>
      <c r="B68" s="48" t="s">
        <v>38</v>
      </c>
      <c r="C68" s="49">
        <v>6443851.6399999997</v>
      </c>
      <c r="D68" s="50">
        <v>6670589.9699999997</v>
      </c>
      <c r="E68" s="50">
        <v>5390816.1399999997</v>
      </c>
      <c r="F68" s="50">
        <v>4287980.8499999996</v>
      </c>
      <c r="G68" s="50">
        <v>4510743.7699999996</v>
      </c>
      <c r="H68" s="50">
        <v>5503747.7199999997</v>
      </c>
      <c r="I68" s="50">
        <v>6417080.46</v>
      </c>
      <c r="J68" s="50">
        <v>5546976.4000000004</v>
      </c>
      <c r="K68" s="50">
        <v>4577321.91</v>
      </c>
      <c r="L68" s="50">
        <v>5032201.0999999996</v>
      </c>
      <c r="M68" s="50">
        <v>6000675.4699999997</v>
      </c>
      <c r="N68" s="51">
        <v>7492075.2300000004</v>
      </c>
      <c r="O68" s="49">
        <v>6640117.0999999996</v>
      </c>
      <c r="P68" s="50">
        <v>6830982</v>
      </c>
      <c r="Q68" s="50">
        <v>6053703</v>
      </c>
      <c r="R68" s="50">
        <v>5191876</v>
      </c>
      <c r="S68" s="50">
        <v>5757667</v>
      </c>
      <c r="T68" s="50">
        <v>6723526</v>
      </c>
      <c r="U68" s="232">
        <v>7252073</v>
      </c>
      <c r="V68" s="232">
        <v>5667437</v>
      </c>
      <c r="W68" s="232">
        <v>4965419</v>
      </c>
      <c r="X68" s="232">
        <v>5588836</v>
      </c>
      <c r="Y68" s="232">
        <v>6612589</v>
      </c>
      <c r="Z68" s="232">
        <v>8374522</v>
      </c>
      <c r="AA68" s="232">
        <v>8225069</v>
      </c>
      <c r="AB68" s="232">
        <v>7760260</v>
      </c>
      <c r="AC68" s="51"/>
      <c r="AD68" s="52">
        <f>O68-C68</f>
        <v>196265.45999999996</v>
      </c>
      <c r="AE68" s="53">
        <f>P68-D68</f>
        <v>160392.03000000026</v>
      </c>
      <c r="AF68" s="53">
        <f>Q68-E68</f>
        <v>662886.86000000034</v>
      </c>
      <c r="AG68" s="53">
        <f>R68-F68</f>
        <v>903895.15000000037</v>
      </c>
      <c r="AH68" s="53">
        <f>S68-G68</f>
        <v>1246923.2300000004</v>
      </c>
      <c r="AI68" s="53">
        <f>T68-H68</f>
        <v>1219778.2800000003</v>
      </c>
      <c r="AJ68" s="53">
        <f>U68-I68</f>
        <v>834992.54</v>
      </c>
      <c r="AK68" s="53">
        <f>V68-J68</f>
        <v>120460.59999999963</v>
      </c>
      <c r="AL68" s="53">
        <f>W68-K68</f>
        <v>388097.08999999985</v>
      </c>
      <c r="AM68" s="53">
        <f>X68-L68</f>
        <v>556634.90000000037</v>
      </c>
      <c r="AN68" s="53">
        <f>Y68-M68</f>
        <v>611913.53000000026</v>
      </c>
      <c r="AO68" s="53">
        <f>Z68-N68</f>
        <v>882446.76999999955</v>
      </c>
      <c r="AP68" s="53">
        <f>AA68-O68</f>
        <v>1584951.9000000004</v>
      </c>
      <c r="AQ68" s="53">
        <f>AB68-P68</f>
        <v>929278</v>
      </c>
      <c r="AR68" s="54"/>
      <c r="AS68" s="76">
        <f>IF(ISERROR(GETPIVOTDATA("VALUE",'CSS WK pvt'!$I$2,"DT_FILE",AS$8,"CD_CO",AS$6,"TRIM_CAT",TRIM(B68),"TRIM_LINE",A64))=TRUE,0,GETPIVOTDATA("VALUE",'CSS WK pvt'!$I$2,"DT_FILE",AS$8,"CD_CO",AS$6,"TRIM_CAT",TRIM(B68),"TRIM_LINE",A64))</f>
        <v>7760260</v>
      </c>
    </row>
    <row r="69" spans="1:45" s="47" customFormat="1" x14ac:dyDescent="0.35">
      <c r="A69" s="171"/>
      <c r="B69" s="254" t="s">
        <v>399</v>
      </c>
      <c r="C69" s="49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1"/>
      <c r="O69" s="49"/>
      <c r="P69" s="50"/>
      <c r="Q69" s="50"/>
      <c r="R69" s="50"/>
      <c r="S69" s="50"/>
      <c r="T69" s="50"/>
      <c r="U69" s="232"/>
      <c r="V69" s="232"/>
      <c r="W69" s="256">
        <f>W68-W70</f>
        <v>2037948.38</v>
      </c>
      <c r="X69" s="256">
        <f>X68-X70</f>
        <v>2480575.34</v>
      </c>
      <c r="Y69" s="256">
        <f>Y68-Y70</f>
        <v>3009943.28</v>
      </c>
      <c r="Z69" s="256">
        <v>3897669.3</v>
      </c>
      <c r="AA69" s="256">
        <v>3766507.66</v>
      </c>
      <c r="AB69" s="256">
        <v>3612447.72</v>
      </c>
      <c r="AC69" s="51"/>
      <c r="AD69" s="52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4"/>
      <c r="AS69" s="76">
        <f>GETPIVOTDATA("VALUE",'CSS ESCO pvt'!$I$3,"DATE_FILE",$AS$8,"COMPANY",$AS$6,"TRIM_CAT","Low Income Residential-GRID","TRIM_LINE",A64)</f>
        <v>3612447.72</v>
      </c>
    </row>
    <row r="70" spans="1:45" s="47" customFormat="1" x14ac:dyDescent="0.35">
      <c r="A70" s="171"/>
      <c r="B70" s="254" t="s">
        <v>400</v>
      </c>
      <c r="C70" s="49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1"/>
      <c r="O70" s="49"/>
      <c r="P70" s="50"/>
      <c r="Q70" s="50"/>
      <c r="R70" s="50"/>
      <c r="S70" s="50"/>
      <c r="T70" s="50"/>
      <c r="U70" s="232"/>
      <c r="V70" s="232"/>
      <c r="W70" s="256">
        <v>2927470.62</v>
      </c>
      <c r="X70" s="256">
        <v>3108260.66</v>
      </c>
      <c r="Y70" s="256">
        <v>3602645.72</v>
      </c>
      <c r="Z70" s="256">
        <v>4476852.7</v>
      </c>
      <c r="AA70" s="256">
        <v>4458561.34</v>
      </c>
      <c r="AB70" s="256">
        <v>4147812.28</v>
      </c>
      <c r="AC70" s="51"/>
      <c r="AD70" s="52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4"/>
      <c r="AS70" s="92">
        <f>AS68-AS69</f>
        <v>4147812.28</v>
      </c>
    </row>
    <row r="71" spans="1:45" s="47" customFormat="1" x14ac:dyDescent="0.35">
      <c r="A71" s="171"/>
      <c r="B71" s="48" t="s">
        <v>39</v>
      </c>
      <c r="C71" s="49">
        <v>5484835.1900000004</v>
      </c>
      <c r="D71" s="50">
        <v>5916444.7699999996</v>
      </c>
      <c r="E71" s="50">
        <v>4405563.51</v>
      </c>
      <c r="F71" s="50">
        <v>3485349.76</v>
      </c>
      <c r="G71" s="50">
        <v>4034507.2</v>
      </c>
      <c r="H71" s="50">
        <v>4596649.46</v>
      </c>
      <c r="I71" s="50">
        <v>4918602.49</v>
      </c>
      <c r="J71" s="50">
        <v>4487943.6900000004</v>
      </c>
      <c r="K71" s="50">
        <v>4423403.8499999996</v>
      </c>
      <c r="L71" s="50">
        <v>4853840.08</v>
      </c>
      <c r="M71" s="50">
        <v>4783858.26</v>
      </c>
      <c r="N71" s="51">
        <v>5668719.9100000001</v>
      </c>
      <c r="O71" s="49">
        <v>6417122.9100000001</v>
      </c>
      <c r="P71" s="50">
        <v>8493017</v>
      </c>
      <c r="Q71" s="50">
        <v>6109761</v>
      </c>
      <c r="R71" s="50">
        <v>5222075</v>
      </c>
      <c r="S71" s="50">
        <v>4982493</v>
      </c>
      <c r="T71" s="50">
        <v>5512278</v>
      </c>
      <c r="U71" s="232">
        <v>5342444</v>
      </c>
      <c r="V71" s="232">
        <v>4761417</v>
      </c>
      <c r="W71" s="232">
        <v>5106212</v>
      </c>
      <c r="X71" s="232">
        <v>5269616</v>
      </c>
      <c r="Y71" s="232">
        <v>5909939</v>
      </c>
      <c r="Z71" s="232">
        <v>6702556</v>
      </c>
      <c r="AA71" s="232">
        <v>5716937</v>
      </c>
      <c r="AB71" s="232">
        <v>6291050</v>
      </c>
      <c r="AC71" s="51"/>
      <c r="AD71" s="52">
        <f>O71-C71</f>
        <v>932287.71999999974</v>
      </c>
      <c r="AE71" s="53">
        <f>P71-D71</f>
        <v>2576572.2300000004</v>
      </c>
      <c r="AF71" s="53">
        <f>Q71-E71</f>
        <v>1704197.4900000002</v>
      </c>
      <c r="AG71" s="53">
        <f>R71-F71</f>
        <v>1736725.2400000002</v>
      </c>
      <c r="AH71" s="53">
        <f>S71-G71</f>
        <v>947985.79999999981</v>
      </c>
      <c r="AI71" s="53">
        <f>T71-H71</f>
        <v>915628.54</v>
      </c>
      <c r="AJ71" s="53">
        <f>U71-I71</f>
        <v>423841.50999999978</v>
      </c>
      <c r="AK71" s="53">
        <f>V71-J71</f>
        <v>273473.30999999959</v>
      </c>
      <c r="AL71" s="53">
        <f>W71-K71</f>
        <v>682808.15000000037</v>
      </c>
      <c r="AM71" s="53">
        <f>X71-L71</f>
        <v>415775.91999999993</v>
      </c>
      <c r="AN71" s="53">
        <f>Y71-M71</f>
        <v>1126080.7400000002</v>
      </c>
      <c r="AO71" s="53">
        <f>Z71-N71</f>
        <v>1033836.0899999999</v>
      </c>
      <c r="AP71" s="53">
        <f>AA71-O71</f>
        <v>-700185.91000000015</v>
      </c>
      <c r="AQ71" s="53">
        <f>AB71-P71</f>
        <v>-2201967</v>
      </c>
      <c r="AR71" s="54"/>
      <c r="AS71" s="76">
        <f>IF(ISERROR(GETPIVOTDATA("VALUE",'CSS WK pvt'!$I$2,"DT_FILE",AS$8,"CD_CO",AS$6,"TRIM_CAT",TRIM(B71),"TRIM_LINE",A64))=TRUE,0,GETPIVOTDATA("VALUE",'CSS WK pvt'!$I$2,"DT_FILE",AS$8,"CD_CO",AS$6,"TRIM_CAT",TRIM(B71),"TRIM_LINE",A64))</f>
        <v>6291050</v>
      </c>
    </row>
    <row r="72" spans="1:45" s="47" customFormat="1" x14ac:dyDescent="0.35">
      <c r="A72" s="171"/>
      <c r="B72" s="48" t="s">
        <v>40</v>
      </c>
      <c r="C72" s="49">
        <v>3934612.62</v>
      </c>
      <c r="D72" s="50">
        <v>4558763.97</v>
      </c>
      <c r="E72" s="50">
        <v>2964814.46</v>
      </c>
      <c r="F72" s="50">
        <v>3075799.85</v>
      </c>
      <c r="G72" s="50">
        <v>3409922.11</v>
      </c>
      <c r="H72" s="50">
        <v>3674998.67</v>
      </c>
      <c r="I72" s="50">
        <v>3770911.19</v>
      </c>
      <c r="J72" s="50">
        <v>3689064.58</v>
      </c>
      <c r="K72" s="50">
        <v>3698723.04</v>
      </c>
      <c r="L72" s="50">
        <v>4122388.81</v>
      </c>
      <c r="M72" s="50">
        <v>3730890.57</v>
      </c>
      <c r="N72" s="51">
        <v>4486811.3099999996</v>
      </c>
      <c r="O72" s="49">
        <v>4939674.43</v>
      </c>
      <c r="P72" s="50">
        <v>7563595</v>
      </c>
      <c r="Q72" s="50">
        <v>5554768</v>
      </c>
      <c r="R72" s="50">
        <v>4821817</v>
      </c>
      <c r="S72" s="50">
        <v>4081630</v>
      </c>
      <c r="T72" s="50">
        <v>4759723</v>
      </c>
      <c r="U72" s="232">
        <v>4839266</v>
      </c>
      <c r="V72" s="232">
        <v>4430372</v>
      </c>
      <c r="W72" s="232">
        <v>4466819</v>
      </c>
      <c r="X72" s="232">
        <v>4546171</v>
      </c>
      <c r="Y72" s="232">
        <v>5256920</v>
      </c>
      <c r="Z72" s="232">
        <v>6231040</v>
      </c>
      <c r="AA72" s="232">
        <v>5090833</v>
      </c>
      <c r="AB72" s="232">
        <v>4561429</v>
      </c>
      <c r="AC72" s="51"/>
      <c r="AD72" s="52">
        <f>O72-C72</f>
        <v>1005061.8099999996</v>
      </c>
      <c r="AE72" s="53">
        <f>P72-D72</f>
        <v>3004831.0300000003</v>
      </c>
      <c r="AF72" s="53">
        <f>Q72-E72</f>
        <v>2589953.54</v>
      </c>
      <c r="AG72" s="53">
        <f>R72-F72</f>
        <v>1746017.15</v>
      </c>
      <c r="AH72" s="53">
        <f>S72-G72</f>
        <v>671707.89000000013</v>
      </c>
      <c r="AI72" s="53">
        <f>T72-H72</f>
        <v>1084724.33</v>
      </c>
      <c r="AJ72" s="53">
        <f>U72-I72</f>
        <v>1068354.81</v>
      </c>
      <c r="AK72" s="53">
        <f>V72-J72</f>
        <v>741307.41999999993</v>
      </c>
      <c r="AL72" s="53">
        <f>W72-K72</f>
        <v>768095.96</v>
      </c>
      <c r="AM72" s="53">
        <f>X72-L72</f>
        <v>423782.18999999994</v>
      </c>
      <c r="AN72" s="53">
        <f>Y72-M72</f>
        <v>1526029.4300000002</v>
      </c>
      <c r="AO72" s="53">
        <f>Z72-N72</f>
        <v>1744228.6900000004</v>
      </c>
      <c r="AP72" s="53">
        <f>AA72-O72</f>
        <v>151158.5700000003</v>
      </c>
      <c r="AQ72" s="53">
        <f>AB72-P72</f>
        <v>-3002166</v>
      </c>
      <c r="AR72" s="54"/>
      <c r="AS72" s="76">
        <f>IF(ISERROR(GETPIVOTDATA("VALUE",'CSS WK pvt'!$I$2,"DT_FILE",AS$8,"CD_CO",AS$6,"TRIM_CAT",TRIM(B72),"TRIM_LINE",A64))=TRUE,0,GETPIVOTDATA("VALUE",'CSS WK pvt'!$I$2,"DT_FILE",AS$8,"CD_CO",AS$6,"TRIM_CAT",TRIM(B72),"TRIM_LINE",A64))</f>
        <v>4561429</v>
      </c>
    </row>
    <row r="73" spans="1:45" s="47" customFormat="1" x14ac:dyDescent="0.35">
      <c r="A73" s="171"/>
      <c r="B73" s="48" t="s">
        <v>41</v>
      </c>
      <c r="C73" s="49">
        <v>6287021.2300000004</v>
      </c>
      <c r="D73" s="50">
        <v>5570249.1600000001</v>
      </c>
      <c r="E73" s="50">
        <v>5049946.22</v>
      </c>
      <c r="F73" s="50">
        <v>3667950.39</v>
      </c>
      <c r="G73" s="50">
        <v>4717632.6500000004</v>
      </c>
      <c r="H73" s="50">
        <v>4866231.42</v>
      </c>
      <c r="I73" s="50">
        <v>5319091.63</v>
      </c>
      <c r="J73" s="50">
        <v>4082853.57</v>
      </c>
      <c r="K73" s="50">
        <v>5879312.3899999997</v>
      </c>
      <c r="L73" s="50">
        <v>5107647.34</v>
      </c>
      <c r="M73" s="50">
        <v>6458959.0199999996</v>
      </c>
      <c r="N73" s="51">
        <v>5591736.8099999996</v>
      </c>
      <c r="O73" s="49">
        <v>7518613.9000000004</v>
      </c>
      <c r="P73" s="50">
        <v>7212366</v>
      </c>
      <c r="Q73" s="50">
        <v>8106317</v>
      </c>
      <c r="R73" s="50">
        <v>6787398</v>
      </c>
      <c r="S73" s="50">
        <v>5824366</v>
      </c>
      <c r="T73" s="50">
        <v>7547910</v>
      </c>
      <c r="U73" s="232">
        <v>6605989</v>
      </c>
      <c r="V73" s="232">
        <v>6268677</v>
      </c>
      <c r="W73" s="232">
        <v>7992038</v>
      </c>
      <c r="X73" s="232">
        <v>6618800</v>
      </c>
      <c r="Y73" s="232">
        <v>8669743</v>
      </c>
      <c r="Z73" s="232">
        <v>8999710</v>
      </c>
      <c r="AA73" s="232">
        <v>5717821</v>
      </c>
      <c r="AB73" s="232">
        <v>6410125</v>
      </c>
      <c r="AC73" s="51"/>
      <c r="AD73" s="52">
        <f>O73-C73</f>
        <v>1231592.67</v>
      </c>
      <c r="AE73" s="53">
        <f>P73-D73</f>
        <v>1642116.8399999999</v>
      </c>
      <c r="AF73" s="53">
        <f>Q73-E73</f>
        <v>3056370.7800000003</v>
      </c>
      <c r="AG73" s="53">
        <f>R73-F73</f>
        <v>3119447.61</v>
      </c>
      <c r="AH73" s="53">
        <f>S73-G73</f>
        <v>1106733.3499999996</v>
      </c>
      <c r="AI73" s="53">
        <f>T73-H73</f>
        <v>2681678.58</v>
      </c>
      <c r="AJ73" s="53">
        <f>U73-I73</f>
        <v>1286897.3700000001</v>
      </c>
      <c r="AK73" s="53">
        <f>V73-J73</f>
        <v>2185823.4300000002</v>
      </c>
      <c r="AL73" s="53">
        <f>W73-K73</f>
        <v>2112725.6100000003</v>
      </c>
      <c r="AM73" s="53">
        <f>X73-L73</f>
        <v>1511152.6600000001</v>
      </c>
      <c r="AN73" s="53">
        <f>Y73-M73</f>
        <v>2210783.9800000004</v>
      </c>
      <c r="AO73" s="53">
        <f>Z73-N73</f>
        <v>3407973.1900000004</v>
      </c>
      <c r="AP73" s="53">
        <f>AA73-O73</f>
        <v>-1800792.9000000004</v>
      </c>
      <c r="AQ73" s="53">
        <f>AB73-P73</f>
        <v>-802241</v>
      </c>
      <c r="AR73" s="54"/>
      <c r="AS73" s="76">
        <f>IF(ISERROR(GETPIVOTDATA("VALUE",'CSS WK pvt'!$I$2,"DT_FILE",AS$8,"CD_CO",AS$6,"TRIM_CAT",TRIM(B73),"TRIM_LINE",A64))=TRUE,0,GETPIVOTDATA("VALUE",'CSS WK pvt'!$I$2,"DT_FILE",AS$8,"CD_CO",AS$6,"TRIM_CAT",TRIM(B73),"TRIM_LINE",A64))</f>
        <v>6410125</v>
      </c>
    </row>
    <row r="74" spans="1:45" s="152" customFormat="1" x14ac:dyDescent="0.35">
      <c r="A74" s="172"/>
      <c r="B74" s="48" t="s">
        <v>42</v>
      </c>
      <c r="C74" s="164">
        <f t="shared" ref="C74:Q74" si="40">SUM(C65:C73)</f>
        <v>47453988.579999998</v>
      </c>
      <c r="D74" s="165">
        <f t="shared" si="40"/>
        <v>48912663.030000001</v>
      </c>
      <c r="E74" s="165">
        <f t="shared" si="40"/>
        <v>39179236.07</v>
      </c>
      <c r="F74" s="165">
        <f t="shared" si="40"/>
        <v>31640922.82</v>
      </c>
      <c r="G74" s="165">
        <f t="shared" si="40"/>
        <v>35384745.07</v>
      </c>
      <c r="H74" s="165">
        <f t="shared" si="40"/>
        <v>43902001.460000001</v>
      </c>
      <c r="I74" s="165">
        <f t="shared" si="40"/>
        <v>49902148.93</v>
      </c>
      <c r="J74" s="165">
        <f t="shared" si="40"/>
        <v>42903029.099999994</v>
      </c>
      <c r="K74" s="165">
        <f t="shared" si="40"/>
        <v>39695552.140000001</v>
      </c>
      <c r="L74" s="165">
        <f t="shared" si="40"/>
        <v>41578683.930000007</v>
      </c>
      <c r="M74" s="165">
        <f t="shared" si="40"/>
        <v>47071745.450000003</v>
      </c>
      <c r="N74" s="166">
        <f t="shared" si="40"/>
        <v>57244022.850000009</v>
      </c>
      <c r="O74" s="164">
        <f t="shared" si="40"/>
        <v>58830015.280000001</v>
      </c>
      <c r="P74" s="165">
        <f t="shared" si="40"/>
        <v>61721131</v>
      </c>
      <c r="Q74" s="165">
        <f t="shared" si="40"/>
        <v>56446743</v>
      </c>
      <c r="R74" s="165">
        <v>48840483</v>
      </c>
      <c r="S74" s="165">
        <v>47929747</v>
      </c>
      <c r="T74" s="165">
        <v>59144928</v>
      </c>
      <c r="U74" s="233">
        <v>65969440</v>
      </c>
      <c r="V74" s="233">
        <v>52474330</v>
      </c>
      <c r="W74" s="233">
        <f>SUM(W65+W68+W71+W72+W73)</f>
        <v>48394369</v>
      </c>
      <c r="X74" s="233">
        <f t="shared" ref="X74:AA74" si="41">SUM(X65+X68+X71+X72+X73)</f>
        <v>49363469</v>
      </c>
      <c r="Y74" s="233">
        <f t="shared" si="41"/>
        <v>57297467</v>
      </c>
      <c r="Z74" s="233">
        <v>67334477</v>
      </c>
      <c r="AA74" s="233">
        <f t="shared" si="41"/>
        <v>58825702</v>
      </c>
      <c r="AB74" s="233">
        <v>58056420</v>
      </c>
      <c r="AC74" s="166"/>
      <c r="AD74" s="55">
        <f>SUM(AD65:AD73)</f>
        <v>11376026.700000001</v>
      </c>
      <c r="AE74" s="167">
        <f t="shared" ref="AE74:AG74" si="42">SUM(AE65:AE73)</f>
        <v>12808467.970000001</v>
      </c>
      <c r="AF74" s="167">
        <f t="shared" si="42"/>
        <v>17267506.930000003</v>
      </c>
      <c r="AG74" s="167">
        <f t="shared" si="42"/>
        <v>17199560.180000003</v>
      </c>
      <c r="AH74" s="167">
        <f t="shared" ref="AH74:AI74" si="43">SUM(AH65:AH73)</f>
        <v>12545001.930000002</v>
      </c>
      <c r="AI74" s="167">
        <f t="shared" si="43"/>
        <v>15242926.539999999</v>
      </c>
      <c r="AJ74" s="167">
        <f t="shared" ref="AJ74:AK74" si="44">SUM(AJ65:AJ73)</f>
        <v>16067291.07</v>
      </c>
      <c r="AK74" s="167">
        <f t="shared" si="44"/>
        <v>9571300.9000000004</v>
      </c>
      <c r="AL74" s="167">
        <f t="shared" ref="AL74:AM74" si="45">SUM(AL65:AL73)</f>
        <v>8698816.8600000013</v>
      </c>
      <c r="AM74" s="167">
        <f t="shared" si="45"/>
        <v>7784785.0699999984</v>
      </c>
      <c r="AN74" s="167">
        <f t="shared" ref="AN74:AO74" si="46">SUM(AN65:AN73)</f>
        <v>10225721.550000003</v>
      </c>
      <c r="AO74" s="167">
        <f t="shared" si="46"/>
        <v>10090454.149999997</v>
      </c>
      <c r="AP74" s="167">
        <f t="shared" ref="AP74:AQ74" si="47">SUM(AP65:AP73)</f>
        <v>-4313.2800000011921</v>
      </c>
      <c r="AQ74" s="167">
        <f t="shared" si="47"/>
        <v>-3664711</v>
      </c>
      <c r="AR74" s="168"/>
      <c r="AS74" s="162">
        <f>AS65+AS68+AS71+AS72+AS73</f>
        <v>58056420</v>
      </c>
    </row>
    <row r="75" spans="1:45" s="47" customFormat="1" x14ac:dyDescent="0.35">
      <c r="A75" s="171">
        <f>+A64+1</f>
        <v>7</v>
      </c>
      <c r="B75" s="56" t="s">
        <v>30</v>
      </c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9"/>
      <c r="O75" s="57"/>
      <c r="P75" s="58"/>
      <c r="Q75" s="58"/>
      <c r="R75" s="58"/>
      <c r="S75" s="58"/>
      <c r="T75" s="58"/>
      <c r="U75" s="234"/>
      <c r="V75" s="234"/>
      <c r="W75" s="234"/>
      <c r="X75" s="234"/>
      <c r="Y75" s="234"/>
      <c r="Z75" s="234"/>
      <c r="AA75" s="234"/>
      <c r="AB75" s="234"/>
      <c r="AC75" s="59"/>
      <c r="AD75" s="60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2"/>
      <c r="AS75" s="60"/>
    </row>
    <row r="76" spans="1:45" s="47" customFormat="1" x14ac:dyDescent="0.35">
      <c r="A76" s="171"/>
      <c r="B76" s="48" t="s">
        <v>37</v>
      </c>
      <c r="C76" s="49">
        <v>13529008.91</v>
      </c>
      <c r="D76" s="50">
        <v>14005236.9</v>
      </c>
      <c r="E76" s="50">
        <v>14062762.99</v>
      </c>
      <c r="F76" s="50">
        <v>11575573.17</v>
      </c>
      <c r="G76" s="50">
        <v>9621083.0899999999</v>
      </c>
      <c r="H76" s="50">
        <v>9752712.2400000002</v>
      </c>
      <c r="I76" s="50">
        <v>11848421.08</v>
      </c>
      <c r="J76" s="50">
        <v>15099039.119999999</v>
      </c>
      <c r="K76" s="50">
        <v>13499429.720000001</v>
      </c>
      <c r="L76" s="50">
        <v>11139592.24</v>
      </c>
      <c r="M76" s="50">
        <v>12567436.869999999</v>
      </c>
      <c r="N76" s="51">
        <v>15428529.49</v>
      </c>
      <c r="O76" s="49">
        <v>19949321.850000001</v>
      </c>
      <c r="P76" s="50">
        <v>21806945</v>
      </c>
      <c r="Q76" s="50">
        <v>20531025</v>
      </c>
      <c r="R76" s="50">
        <v>20092960</v>
      </c>
      <c r="S76" s="50">
        <v>16788675</v>
      </c>
      <c r="T76" s="50">
        <v>16512163</v>
      </c>
      <c r="U76" s="232">
        <v>22429362</v>
      </c>
      <c r="V76" s="232">
        <v>28643592</v>
      </c>
      <c r="W76" s="232">
        <v>22824603</v>
      </c>
      <c r="X76" s="232">
        <v>17545242</v>
      </c>
      <c r="Y76" s="232">
        <v>16473145</v>
      </c>
      <c r="Z76" s="232">
        <v>19811257</v>
      </c>
      <c r="AA76" s="232">
        <v>24453599</v>
      </c>
      <c r="AB76" s="232">
        <v>24085714</v>
      </c>
      <c r="AC76" s="51"/>
      <c r="AD76" s="52">
        <f>O76-C76</f>
        <v>6420312.9400000013</v>
      </c>
      <c r="AE76" s="53">
        <f>P76-D76</f>
        <v>7801708.0999999996</v>
      </c>
      <c r="AF76" s="53">
        <f>Q76-E76</f>
        <v>6468262.0099999998</v>
      </c>
      <c r="AG76" s="53">
        <f>R76-F76</f>
        <v>8517386.8300000001</v>
      </c>
      <c r="AH76" s="53">
        <f>S76-G76</f>
        <v>7167591.9100000001</v>
      </c>
      <c r="AI76" s="53">
        <f>T76-H76</f>
        <v>6759450.7599999998</v>
      </c>
      <c r="AJ76" s="53">
        <f>U76-I76</f>
        <v>10580940.92</v>
      </c>
      <c r="AK76" s="53">
        <f>V76-J76</f>
        <v>13544552.880000001</v>
      </c>
      <c r="AL76" s="53">
        <f>W76-K76</f>
        <v>9325173.2799999993</v>
      </c>
      <c r="AM76" s="53">
        <f>X76-L76</f>
        <v>6405649.7599999998</v>
      </c>
      <c r="AN76" s="53">
        <f>Y76-M76</f>
        <v>3905708.1300000008</v>
      </c>
      <c r="AO76" s="53">
        <f>Z76-N76</f>
        <v>4382727.51</v>
      </c>
      <c r="AP76" s="53">
        <f>AA76-O76</f>
        <v>4504277.1499999985</v>
      </c>
      <c r="AQ76" s="53">
        <f>AB76-P76</f>
        <v>2278769</v>
      </c>
      <c r="AR76" s="54"/>
      <c r="AS76" s="76">
        <f>IF(ISERROR(GETPIVOTDATA("VALUE",'CSS WK pvt'!$I$2,"DT_FILE",AS$8,"CD_CO",AS$6,"TRIM_CAT",TRIM(B76),"TRIM_LINE",A75))=TRUE,0,GETPIVOTDATA("VALUE",'CSS WK pvt'!$I$2,"DT_FILE",AS$8,"CD_CO",AS$6,"TRIM_CAT",TRIM(B76),"TRIM_LINE",A75))</f>
        <v>24085714</v>
      </c>
    </row>
    <row r="77" spans="1:45" s="47" customFormat="1" x14ac:dyDescent="0.35">
      <c r="A77" s="171"/>
      <c r="B77" s="254" t="s">
        <v>399</v>
      </c>
      <c r="C77" s="49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1"/>
      <c r="O77" s="49"/>
      <c r="P77" s="50"/>
      <c r="Q77" s="50"/>
      <c r="R77" s="50"/>
      <c r="S77" s="50"/>
      <c r="T77" s="50"/>
      <c r="U77" s="232"/>
      <c r="V77" s="232"/>
      <c r="W77" s="256">
        <f>W76-W78</f>
        <v>10603920.140000001</v>
      </c>
      <c r="X77" s="256">
        <f>X76-X78</f>
        <v>8075580.3699999992</v>
      </c>
      <c r="Y77" s="256">
        <f>Y76-Y78</f>
        <v>7911409.7799999993</v>
      </c>
      <c r="Z77" s="256">
        <v>9226575.0999999996</v>
      </c>
      <c r="AA77" s="256">
        <v>11599691.109999999</v>
      </c>
      <c r="AB77" s="256">
        <v>11595209.050000001</v>
      </c>
      <c r="AC77" s="51"/>
      <c r="AD77" s="52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4"/>
      <c r="AS77" s="76">
        <f>GETPIVOTDATA("VALUE",'CSS ESCO pvt'!$I$3,"DATE_FILE",$AS$8,"COMPANY",$AS$6,"TRIM_CAT","Residential-GRID","TRIM_LINE",A75)</f>
        <v>11595209.050000001</v>
      </c>
    </row>
    <row r="78" spans="1:45" s="47" customFormat="1" x14ac:dyDescent="0.35">
      <c r="A78" s="171"/>
      <c r="B78" s="254" t="s">
        <v>400</v>
      </c>
      <c r="C78" s="49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1"/>
      <c r="O78" s="49"/>
      <c r="P78" s="50"/>
      <c r="Q78" s="50"/>
      <c r="R78" s="50"/>
      <c r="S78" s="50"/>
      <c r="T78" s="50"/>
      <c r="U78" s="232"/>
      <c r="V78" s="232"/>
      <c r="W78" s="256">
        <v>12220682.859999999</v>
      </c>
      <c r="X78" s="256">
        <v>9469661.6300000008</v>
      </c>
      <c r="Y78" s="256">
        <v>8561735.2200000007</v>
      </c>
      <c r="Z78" s="256">
        <v>10584681.9</v>
      </c>
      <c r="AA78" s="256">
        <v>12853907.890000001</v>
      </c>
      <c r="AB78" s="256">
        <v>12490504.949999999</v>
      </c>
      <c r="AC78" s="51"/>
      <c r="AD78" s="52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4"/>
      <c r="AS78" s="92">
        <f>AS76-AS77</f>
        <v>12490504.949999999</v>
      </c>
    </row>
    <row r="79" spans="1:45" s="47" customFormat="1" x14ac:dyDescent="0.35">
      <c r="A79" s="171"/>
      <c r="B79" s="48" t="s">
        <v>38</v>
      </c>
      <c r="C79" s="49">
        <v>5008351.6399999997</v>
      </c>
      <c r="D79" s="50">
        <v>5173545.12</v>
      </c>
      <c r="E79" s="50">
        <v>5036751.9400000004</v>
      </c>
      <c r="F79" s="50">
        <v>4149411.88</v>
      </c>
      <c r="G79" s="50">
        <v>3426413.16</v>
      </c>
      <c r="H79" s="50">
        <v>3438818.31</v>
      </c>
      <c r="I79" s="50">
        <v>3988327.72</v>
      </c>
      <c r="J79" s="50">
        <v>4878670.92</v>
      </c>
      <c r="K79" s="50">
        <v>4288061.7</v>
      </c>
      <c r="L79" s="50">
        <v>3559424.65</v>
      </c>
      <c r="M79" s="50">
        <v>4061255.34</v>
      </c>
      <c r="N79" s="51">
        <v>5007822.62</v>
      </c>
      <c r="O79" s="49">
        <v>5738502.3200000003</v>
      </c>
      <c r="P79" s="50">
        <v>6119578</v>
      </c>
      <c r="Q79" s="50">
        <v>5436548</v>
      </c>
      <c r="R79" s="50">
        <v>5038283</v>
      </c>
      <c r="S79" s="50">
        <v>4776532</v>
      </c>
      <c r="T79" s="50">
        <v>4488400</v>
      </c>
      <c r="U79" s="232">
        <v>5461884</v>
      </c>
      <c r="V79" s="232">
        <v>6406352</v>
      </c>
      <c r="W79" s="232">
        <v>5556105</v>
      </c>
      <c r="X79" s="232">
        <v>4483215</v>
      </c>
      <c r="Y79" s="232">
        <v>4361810</v>
      </c>
      <c r="Z79" s="232">
        <v>5556105</v>
      </c>
      <c r="AA79" s="232">
        <v>7325887</v>
      </c>
      <c r="AB79" s="232">
        <v>7110796</v>
      </c>
      <c r="AC79" s="51"/>
      <c r="AD79" s="52">
        <f>O79-C79</f>
        <v>730150.68000000063</v>
      </c>
      <c r="AE79" s="53">
        <f>P79-D79</f>
        <v>946032.87999999989</v>
      </c>
      <c r="AF79" s="53">
        <f>Q79-E79</f>
        <v>399796.05999999959</v>
      </c>
      <c r="AG79" s="53">
        <f>R79-F79</f>
        <v>888871.12000000011</v>
      </c>
      <c r="AH79" s="53">
        <f>S79-G79</f>
        <v>1350118.8399999999</v>
      </c>
      <c r="AI79" s="53">
        <f>T79-H79</f>
        <v>1049581.69</v>
      </c>
      <c r="AJ79" s="53">
        <f>U79-I79</f>
        <v>1473556.2799999998</v>
      </c>
      <c r="AK79" s="53">
        <f>V79-J79</f>
        <v>1527681.08</v>
      </c>
      <c r="AL79" s="53">
        <f>W79-K79</f>
        <v>1268043.2999999998</v>
      </c>
      <c r="AM79" s="53">
        <f>X79-L79</f>
        <v>923790.35000000009</v>
      </c>
      <c r="AN79" s="53">
        <f>Y79-M79</f>
        <v>300554.66000000015</v>
      </c>
      <c r="AO79" s="53">
        <f>Z79-N79</f>
        <v>548282.37999999989</v>
      </c>
      <c r="AP79" s="53">
        <f>AA79-O79</f>
        <v>1587384.6799999997</v>
      </c>
      <c r="AQ79" s="53">
        <f>AB79-P79</f>
        <v>991218</v>
      </c>
      <c r="AR79" s="54"/>
      <c r="AS79" s="76">
        <f>IF(ISERROR(GETPIVOTDATA("VALUE",'CSS WK pvt'!$I$2,"DT_FILE",AS$8,"CD_CO",AS$6,"TRIM_CAT",TRIM(B79),"TRIM_LINE",A75))=TRUE,0,GETPIVOTDATA("VALUE",'CSS WK pvt'!$I$2,"DT_FILE",AS$8,"CD_CO",AS$6,"TRIM_CAT",TRIM(B79),"TRIM_LINE",A75))</f>
        <v>7110796</v>
      </c>
    </row>
    <row r="80" spans="1:45" s="47" customFormat="1" x14ac:dyDescent="0.35">
      <c r="A80" s="171"/>
      <c r="B80" s="254" t="s">
        <v>399</v>
      </c>
      <c r="C80" s="49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1"/>
      <c r="O80" s="49"/>
      <c r="P80" s="50"/>
      <c r="Q80" s="50"/>
      <c r="R80" s="50"/>
      <c r="S80" s="50"/>
      <c r="T80" s="50"/>
      <c r="U80" s="232"/>
      <c r="V80" s="232"/>
      <c r="W80" s="256">
        <f>W79-W81</f>
        <v>2222496.62</v>
      </c>
      <c r="X80" s="256">
        <f>X79-X81</f>
        <v>1913566.4900000002</v>
      </c>
      <c r="Y80" s="256">
        <f>Y79-Y81</f>
        <v>1936425.38</v>
      </c>
      <c r="Z80" s="256">
        <v>2508237.4900000002</v>
      </c>
      <c r="AA80" s="256">
        <v>3320318.25</v>
      </c>
      <c r="AB80" s="256">
        <v>3277936.09</v>
      </c>
      <c r="AC80" s="51"/>
      <c r="AD80" s="52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4"/>
      <c r="AS80" s="76">
        <f>GETPIVOTDATA("VALUE",'CSS ESCO pvt'!$I$3,"DATE_FILE",$AS$8,"COMPANY",$AS$6,"TRIM_CAT","Low Income Residential-GRID","TRIM_LINE",A75)</f>
        <v>3277936.09</v>
      </c>
    </row>
    <row r="81" spans="1:45" s="47" customFormat="1" x14ac:dyDescent="0.35">
      <c r="A81" s="171"/>
      <c r="B81" s="254" t="s">
        <v>400</v>
      </c>
      <c r="C81" s="49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1"/>
      <c r="O81" s="49"/>
      <c r="P81" s="50"/>
      <c r="Q81" s="50"/>
      <c r="R81" s="50"/>
      <c r="S81" s="50"/>
      <c r="T81" s="50"/>
      <c r="U81" s="232"/>
      <c r="V81" s="232"/>
      <c r="W81" s="256">
        <v>3333608.38</v>
      </c>
      <c r="X81" s="256">
        <v>2569648.5099999998</v>
      </c>
      <c r="Y81" s="256">
        <v>2425384.62</v>
      </c>
      <c r="Z81" s="256">
        <v>3047867.51</v>
      </c>
      <c r="AA81" s="256">
        <v>4005568.75</v>
      </c>
      <c r="AB81" s="256">
        <v>3832859.91</v>
      </c>
      <c r="AC81" s="51"/>
      <c r="AD81" s="52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4"/>
      <c r="AS81" s="92">
        <f>AS79-AS80</f>
        <v>3832859.91</v>
      </c>
    </row>
    <row r="82" spans="1:45" s="47" customFormat="1" x14ac:dyDescent="0.35">
      <c r="A82" s="171"/>
      <c r="B82" s="48" t="s">
        <v>39</v>
      </c>
      <c r="C82" s="49">
        <v>1590580.14</v>
      </c>
      <c r="D82" s="50">
        <v>1870235.11</v>
      </c>
      <c r="E82" s="50">
        <v>1875923.79</v>
      </c>
      <c r="F82" s="50">
        <v>1661052.13</v>
      </c>
      <c r="G82" s="50">
        <v>1369157.34</v>
      </c>
      <c r="H82" s="50">
        <v>1432198.37</v>
      </c>
      <c r="I82" s="50">
        <v>1567990.24</v>
      </c>
      <c r="J82" s="50">
        <v>1628409.25</v>
      </c>
      <c r="K82" s="50">
        <v>1793519.47</v>
      </c>
      <c r="L82" s="50">
        <v>1528789.72</v>
      </c>
      <c r="M82" s="50">
        <v>1645538.17</v>
      </c>
      <c r="N82" s="51">
        <v>1673377.11</v>
      </c>
      <c r="O82" s="49">
        <v>2353140.35</v>
      </c>
      <c r="P82" s="50">
        <v>3806647</v>
      </c>
      <c r="Q82" s="50">
        <v>4086924</v>
      </c>
      <c r="R82" s="50">
        <v>3135396</v>
      </c>
      <c r="S82" s="50">
        <v>2627809</v>
      </c>
      <c r="T82" s="50">
        <v>2547809</v>
      </c>
      <c r="U82" s="232">
        <v>2617953</v>
      </c>
      <c r="V82" s="232">
        <v>2635662</v>
      </c>
      <c r="W82" s="232">
        <v>2623968</v>
      </c>
      <c r="X82" s="232">
        <v>2334420</v>
      </c>
      <c r="Y82" s="232">
        <v>2313772</v>
      </c>
      <c r="Z82" s="232">
        <v>2579662</v>
      </c>
      <c r="AA82" s="232">
        <v>2736818</v>
      </c>
      <c r="AB82" s="232">
        <v>2756433</v>
      </c>
      <c r="AC82" s="51"/>
      <c r="AD82" s="52">
        <f>O82-C82</f>
        <v>762560.2100000002</v>
      </c>
      <c r="AE82" s="53">
        <f>P82-D82</f>
        <v>1936411.89</v>
      </c>
      <c r="AF82" s="53">
        <f>Q82-E82</f>
        <v>2211000.21</v>
      </c>
      <c r="AG82" s="53">
        <f>R82-F82</f>
        <v>1474343.87</v>
      </c>
      <c r="AH82" s="53">
        <f>S82-G82</f>
        <v>1258651.6599999999</v>
      </c>
      <c r="AI82" s="53">
        <f>T82-H82</f>
        <v>1115610.6299999999</v>
      </c>
      <c r="AJ82" s="53">
        <f>U82-I82</f>
        <v>1049962.76</v>
      </c>
      <c r="AK82" s="53">
        <f>V82-J82</f>
        <v>1007252.75</v>
      </c>
      <c r="AL82" s="53">
        <f>W82-K82</f>
        <v>830448.53</v>
      </c>
      <c r="AM82" s="53">
        <f>X82-L82</f>
        <v>805630.28</v>
      </c>
      <c r="AN82" s="53">
        <f>Y82-M82</f>
        <v>668233.83000000007</v>
      </c>
      <c r="AO82" s="53">
        <f>Z82-N82</f>
        <v>906284.8899999999</v>
      </c>
      <c r="AP82" s="53">
        <f>AA82-O82</f>
        <v>383677.64999999991</v>
      </c>
      <c r="AQ82" s="53">
        <f>AB82-P82</f>
        <v>-1050214</v>
      </c>
      <c r="AR82" s="54"/>
      <c r="AS82" s="76">
        <f>IF(ISERROR(GETPIVOTDATA("VALUE",'CSS WK pvt'!$I$2,"DT_FILE",AS$8,"CD_CO",AS$6,"TRIM_CAT",TRIM(B82),"TRIM_LINE",A75))=TRUE,0,GETPIVOTDATA("VALUE",'CSS WK pvt'!$I$2,"DT_FILE",AS$8,"CD_CO",AS$6,"TRIM_CAT",TRIM(B82),"TRIM_LINE",A75))</f>
        <v>2756433</v>
      </c>
    </row>
    <row r="83" spans="1:45" s="47" customFormat="1" x14ac:dyDescent="0.35">
      <c r="A83" s="171"/>
      <c r="B83" s="48" t="s">
        <v>40</v>
      </c>
      <c r="C83" s="49">
        <v>1008350.49</v>
      </c>
      <c r="D83" s="50">
        <v>1045428.42</v>
      </c>
      <c r="E83" s="50">
        <v>1095008.0900000001</v>
      </c>
      <c r="F83" s="50">
        <v>1058928.1399999999</v>
      </c>
      <c r="G83" s="50">
        <v>1018092.04</v>
      </c>
      <c r="H83" s="50">
        <v>1096380.17</v>
      </c>
      <c r="I83" s="50">
        <v>1067408.19</v>
      </c>
      <c r="J83" s="50">
        <v>1148538.2</v>
      </c>
      <c r="K83" s="50">
        <v>1222366.1599999999</v>
      </c>
      <c r="L83" s="50">
        <v>1095585.31</v>
      </c>
      <c r="M83" s="50">
        <v>1032662.73</v>
      </c>
      <c r="N83" s="51">
        <v>1115713.54</v>
      </c>
      <c r="O83" s="49">
        <v>1454146.51</v>
      </c>
      <c r="P83" s="50">
        <v>2448647</v>
      </c>
      <c r="Q83" s="50">
        <v>2919905</v>
      </c>
      <c r="R83" s="50">
        <v>2407260</v>
      </c>
      <c r="S83" s="50">
        <v>1970504</v>
      </c>
      <c r="T83" s="50">
        <v>1894777</v>
      </c>
      <c r="U83" s="232">
        <v>1938869</v>
      </c>
      <c r="V83" s="232">
        <v>1983688</v>
      </c>
      <c r="W83" s="232">
        <v>1828936</v>
      </c>
      <c r="X83" s="232">
        <v>1641040</v>
      </c>
      <c r="Y83" s="232">
        <v>1658440</v>
      </c>
      <c r="Z83" s="232">
        <v>1876468</v>
      </c>
      <c r="AA83" s="232">
        <v>2027135</v>
      </c>
      <c r="AB83" s="232">
        <v>1961378</v>
      </c>
      <c r="AC83" s="51"/>
      <c r="AD83" s="52">
        <f>O83-C83</f>
        <v>445796.02</v>
      </c>
      <c r="AE83" s="53">
        <f>P83-D83</f>
        <v>1403218.58</v>
      </c>
      <c r="AF83" s="53">
        <f>Q83-E83</f>
        <v>1824896.91</v>
      </c>
      <c r="AG83" s="53">
        <f>R83-F83</f>
        <v>1348331.86</v>
      </c>
      <c r="AH83" s="53">
        <f>S83-G83</f>
        <v>952411.96</v>
      </c>
      <c r="AI83" s="53">
        <f>T83-H83</f>
        <v>798396.83000000007</v>
      </c>
      <c r="AJ83" s="53">
        <f>U83-I83</f>
        <v>871460.81</v>
      </c>
      <c r="AK83" s="53">
        <f>V83-J83</f>
        <v>835149.8</v>
      </c>
      <c r="AL83" s="53">
        <f>W83-K83</f>
        <v>606569.84000000008</v>
      </c>
      <c r="AM83" s="53">
        <f>X83-L83</f>
        <v>545454.68999999994</v>
      </c>
      <c r="AN83" s="53">
        <f>Y83-M83</f>
        <v>625777.27</v>
      </c>
      <c r="AO83" s="53">
        <f>Z83-N83</f>
        <v>760754.46</v>
      </c>
      <c r="AP83" s="53">
        <f>AA83-O83</f>
        <v>572988.49</v>
      </c>
      <c r="AQ83" s="53">
        <f>AB83-P83</f>
        <v>-487269</v>
      </c>
      <c r="AR83" s="54"/>
      <c r="AS83" s="76">
        <f>IF(ISERROR(GETPIVOTDATA("VALUE",'CSS WK pvt'!$I$2,"DT_FILE",AS$8,"CD_CO",AS$6,"TRIM_CAT",TRIM(B83),"TRIM_LINE",A75))=TRUE,0,GETPIVOTDATA("VALUE",'CSS WK pvt'!$I$2,"DT_FILE",AS$8,"CD_CO",AS$6,"TRIM_CAT",TRIM(B83),"TRIM_LINE",A75))</f>
        <v>1961378</v>
      </c>
    </row>
    <row r="84" spans="1:45" s="47" customFormat="1" x14ac:dyDescent="0.35">
      <c r="A84" s="171"/>
      <c r="B84" s="48" t="s">
        <v>41</v>
      </c>
      <c r="C84" s="49">
        <v>1652771.46</v>
      </c>
      <c r="D84" s="50">
        <v>2241081.04</v>
      </c>
      <c r="E84" s="50">
        <v>1208550.46</v>
      </c>
      <c r="F84" s="50">
        <v>1738157.34</v>
      </c>
      <c r="G84" s="50">
        <v>1131917.3</v>
      </c>
      <c r="H84" s="50">
        <v>1341349.0900000001</v>
      </c>
      <c r="I84" s="50">
        <v>1337702.56</v>
      </c>
      <c r="J84" s="50">
        <v>755845.08</v>
      </c>
      <c r="K84" s="50">
        <v>1149839.6200000001</v>
      </c>
      <c r="L84" s="50">
        <v>1227444.95</v>
      </c>
      <c r="M84" s="50">
        <v>1522992.65</v>
      </c>
      <c r="N84" s="51">
        <v>2453700.75</v>
      </c>
      <c r="O84" s="49">
        <v>1417448.22</v>
      </c>
      <c r="P84" s="50">
        <v>2799168</v>
      </c>
      <c r="Q84" s="50">
        <v>2856627</v>
      </c>
      <c r="R84" s="50">
        <v>3303053</v>
      </c>
      <c r="S84" s="50">
        <v>2290925</v>
      </c>
      <c r="T84" s="50">
        <v>2078161</v>
      </c>
      <c r="U84" s="232">
        <v>2118361</v>
      </c>
      <c r="V84" s="232">
        <v>2144130</v>
      </c>
      <c r="W84" s="232">
        <v>1990728</v>
      </c>
      <c r="X84" s="232">
        <v>2086631</v>
      </c>
      <c r="Y84" s="232">
        <v>1941457</v>
      </c>
      <c r="Z84" s="232">
        <v>1914915</v>
      </c>
      <c r="AA84" s="232">
        <v>1953044</v>
      </c>
      <c r="AB84" s="232">
        <v>1845084</v>
      </c>
      <c r="AC84" s="51"/>
      <c r="AD84" s="52">
        <f>O84-C84</f>
        <v>-235323.24</v>
      </c>
      <c r="AE84" s="53">
        <f>P84-D84</f>
        <v>558086.96</v>
      </c>
      <c r="AF84" s="53">
        <f>Q84-E84</f>
        <v>1648076.54</v>
      </c>
      <c r="AG84" s="53">
        <f>R84-F84</f>
        <v>1564895.66</v>
      </c>
      <c r="AH84" s="53">
        <f>S84-G84</f>
        <v>1159007.7</v>
      </c>
      <c r="AI84" s="53">
        <f>T84-H84</f>
        <v>736811.90999999992</v>
      </c>
      <c r="AJ84" s="53">
        <f>U84-I84</f>
        <v>780658.44</v>
      </c>
      <c r="AK84" s="53">
        <f>V84-J84</f>
        <v>1388284.92</v>
      </c>
      <c r="AL84" s="53">
        <f>W84-K84</f>
        <v>840888.37999999989</v>
      </c>
      <c r="AM84" s="53">
        <f>X84-L84</f>
        <v>859186.05</v>
      </c>
      <c r="AN84" s="53">
        <f>Y84-M84</f>
        <v>418464.35000000009</v>
      </c>
      <c r="AO84" s="53">
        <f>Z84-N84</f>
        <v>-538785.75</v>
      </c>
      <c r="AP84" s="53">
        <f>AA84-O84</f>
        <v>535595.78</v>
      </c>
      <c r="AQ84" s="53">
        <f>AB84-P84</f>
        <v>-954084</v>
      </c>
      <c r="AR84" s="54"/>
      <c r="AS84" s="76">
        <f>IF(ISERROR(GETPIVOTDATA("VALUE",'CSS WK pvt'!$I$2,"DT_FILE",AS$8,"CD_CO",AS$6,"TRIM_CAT",TRIM(B84),"TRIM_LINE",A75))=TRUE,0,GETPIVOTDATA("VALUE",'CSS WK pvt'!$I$2,"DT_FILE",AS$8,"CD_CO",AS$6,"TRIM_CAT",TRIM(B84),"TRIM_LINE",A75))</f>
        <v>1845084</v>
      </c>
    </row>
    <row r="85" spans="1:45" s="152" customFormat="1" x14ac:dyDescent="0.35">
      <c r="A85" s="172"/>
      <c r="B85" s="48" t="s">
        <v>42</v>
      </c>
      <c r="C85" s="164">
        <f>SUM(C76:C84)</f>
        <v>22789062.640000001</v>
      </c>
      <c r="D85" s="165">
        <f t="shared" ref="D85:P85" si="48">SUM(D76:D84)</f>
        <v>24335526.59</v>
      </c>
      <c r="E85" s="165">
        <f t="shared" si="48"/>
        <v>23278997.27</v>
      </c>
      <c r="F85" s="165">
        <f t="shared" si="48"/>
        <v>20183122.66</v>
      </c>
      <c r="G85" s="165">
        <f t="shared" si="48"/>
        <v>16566662.93</v>
      </c>
      <c r="H85" s="165">
        <f t="shared" si="48"/>
        <v>17061458.180000003</v>
      </c>
      <c r="I85" s="165">
        <f t="shared" si="48"/>
        <v>19809849.789999999</v>
      </c>
      <c r="J85" s="165">
        <f t="shared" si="48"/>
        <v>23510502.569999997</v>
      </c>
      <c r="K85" s="165">
        <f t="shared" si="48"/>
        <v>21953216.670000002</v>
      </c>
      <c r="L85" s="165">
        <f t="shared" si="48"/>
        <v>18550836.870000001</v>
      </c>
      <c r="M85" s="165">
        <f t="shared" si="48"/>
        <v>20829885.759999998</v>
      </c>
      <c r="N85" s="166">
        <f t="shared" si="48"/>
        <v>25679143.509999998</v>
      </c>
      <c r="O85" s="164">
        <f t="shared" si="48"/>
        <v>30912559.250000004</v>
      </c>
      <c r="P85" s="165">
        <f t="shared" si="48"/>
        <v>36980985</v>
      </c>
      <c r="Q85" s="165">
        <f>SUM(Q76:Q84)</f>
        <v>35831029</v>
      </c>
      <c r="R85" s="165">
        <v>33976952</v>
      </c>
      <c r="S85" s="165">
        <v>28454445</v>
      </c>
      <c r="T85" s="165">
        <v>27521310</v>
      </c>
      <c r="U85" s="233">
        <v>34566429</v>
      </c>
      <c r="V85" s="233">
        <v>41813424</v>
      </c>
      <c r="W85" s="233">
        <f>SUM(W76+W79+W82+W83+W84)</f>
        <v>34824340</v>
      </c>
      <c r="X85" s="233">
        <f t="shared" ref="X85:AA85" si="49">SUM(X76+X79+X82+X83+X84)</f>
        <v>28090548</v>
      </c>
      <c r="Y85" s="233">
        <f t="shared" si="49"/>
        <v>26748624</v>
      </c>
      <c r="Z85" s="233">
        <v>31738407</v>
      </c>
      <c r="AA85" s="233">
        <f t="shared" si="49"/>
        <v>38496483</v>
      </c>
      <c r="AB85" s="233">
        <v>37759405</v>
      </c>
      <c r="AC85" s="166"/>
      <c r="AD85" s="55">
        <f>SUM(AD76:AD84)</f>
        <v>8123496.6100000013</v>
      </c>
      <c r="AE85" s="167">
        <f t="shared" ref="AE85:AG85" si="50">SUM(AE76:AE84)</f>
        <v>12645458.41</v>
      </c>
      <c r="AF85" s="167">
        <f t="shared" si="50"/>
        <v>12552031.73</v>
      </c>
      <c r="AG85" s="167">
        <f t="shared" si="50"/>
        <v>13793829.34</v>
      </c>
      <c r="AH85" s="167">
        <f t="shared" ref="AH85:AI85" si="51">SUM(AH76:AH84)</f>
        <v>11887782.07</v>
      </c>
      <c r="AI85" s="167">
        <f t="shared" si="51"/>
        <v>10459851.819999998</v>
      </c>
      <c r="AJ85" s="167">
        <f t="shared" ref="AJ85:AK85" si="52">SUM(AJ76:AJ84)</f>
        <v>14756579.209999999</v>
      </c>
      <c r="AK85" s="167">
        <f t="shared" si="52"/>
        <v>18302921.43</v>
      </c>
      <c r="AL85" s="167">
        <f t="shared" ref="AL85:AM85" si="53">SUM(AL76:AL84)</f>
        <v>12871123.329999998</v>
      </c>
      <c r="AM85" s="167">
        <f t="shared" si="53"/>
        <v>9539711.1300000008</v>
      </c>
      <c r="AN85" s="167">
        <f t="shared" ref="AN85:AO85" si="54">SUM(AN76:AN84)</f>
        <v>5918738.2400000002</v>
      </c>
      <c r="AO85" s="167">
        <f t="shared" si="54"/>
        <v>6059263.4899999993</v>
      </c>
      <c r="AP85" s="167">
        <f t="shared" ref="AP85:AQ85" si="55">SUM(AP76:AP84)</f>
        <v>7583923.7499999991</v>
      </c>
      <c r="AQ85" s="167">
        <f t="shared" si="55"/>
        <v>778420</v>
      </c>
      <c r="AR85" s="168"/>
      <c r="AS85" s="162">
        <f>AS76+AS79+AS82+AS83+AS84</f>
        <v>37759405</v>
      </c>
    </row>
    <row r="86" spans="1:45" s="47" customFormat="1" x14ac:dyDescent="0.35">
      <c r="A86" s="171">
        <f>+A75+1</f>
        <v>8</v>
      </c>
      <c r="B86" s="56" t="s">
        <v>31</v>
      </c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9"/>
      <c r="O86" s="57"/>
      <c r="P86" s="58"/>
      <c r="Q86" s="58"/>
      <c r="R86" s="58"/>
      <c r="S86" s="58"/>
      <c r="T86" s="58"/>
      <c r="U86" s="234"/>
      <c r="V86" s="234"/>
      <c r="W86" s="234"/>
      <c r="X86" s="234"/>
      <c r="Y86" s="234"/>
      <c r="Z86" s="234"/>
      <c r="AA86" s="234"/>
      <c r="AB86" s="234"/>
      <c r="AC86" s="59"/>
      <c r="AD86" s="60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2"/>
      <c r="AS86" s="60"/>
    </row>
    <row r="87" spans="1:45" s="47" customFormat="1" x14ac:dyDescent="0.35">
      <c r="A87" s="171"/>
      <c r="B87" s="48" t="s">
        <v>37</v>
      </c>
      <c r="C87" s="49">
        <v>80571582.540000007</v>
      </c>
      <c r="D87" s="50">
        <v>82416163.75</v>
      </c>
      <c r="E87" s="50">
        <v>84747811.599999994</v>
      </c>
      <c r="F87" s="50">
        <v>88320427</v>
      </c>
      <c r="G87" s="50">
        <v>89683721.269999996</v>
      </c>
      <c r="H87" s="50">
        <v>89769945.739999995</v>
      </c>
      <c r="I87" s="50">
        <v>89966691.790000007</v>
      </c>
      <c r="J87" s="50">
        <v>92144941.099999994</v>
      </c>
      <c r="K87" s="50">
        <v>98414985.75</v>
      </c>
      <c r="L87" s="50">
        <v>101864981.69</v>
      </c>
      <c r="M87" s="50">
        <v>105263605.42</v>
      </c>
      <c r="N87" s="51">
        <v>107640835.63</v>
      </c>
      <c r="O87" s="49">
        <v>113976785.5</v>
      </c>
      <c r="P87" s="50">
        <v>119558526</v>
      </c>
      <c r="Q87" s="50">
        <v>131698315</v>
      </c>
      <c r="R87" s="50">
        <v>139402057</v>
      </c>
      <c r="S87" s="50">
        <v>143820941</v>
      </c>
      <c r="T87" s="50">
        <v>149423267</v>
      </c>
      <c r="U87" s="232">
        <v>155349004</v>
      </c>
      <c r="V87" s="232">
        <v>172187529</v>
      </c>
      <c r="W87" s="232">
        <v>180502673</v>
      </c>
      <c r="X87" s="232">
        <v>186797999</v>
      </c>
      <c r="Y87" s="232">
        <v>190920944</v>
      </c>
      <c r="Z87" s="232">
        <v>188910949</v>
      </c>
      <c r="AA87" s="232">
        <v>188307775</v>
      </c>
      <c r="AB87" s="232">
        <v>201513171</v>
      </c>
      <c r="AC87" s="51"/>
      <c r="AD87" s="52">
        <f>O87-C87</f>
        <v>33405202.959999993</v>
      </c>
      <c r="AE87" s="53">
        <f>P87-D87</f>
        <v>37142362.25</v>
      </c>
      <c r="AF87" s="53">
        <f>Q87-E87</f>
        <v>46950503.400000006</v>
      </c>
      <c r="AG87" s="53">
        <f>R87-F87</f>
        <v>51081630</v>
      </c>
      <c r="AH87" s="53">
        <f>S87-G87</f>
        <v>54137219.730000004</v>
      </c>
      <c r="AI87" s="53">
        <f>T87-H87</f>
        <v>59653321.260000005</v>
      </c>
      <c r="AJ87" s="53">
        <f>U87-I87</f>
        <v>65382312.209999993</v>
      </c>
      <c r="AK87" s="53">
        <f>V87-J87</f>
        <v>80042587.900000006</v>
      </c>
      <c r="AL87" s="53">
        <f>W87-K87</f>
        <v>82087687.25</v>
      </c>
      <c r="AM87" s="53">
        <f>X87-L87</f>
        <v>84933017.310000002</v>
      </c>
      <c r="AN87" s="53">
        <f>Y87-M87</f>
        <v>85657338.579999998</v>
      </c>
      <c r="AO87" s="53">
        <f>Z87-N87</f>
        <v>81270113.370000005</v>
      </c>
      <c r="AP87" s="53">
        <f>AA87-O87</f>
        <v>74330989.5</v>
      </c>
      <c r="AQ87" s="53">
        <f>AB87-P87</f>
        <v>81954645</v>
      </c>
      <c r="AR87" s="54"/>
      <c r="AS87" s="76">
        <f>IF(ISERROR(GETPIVOTDATA("VALUE",'CSS WK pvt'!$I$2,"DT_FILE",AS$8,"CD_CO",AS$6,"TRIM_CAT",TRIM(B87),"TRIM_LINE",A86))=TRUE,0,GETPIVOTDATA("VALUE",'CSS WK pvt'!$I$2,"DT_FILE",AS$8,"CD_CO",AS$6,"TRIM_CAT",TRIM(B87),"TRIM_LINE",A86))</f>
        <v>201513171</v>
      </c>
    </row>
    <row r="88" spans="1:45" s="47" customFormat="1" x14ac:dyDescent="0.35">
      <c r="A88" s="171"/>
      <c r="B88" s="254" t="s">
        <v>399</v>
      </c>
      <c r="C88" s="49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1"/>
      <c r="O88" s="49"/>
      <c r="P88" s="50"/>
      <c r="Q88" s="50"/>
      <c r="R88" s="50"/>
      <c r="S88" s="50"/>
      <c r="T88" s="50"/>
      <c r="U88" s="232"/>
      <c r="V88" s="232"/>
      <c r="W88" s="256">
        <f>W87-W89</f>
        <v>81583065.760000005</v>
      </c>
      <c r="X88" s="256">
        <f>X87-X89</f>
        <v>81829173.579999998</v>
      </c>
      <c r="Y88" s="256">
        <f>Y87-Y89</f>
        <v>83312865.049999997</v>
      </c>
      <c r="Z88" s="256">
        <v>81755323.989999995</v>
      </c>
      <c r="AA88" s="256">
        <v>81866643.859999999</v>
      </c>
      <c r="AB88" s="256">
        <v>86966114.640000001</v>
      </c>
      <c r="AC88" s="51"/>
      <c r="AD88" s="52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4"/>
      <c r="AS88" s="76">
        <f>GETPIVOTDATA("VALUE",'CSS ESCO pvt'!$I$3,"DATE_FILE",$AS$8,"COMPANY",$AS$6,"TRIM_CAT","Residential-GRID","TRIM_LINE",A86)</f>
        <v>86966114.640000001</v>
      </c>
    </row>
    <row r="89" spans="1:45" s="47" customFormat="1" x14ac:dyDescent="0.35">
      <c r="A89" s="171"/>
      <c r="B89" s="254" t="s">
        <v>400</v>
      </c>
      <c r="C89" s="49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1"/>
      <c r="O89" s="49"/>
      <c r="P89" s="50"/>
      <c r="Q89" s="50"/>
      <c r="R89" s="50"/>
      <c r="S89" s="50"/>
      <c r="T89" s="50"/>
      <c r="U89" s="232"/>
      <c r="V89" s="232"/>
      <c r="W89" s="256">
        <v>98919607.239999995</v>
      </c>
      <c r="X89" s="256">
        <v>104968825.42</v>
      </c>
      <c r="Y89" s="256">
        <v>107608078.95</v>
      </c>
      <c r="Z89" s="256">
        <v>107155625.01000001</v>
      </c>
      <c r="AA89" s="256">
        <v>106441131.14</v>
      </c>
      <c r="AB89" s="256">
        <v>114547056.36</v>
      </c>
      <c r="AC89" s="51"/>
      <c r="AD89" s="52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4"/>
      <c r="AS89" s="92">
        <f>AS87-AS88</f>
        <v>114547056.36</v>
      </c>
    </row>
    <row r="90" spans="1:45" s="47" customFormat="1" x14ac:dyDescent="0.35">
      <c r="A90" s="171"/>
      <c r="B90" s="48" t="s">
        <v>38</v>
      </c>
      <c r="C90" s="49">
        <v>44835864.729999997</v>
      </c>
      <c r="D90" s="50">
        <v>46436215.200000003</v>
      </c>
      <c r="E90" s="50">
        <v>47771367.880000003</v>
      </c>
      <c r="F90" s="50">
        <v>49491358.770000003</v>
      </c>
      <c r="G90" s="50">
        <v>50295339.609999999</v>
      </c>
      <c r="H90" s="50">
        <v>50740767.600000001</v>
      </c>
      <c r="I90" s="50">
        <v>51180413.359999999</v>
      </c>
      <c r="J90" s="50">
        <v>52008906.840000004</v>
      </c>
      <c r="K90" s="50">
        <v>54325832.18</v>
      </c>
      <c r="L90" s="50">
        <v>55567977.030000001</v>
      </c>
      <c r="M90" s="50">
        <v>56842978.810000002</v>
      </c>
      <c r="N90" s="51">
        <v>57756925.109999999</v>
      </c>
      <c r="O90" s="49">
        <v>59661631.729999997</v>
      </c>
      <c r="P90" s="50">
        <v>67021112</v>
      </c>
      <c r="Q90" s="50">
        <v>67772825</v>
      </c>
      <c r="R90" s="50">
        <v>68654194</v>
      </c>
      <c r="S90" s="50">
        <v>74299521</v>
      </c>
      <c r="T90" s="50">
        <v>74503288</v>
      </c>
      <c r="U90" s="232">
        <v>73584855</v>
      </c>
      <c r="V90" s="232">
        <v>70310919</v>
      </c>
      <c r="W90" s="232">
        <v>78569783</v>
      </c>
      <c r="X90" s="232">
        <v>83664223</v>
      </c>
      <c r="Y90" s="232">
        <v>82884266</v>
      </c>
      <c r="Z90" s="232">
        <v>87357717</v>
      </c>
      <c r="AA90" s="232">
        <v>90358946</v>
      </c>
      <c r="AB90" s="232">
        <v>89030571</v>
      </c>
      <c r="AC90" s="51"/>
      <c r="AD90" s="52">
        <f>O90-C90</f>
        <v>14825767</v>
      </c>
      <c r="AE90" s="53">
        <f>P90-D90</f>
        <v>20584896.799999997</v>
      </c>
      <c r="AF90" s="53">
        <f>Q90-E90</f>
        <v>20001457.119999997</v>
      </c>
      <c r="AG90" s="53">
        <f>R90-F90</f>
        <v>19162835.229999997</v>
      </c>
      <c r="AH90" s="53">
        <f>S90-G90</f>
        <v>24004181.390000001</v>
      </c>
      <c r="AI90" s="53">
        <f>T90-H90</f>
        <v>23762520.399999999</v>
      </c>
      <c r="AJ90" s="53">
        <f>U90-I90</f>
        <v>22404441.640000001</v>
      </c>
      <c r="AK90" s="53">
        <f>V90-J90</f>
        <v>18302012.159999996</v>
      </c>
      <c r="AL90" s="53">
        <f>W90-K90</f>
        <v>24243950.82</v>
      </c>
      <c r="AM90" s="53">
        <f>X90-L90</f>
        <v>28096245.969999999</v>
      </c>
      <c r="AN90" s="53">
        <f>Y90-M90</f>
        <v>26041287.189999998</v>
      </c>
      <c r="AO90" s="53">
        <f>Z90-N90</f>
        <v>29600791.890000001</v>
      </c>
      <c r="AP90" s="53">
        <f>AA90-O90</f>
        <v>30697314.270000003</v>
      </c>
      <c r="AQ90" s="53">
        <f>AB90-P90</f>
        <v>22009459</v>
      </c>
      <c r="AR90" s="54"/>
      <c r="AS90" s="76">
        <f>IF(ISERROR(GETPIVOTDATA("VALUE",'CSS WK pvt'!$I$2,"DT_FILE",AS$8,"CD_CO",AS$6,"TRIM_CAT",TRIM(B90),"TRIM_LINE",A86))=TRUE,0,GETPIVOTDATA("VALUE",'CSS WK pvt'!$I$2,"DT_FILE",AS$8,"CD_CO",AS$6,"TRIM_CAT",TRIM(B90),"TRIM_LINE",A86))</f>
        <v>89030571</v>
      </c>
    </row>
    <row r="91" spans="1:45" s="47" customFormat="1" x14ac:dyDescent="0.35">
      <c r="A91" s="171"/>
      <c r="B91" s="254" t="s">
        <v>399</v>
      </c>
      <c r="C91" s="49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1"/>
      <c r="O91" s="49"/>
      <c r="P91" s="50"/>
      <c r="Q91" s="50"/>
      <c r="R91" s="50"/>
      <c r="S91" s="50"/>
      <c r="T91" s="50"/>
      <c r="U91" s="232"/>
      <c r="V91" s="232"/>
      <c r="W91" s="256">
        <f>W90-W92</f>
        <v>29132573.119999997</v>
      </c>
      <c r="X91" s="256">
        <f>X90-X92</f>
        <v>32384948.390000001</v>
      </c>
      <c r="Y91" s="256">
        <f>Y90-Y92</f>
        <v>31534129.600000001</v>
      </c>
      <c r="Z91" s="256">
        <v>33371092.370000001</v>
      </c>
      <c r="AA91" s="256">
        <v>34410686.460000001</v>
      </c>
      <c r="AB91" s="256">
        <v>34483290.450000003</v>
      </c>
      <c r="AC91" s="51"/>
      <c r="AD91" s="52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4"/>
      <c r="AS91" s="76">
        <f>GETPIVOTDATA("VALUE",'CSS ESCO pvt'!$I$3,"DATE_FILE",$AS$8,"COMPANY",$AS$6,"TRIM_CAT","Low Income Residential-GRID","TRIM_LINE",A86)</f>
        <v>34483290.450000003</v>
      </c>
    </row>
    <row r="92" spans="1:45" s="47" customFormat="1" x14ac:dyDescent="0.35">
      <c r="A92" s="171"/>
      <c r="B92" s="254" t="s">
        <v>400</v>
      </c>
      <c r="C92" s="49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1"/>
      <c r="O92" s="49"/>
      <c r="P92" s="50"/>
      <c r="Q92" s="50"/>
      <c r="R92" s="50"/>
      <c r="S92" s="50"/>
      <c r="T92" s="50"/>
      <c r="U92" s="232"/>
      <c r="V92" s="232"/>
      <c r="W92" s="256">
        <v>49437209.880000003</v>
      </c>
      <c r="X92" s="256">
        <v>51279274.609999999</v>
      </c>
      <c r="Y92" s="256">
        <v>51350136.399999999</v>
      </c>
      <c r="Z92" s="256">
        <v>53986624.629999995</v>
      </c>
      <c r="AA92" s="256">
        <v>55948259.539999999</v>
      </c>
      <c r="AB92" s="256">
        <v>54547280.549999997</v>
      </c>
      <c r="AC92" s="51"/>
      <c r="AD92" s="52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4"/>
      <c r="AS92" s="92">
        <f>AS90-AS91</f>
        <v>54547280.549999997</v>
      </c>
    </row>
    <row r="93" spans="1:45" s="47" customFormat="1" x14ac:dyDescent="0.35">
      <c r="A93" s="171"/>
      <c r="B93" s="48" t="s">
        <v>39</v>
      </c>
      <c r="C93" s="49">
        <v>2463607.14</v>
      </c>
      <c r="D93" s="50">
        <v>2576416.54</v>
      </c>
      <c r="E93" s="50">
        <v>2723289.36</v>
      </c>
      <c r="F93" s="50">
        <v>2877881.08</v>
      </c>
      <c r="G93" s="50">
        <v>3015062.53</v>
      </c>
      <c r="H93" s="50">
        <v>2931648.2</v>
      </c>
      <c r="I93" s="50">
        <v>2904869.52</v>
      </c>
      <c r="J93" s="50">
        <v>3008289.01</v>
      </c>
      <c r="K93" s="50">
        <v>3421460.22</v>
      </c>
      <c r="L93" s="50">
        <v>3512786.97</v>
      </c>
      <c r="M93" s="50">
        <v>3617163.18</v>
      </c>
      <c r="N93" s="51">
        <v>3589768.18</v>
      </c>
      <c r="O93" s="49">
        <v>3928977.94</v>
      </c>
      <c r="P93" s="50">
        <v>5352123</v>
      </c>
      <c r="Q93" s="50">
        <v>7246931</v>
      </c>
      <c r="R93" s="50">
        <v>8742538</v>
      </c>
      <c r="S93" s="50">
        <v>9578643</v>
      </c>
      <c r="T93" s="50">
        <v>9972199</v>
      </c>
      <c r="U93" s="232">
        <v>9703172</v>
      </c>
      <c r="V93" s="232">
        <v>9064336</v>
      </c>
      <c r="W93" s="232">
        <v>9747032</v>
      </c>
      <c r="X93" s="232">
        <v>10577216</v>
      </c>
      <c r="Y93" s="232">
        <v>10782620</v>
      </c>
      <c r="Z93" s="232">
        <v>10657047</v>
      </c>
      <c r="AA93" s="232">
        <v>10539492</v>
      </c>
      <c r="AB93" s="232">
        <v>11154165</v>
      </c>
      <c r="AC93" s="51"/>
      <c r="AD93" s="52">
        <f>O93-C93</f>
        <v>1465370.7999999998</v>
      </c>
      <c r="AE93" s="53">
        <f>P93-D93</f>
        <v>2775706.46</v>
      </c>
      <c r="AF93" s="53">
        <f>Q93-E93</f>
        <v>4523641.6400000006</v>
      </c>
      <c r="AG93" s="53">
        <f>R93-F93</f>
        <v>5864656.9199999999</v>
      </c>
      <c r="AH93" s="53">
        <f>S93-G93</f>
        <v>6563580.4700000007</v>
      </c>
      <c r="AI93" s="53">
        <f>T93-H93</f>
        <v>7040550.7999999998</v>
      </c>
      <c r="AJ93" s="53">
        <f>U93-I93</f>
        <v>6798302.4800000004</v>
      </c>
      <c r="AK93" s="53">
        <f>V93-J93</f>
        <v>6056046.9900000002</v>
      </c>
      <c r="AL93" s="53">
        <f>W93-K93</f>
        <v>6325571.7799999993</v>
      </c>
      <c r="AM93" s="53">
        <f>X93-L93</f>
        <v>7064429.0299999993</v>
      </c>
      <c r="AN93" s="53">
        <f>Y93-M93</f>
        <v>7165456.8200000003</v>
      </c>
      <c r="AO93" s="53">
        <f>Z93-N93</f>
        <v>7067278.8200000003</v>
      </c>
      <c r="AP93" s="53">
        <f>AA93-O93</f>
        <v>6610514.0600000005</v>
      </c>
      <c r="AQ93" s="53">
        <f>AB93-P93</f>
        <v>5802042</v>
      </c>
      <c r="AR93" s="54"/>
      <c r="AS93" s="76">
        <f>IF(ISERROR(GETPIVOTDATA("VALUE",'CSS WK pvt'!$I$2,"DT_FILE",AS$8,"CD_CO",AS$6,"TRIM_CAT",TRIM(B93),"TRIM_LINE",A86))=TRUE,0,GETPIVOTDATA("VALUE",'CSS WK pvt'!$I$2,"DT_FILE",AS$8,"CD_CO",AS$6,"TRIM_CAT",TRIM(B93),"TRIM_LINE",A86))</f>
        <v>11154165</v>
      </c>
    </row>
    <row r="94" spans="1:45" s="47" customFormat="1" x14ac:dyDescent="0.35">
      <c r="A94" s="171"/>
      <c r="B94" s="48" t="s">
        <v>40</v>
      </c>
      <c r="C94" s="49">
        <v>1831658.12</v>
      </c>
      <c r="D94" s="50">
        <v>1844065.56</v>
      </c>
      <c r="E94" s="50">
        <v>1877161.6</v>
      </c>
      <c r="F94" s="50">
        <v>2138998.19</v>
      </c>
      <c r="G94" s="50">
        <v>2222817.33</v>
      </c>
      <c r="H94" s="50">
        <v>2335496.71</v>
      </c>
      <c r="I94" s="50">
        <v>2426775.84</v>
      </c>
      <c r="J94" s="50">
        <v>2537272.2799999998</v>
      </c>
      <c r="K94" s="50">
        <v>2379180.92</v>
      </c>
      <c r="L94" s="50">
        <v>2616830.71</v>
      </c>
      <c r="M94" s="50">
        <v>2537020.65</v>
      </c>
      <c r="N94" s="51">
        <v>2471963.62</v>
      </c>
      <c r="O94" s="49">
        <v>2732323.03</v>
      </c>
      <c r="P94" s="50">
        <v>3494269</v>
      </c>
      <c r="Q94" s="50">
        <v>4419492</v>
      </c>
      <c r="R94" s="50">
        <v>5346149</v>
      </c>
      <c r="S94" s="50">
        <v>5617390</v>
      </c>
      <c r="T94" s="50">
        <v>5905007</v>
      </c>
      <c r="U94" s="232">
        <v>5531746</v>
      </c>
      <c r="V94" s="232">
        <v>5573371</v>
      </c>
      <c r="W94" s="232">
        <v>5939060</v>
      </c>
      <c r="X94" s="232">
        <v>6321547</v>
      </c>
      <c r="Y94" s="232">
        <v>6168466</v>
      </c>
      <c r="Z94" s="232">
        <v>6342510</v>
      </c>
      <c r="AA94" s="232">
        <v>6228187</v>
      </c>
      <c r="AB94" s="232">
        <v>6584996</v>
      </c>
      <c r="AC94" s="51"/>
      <c r="AD94" s="52">
        <f>O94-C94</f>
        <v>900664.90999999968</v>
      </c>
      <c r="AE94" s="53">
        <f>P94-D94</f>
        <v>1650203.44</v>
      </c>
      <c r="AF94" s="53">
        <f>Q94-E94</f>
        <v>2542330.4</v>
      </c>
      <c r="AG94" s="53">
        <f>R94-F94</f>
        <v>3207150.81</v>
      </c>
      <c r="AH94" s="53">
        <f>S94-G94</f>
        <v>3394572.67</v>
      </c>
      <c r="AI94" s="53">
        <f>T94-H94</f>
        <v>3569510.29</v>
      </c>
      <c r="AJ94" s="53">
        <f>U94-I94</f>
        <v>3104970.16</v>
      </c>
      <c r="AK94" s="53">
        <f>V94-J94</f>
        <v>3036098.72</v>
      </c>
      <c r="AL94" s="53">
        <f>W94-K94</f>
        <v>3559879.08</v>
      </c>
      <c r="AM94" s="53">
        <f>X94-L94</f>
        <v>3704716.29</v>
      </c>
      <c r="AN94" s="53">
        <f>Y94-M94</f>
        <v>3631445.35</v>
      </c>
      <c r="AO94" s="53">
        <f>Z94-N94</f>
        <v>3870546.38</v>
      </c>
      <c r="AP94" s="53">
        <f>AA94-O94</f>
        <v>3495863.97</v>
      </c>
      <c r="AQ94" s="53">
        <f>AB94-P94</f>
        <v>3090727</v>
      </c>
      <c r="AR94" s="54"/>
      <c r="AS94" s="76">
        <f>IF(ISERROR(GETPIVOTDATA("VALUE",'CSS WK pvt'!$I$2,"DT_FILE",AS$8,"CD_CO",AS$6,"TRIM_CAT",TRIM(B94),"TRIM_LINE",A86))=TRUE,0,GETPIVOTDATA("VALUE",'CSS WK pvt'!$I$2,"DT_FILE",AS$8,"CD_CO",AS$6,"TRIM_CAT",TRIM(B94),"TRIM_LINE",A86))</f>
        <v>6584996</v>
      </c>
    </row>
    <row r="95" spans="1:45" s="47" customFormat="1" x14ac:dyDescent="0.35">
      <c r="A95" s="171"/>
      <c r="B95" s="48" t="s">
        <v>41</v>
      </c>
      <c r="C95" s="49">
        <v>1307571.8400000001</v>
      </c>
      <c r="D95" s="50">
        <v>1964987.26</v>
      </c>
      <c r="E95" s="50">
        <v>3316022.81</v>
      </c>
      <c r="F95" s="50">
        <v>3728908.89</v>
      </c>
      <c r="G95" s="50">
        <v>3718037.54</v>
      </c>
      <c r="H95" s="50">
        <v>4003186.67</v>
      </c>
      <c r="I95" s="50">
        <v>4360143.99</v>
      </c>
      <c r="J95" s="50">
        <v>4373359.72</v>
      </c>
      <c r="K95" s="50">
        <v>4150661.31</v>
      </c>
      <c r="L95" s="50">
        <v>4181575.06</v>
      </c>
      <c r="M95" s="50">
        <v>4552157.82</v>
      </c>
      <c r="N95" s="51">
        <v>4950308.12</v>
      </c>
      <c r="O95" s="49">
        <v>6478131.04</v>
      </c>
      <c r="P95" s="50">
        <v>7011256</v>
      </c>
      <c r="Q95" s="50">
        <v>8027768</v>
      </c>
      <c r="R95" s="50">
        <v>8638868</v>
      </c>
      <c r="S95" s="50">
        <v>9429938</v>
      </c>
      <c r="T95" s="50">
        <v>8632266</v>
      </c>
      <c r="U95" s="232">
        <v>8031137</v>
      </c>
      <c r="V95" s="232">
        <v>8168291</v>
      </c>
      <c r="W95" s="232">
        <v>8583024</v>
      </c>
      <c r="X95" s="232">
        <v>8282387</v>
      </c>
      <c r="Y95" s="232">
        <v>8563687</v>
      </c>
      <c r="Z95" s="232">
        <v>7670101</v>
      </c>
      <c r="AA95" s="232">
        <v>7350250</v>
      </c>
      <c r="AB95" s="232">
        <v>7884205</v>
      </c>
      <c r="AC95" s="51"/>
      <c r="AD95" s="52">
        <f>O95-C95</f>
        <v>5170559.2</v>
      </c>
      <c r="AE95" s="53">
        <f>P95-D95</f>
        <v>5046268.74</v>
      </c>
      <c r="AF95" s="53">
        <f>Q95-E95</f>
        <v>4711745.1899999995</v>
      </c>
      <c r="AG95" s="53">
        <f>R95-F95</f>
        <v>4909959.1099999994</v>
      </c>
      <c r="AH95" s="53">
        <f>S95-G95</f>
        <v>5711900.46</v>
      </c>
      <c r="AI95" s="53">
        <f>T95-H95</f>
        <v>4629079.33</v>
      </c>
      <c r="AJ95" s="53">
        <f>U95-I95</f>
        <v>3670993.01</v>
      </c>
      <c r="AK95" s="53">
        <f>V95-J95</f>
        <v>3794931.2800000003</v>
      </c>
      <c r="AL95" s="53">
        <f>W95-K95</f>
        <v>4432362.6899999995</v>
      </c>
      <c r="AM95" s="53">
        <f>X95-L95</f>
        <v>4100811.94</v>
      </c>
      <c r="AN95" s="53">
        <f>Y95-M95</f>
        <v>4011529.1799999997</v>
      </c>
      <c r="AO95" s="53">
        <f>Z95-N95</f>
        <v>2719792.88</v>
      </c>
      <c r="AP95" s="53">
        <f>AA95-O95</f>
        <v>872118.96</v>
      </c>
      <c r="AQ95" s="53">
        <f>AB95-P95</f>
        <v>872949</v>
      </c>
      <c r="AR95" s="54"/>
      <c r="AS95" s="76">
        <f>IF(ISERROR(GETPIVOTDATA("VALUE",'CSS WK pvt'!$I$2,"DT_FILE",AS$8,"CD_CO",AS$6,"TRIM_CAT",TRIM(B95),"TRIM_LINE",A86))=TRUE,0,GETPIVOTDATA("VALUE",'CSS WK pvt'!$I$2,"DT_FILE",AS$8,"CD_CO",AS$6,"TRIM_CAT",TRIM(B95),"TRIM_LINE",A86))</f>
        <v>7884205</v>
      </c>
    </row>
    <row r="96" spans="1:45" s="152" customFormat="1" x14ac:dyDescent="0.35">
      <c r="A96" s="172"/>
      <c r="B96" s="48" t="s">
        <v>42</v>
      </c>
      <c r="C96" s="164">
        <f>SUM(C87:C95)</f>
        <v>131010284.37000002</v>
      </c>
      <c r="D96" s="165">
        <f t="shared" ref="D96:P96" si="56">SUM(D87:D95)</f>
        <v>135237848.31</v>
      </c>
      <c r="E96" s="165">
        <f t="shared" si="56"/>
        <v>140435653.25</v>
      </c>
      <c r="F96" s="165">
        <f t="shared" si="56"/>
        <v>146557573.93000001</v>
      </c>
      <c r="G96" s="165">
        <f t="shared" si="56"/>
        <v>148934978.28</v>
      </c>
      <c r="H96" s="165">
        <f t="shared" si="56"/>
        <v>149781044.91999999</v>
      </c>
      <c r="I96" s="165">
        <f t="shared" si="56"/>
        <v>150838894.50000003</v>
      </c>
      <c r="J96" s="165">
        <f t="shared" si="56"/>
        <v>154072768.94999999</v>
      </c>
      <c r="K96" s="165">
        <f t="shared" si="56"/>
        <v>162692120.38</v>
      </c>
      <c r="L96" s="165">
        <f t="shared" si="56"/>
        <v>167744151.46000001</v>
      </c>
      <c r="M96" s="165">
        <f t="shared" si="56"/>
        <v>172812925.88000003</v>
      </c>
      <c r="N96" s="166">
        <f t="shared" si="56"/>
        <v>176409800.66000003</v>
      </c>
      <c r="O96" s="164">
        <f t="shared" si="56"/>
        <v>186777849.23999998</v>
      </c>
      <c r="P96" s="165">
        <f t="shared" si="56"/>
        <v>202437286</v>
      </c>
      <c r="Q96" s="165">
        <f t="shared" ref="Q96:AD96" si="57">SUM(Q87:Q95)</f>
        <v>219165331</v>
      </c>
      <c r="R96" s="165">
        <v>230783806</v>
      </c>
      <c r="S96" s="165">
        <v>242746433</v>
      </c>
      <c r="T96" s="165">
        <v>248436027</v>
      </c>
      <c r="U96" s="233">
        <v>252199914</v>
      </c>
      <c r="V96" s="233">
        <v>265304446</v>
      </c>
      <c r="W96" s="233">
        <f>SUM(W87+W90+W93+W94+W95)</f>
        <v>283341572</v>
      </c>
      <c r="X96" s="233">
        <f>SUM(X87+X90+X93+X94+X95)</f>
        <v>295643372</v>
      </c>
      <c r="Y96" s="233">
        <v>299319983</v>
      </c>
      <c r="Z96" s="233">
        <v>300938324</v>
      </c>
      <c r="AA96" s="233">
        <v>302784650</v>
      </c>
      <c r="AB96" s="233">
        <v>316167108</v>
      </c>
      <c r="AC96" s="166"/>
      <c r="AD96" s="55">
        <f t="shared" si="57"/>
        <v>55767564.86999999</v>
      </c>
      <c r="AE96" s="167">
        <f t="shared" ref="AE96:AG96" si="58">SUM(AE87:AE95)</f>
        <v>67199437.689999998</v>
      </c>
      <c r="AF96" s="167">
        <f t="shared" si="58"/>
        <v>78729677.75</v>
      </c>
      <c r="AG96" s="167">
        <f t="shared" si="58"/>
        <v>84226232.069999993</v>
      </c>
      <c r="AH96" s="167">
        <f t="shared" ref="AH96:AI96" si="59">SUM(AH87:AH95)</f>
        <v>93811454.719999999</v>
      </c>
      <c r="AI96" s="167">
        <f t="shared" si="59"/>
        <v>98654982.079999998</v>
      </c>
      <c r="AJ96" s="167">
        <f t="shared" ref="AJ96:AK96" si="60">SUM(AJ87:AJ95)</f>
        <v>101361019.5</v>
      </c>
      <c r="AK96" s="167">
        <f t="shared" si="60"/>
        <v>111231677.05</v>
      </c>
      <c r="AL96" s="167">
        <f t="shared" ref="AL96:AM96" si="61">SUM(AL87:AL95)</f>
        <v>120649451.61999999</v>
      </c>
      <c r="AM96" s="167">
        <f t="shared" si="61"/>
        <v>127899220.54000001</v>
      </c>
      <c r="AN96" s="167">
        <f t="shared" ref="AN96:AO96" si="62">SUM(AN87:AN95)</f>
        <v>126507057.12</v>
      </c>
      <c r="AO96" s="167">
        <f t="shared" si="62"/>
        <v>124528523.34</v>
      </c>
      <c r="AP96" s="167">
        <f t="shared" ref="AP96:AQ96" si="63">SUM(AP87:AP95)</f>
        <v>116006800.76000001</v>
      </c>
      <c r="AQ96" s="167">
        <f t="shared" si="63"/>
        <v>113729822</v>
      </c>
      <c r="AR96" s="168"/>
      <c r="AS96" s="162">
        <f>AS87+AS90+AS93+AS94+AS95</f>
        <v>316167108</v>
      </c>
    </row>
    <row r="97" spans="1:46" s="47" customFormat="1" x14ac:dyDescent="0.35">
      <c r="A97" s="171">
        <f>+A86+1</f>
        <v>9</v>
      </c>
      <c r="B97" s="56" t="s">
        <v>43</v>
      </c>
      <c r="C97" s="57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9"/>
      <c r="O97" s="57"/>
      <c r="P97" s="58"/>
      <c r="Q97" s="58"/>
      <c r="R97" s="58"/>
      <c r="S97" s="58"/>
      <c r="T97" s="58"/>
      <c r="U97" s="234"/>
      <c r="V97" s="234"/>
      <c r="W97" s="234"/>
      <c r="X97" s="234"/>
      <c r="Y97" s="234"/>
      <c r="Z97" s="234"/>
      <c r="AA97" s="234"/>
      <c r="AB97" s="234"/>
      <c r="AC97" s="59"/>
      <c r="AD97" s="60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2"/>
      <c r="AS97" s="60"/>
    </row>
    <row r="98" spans="1:46" s="47" customFormat="1" x14ac:dyDescent="0.35">
      <c r="A98" s="171"/>
      <c r="B98" s="48" t="s">
        <v>37</v>
      </c>
      <c r="C98" s="49">
        <v>119404259.34999999</v>
      </c>
      <c r="D98" s="50">
        <v>122618015.81</v>
      </c>
      <c r="E98" s="50">
        <v>120178670.33</v>
      </c>
      <c r="F98" s="50">
        <v>117019842.14</v>
      </c>
      <c r="G98" s="50">
        <v>118016743.7</v>
      </c>
      <c r="H98" s="50">
        <v>124783032.17</v>
      </c>
      <c r="I98" s="50">
        <v>131291576.03</v>
      </c>
      <c r="J98" s="50">
        <v>132340171.08</v>
      </c>
      <c r="K98" s="50">
        <v>133031206.42</v>
      </c>
      <c r="L98" s="50">
        <v>135467180.53</v>
      </c>
      <c r="M98" s="50">
        <v>143928404.41999999</v>
      </c>
      <c r="N98" s="51">
        <v>157074044.71000001</v>
      </c>
      <c r="O98" s="49">
        <v>167240594.28999999</v>
      </c>
      <c r="P98" s="50">
        <v>172986642</v>
      </c>
      <c r="Q98" s="50">
        <v>182851534</v>
      </c>
      <c r="R98" s="50">
        <v>186312334</v>
      </c>
      <c r="S98" s="50">
        <v>187893207</v>
      </c>
      <c r="T98" s="50">
        <v>200536921</v>
      </c>
      <c r="U98" s="232">
        <v>219708035</v>
      </c>
      <c r="V98" s="232">
        <v>232177548</v>
      </c>
      <c r="W98" s="232">
        <v>229191157</v>
      </c>
      <c r="X98" s="232">
        <v>231683287</v>
      </c>
      <c r="Y98" s="232">
        <v>238242366</v>
      </c>
      <c r="Z98" s="232">
        <v>245748855</v>
      </c>
      <c r="AA98" s="232">
        <v>246836415</v>
      </c>
      <c r="AB98" s="232">
        <v>258632441</v>
      </c>
      <c r="AC98" s="51"/>
      <c r="AD98" s="52">
        <f>O98-C98</f>
        <v>47836334.939999998</v>
      </c>
      <c r="AE98" s="53">
        <f>P98-D98</f>
        <v>50368626.189999998</v>
      </c>
      <c r="AF98" s="53">
        <f>Q98-E98</f>
        <v>62672863.670000002</v>
      </c>
      <c r="AG98" s="53">
        <f>R98-F98</f>
        <v>69292491.859999999</v>
      </c>
      <c r="AH98" s="53">
        <f>S98-G98</f>
        <v>69876463.299999997</v>
      </c>
      <c r="AI98" s="53">
        <f>T98-H98</f>
        <v>75753888.829999998</v>
      </c>
      <c r="AJ98" s="53">
        <f>U98-I98</f>
        <v>88416458.969999999</v>
      </c>
      <c r="AK98" s="53">
        <f>V98-J98</f>
        <v>99837376.920000002</v>
      </c>
      <c r="AL98" s="53">
        <f>W98-K98</f>
        <v>96159950.579999998</v>
      </c>
      <c r="AM98" s="53">
        <f>X98-L98</f>
        <v>96216106.469999999</v>
      </c>
      <c r="AN98" s="53">
        <f>Y98-M98</f>
        <v>94313961.580000013</v>
      </c>
      <c r="AO98" s="53">
        <f>Z98-N98</f>
        <v>88674810.289999992</v>
      </c>
      <c r="AP98" s="53">
        <f>AA98-O98</f>
        <v>79595820.710000008</v>
      </c>
      <c r="AQ98" s="53">
        <f>AB98-P98</f>
        <v>85645799</v>
      </c>
      <c r="AR98" s="54"/>
      <c r="AS98" s="76">
        <f>IF(ISERROR(GETPIVOTDATA("VALUE",'CSS WK pvt'!$I$2,"DT_FILE",AS$8,"CD_CO",AS$6,"TRIM_CAT",TRIM(B98),"TRIM_LINE",A97))=TRUE,0,GETPIVOTDATA("VALUE",'CSS WK pvt'!$I$2,"DT_FILE",AS$8,"CD_CO",AS$6,"TRIM_CAT",TRIM(B98),"TRIM_LINE",A97))</f>
        <v>258632441</v>
      </c>
    </row>
    <row r="99" spans="1:46" s="47" customFormat="1" x14ac:dyDescent="0.35">
      <c r="A99" s="171"/>
      <c r="B99" s="254" t="s">
        <v>399</v>
      </c>
      <c r="C99" s="49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1"/>
      <c r="O99" s="49"/>
      <c r="P99" s="50"/>
      <c r="Q99" s="50"/>
      <c r="R99" s="50"/>
      <c r="S99" s="50"/>
      <c r="T99" s="50"/>
      <c r="U99" s="232"/>
      <c r="V99" s="232"/>
      <c r="W99" s="256">
        <f>W98-W100</f>
        <v>104341117.37</v>
      </c>
      <c r="X99" s="256">
        <f>X98-X100</f>
        <v>102919364.01000001</v>
      </c>
      <c r="Y99" s="256">
        <f>Y98-Y100</f>
        <v>106373605.09</v>
      </c>
      <c r="Z99" s="256">
        <v>108826159.20999999</v>
      </c>
      <c r="AA99" s="256">
        <v>109830729.04000001</v>
      </c>
      <c r="AB99" s="256">
        <v>114549170.56999999</v>
      </c>
      <c r="AC99" s="51"/>
      <c r="AD99" s="52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4"/>
      <c r="AS99" s="76">
        <f>GETPIVOTDATA("VALUE",'CSS ESCO pvt'!$I$3,"DATE_FILE",$AS$8,"COMPANY",$AS$6,"TRIM_CAT","Residential-GRID","TRIM_LINE",A97)</f>
        <v>114549170.56999999</v>
      </c>
    </row>
    <row r="100" spans="1:46" s="47" customFormat="1" x14ac:dyDescent="0.35">
      <c r="A100" s="171"/>
      <c r="B100" s="254" t="s">
        <v>400</v>
      </c>
      <c r="C100" s="49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1"/>
      <c r="O100" s="49"/>
      <c r="P100" s="50"/>
      <c r="Q100" s="50"/>
      <c r="R100" s="50"/>
      <c r="S100" s="50"/>
      <c r="T100" s="50"/>
      <c r="U100" s="232"/>
      <c r="V100" s="232"/>
      <c r="W100" s="256">
        <v>124850039.63</v>
      </c>
      <c r="X100" s="256">
        <v>128763922.98999999</v>
      </c>
      <c r="Y100" s="256">
        <v>131868760.91</v>
      </c>
      <c r="Z100" s="256">
        <v>136922695.79000002</v>
      </c>
      <c r="AA100" s="256">
        <v>137005685.95999998</v>
      </c>
      <c r="AB100" s="256">
        <v>144083270.43000001</v>
      </c>
      <c r="AC100" s="51"/>
      <c r="AD100" s="52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4"/>
      <c r="AS100" s="92">
        <f>AS98-AS99</f>
        <v>144083270.43000001</v>
      </c>
    </row>
    <row r="101" spans="1:46" s="47" customFormat="1" x14ac:dyDescent="0.35">
      <c r="A101" s="171"/>
      <c r="B101" s="48" t="s">
        <v>38</v>
      </c>
      <c r="C101" s="49">
        <v>56288068.009999998</v>
      </c>
      <c r="D101" s="50">
        <v>58280350.289999999</v>
      </c>
      <c r="E101" s="50">
        <v>58198935.960000001</v>
      </c>
      <c r="F101" s="50">
        <v>57928751.5</v>
      </c>
      <c r="G101" s="50">
        <v>58232496.539999999</v>
      </c>
      <c r="H101" s="50">
        <v>59683333.630000003</v>
      </c>
      <c r="I101" s="50">
        <v>61585821.539999999</v>
      </c>
      <c r="J101" s="50">
        <v>62434554.159999996</v>
      </c>
      <c r="K101" s="50">
        <v>63191215.789999999</v>
      </c>
      <c r="L101" s="50">
        <v>64159602.780000001</v>
      </c>
      <c r="M101" s="50">
        <v>66904909.619999997</v>
      </c>
      <c r="N101" s="51">
        <v>70256822.959999993</v>
      </c>
      <c r="O101" s="49">
        <v>72040251.150000006</v>
      </c>
      <c r="P101" s="50">
        <v>79971671</v>
      </c>
      <c r="Q101" s="50">
        <v>79263075</v>
      </c>
      <c r="R101" s="50">
        <v>78884352</v>
      </c>
      <c r="S101" s="50">
        <v>84833720</v>
      </c>
      <c r="T101" s="50">
        <v>85715214</v>
      </c>
      <c r="U101" s="232">
        <v>86298812</v>
      </c>
      <c r="V101" s="232">
        <v>82384708</v>
      </c>
      <c r="W101" s="232">
        <v>89091307</v>
      </c>
      <c r="X101" s="232">
        <v>93736275</v>
      </c>
      <c r="Y101" s="232">
        <v>93858665</v>
      </c>
      <c r="Z101" s="232">
        <v>101288344</v>
      </c>
      <c r="AA101" s="232">
        <v>105909902</v>
      </c>
      <c r="AB101" s="232">
        <v>103901627</v>
      </c>
      <c r="AC101" s="51"/>
      <c r="AD101" s="52">
        <f>O101-C101</f>
        <v>15752183.140000008</v>
      </c>
      <c r="AE101" s="53">
        <f>P101-D101</f>
        <v>21691320.710000001</v>
      </c>
      <c r="AF101" s="53">
        <f>Q101-E101</f>
        <v>21064139.039999999</v>
      </c>
      <c r="AG101" s="53">
        <f>R101-F101</f>
        <v>20955600.5</v>
      </c>
      <c r="AH101" s="53">
        <f>S101-G101</f>
        <v>26601223.460000001</v>
      </c>
      <c r="AI101" s="53">
        <f>T101-H101</f>
        <v>26031880.369999997</v>
      </c>
      <c r="AJ101" s="53">
        <f>U101-I101</f>
        <v>24712990.460000001</v>
      </c>
      <c r="AK101" s="53">
        <f>V101-J101</f>
        <v>19950153.840000004</v>
      </c>
      <c r="AL101" s="53">
        <f>W101-K101</f>
        <v>25900091.210000001</v>
      </c>
      <c r="AM101" s="53">
        <f>X101-L101</f>
        <v>29576672.219999999</v>
      </c>
      <c r="AN101" s="53">
        <f>Y101-M101</f>
        <v>26953755.380000003</v>
      </c>
      <c r="AO101" s="53">
        <f>Z101-N101</f>
        <v>31031521.040000007</v>
      </c>
      <c r="AP101" s="53">
        <f>AA101-O101</f>
        <v>33869650.849999994</v>
      </c>
      <c r="AQ101" s="53">
        <f>AB101-P101</f>
        <v>23929956</v>
      </c>
      <c r="AR101" s="54"/>
      <c r="AS101" s="76">
        <f>IF(ISERROR(GETPIVOTDATA("VALUE",'CSS WK pvt'!$I$2,"DT_FILE",AS$8,"CD_CO",AS$6,"TRIM_CAT",TRIM(B101),"TRIM_LINE",A97))=TRUE,0,GETPIVOTDATA("VALUE",'CSS WK pvt'!$I$2,"DT_FILE",AS$8,"CD_CO",AS$6,"TRIM_CAT",TRIM(B101),"TRIM_LINE",A97))</f>
        <v>103901627</v>
      </c>
    </row>
    <row r="102" spans="1:46" s="47" customFormat="1" x14ac:dyDescent="0.35">
      <c r="A102" s="171"/>
      <c r="B102" s="254" t="s">
        <v>399</v>
      </c>
      <c r="C102" s="49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1"/>
      <c r="O102" s="49"/>
      <c r="P102" s="50"/>
      <c r="Q102" s="50"/>
      <c r="R102" s="50"/>
      <c r="S102" s="50"/>
      <c r="T102" s="50"/>
      <c r="U102" s="232"/>
      <c r="V102" s="232"/>
      <c r="W102" s="256">
        <f>W101-W103</f>
        <v>33393018.119999997</v>
      </c>
      <c r="X102" s="256">
        <f>X101-X103</f>
        <v>36779091.219999999</v>
      </c>
      <c r="Y102" s="256">
        <f>Y101-Y103</f>
        <v>36480498.259999998</v>
      </c>
      <c r="Z102" s="256">
        <v>39776999.159999996</v>
      </c>
      <c r="AA102" s="256">
        <v>41497512.369999997</v>
      </c>
      <c r="AB102" s="256">
        <v>41373674.259999998</v>
      </c>
      <c r="AC102" s="51"/>
      <c r="AD102" s="52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4"/>
      <c r="AS102" s="76">
        <f>GETPIVOTDATA("VALUE",'CSS ESCO pvt'!$I$3,"DATE_FILE",$AS$8,"COMPANY",$AS$6,"TRIM_CAT","Low Income Residential-GRID","TRIM_LINE",A97)</f>
        <v>41373674.259999998</v>
      </c>
    </row>
    <row r="103" spans="1:46" s="47" customFormat="1" x14ac:dyDescent="0.35">
      <c r="A103" s="171"/>
      <c r="B103" s="254" t="s">
        <v>400</v>
      </c>
      <c r="C103" s="49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1"/>
      <c r="O103" s="49"/>
      <c r="P103" s="50"/>
      <c r="Q103" s="50"/>
      <c r="R103" s="50"/>
      <c r="S103" s="50"/>
      <c r="T103" s="50"/>
      <c r="U103" s="232"/>
      <c r="V103" s="232"/>
      <c r="W103" s="256">
        <v>55698288.880000003</v>
      </c>
      <c r="X103" s="256">
        <v>56957183.780000001</v>
      </c>
      <c r="Y103" s="256">
        <v>57378166.740000002</v>
      </c>
      <c r="Z103" s="256">
        <v>61511344.840000004</v>
      </c>
      <c r="AA103" s="256">
        <v>64412389.630000003</v>
      </c>
      <c r="AB103" s="256">
        <v>62527952.740000002</v>
      </c>
      <c r="AC103" s="51"/>
      <c r="AD103" s="52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4"/>
      <c r="AS103" s="92">
        <f>AS101-AS102</f>
        <v>62527952.740000002</v>
      </c>
    </row>
    <row r="104" spans="1:46" s="47" customFormat="1" x14ac:dyDescent="0.35">
      <c r="A104" s="171"/>
      <c r="B104" s="48" t="s">
        <v>39</v>
      </c>
      <c r="C104" s="49">
        <v>9539022.4700000007</v>
      </c>
      <c r="D104" s="50">
        <v>10363096.42</v>
      </c>
      <c r="E104" s="50">
        <v>9004776.6600000001</v>
      </c>
      <c r="F104" s="50">
        <v>8024282.9699999997</v>
      </c>
      <c r="G104" s="50">
        <v>8418727.0700000003</v>
      </c>
      <c r="H104" s="50">
        <v>8960496.0299999993</v>
      </c>
      <c r="I104" s="50">
        <v>9391462.25</v>
      </c>
      <c r="J104" s="50">
        <v>9124641.9499999993</v>
      </c>
      <c r="K104" s="50">
        <v>9638383.5399999991</v>
      </c>
      <c r="L104" s="50">
        <v>9895416.7699999996</v>
      </c>
      <c r="M104" s="50">
        <v>10046559.609999999</v>
      </c>
      <c r="N104" s="51">
        <v>10931865.199999999</v>
      </c>
      <c r="O104" s="49">
        <v>12699241.199999999</v>
      </c>
      <c r="P104" s="50">
        <v>17651787</v>
      </c>
      <c r="Q104" s="50">
        <v>17443616</v>
      </c>
      <c r="R104" s="50">
        <v>17100010</v>
      </c>
      <c r="S104" s="50">
        <v>17188945</v>
      </c>
      <c r="T104" s="50">
        <v>18032285</v>
      </c>
      <c r="U104" s="232">
        <v>17663568</v>
      </c>
      <c r="V104" s="232">
        <v>16461415</v>
      </c>
      <c r="W104" s="232">
        <v>17477211</v>
      </c>
      <c r="X104" s="232">
        <v>18181252</v>
      </c>
      <c r="Y104" s="232">
        <v>19006331</v>
      </c>
      <c r="Z104" s="232">
        <v>19939264</v>
      </c>
      <c r="AA104" s="232">
        <v>18993247</v>
      </c>
      <c r="AB104" s="232">
        <v>20201647</v>
      </c>
      <c r="AC104" s="51"/>
      <c r="AD104" s="52">
        <f>O104-C104</f>
        <v>3160218.7299999986</v>
      </c>
      <c r="AE104" s="53">
        <f>P104-D104</f>
        <v>7288690.5800000001</v>
      </c>
      <c r="AF104" s="53">
        <f>Q104-E104</f>
        <v>8438839.3399999999</v>
      </c>
      <c r="AG104" s="53">
        <f>R104-F104</f>
        <v>9075727.0300000012</v>
      </c>
      <c r="AH104" s="53">
        <f>S104-G104</f>
        <v>8770217.9299999997</v>
      </c>
      <c r="AI104" s="53">
        <f>T104-H104</f>
        <v>9071788.9700000007</v>
      </c>
      <c r="AJ104" s="53">
        <f>U104-I104</f>
        <v>8272105.75</v>
      </c>
      <c r="AK104" s="53">
        <f>V104-J104</f>
        <v>7336773.0500000007</v>
      </c>
      <c r="AL104" s="53">
        <f>W104-K104</f>
        <v>7838827.4600000009</v>
      </c>
      <c r="AM104" s="53">
        <f>X104-L104</f>
        <v>8285835.2300000004</v>
      </c>
      <c r="AN104" s="53">
        <f>Y104-M104</f>
        <v>8959771.3900000006</v>
      </c>
      <c r="AO104" s="53">
        <f>Z104-N104</f>
        <v>9007398.8000000007</v>
      </c>
      <c r="AP104" s="53">
        <f>AA104-O104</f>
        <v>6294005.8000000007</v>
      </c>
      <c r="AQ104" s="53">
        <f>AB104-P104</f>
        <v>2549860</v>
      </c>
      <c r="AR104" s="54"/>
      <c r="AS104" s="76">
        <f>IF(ISERROR(GETPIVOTDATA("VALUE",'CSS WK pvt'!$I$2,"DT_FILE",AS$8,"CD_CO",AS$6,"TRIM_CAT",TRIM(B104),"TRIM_LINE",A97))=TRUE,0,GETPIVOTDATA("VALUE",'CSS WK pvt'!$I$2,"DT_FILE",AS$8,"CD_CO",AS$6,"TRIM_CAT",TRIM(B104),"TRIM_LINE",A97))</f>
        <v>20201647</v>
      </c>
    </row>
    <row r="105" spans="1:46" s="47" customFormat="1" x14ac:dyDescent="0.35">
      <c r="A105" s="171"/>
      <c r="B105" s="48" t="s">
        <v>40</v>
      </c>
      <c r="C105" s="49">
        <v>6774621.2300000004</v>
      </c>
      <c r="D105" s="50">
        <v>7448257.9500000002</v>
      </c>
      <c r="E105" s="50">
        <v>5936984.1500000004</v>
      </c>
      <c r="F105" s="50">
        <v>6273726.1799999997</v>
      </c>
      <c r="G105" s="50">
        <v>6650831.4800000004</v>
      </c>
      <c r="H105" s="50">
        <v>7106875.5499999998</v>
      </c>
      <c r="I105" s="50">
        <v>7265095.2199999997</v>
      </c>
      <c r="J105" s="50">
        <v>7374875.0599999996</v>
      </c>
      <c r="K105" s="50">
        <v>7300270.1200000001</v>
      </c>
      <c r="L105" s="50">
        <v>7834804.8300000001</v>
      </c>
      <c r="M105" s="50">
        <v>7300573.9500000002</v>
      </c>
      <c r="N105" s="51">
        <v>8074488.4699999997</v>
      </c>
      <c r="O105" s="49">
        <v>9126143.9700000007</v>
      </c>
      <c r="P105" s="50">
        <v>13506510</v>
      </c>
      <c r="Q105" s="50">
        <v>12894165</v>
      </c>
      <c r="R105" s="50">
        <v>12575225</v>
      </c>
      <c r="S105" s="50">
        <v>11669525</v>
      </c>
      <c r="T105" s="50">
        <v>12559507</v>
      </c>
      <c r="U105" s="232">
        <v>12309881</v>
      </c>
      <c r="V105" s="232">
        <v>11987430</v>
      </c>
      <c r="W105" s="232">
        <v>12234816</v>
      </c>
      <c r="X105" s="232">
        <v>12508758</v>
      </c>
      <c r="Y105" s="232">
        <v>13083826</v>
      </c>
      <c r="Z105" s="232">
        <v>14450018</v>
      </c>
      <c r="AA105" s="232">
        <v>13346156</v>
      </c>
      <c r="AB105" s="232">
        <v>13107804</v>
      </c>
      <c r="AC105" s="51"/>
      <c r="AD105" s="52">
        <f>O105-C105</f>
        <v>2351522.7400000002</v>
      </c>
      <c r="AE105" s="53">
        <f>P105-D105</f>
        <v>6058252.0499999998</v>
      </c>
      <c r="AF105" s="53">
        <f>Q105-E105</f>
        <v>6957180.8499999996</v>
      </c>
      <c r="AG105" s="53">
        <f>R105-F105</f>
        <v>6301498.8200000003</v>
      </c>
      <c r="AH105" s="53">
        <f>S105-G105</f>
        <v>5018693.5199999996</v>
      </c>
      <c r="AI105" s="53">
        <f>T105-H105</f>
        <v>5452631.4500000002</v>
      </c>
      <c r="AJ105" s="53">
        <f>U105-I105</f>
        <v>5044785.78</v>
      </c>
      <c r="AK105" s="53">
        <f>V105-J105</f>
        <v>4612554.9400000004</v>
      </c>
      <c r="AL105" s="53">
        <f>W105-K105</f>
        <v>4934545.88</v>
      </c>
      <c r="AM105" s="53">
        <f>X105-L105</f>
        <v>4673953.17</v>
      </c>
      <c r="AN105" s="53">
        <f>Y105-M105</f>
        <v>5783252.0499999998</v>
      </c>
      <c r="AO105" s="53">
        <f>Z105-N105</f>
        <v>6375529.5300000003</v>
      </c>
      <c r="AP105" s="53">
        <f>AA105-O105</f>
        <v>4220012.0299999993</v>
      </c>
      <c r="AQ105" s="53">
        <f>AB105-P105</f>
        <v>-398706</v>
      </c>
      <c r="AR105" s="54"/>
      <c r="AS105" s="76">
        <f>IF(ISERROR(GETPIVOTDATA("VALUE",'CSS WK pvt'!$I$2,"DT_FILE",AS$8,"CD_CO",AS$6,"TRIM_CAT",TRIM(B105),"TRIM_LINE",A97))=TRUE,0,GETPIVOTDATA("VALUE",'CSS WK pvt'!$I$2,"DT_FILE",AS$8,"CD_CO",AS$6,"TRIM_CAT",TRIM(B105),"TRIM_LINE",A97))</f>
        <v>13107804</v>
      </c>
    </row>
    <row r="106" spans="1:46" s="47" customFormat="1" x14ac:dyDescent="0.35">
      <c r="A106" s="171"/>
      <c r="B106" s="48" t="s">
        <v>41</v>
      </c>
      <c r="C106" s="49">
        <v>9247364.5299999993</v>
      </c>
      <c r="D106" s="50">
        <v>9776317.4600000009</v>
      </c>
      <c r="E106" s="50">
        <v>9574519.4900000002</v>
      </c>
      <c r="F106" s="50">
        <v>9135016.6199999992</v>
      </c>
      <c r="G106" s="50">
        <v>9567587.4900000002</v>
      </c>
      <c r="H106" s="50">
        <v>10210767.18</v>
      </c>
      <c r="I106" s="50">
        <v>11016938.18</v>
      </c>
      <c r="J106" s="50">
        <v>9212058.3699999992</v>
      </c>
      <c r="K106" s="50">
        <v>11179813.32</v>
      </c>
      <c r="L106" s="50">
        <v>10516667.35</v>
      </c>
      <c r="M106" s="50">
        <v>12534109.49</v>
      </c>
      <c r="N106" s="51">
        <v>12995745.68</v>
      </c>
      <c r="O106" s="49">
        <v>15414193.16</v>
      </c>
      <c r="P106" s="50">
        <v>17022790</v>
      </c>
      <c r="Q106" s="50">
        <v>18990712</v>
      </c>
      <c r="R106" s="50">
        <v>18729319</v>
      </c>
      <c r="S106" s="50">
        <v>17545230</v>
      </c>
      <c r="T106" s="50">
        <v>18258337</v>
      </c>
      <c r="U106" s="232">
        <v>16755487</v>
      </c>
      <c r="V106" s="232">
        <v>16581098</v>
      </c>
      <c r="W106" s="232">
        <v>18565790</v>
      </c>
      <c r="X106" s="232">
        <v>16987818</v>
      </c>
      <c r="Y106" s="232">
        <v>19174886</v>
      </c>
      <c r="Z106" s="232">
        <v>18584726</v>
      </c>
      <c r="AA106" s="232">
        <v>15021115</v>
      </c>
      <c r="AB106" s="232">
        <v>16139414</v>
      </c>
      <c r="AC106" s="51"/>
      <c r="AD106" s="52">
        <f>O106-C106</f>
        <v>6166828.6300000008</v>
      </c>
      <c r="AE106" s="53">
        <f>P106-D106</f>
        <v>7246472.5399999991</v>
      </c>
      <c r="AF106" s="53">
        <f>Q106-E106</f>
        <v>9416192.5099999998</v>
      </c>
      <c r="AG106" s="53">
        <f>R106-F106</f>
        <v>9594302.3800000008</v>
      </c>
      <c r="AH106" s="53">
        <f>S106-G106</f>
        <v>7977642.5099999998</v>
      </c>
      <c r="AI106" s="53">
        <f>T106-H106</f>
        <v>8047569.8200000003</v>
      </c>
      <c r="AJ106" s="53">
        <f>U106-I106</f>
        <v>5738548.8200000003</v>
      </c>
      <c r="AK106" s="53">
        <f>V106-J106</f>
        <v>7369039.6300000008</v>
      </c>
      <c r="AL106" s="53">
        <f>W106-K106</f>
        <v>7385976.6799999997</v>
      </c>
      <c r="AM106" s="53">
        <f>X106-L106</f>
        <v>6471150.6500000004</v>
      </c>
      <c r="AN106" s="53">
        <f>Y106-M106</f>
        <v>6640776.5099999998</v>
      </c>
      <c r="AO106" s="53">
        <f>Z106-N106</f>
        <v>5588980.3200000003</v>
      </c>
      <c r="AP106" s="53">
        <f>AA106-O106</f>
        <v>-393078.16000000015</v>
      </c>
      <c r="AQ106" s="53">
        <f>AB106-P106</f>
        <v>-883376</v>
      </c>
      <c r="AR106" s="54"/>
      <c r="AS106" s="76">
        <f>IF(ISERROR(GETPIVOTDATA("VALUE",'CSS WK pvt'!$I$2,"DT_FILE",AS$8,"CD_CO",AS$6,"TRIM_CAT",TRIM(B106),"TRIM_LINE",A97))=TRUE,0,GETPIVOTDATA("VALUE",'CSS WK pvt'!$I$2,"DT_FILE",AS$8,"CD_CO",AS$6,"TRIM_CAT",TRIM(B106),"TRIM_LINE",A97))</f>
        <v>16139414</v>
      </c>
    </row>
    <row r="107" spans="1:46" s="152" customFormat="1" ht="15" thickBot="1" x14ac:dyDescent="0.4">
      <c r="A107" s="172"/>
      <c r="B107" s="63" t="s">
        <v>42</v>
      </c>
      <c r="C107" s="147">
        <f t="shared" ref="C107:Q107" si="64">SUM(C98:C106)</f>
        <v>201253335.58999997</v>
      </c>
      <c r="D107" s="148">
        <f t="shared" si="64"/>
        <v>208486037.92999998</v>
      </c>
      <c r="E107" s="148">
        <f t="shared" si="64"/>
        <v>202893886.59</v>
      </c>
      <c r="F107" s="148">
        <f t="shared" si="64"/>
        <v>198381619.41</v>
      </c>
      <c r="G107" s="148">
        <f t="shared" si="64"/>
        <v>200886386.28</v>
      </c>
      <c r="H107" s="148">
        <f t="shared" si="64"/>
        <v>210744504.56000003</v>
      </c>
      <c r="I107" s="148">
        <f t="shared" si="64"/>
        <v>220550893.22</v>
      </c>
      <c r="J107" s="148">
        <f t="shared" si="64"/>
        <v>220486300.62</v>
      </c>
      <c r="K107" s="148">
        <f t="shared" si="64"/>
        <v>224340889.19</v>
      </c>
      <c r="L107" s="148">
        <f t="shared" si="64"/>
        <v>227873672.26000002</v>
      </c>
      <c r="M107" s="148">
        <f t="shared" si="64"/>
        <v>240714557.08999997</v>
      </c>
      <c r="N107" s="149">
        <f t="shared" si="64"/>
        <v>259332967.02000001</v>
      </c>
      <c r="O107" s="147">
        <f t="shared" si="64"/>
        <v>276520423.76999998</v>
      </c>
      <c r="P107" s="148">
        <f t="shared" si="64"/>
        <v>301139400</v>
      </c>
      <c r="Q107" s="148">
        <f t="shared" si="64"/>
        <v>311443102</v>
      </c>
      <c r="R107" s="148">
        <v>313601240</v>
      </c>
      <c r="S107" s="148">
        <v>319130627</v>
      </c>
      <c r="T107" s="148">
        <v>335102264</v>
      </c>
      <c r="U107" s="235">
        <v>352735783</v>
      </c>
      <c r="V107" s="235">
        <v>359592199</v>
      </c>
      <c r="W107" s="235">
        <f>SUM(W98+W101+W104+W105+W106)</f>
        <v>366560281</v>
      </c>
      <c r="X107" s="235">
        <f>SUM(X98+X101+X104+X105+X106)</f>
        <v>373097390</v>
      </c>
      <c r="Y107" s="235">
        <v>383366074</v>
      </c>
      <c r="Z107" s="235">
        <v>400011207</v>
      </c>
      <c r="AA107" s="235">
        <v>400106835</v>
      </c>
      <c r="AB107" s="235">
        <v>411982933</v>
      </c>
      <c r="AC107" s="149"/>
      <c r="AD107" s="45">
        <f>SUM(AD98:AD106)</f>
        <v>75267088.179999992</v>
      </c>
      <c r="AE107" s="150">
        <f t="shared" ref="AE107:AG107" si="65">SUM(AE98:AE106)</f>
        <v>92653362.069999993</v>
      </c>
      <c r="AF107" s="150">
        <f t="shared" si="65"/>
        <v>108549215.41000001</v>
      </c>
      <c r="AG107" s="150">
        <f t="shared" si="65"/>
        <v>115219620.59</v>
      </c>
      <c r="AH107" s="150">
        <f t="shared" ref="AH107:AI107" si="66">SUM(AH98:AH106)</f>
        <v>118244240.72</v>
      </c>
      <c r="AI107" s="150">
        <f t="shared" si="66"/>
        <v>124357759.44</v>
      </c>
      <c r="AJ107" s="150">
        <f t="shared" ref="AJ107:AK107" si="67">SUM(AJ98:AJ106)</f>
        <v>132184889.78</v>
      </c>
      <c r="AK107" s="150">
        <f t="shared" si="67"/>
        <v>139105898.38</v>
      </c>
      <c r="AL107" s="150">
        <f t="shared" ref="AL107:AM107" si="68">SUM(AL98:AL106)</f>
        <v>142219391.81</v>
      </c>
      <c r="AM107" s="150">
        <f t="shared" si="68"/>
        <v>145223717.74000001</v>
      </c>
      <c r="AN107" s="150">
        <f t="shared" ref="AN107:AO107" si="69">SUM(AN98:AN106)</f>
        <v>142651516.91</v>
      </c>
      <c r="AO107" s="150">
        <f t="shared" si="69"/>
        <v>140678239.97999999</v>
      </c>
      <c r="AP107" s="150">
        <f t="shared" ref="AP107:AQ107" si="70">SUM(AP98:AP106)</f>
        <v>123586411.23</v>
      </c>
      <c r="AQ107" s="150">
        <f t="shared" si="70"/>
        <v>110843533</v>
      </c>
      <c r="AR107" s="151"/>
      <c r="AS107" s="45">
        <f>AS98+AS101+AS104+AS105+AS106</f>
        <v>411982933</v>
      </c>
    </row>
    <row r="108" spans="1:46" s="71" customFormat="1" x14ac:dyDescent="0.35">
      <c r="A108" s="171">
        <f>+A97+1</f>
        <v>10</v>
      </c>
      <c r="B108" s="88" t="s">
        <v>34</v>
      </c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1"/>
      <c r="O108" s="89"/>
      <c r="P108" s="90"/>
      <c r="Q108" s="90"/>
      <c r="R108" s="90"/>
      <c r="S108" s="90"/>
      <c r="T108" s="90"/>
      <c r="U108" s="227"/>
      <c r="V108" s="227"/>
      <c r="W108" s="227"/>
      <c r="X108" s="227"/>
      <c r="Y108" s="227"/>
      <c r="Z108" s="227"/>
      <c r="AA108" s="227"/>
      <c r="AB108" s="227"/>
      <c r="AC108" s="91"/>
      <c r="AD108" s="92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4"/>
      <c r="AS108" s="92"/>
    </row>
    <row r="109" spans="1:46" s="71" customFormat="1" x14ac:dyDescent="0.35">
      <c r="A109" s="171"/>
      <c r="B109" s="72" t="s">
        <v>37</v>
      </c>
      <c r="C109" s="95">
        <v>631349066</v>
      </c>
      <c r="D109" s="96">
        <v>502797024</v>
      </c>
      <c r="E109" s="96">
        <v>466285229</v>
      </c>
      <c r="F109" s="96">
        <v>481750719</v>
      </c>
      <c r="G109" s="96">
        <v>681841101</v>
      </c>
      <c r="H109" s="96">
        <v>789135854</v>
      </c>
      <c r="I109" s="96">
        <v>591004499</v>
      </c>
      <c r="J109" s="96">
        <v>449274611</v>
      </c>
      <c r="K109" s="96">
        <v>482297892</v>
      </c>
      <c r="L109" s="96">
        <v>624308211</v>
      </c>
      <c r="M109" s="96">
        <v>703388673</v>
      </c>
      <c r="N109" s="97">
        <v>589882936</v>
      </c>
      <c r="O109" s="95">
        <v>555629617</v>
      </c>
      <c r="P109" s="96">
        <v>559203829</v>
      </c>
      <c r="Q109" s="218">
        <v>489243902</v>
      </c>
      <c r="R109" s="183">
        <v>545934262</v>
      </c>
      <c r="S109" s="218">
        <v>780251146</v>
      </c>
      <c r="T109" s="218">
        <v>880449104</v>
      </c>
      <c r="U109" s="218">
        <v>648847902</v>
      </c>
      <c r="V109" s="248">
        <v>500311448</v>
      </c>
      <c r="W109" s="248">
        <v>507877242</v>
      </c>
      <c r="X109" s="248">
        <v>597984004</v>
      </c>
      <c r="Y109" s="248">
        <v>751994055</v>
      </c>
      <c r="Z109" s="248">
        <v>666244657</v>
      </c>
      <c r="AA109" s="248">
        <v>624617460</v>
      </c>
      <c r="AB109" s="248">
        <v>512313688</v>
      </c>
      <c r="AC109" s="222"/>
      <c r="AD109" s="98">
        <f>O109-C109</f>
        <v>-75719449</v>
      </c>
      <c r="AE109" s="99">
        <f>P109-D109</f>
        <v>56406805</v>
      </c>
      <c r="AF109" s="99">
        <f>Q109-E109</f>
        <v>22958673</v>
      </c>
      <c r="AG109" s="99">
        <f>R109-F109</f>
        <v>64183543</v>
      </c>
      <c r="AH109" s="99">
        <f>S109-G109</f>
        <v>98410045</v>
      </c>
      <c r="AI109" s="99">
        <f>T109-H109</f>
        <v>91313250</v>
      </c>
      <c r="AJ109" s="99">
        <f>U109-I109</f>
        <v>57843403</v>
      </c>
      <c r="AK109" s="249">
        <f>IF(ISERROR(V109-J109)=TRUE,"N/A",V109-J109)</f>
        <v>51036837</v>
      </c>
      <c r="AL109" s="249">
        <f>IF(ISERROR(W109-K109)=TRUE,"N/A",W109-K109)</f>
        <v>25579350</v>
      </c>
      <c r="AM109" s="249">
        <f>IF(ISERROR(X109-L109)=TRUE,"N/A",X109-L109)</f>
        <v>-26324207</v>
      </c>
      <c r="AN109" s="249">
        <f>IF(ISERROR(Y109-M109)=TRUE,"N/A",Y109-M109)</f>
        <v>48605382</v>
      </c>
      <c r="AO109" s="249">
        <f>IF(ISERROR(Z109-N109)=TRUE,"N/A",Z109-N109)</f>
        <v>76361721</v>
      </c>
      <c r="AP109" s="249">
        <f>IF(ISERROR(AA109-O109)=TRUE,"N/A",AA109-O109)</f>
        <v>68987843</v>
      </c>
      <c r="AQ109" s="249">
        <f>IF(ISERROR(AB109-P109)=TRUE,"N/A",AB109-P109)</f>
        <v>-46890141</v>
      </c>
      <c r="AR109" s="100"/>
      <c r="AS109" s="206">
        <f>AT109</f>
        <v>512313688</v>
      </c>
      <c r="AT109" s="71">
        <v>512313688</v>
      </c>
    </row>
    <row r="110" spans="1:46" s="71" customFormat="1" x14ac:dyDescent="0.35">
      <c r="A110" s="171"/>
      <c r="B110" s="72" t="s">
        <v>38</v>
      </c>
      <c r="C110" s="95">
        <v>89390862</v>
      </c>
      <c r="D110" s="96">
        <v>69176419</v>
      </c>
      <c r="E110" s="96">
        <v>60659866</v>
      </c>
      <c r="F110" s="96">
        <v>57126469</v>
      </c>
      <c r="G110" s="96">
        <v>78376783</v>
      </c>
      <c r="H110" s="96">
        <v>89488989</v>
      </c>
      <c r="I110" s="96">
        <v>67131313</v>
      </c>
      <c r="J110" s="96">
        <v>54451576</v>
      </c>
      <c r="K110" s="96">
        <v>61177851</v>
      </c>
      <c r="L110" s="96">
        <v>78498613</v>
      </c>
      <c r="M110" s="96">
        <v>86428875</v>
      </c>
      <c r="N110" s="97">
        <v>76521188</v>
      </c>
      <c r="O110" s="95">
        <v>70248652</v>
      </c>
      <c r="P110" s="96">
        <v>71960434</v>
      </c>
      <c r="Q110" s="218">
        <v>62314957</v>
      </c>
      <c r="R110" s="183">
        <v>63939933</v>
      </c>
      <c r="S110" s="218">
        <v>90470277</v>
      </c>
      <c r="T110" s="218">
        <v>103748994</v>
      </c>
      <c r="U110" s="218">
        <v>79438752</v>
      </c>
      <c r="V110" s="248">
        <v>61274571</v>
      </c>
      <c r="W110" s="248">
        <v>64478973</v>
      </c>
      <c r="X110" s="248">
        <v>78586831</v>
      </c>
      <c r="Y110" s="248">
        <v>100223425</v>
      </c>
      <c r="Z110" s="248">
        <v>93049302</v>
      </c>
      <c r="AA110" s="248">
        <v>90271944</v>
      </c>
      <c r="AB110" s="248">
        <v>75232272</v>
      </c>
      <c r="AC110" s="222"/>
      <c r="AD110" s="98">
        <f>O110-C110</f>
        <v>-19142210</v>
      </c>
      <c r="AE110" s="99">
        <f>P110-D110</f>
        <v>2784015</v>
      </c>
      <c r="AF110" s="99">
        <f>Q110-E110</f>
        <v>1655091</v>
      </c>
      <c r="AG110" s="99">
        <f>R110-F110</f>
        <v>6813464</v>
      </c>
      <c r="AH110" s="99">
        <f>S110-G110</f>
        <v>12093494</v>
      </c>
      <c r="AI110" s="99">
        <f>T110-H110</f>
        <v>14260005</v>
      </c>
      <c r="AJ110" s="99">
        <f>U110-I110</f>
        <v>12307439</v>
      </c>
      <c r="AK110" s="249">
        <f>IF(ISERROR(V110-J110)=TRUE,"N/A",V110-J110)</f>
        <v>6822995</v>
      </c>
      <c r="AL110" s="249">
        <f>IF(ISERROR(W110-K110)=TRUE,"N/A",W110-K110)</f>
        <v>3301122</v>
      </c>
      <c r="AM110" s="249">
        <f>IF(ISERROR(X110-L110)=TRUE,"N/A",X110-L110)</f>
        <v>88218</v>
      </c>
      <c r="AN110" s="249">
        <f>IF(ISERROR(Y110-M110)=TRUE,"N/A",Y110-M110)</f>
        <v>13794550</v>
      </c>
      <c r="AO110" s="249">
        <f>IF(ISERROR(Z110-N110)=TRUE,"N/A",Z110-N110)</f>
        <v>16528114</v>
      </c>
      <c r="AP110" s="249">
        <f>IF(ISERROR(AA110-O110)=TRUE,"N/A",AA110-O110)</f>
        <v>20023292</v>
      </c>
      <c r="AQ110" s="249">
        <f>IF(ISERROR(AB110-P110)=TRUE,"N/A",AB110-P110)</f>
        <v>3271838</v>
      </c>
      <c r="AR110" s="100"/>
      <c r="AS110" s="206">
        <f t="shared" ref="AS110:AS113" si="71">AT110</f>
        <v>75232272</v>
      </c>
      <c r="AT110" s="71">
        <v>75232272</v>
      </c>
    </row>
    <row r="111" spans="1:46" s="71" customFormat="1" x14ac:dyDescent="0.35">
      <c r="A111" s="171"/>
      <c r="B111" s="72" t="s">
        <v>39</v>
      </c>
      <c r="C111" s="95">
        <v>194345760</v>
      </c>
      <c r="D111" s="96">
        <v>163597487</v>
      </c>
      <c r="E111" s="96">
        <v>157339204</v>
      </c>
      <c r="F111" s="96">
        <v>158966915</v>
      </c>
      <c r="G111" s="96">
        <v>186322355</v>
      </c>
      <c r="H111" s="96">
        <v>208323997</v>
      </c>
      <c r="I111" s="96">
        <v>177226781</v>
      </c>
      <c r="J111" s="96">
        <v>150128344</v>
      </c>
      <c r="K111" s="96">
        <v>149556437</v>
      </c>
      <c r="L111" s="96">
        <v>177468910</v>
      </c>
      <c r="M111" s="96">
        <v>194655037</v>
      </c>
      <c r="N111" s="97">
        <v>179692973</v>
      </c>
      <c r="O111" s="95">
        <v>172346262</v>
      </c>
      <c r="P111" s="96">
        <v>151637299</v>
      </c>
      <c r="Q111" s="218">
        <v>130904386</v>
      </c>
      <c r="R111" s="183">
        <v>137389661</v>
      </c>
      <c r="S111" s="218">
        <v>177728505</v>
      </c>
      <c r="T111" s="218">
        <v>188944571</v>
      </c>
      <c r="U111" s="218">
        <v>167235489</v>
      </c>
      <c r="V111" s="248">
        <v>144166838</v>
      </c>
      <c r="W111" s="248">
        <v>144537177</v>
      </c>
      <c r="X111" s="248">
        <v>157570793</v>
      </c>
      <c r="Y111" s="248">
        <v>186560928</v>
      </c>
      <c r="Z111" s="248">
        <v>176714912</v>
      </c>
      <c r="AA111" s="248">
        <v>177965091</v>
      </c>
      <c r="AB111" s="248">
        <v>158885279</v>
      </c>
      <c r="AC111" s="222"/>
      <c r="AD111" s="98">
        <f>O111-C111</f>
        <v>-21999498</v>
      </c>
      <c r="AE111" s="99">
        <f>P111-D111</f>
        <v>-11960188</v>
      </c>
      <c r="AF111" s="99">
        <f>Q111-E111</f>
        <v>-26434818</v>
      </c>
      <c r="AG111" s="99">
        <f>R111-F111</f>
        <v>-21577254</v>
      </c>
      <c r="AH111" s="99">
        <f>S111-G111</f>
        <v>-8593850</v>
      </c>
      <c r="AI111" s="99">
        <f>T111-H111</f>
        <v>-19379426</v>
      </c>
      <c r="AJ111" s="99">
        <f>U111-I111</f>
        <v>-9991292</v>
      </c>
      <c r="AK111" s="249">
        <f>IF(ISERROR(V111-J111)=TRUE,"N/A",V111-J111)</f>
        <v>-5961506</v>
      </c>
      <c r="AL111" s="249">
        <f>IF(ISERROR(W111-K111)=TRUE,"N/A",W111-K111)</f>
        <v>-5019260</v>
      </c>
      <c r="AM111" s="249">
        <f>IF(ISERROR(X111-L111)=TRUE,"N/A",X111-L111)</f>
        <v>-19898117</v>
      </c>
      <c r="AN111" s="249">
        <f>IF(ISERROR(Y111-M111)=TRUE,"N/A",Y111-M111)</f>
        <v>-8094109</v>
      </c>
      <c r="AO111" s="249">
        <f>IF(ISERROR(Z111-N111)=TRUE,"N/A",Z111-N111)</f>
        <v>-2978061</v>
      </c>
      <c r="AP111" s="249">
        <f>IF(ISERROR(AA111-O111)=TRUE,"N/A",AA111-O111)</f>
        <v>5618829</v>
      </c>
      <c r="AQ111" s="249">
        <f>IF(ISERROR(AB111-P111)=TRUE,"N/A",AB111-P111)</f>
        <v>7247980</v>
      </c>
      <c r="AR111" s="100"/>
      <c r="AS111" s="206">
        <f t="shared" si="71"/>
        <v>158885279</v>
      </c>
      <c r="AT111" s="71">
        <v>158885279</v>
      </c>
    </row>
    <row r="112" spans="1:46" s="71" customFormat="1" x14ac:dyDescent="0.35">
      <c r="A112" s="171"/>
      <c r="B112" s="72" t="s">
        <v>40</v>
      </c>
      <c r="C112" s="95">
        <v>230667272</v>
      </c>
      <c r="D112" s="96">
        <v>201765218</v>
      </c>
      <c r="E112" s="96">
        <v>200047574</v>
      </c>
      <c r="F112" s="96">
        <v>210901243</v>
      </c>
      <c r="G112" s="96">
        <v>236491702</v>
      </c>
      <c r="H112" s="96">
        <v>266099719</v>
      </c>
      <c r="I112" s="96">
        <v>224433504</v>
      </c>
      <c r="J112" s="96">
        <v>202936334</v>
      </c>
      <c r="K112" s="96">
        <v>192318459</v>
      </c>
      <c r="L112" s="96">
        <v>220613416</v>
      </c>
      <c r="M112" s="96">
        <v>239641780</v>
      </c>
      <c r="N112" s="97">
        <v>217282025</v>
      </c>
      <c r="O112" s="95">
        <v>209848598</v>
      </c>
      <c r="P112" s="96">
        <v>192360616</v>
      </c>
      <c r="Q112" s="218">
        <v>170674522</v>
      </c>
      <c r="R112" s="183">
        <v>179943782</v>
      </c>
      <c r="S112" s="218">
        <v>221946503</v>
      </c>
      <c r="T112" s="218">
        <v>342556627</v>
      </c>
      <c r="U112" s="218">
        <v>120227966</v>
      </c>
      <c r="V112" s="248">
        <v>183801137</v>
      </c>
      <c r="W112" s="248">
        <v>182144863</v>
      </c>
      <c r="X112" s="248">
        <v>192586463</v>
      </c>
      <c r="Y112" s="248">
        <v>226006069</v>
      </c>
      <c r="Z112" s="248">
        <v>219193869</v>
      </c>
      <c r="AA112" s="248">
        <v>213314578</v>
      </c>
      <c r="AB112" s="248">
        <v>201488745</v>
      </c>
      <c r="AC112" s="222"/>
      <c r="AD112" s="98">
        <f>O112-C112</f>
        <v>-20818674</v>
      </c>
      <c r="AE112" s="99">
        <f>P112-D112</f>
        <v>-9404602</v>
      </c>
      <c r="AF112" s="99">
        <f>Q112-E112</f>
        <v>-29373052</v>
      </c>
      <c r="AG112" s="99">
        <f>R112-F112</f>
        <v>-30957461</v>
      </c>
      <c r="AH112" s="99">
        <f>S112-G112</f>
        <v>-14545199</v>
      </c>
      <c r="AI112" s="99">
        <f>T112-H112</f>
        <v>76456908</v>
      </c>
      <c r="AJ112" s="99">
        <f>U112-I112</f>
        <v>-104205538</v>
      </c>
      <c r="AK112" s="249">
        <f>IF(ISERROR(V112-J112)=TRUE,"N/A",V112-J112)</f>
        <v>-19135197</v>
      </c>
      <c r="AL112" s="249">
        <f>IF(ISERROR(W112-K112)=TRUE,"N/A",W112-K112)</f>
        <v>-10173596</v>
      </c>
      <c r="AM112" s="249">
        <f>IF(ISERROR(X112-L112)=TRUE,"N/A",X112-L112)</f>
        <v>-28026953</v>
      </c>
      <c r="AN112" s="249">
        <f>IF(ISERROR(Y112-M112)=TRUE,"N/A",Y112-M112)</f>
        <v>-13635711</v>
      </c>
      <c r="AO112" s="249">
        <f>IF(ISERROR(Z112-N112)=TRUE,"N/A",Z112-N112)</f>
        <v>1911844</v>
      </c>
      <c r="AP112" s="249">
        <f>IF(ISERROR(AA112-O112)=TRUE,"N/A",AA112-O112)</f>
        <v>3465980</v>
      </c>
      <c r="AQ112" s="249">
        <f>IF(ISERROR(AB112-P112)=TRUE,"N/A",AB112-P112)</f>
        <v>9128129</v>
      </c>
      <c r="AR112" s="100"/>
      <c r="AS112" s="206">
        <f t="shared" si="71"/>
        <v>201488745</v>
      </c>
      <c r="AT112" s="71">
        <v>201488745</v>
      </c>
    </row>
    <row r="113" spans="1:46" s="71" customFormat="1" x14ac:dyDescent="0.35">
      <c r="A113" s="171"/>
      <c r="B113" s="72" t="s">
        <v>41</v>
      </c>
      <c r="C113" s="95">
        <v>523822600</v>
      </c>
      <c r="D113" s="96">
        <v>502424424</v>
      </c>
      <c r="E113" s="96">
        <v>515585342</v>
      </c>
      <c r="F113" s="96">
        <v>531717898</v>
      </c>
      <c r="G113" s="96">
        <v>558530206</v>
      </c>
      <c r="H113" s="96">
        <v>620023255</v>
      </c>
      <c r="I113" s="96">
        <v>554367242</v>
      </c>
      <c r="J113" s="96">
        <v>505237292</v>
      </c>
      <c r="K113" s="96">
        <v>483010445</v>
      </c>
      <c r="L113" s="96">
        <v>543893029</v>
      </c>
      <c r="M113" s="96">
        <v>565017550</v>
      </c>
      <c r="N113" s="97">
        <v>516599306</v>
      </c>
      <c r="O113" s="95">
        <v>497381719</v>
      </c>
      <c r="P113" s="96">
        <v>483282765</v>
      </c>
      <c r="Q113" s="218">
        <v>445097844</v>
      </c>
      <c r="R113" s="183">
        <v>482536676</v>
      </c>
      <c r="S113" s="218">
        <v>539768902</v>
      </c>
      <c r="T113" s="218">
        <v>555331080</v>
      </c>
      <c r="U113" s="218">
        <v>533241914</v>
      </c>
      <c r="V113" s="248">
        <v>488070169</v>
      </c>
      <c r="W113" s="248">
        <v>480234096</v>
      </c>
      <c r="X113" s="248">
        <v>507211843</v>
      </c>
      <c r="Y113" s="248">
        <v>537608032</v>
      </c>
      <c r="Z113" s="248">
        <v>501292481</v>
      </c>
      <c r="AA113" s="248">
        <v>504930928</v>
      </c>
      <c r="AB113" s="248">
        <v>486601619</v>
      </c>
      <c r="AC113" s="222"/>
      <c r="AD113" s="98">
        <f>O113-C113</f>
        <v>-26440881</v>
      </c>
      <c r="AE113" s="99">
        <f>P113-D113</f>
        <v>-19141659</v>
      </c>
      <c r="AF113" s="99">
        <f>Q113-E113</f>
        <v>-70487498</v>
      </c>
      <c r="AG113" s="99">
        <f>R113-F113</f>
        <v>-49181222</v>
      </c>
      <c r="AH113" s="99">
        <f>S113-G113</f>
        <v>-18761304</v>
      </c>
      <c r="AI113" s="99">
        <f>T113-H113</f>
        <v>-64692175</v>
      </c>
      <c r="AJ113" s="99">
        <f>U113-I113</f>
        <v>-21125328</v>
      </c>
      <c r="AK113" s="249">
        <f>IF(ISERROR(V113-J113)=TRUE,"N/A",V113-J113)</f>
        <v>-17167123</v>
      </c>
      <c r="AL113" s="249">
        <f>IF(ISERROR(W113-K113)=TRUE,"N/A",W113-K113)</f>
        <v>-2776349</v>
      </c>
      <c r="AM113" s="249">
        <f>IF(ISERROR(X113-L113)=TRUE,"N/A",X113-L113)</f>
        <v>-36681186</v>
      </c>
      <c r="AN113" s="249">
        <f>IF(ISERROR(Y113-M113)=TRUE,"N/A",Y113-M113)</f>
        <v>-27409518</v>
      </c>
      <c r="AO113" s="249">
        <f>IF(ISERROR(Z113-N113)=TRUE,"N/A",Z113-N113)</f>
        <v>-15306825</v>
      </c>
      <c r="AP113" s="249">
        <f>IF(ISERROR(AA113-O113)=TRUE,"N/A",AA113-O113)</f>
        <v>7549209</v>
      </c>
      <c r="AQ113" s="249">
        <f>IF(ISERROR(AB113-P113)=TRUE,"N/A",AB113-P113)</f>
        <v>3318854</v>
      </c>
      <c r="AR113" s="100"/>
      <c r="AS113" s="206">
        <f t="shared" si="71"/>
        <v>486601619</v>
      </c>
      <c r="AT113" s="71">
        <v>486601619</v>
      </c>
    </row>
    <row r="114" spans="1:46" s="87" customFormat="1" x14ac:dyDescent="0.35">
      <c r="A114" s="172"/>
      <c r="B114" s="72" t="s">
        <v>42</v>
      </c>
      <c r="C114" s="159">
        <f>SUM(C109:C113)</f>
        <v>1669575560</v>
      </c>
      <c r="D114" s="160">
        <f t="shared" ref="D114:AA114" si="72">SUM(D109:D113)</f>
        <v>1439760572</v>
      </c>
      <c r="E114" s="160">
        <f t="shared" si="72"/>
        <v>1399917215</v>
      </c>
      <c r="F114" s="160">
        <f t="shared" si="72"/>
        <v>1440463244</v>
      </c>
      <c r="G114" s="160">
        <f t="shared" si="72"/>
        <v>1741562147</v>
      </c>
      <c r="H114" s="160">
        <f t="shared" si="72"/>
        <v>1973071814</v>
      </c>
      <c r="I114" s="160">
        <f t="shared" si="72"/>
        <v>1614163339</v>
      </c>
      <c r="J114" s="160">
        <f t="shared" si="72"/>
        <v>1362028157</v>
      </c>
      <c r="K114" s="160">
        <f t="shared" si="72"/>
        <v>1368361084</v>
      </c>
      <c r="L114" s="160">
        <f t="shared" si="72"/>
        <v>1644782179</v>
      </c>
      <c r="M114" s="160">
        <f t="shared" si="72"/>
        <v>1789131915</v>
      </c>
      <c r="N114" s="161">
        <f t="shared" si="72"/>
        <v>1579978428</v>
      </c>
      <c r="O114" s="159">
        <f t="shared" si="72"/>
        <v>1505454848</v>
      </c>
      <c r="P114" s="160">
        <f t="shared" si="72"/>
        <v>1458444943</v>
      </c>
      <c r="Q114" s="160">
        <f t="shared" si="72"/>
        <v>1298235611</v>
      </c>
      <c r="R114" s="160">
        <f t="shared" si="72"/>
        <v>1409744314</v>
      </c>
      <c r="S114" s="160">
        <f t="shared" si="72"/>
        <v>1810165333</v>
      </c>
      <c r="T114" s="160">
        <f t="shared" si="72"/>
        <v>2071030376</v>
      </c>
      <c r="U114" s="160">
        <f t="shared" si="72"/>
        <v>1548992023</v>
      </c>
      <c r="V114" s="160">
        <f t="shared" si="72"/>
        <v>1377624163</v>
      </c>
      <c r="W114" s="160">
        <f t="shared" si="72"/>
        <v>1379272351</v>
      </c>
      <c r="X114" s="160">
        <f t="shared" si="72"/>
        <v>1533939934</v>
      </c>
      <c r="Y114" s="160">
        <f t="shared" si="72"/>
        <v>1802392509</v>
      </c>
      <c r="Z114" s="160">
        <v>1656495221</v>
      </c>
      <c r="AA114" s="160">
        <f t="shared" si="72"/>
        <v>1611100001</v>
      </c>
      <c r="AB114" s="229">
        <v>1434521603</v>
      </c>
      <c r="AC114" s="161"/>
      <c r="AD114" s="101">
        <f t="shared" ref="AD114:AD121" si="73">SUM(AD109:AD113)</f>
        <v>-164120712</v>
      </c>
      <c r="AE114" s="162">
        <f t="shared" ref="AE114:AG114" si="74">SUM(AE109:AE113)</f>
        <v>18684371</v>
      </c>
      <c r="AF114" s="162">
        <f t="shared" si="74"/>
        <v>-101681604</v>
      </c>
      <c r="AG114" s="162">
        <f t="shared" si="74"/>
        <v>-30718930</v>
      </c>
      <c r="AH114" s="162">
        <f t="shared" ref="AH114:AI114" si="75">SUM(AH109:AH113)</f>
        <v>68603186</v>
      </c>
      <c r="AI114" s="162">
        <f t="shared" si="75"/>
        <v>97958562</v>
      </c>
      <c r="AJ114" s="162">
        <f t="shared" ref="AJ114" si="76">SUM(AJ109:AJ113)</f>
        <v>-65171316</v>
      </c>
      <c r="AK114" s="250">
        <f>IF(AK113="N/A","N/A",SUM(AK109:AK113))</f>
        <v>15596006</v>
      </c>
      <c r="AL114" s="250">
        <f>IF(AL113="N/A","N/A",SUM(AL109:AL113))</f>
        <v>10911267</v>
      </c>
      <c r="AM114" s="250">
        <f>IF(AM113="N/A","N/A",SUM(AM109:AM113))</f>
        <v>-110842245</v>
      </c>
      <c r="AN114" s="250">
        <f>IF(AN113="N/A","N/A",SUM(AN109:AN113))</f>
        <v>13260594</v>
      </c>
      <c r="AO114" s="250">
        <f>IF(AO113="N/A","N/A",SUM(AO109:AO113))</f>
        <v>76516793</v>
      </c>
      <c r="AP114" s="250">
        <f>IF(AP113="N/A","N/A",SUM(AP109:AP113))</f>
        <v>105645153</v>
      </c>
      <c r="AQ114" s="250">
        <f>IF(AQ113="N/A","N/A",SUM(AQ109:AQ113))</f>
        <v>-23923340</v>
      </c>
      <c r="AR114" s="163"/>
      <c r="AS114" s="303">
        <f t="shared" ref="AS114:AS121" si="77">SUM(AS109:AS113)</f>
        <v>1434521603</v>
      </c>
      <c r="AT114" s="87">
        <v>1434521603</v>
      </c>
    </row>
    <row r="115" spans="1:46" s="47" customFormat="1" x14ac:dyDescent="0.35">
      <c r="A115" s="171">
        <f>+A108+1</f>
        <v>11</v>
      </c>
      <c r="B115" s="56" t="s">
        <v>35</v>
      </c>
      <c r="C115" s="57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9"/>
      <c r="O115" s="57"/>
      <c r="P115" s="58"/>
      <c r="Q115" s="58"/>
      <c r="R115" s="58"/>
      <c r="S115" s="221"/>
      <c r="T115" s="58"/>
      <c r="U115" s="234"/>
      <c r="V115" s="234"/>
      <c r="W115" s="234"/>
      <c r="X115" s="234"/>
      <c r="Y115" s="234"/>
      <c r="Z115" s="234"/>
      <c r="AA115" s="234"/>
      <c r="AB115" s="234"/>
      <c r="AC115" s="59"/>
      <c r="AD115" s="60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2"/>
      <c r="AS115" s="304"/>
    </row>
    <row r="116" spans="1:46" s="47" customFormat="1" x14ac:dyDescent="0.35">
      <c r="A116" s="171"/>
      <c r="B116" s="48" t="s">
        <v>37</v>
      </c>
      <c r="C116" s="115">
        <f>C130-C123</f>
        <v>101654644.21000001</v>
      </c>
      <c r="D116" s="116">
        <f t="shared" ref="D116:P116" si="78">D130-D123</f>
        <v>85666264.879999995</v>
      </c>
      <c r="E116" s="116">
        <f t="shared" si="78"/>
        <v>80834927.359999999</v>
      </c>
      <c r="F116" s="116">
        <f t="shared" si="78"/>
        <v>80186481.939999998</v>
      </c>
      <c r="G116" s="116">
        <f t="shared" si="78"/>
        <v>113031806.05999999</v>
      </c>
      <c r="H116" s="116">
        <f t="shared" si="78"/>
        <v>122312549.53</v>
      </c>
      <c r="I116" s="116">
        <f t="shared" si="78"/>
        <v>100560841.35999998</v>
      </c>
      <c r="J116" s="116">
        <f t="shared" si="78"/>
        <v>89716680.61999999</v>
      </c>
      <c r="K116" s="116">
        <f t="shared" si="78"/>
        <v>83786459.780000001</v>
      </c>
      <c r="L116" s="116">
        <f t="shared" si="78"/>
        <v>115559661.09</v>
      </c>
      <c r="M116" s="116">
        <f t="shared" si="78"/>
        <v>138406198.63999999</v>
      </c>
      <c r="N116" s="117">
        <f t="shared" si="78"/>
        <v>112939367.49000001</v>
      </c>
      <c r="O116" s="115">
        <f t="shared" si="78"/>
        <v>112780419.95999999</v>
      </c>
      <c r="P116" s="206">
        <f t="shared" si="78"/>
        <v>111986096.47</v>
      </c>
      <c r="Q116" s="206">
        <f t="shared" ref="Q116:R116" si="79">Q130-Q123</f>
        <v>102703682.09</v>
      </c>
      <c r="R116" s="116">
        <f t="shared" si="79"/>
        <v>105470534.50999999</v>
      </c>
      <c r="S116" s="116">
        <f t="shared" ref="S116:T116" si="80">S130-S123</f>
        <v>143383603.80000001</v>
      </c>
      <c r="T116" s="116">
        <f t="shared" si="80"/>
        <v>157368188.34</v>
      </c>
      <c r="U116" s="116">
        <f t="shared" ref="U116:V116" si="81">U130-U123</f>
        <v>122800277.83999999</v>
      </c>
      <c r="V116" s="116">
        <f t="shared" si="81"/>
        <v>95616461.340000004</v>
      </c>
      <c r="W116" s="116">
        <f t="shared" ref="W116:X116" si="82">W130-W123</f>
        <v>132988895.17999999</v>
      </c>
      <c r="X116" s="116">
        <f t="shared" si="82"/>
        <v>119058195.58</v>
      </c>
      <c r="Y116" s="116">
        <f t="shared" ref="Y116" si="83">Y130-Y123</f>
        <v>132537998</v>
      </c>
      <c r="Z116" s="236">
        <v>121013247.72</v>
      </c>
      <c r="AA116" s="116">
        <f t="shared" ref="AA116:AA120" si="84">AA130-AA123</f>
        <v>131080408.85000002</v>
      </c>
      <c r="AB116" s="236">
        <v>108014866.73</v>
      </c>
      <c r="AC116" s="223"/>
      <c r="AD116" s="44">
        <f>O116-C116</f>
        <v>11125775.749999985</v>
      </c>
      <c r="AE116" s="118">
        <f>P116-D116</f>
        <v>26319831.590000004</v>
      </c>
      <c r="AF116" s="118">
        <f>Q116-E116</f>
        <v>21868754.730000004</v>
      </c>
      <c r="AG116" s="118">
        <f>R116-F116</f>
        <v>25284052.569999993</v>
      </c>
      <c r="AH116" s="118">
        <f>S116-G116</f>
        <v>30351797.740000024</v>
      </c>
      <c r="AI116" s="118">
        <f>T116-H116</f>
        <v>35055638.810000002</v>
      </c>
      <c r="AJ116" s="118">
        <f>U116-I116</f>
        <v>22239436.480000004</v>
      </c>
      <c r="AK116" s="249">
        <f>IF(ISERROR(V116-J116)=TRUE,"N/A",V116-J116)</f>
        <v>5899780.7200000137</v>
      </c>
      <c r="AL116" s="249">
        <f>IF(ISERROR(W116-K116)=TRUE,"N/A",W116-K116)</f>
        <v>49202435.399999991</v>
      </c>
      <c r="AM116" s="249">
        <f>IF(ISERROR(X116-L116)=TRUE,"N/A",X116-L116)</f>
        <v>3498534.4899999946</v>
      </c>
      <c r="AN116" s="249">
        <f>IF(ISERROR(Y116-M116)=TRUE,"N/A",Y116-M116)</f>
        <v>-5868200.6399999857</v>
      </c>
      <c r="AO116" s="249">
        <f>IF(ISERROR(Z116-N116)=TRUE,"N/A",Z116-N116)</f>
        <v>8073880.2299999893</v>
      </c>
      <c r="AP116" s="249">
        <f>IF(ISERROR(AA116-O116)=TRUE,"N/A",AA116-O116)</f>
        <v>18299988.89000003</v>
      </c>
      <c r="AQ116" s="249">
        <f>IF(ISERROR(AB116-P116)=TRUE,"N/A",AB116-P116)</f>
        <v>-3971229.7399999946</v>
      </c>
      <c r="AR116" s="119"/>
      <c r="AS116" s="206">
        <f t="shared" ref="AS116:AS120" si="85">AT116</f>
        <v>108014866.73</v>
      </c>
      <c r="AT116" s="47">
        <v>108014866.73</v>
      </c>
    </row>
    <row r="117" spans="1:46" s="47" customFormat="1" x14ac:dyDescent="0.35">
      <c r="A117" s="171"/>
      <c r="B117" s="48" t="s">
        <v>38</v>
      </c>
      <c r="C117" s="115">
        <f t="shared" ref="C117:O117" si="86">C133-C124</f>
        <v>7600786.0699999994</v>
      </c>
      <c r="D117" s="116">
        <f t="shared" si="86"/>
        <v>6630521.9400000004</v>
      </c>
      <c r="E117" s="116">
        <f t="shared" si="86"/>
        <v>5944918.3399999999</v>
      </c>
      <c r="F117" s="116">
        <f t="shared" si="86"/>
        <v>6045476.5200000005</v>
      </c>
      <c r="G117" s="116">
        <f t="shared" si="86"/>
        <v>7285412.959999999</v>
      </c>
      <c r="H117" s="116">
        <f t="shared" si="86"/>
        <v>7924361.2400000002</v>
      </c>
      <c r="I117" s="116">
        <f t="shared" si="86"/>
        <v>7030738.1600000001</v>
      </c>
      <c r="J117" s="116">
        <f t="shared" si="86"/>
        <v>6870580.6099999994</v>
      </c>
      <c r="K117" s="116">
        <f t="shared" si="86"/>
        <v>6435459.6399999997</v>
      </c>
      <c r="L117" s="116">
        <f t="shared" si="86"/>
        <v>8618831.3900000006</v>
      </c>
      <c r="M117" s="116">
        <f t="shared" si="86"/>
        <v>10229161.920000002</v>
      </c>
      <c r="N117" s="117">
        <f t="shared" si="86"/>
        <v>8152028.6599999992</v>
      </c>
      <c r="O117" s="115">
        <f t="shared" si="86"/>
        <v>7474263.4500000002</v>
      </c>
      <c r="P117" s="206">
        <f t="shared" ref="P117:Q117" si="87">P133-P124</f>
        <v>7844410.2499999991</v>
      </c>
      <c r="Q117" s="206">
        <f t="shared" si="87"/>
        <v>7174798.3799999999</v>
      </c>
      <c r="R117" s="116">
        <f>R133-R124</f>
        <v>7081914.6000000006</v>
      </c>
      <c r="S117" s="116">
        <f t="shared" ref="S117:T117" si="88">S133-S124</f>
        <v>9374468.5899999999</v>
      </c>
      <c r="T117" s="116">
        <f t="shared" si="88"/>
        <v>9199422.4399999976</v>
      </c>
      <c r="U117" s="116">
        <f t="shared" ref="U117:V117" si="89">U133-U124</f>
        <v>7353443.8100000015</v>
      </c>
      <c r="V117" s="116">
        <f t="shared" si="89"/>
        <v>5760628.8100000005</v>
      </c>
      <c r="W117" s="116">
        <f t="shared" ref="W117:X117" si="90">W133-W124</f>
        <v>8763245.5899999999</v>
      </c>
      <c r="X117" s="116">
        <f t="shared" si="90"/>
        <v>8069956.4500000002</v>
      </c>
      <c r="Y117" s="116">
        <f t="shared" ref="Y117" si="91">Y133-Y124</f>
        <v>9160246.75</v>
      </c>
      <c r="Z117" s="236">
        <v>9168350.3599999994</v>
      </c>
      <c r="AA117" s="116">
        <f t="shared" si="84"/>
        <v>62959651.780000001</v>
      </c>
      <c r="AB117" s="236">
        <v>8609896.8699999992</v>
      </c>
      <c r="AC117" s="223"/>
      <c r="AD117" s="44">
        <f>O117-C117</f>
        <v>-126522.61999999918</v>
      </c>
      <c r="AE117" s="118">
        <f>P117-D117</f>
        <v>1213888.3099999987</v>
      </c>
      <c r="AF117" s="118">
        <f>Q117-E117</f>
        <v>1229880.04</v>
      </c>
      <c r="AG117" s="118">
        <f>R117-F117</f>
        <v>1036438.0800000001</v>
      </c>
      <c r="AH117" s="118">
        <f>S117-G117</f>
        <v>2089055.6300000008</v>
      </c>
      <c r="AI117" s="118">
        <f>T117-H117</f>
        <v>1275061.1999999974</v>
      </c>
      <c r="AJ117" s="118">
        <f>U117-I117</f>
        <v>322705.6500000013</v>
      </c>
      <c r="AK117" s="249">
        <f>IF(ISERROR(V117-J117)=TRUE,"N/A",V117-J117)</f>
        <v>-1109951.7999999989</v>
      </c>
      <c r="AL117" s="249">
        <f>IF(ISERROR(W117-K117)=TRUE,"N/A",W117-K117)</f>
        <v>2327785.9500000002</v>
      </c>
      <c r="AM117" s="249">
        <f>IF(ISERROR(X117-L117)=TRUE,"N/A",X117-L117)</f>
        <v>-548874.94000000041</v>
      </c>
      <c r="AN117" s="249">
        <f>IF(ISERROR(Y117-M117)=TRUE,"N/A",Y117-M117)</f>
        <v>-1068915.1700000018</v>
      </c>
      <c r="AO117" s="249">
        <f>IF(ISERROR(Z117-N117)=TRUE,"N/A",Z117-N117)</f>
        <v>1016321.7000000002</v>
      </c>
      <c r="AP117" s="249">
        <f>IF(ISERROR(AA117-O117)=TRUE,"N/A",AA117-O117)</f>
        <v>55485388.329999998</v>
      </c>
      <c r="AQ117" s="249">
        <f>IF(ISERROR(AB117-P117)=TRUE,"N/A",AB117-P117)</f>
        <v>765486.62000000011</v>
      </c>
      <c r="AR117" s="119"/>
      <c r="AS117" s="206">
        <f t="shared" si="85"/>
        <v>8609896.8699999992</v>
      </c>
      <c r="AT117" s="47">
        <v>8609896.8699999992</v>
      </c>
    </row>
    <row r="118" spans="1:46" s="47" customFormat="1" x14ac:dyDescent="0.35">
      <c r="A118" s="171"/>
      <c r="B118" s="48" t="s">
        <v>39</v>
      </c>
      <c r="C118" s="115">
        <f t="shared" ref="C118:P118" si="92">C136-C125</f>
        <v>30604744.07</v>
      </c>
      <c r="D118" s="116">
        <f t="shared" si="92"/>
        <v>26412619.059999999</v>
      </c>
      <c r="E118" s="116">
        <f t="shared" si="92"/>
        <v>26915432.43</v>
      </c>
      <c r="F118" s="116">
        <f t="shared" si="92"/>
        <v>22012185.489999998</v>
      </c>
      <c r="G118" s="116">
        <f t="shared" si="92"/>
        <v>26547786.100000001</v>
      </c>
      <c r="H118" s="116">
        <f t="shared" si="92"/>
        <v>27460755.68</v>
      </c>
      <c r="I118" s="116">
        <f t="shared" si="92"/>
        <v>24697892.519999996</v>
      </c>
      <c r="J118" s="116">
        <f t="shared" si="92"/>
        <v>23716141.399999999</v>
      </c>
      <c r="K118" s="116">
        <f t="shared" si="92"/>
        <v>20841733.289999999</v>
      </c>
      <c r="L118" s="116">
        <f t="shared" si="92"/>
        <v>26858746.829999998</v>
      </c>
      <c r="M118" s="116">
        <f t="shared" si="92"/>
        <v>32409109.249999996</v>
      </c>
      <c r="N118" s="117">
        <f t="shared" si="92"/>
        <v>28059163.310000002</v>
      </c>
      <c r="O118" s="115">
        <f t="shared" si="92"/>
        <v>28555041.350000001</v>
      </c>
      <c r="P118" s="206">
        <f t="shared" si="92"/>
        <v>25784750.100000001</v>
      </c>
      <c r="Q118" s="206">
        <f t="shared" ref="Q118" si="93">Q136-Q125</f>
        <v>23569428.370000001</v>
      </c>
      <c r="R118" s="116">
        <f>R136-R125</f>
        <v>23438234.939999998</v>
      </c>
      <c r="S118" s="116">
        <f t="shared" ref="S118:T118" si="94">S136-S125</f>
        <v>28243001.299999997</v>
      </c>
      <c r="T118" s="116">
        <f t="shared" si="94"/>
        <v>29944269.630000003</v>
      </c>
      <c r="U118" s="116">
        <f t="shared" ref="U118:V118" si="95">U136-U125</f>
        <v>27289936.68</v>
      </c>
      <c r="V118" s="116">
        <f t="shared" si="95"/>
        <v>25877871.579999998</v>
      </c>
      <c r="W118" s="116">
        <f t="shared" ref="W118:X118" si="96">W136-W125</f>
        <v>28812784.739999998</v>
      </c>
      <c r="X118" s="116">
        <f t="shared" si="96"/>
        <v>27771739.109999999</v>
      </c>
      <c r="Y118" s="116">
        <f t="shared" ref="Y118" si="97">Y136-Y125</f>
        <v>29094514.670000002</v>
      </c>
      <c r="Z118" s="236">
        <v>29180150.609999999</v>
      </c>
      <c r="AA118" s="116">
        <f t="shared" si="84"/>
        <v>90163051.900000006</v>
      </c>
      <c r="AB118" s="236">
        <v>30694933.120000001</v>
      </c>
      <c r="AC118" s="223"/>
      <c r="AD118" s="44">
        <f>O118-C118</f>
        <v>-2049702.7199999988</v>
      </c>
      <c r="AE118" s="118">
        <f>P118-D118</f>
        <v>-627868.95999999717</v>
      </c>
      <c r="AF118" s="118">
        <f>Q118-E118</f>
        <v>-3346004.0599999987</v>
      </c>
      <c r="AG118" s="118">
        <f>R118-F118</f>
        <v>1426049.4499999993</v>
      </c>
      <c r="AH118" s="118">
        <f>S118-G118</f>
        <v>1695215.1999999955</v>
      </c>
      <c r="AI118" s="118">
        <f>T118-H118</f>
        <v>2483513.950000003</v>
      </c>
      <c r="AJ118" s="118">
        <f>U118-I118</f>
        <v>2592044.1600000039</v>
      </c>
      <c r="AK118" s="249">
        <f>IF(ISERROR(V118-J118)=TRUE,"N/A",V118-J118)</f>
        <v>2161730.1799999997</v>
      </c>
      <c r="AL118" s="249">
        <f>IF(ISERROR(W118-K118)=TRUE,"N/A",W118-K118)</f>
        <v>7971051.4499999993</v>
      </c>
      <c r="AM118" s="249">
        <f>IF(ISERROR(X118-L118)=TRUE,"N/A",X118-L118)</f>
        <v>912992.28000000119</v>
      </c>
      <c r="AN118" s="249">
        <f>IF(ISERROR(Y118-M118)=TRUE,"N/A",Y118-M118)</f>
        <v>-3314594.5799999945</v>
      </c>
      <c r="AO118" s="249">
        <f>IF(ISERROR(Z118-N118)=TRUE,"N/A",Z118-N118)</f>
        <v>1120987.299999997</v>
      </c>
      <c r="AP118" s="249">
        <f>IF(ISERROR(AA118-O118)=TRUE,"N/A",AA118-O118)</f>
        <v>61608010.550000004</v>
      </c>
      <c r="AQ118" s="249">
        <f>IF(ISERROR(AB118-P118)=TRUE,"N/A",AB118-P118)</f>
        <v>4910183.0199999996</v>
      </c>
      <c r="AR118" s="119"/>
      <c r="AS118" s="206">
        <f t="shared" si="85"/>
        <v>30694933.120000001</v>
      </c>
      <c r="AT118" s="47">
        <v>30694933.120000001</v>
      </c>
    </row>
    <row r="119" spans="1:46" s="47" customFormat="1" x14ac:dyDescent="0.35">
      <c r="A119" s="171"/>
      <c r="B119" s="48" t="s">
        <v>40</v>
      </c>
      <c r="C119" s="115">
        <f t="shared" ref="C119:P119" si="98">C137-C126</f>
        <v>25899689.530000001</v>
      </c>
      <c r="D119" s="116">
        <f t="shared" si="98"/>
        <v>22557977.519999996</v>
      </c>
      <c r="E119" s="116">
        <f t="shared" si="98"/>
        <v>20691613.41</v>
      </c>
      <c r="F119" s="116">
        <f t="shared" si="98"/>
        <v>19815708.329999998</v>
      </c>
      <c r="G119" s="116">
        <f t="shared" si="98"/>
        <v>22499867.420000002</v>
      </c>
      <c r="H119" s="116">
        <f t="shared" si="98"/>
        <v>22065882.43</v>
      </c>
      <c r="I119" s="116">
        <f t="shared" si="98"/>
        <v>22509027.329999998</v>
      </c>
      <c r="J119" s="116">
        <f t="shared" si="98"/>
        <v>20896548.969999999</v>
      </c>
      <c r="K119" s="116">
        <f t="shared" si="98"/>
        <v>16978452.75</v>
      </c>
      <c r="L119" s="116">
        <f t="shared" si="98"/>
        <v>21546458.369999997</v>
      </c>
      <c r="M119" s="116">
        <f t="shared" si="98"/>
        <v>27315881.259999998</v>
      </c>
      <c r="N119" s="117">
        <f t="shared" si="98"/>
        <v>24146056.149999999</v>
      </c>
      <c r="O119" s="115">
        <f t="shared" si="98"/>
        <v>25558591.320000004</v>
      </c>
      <c r="P119" s="206">
        <f t="shared" si="98"/>
        <v>21112195.220000003</v>
      </c>
      <c r="Q119" s="206">
        <f t="shared" ref="Q119" si="99">Q137-Q126</f>
        <v>20820638.039999999</v>
      </c>
      <c r="R119" s="116">
        <f>R137-R126</f>
        <v>19621130.369999997</v>
      </c>
      <c r="S119" s="116">
        <f t="shared" ref="S119:T119" si="100">S137-S126</f>
        <v>32085874.5</v>
      </c>
      <c r="T119" s="116">
        <f t="shared" si="100"/>
        <v>40279313.480000004</v>
      </c>
      <c r="U119" s="116">
        <f t="shared" ref="U119:V119" si="101">U137-U126</f>
        <v>30150561.129999999</v>
      </c>
      <c r="V119" s="116">
        <f t="shared" si="101"/>
        <v>26203952.759999998</v>
      </c>
      <c r="W119" s="116">
        <f t="shared" ref="W119:X119" si="102">W137-W126</f>
        <v>33171239.82</v>
      </c>
      <c r="X119" s="116">
        <f t="shared" si="102"/>
        <v>24225303.009999998</v>
      </c>
      <c r="Y119" s="116">
        <f t="shared" ref="Y119" si="103">Y137-Y126</f>
        <v>25227753.350000001</v>
      </c>
      <c r="Z119" s="236">
        <v>27357719.879999999</v>
      </c>
      <c r="AA119" s="116">
        <f t="shared" si="84"/>
        <v>2879191.59</v>
      </c>
      <c r="AB119" s="236">
        <v>30442191.790000003</v>
      </c>
      <c r="AC119" s="223"/>
      <c r="AD119" s="44">
        <f>O119-C119</f>
        <v>-341098.20999999717</v>
      </c>
      <c r="AE119" s="118">
        <f>P119-D119</f>
        <v>-1445782.2999999933</v>
      </c>
      <c r="AF119" s="118">
        <f>Q119-E119</f>
        <v>129024.62999999896</v>
      </c>
      <c r="AG119" s="118">
        <f>R119-F119</f>
        <v>-194577.96000000089</v>
      </c>
      <c r="AH119" s="118">
        <f>S119-G119</f>
        <v>9586007.0799999982</v>
      </c>
      <c r="AI119" s="118">
        <f>T119-H119</f>
        <v>18213431.050000004</v>
      </c>
      <c r="AJ119" s="118">
        <f>U119-I119</f>
        <v>7641533.8000000007</v>
      </c>
      <c r="AK119" s="249">
        <f>IF(ISERROR(V119-J119)=TRUE,"N/A",V119-J119)</f>
        <v>5307403.7899999991</v>
      </c>
      <c r="AL119" s="249">
        <f>IF(ISERROR(W119-K119)=TRUE,"N/A",W119-K119)</f>
        <v>16192787.07</v>
      </c>
      <c r="AM119" s="249">
        <f>IF(ISERROR(X119-L119)=TRUE,"N/A",X119-L119)</f>
        <v>2678844.6400000006</v>
      </c>
      <c r="AN119" s="249">
        <f>IF(ISERROR(Y119-M119)=TRUE,"N/A",Y119-M119)</f>
        <v>-2088127.9099999964</v>
      </c>
      <c r="AO119" s="249">
        <f>IF(ISERROR(Z119-N119)=TRUE,"N/A",Z119-N119)</f>
        <v>3211663.7300000004</v>
      </c>
      <c r="AP119" s="249">
        <f>IF(ISERROR(AA119-O119)=TRUE,"N/A",AA119-O119)</f>
        <v>-22679399.730000004</v>
      </c>
      <c r="AQ119" s="249">
        <f>IF(ISERROR(AB119-P119)=TRUE,"N/A",AB119-P119)</f>
        <v>9329996.5700000003</v>
      </c>
      <c r="AR119" s="119"/>
      <c r="AS119" s="206">
        <f t="shared" si="85"/>
        <v>30442191.790000003</v>
      </c>
      <c r="AT119" s="47">
        <v>30442191.790000003</v>
      </c>
    </row>
    <row r="120" spans="1:46" s="47" customFormat="1" x14ac:dyDescent="0.35">
      <c r="A120" s="171"/>
      <c r="B120" s="48" t="s">
        <v>41</v>
      </c>
      <c r="C120" s="115">
        <f t="shared" ref="C120:P120" si="104">C138-C127</f>
        <v>36871172.5</v>
      </c>
      <c r="D120" s="116">
        <f t="shared" si="104"/>
        <v>34735103.399999999</v>
      </c>
      <c r="E120" s="116">
        <f t="shared" si="104"/>
        <v>31492374.209999997</v>
      </c>
      <c r="F120" s="116">
        <f t="shared" si="104"/>
        <v>32263519.409999996</v>
      </c>
      <c r="G120" s="116">
        <f t="shared" si="104"/>
        <v>35586711.120000005</v>
      </c>
      <c r="H120" s="116">
        <f t="shared" si="104"/>
        <v>34756620.660000004</v>
      </c>
      <c r="I120" s="116">
        <f t="shared" si="104"/>
        <v>35427646.019999996</v>
      </c>
      <c r="J120" s="116">
        <f t="shared" si="104"/>
        <v>36701237.079999998</v>
      </c>
      <c r="K120" s="116">
        <f t="shared" si="104"/>
        <v>29440540.180000003</v>
      </c>
      <c r="L120" s="116">
        <f t="shared" si="104"/>
        <v>35365983.640000001</v>
      </c>
      <c r="M120" s="116">
        <f t="shared" si="104"/>
        <v>40593965.399999999</v>
      </c>
      <c r="N120" s="117">
        <f t="shared" si="104"/>
        <v>34724420.060000002</v>
      </c>
      <c r="O120" s="115">
        <f t="shared" si="104"/>
        <v>36140945.099999994</v>
      </c>
      <c r="P120" s="206">
        <f t="shared" si="104"/>
        <v>33689435.200000003</v>
      </c>
      <c r="Q120" s="206">
        <f t="shared" ref="Q120" si="105">Q138-Q127</f>
        <v>32065586.720000006</v>
      </c>
      <c r="R120" s="116">
        <f>R138-R127</f>
        <v>32923820.039999995</v>
      </c>
      <c r="S120" s="116">
        <f t="shared" ref="S120:T120" si="106">S138-S127</f>
        <v>35109191.740000002</v>
      </c>
      <c r="T120" s="116">
        <f t="shared" si="106"/>
        <v>38793096.980000004</v>
      </c>
      <c r="U120" s="116">
        <f t="shared" ref="U120:V120" si="107">U138-U127</f>
        <v>37946727.060000002</v>
      </c>
      <c r="V120" s="116">
        <f t="shared" si="107"/>
        <v>46364937.909999996</v>
      </c>
      <c r="W120" s="116">
        <f t="shared" ref="W120:X120" si="108">W138-W127</f>
        <v>41422886.230000004</v>
      </c>
      <c r="X120" s="116">
        <f t="shared" si="108"/>
        <v>33921519.560000002</v>
      </c>
      <c r="Y120" s="116">
        <f t="shared" ref="Y120" si="109">Y138-Y127</f>
        <v>39448677.369999997</v>
      </c>
      <c r="Z120" s="236">
        <v>39469016.18</v>
      </c>
      <c r="AA120" s="116">
        <f t="shared" si="84"/>
        <v>-17611328.899999999</v>
      </c>
      <c r="AB120" s="236">
        <v>37956437.289999999</v>
      </c>
      <c r="AC120" s="223"/>
      <c r="AD120" s="44">
        <f>O120-C120</f>
        <v>-730227.40000000596</v>
      </c>
      <c r="AE120" s="118">
        <f>P120-D120</f>
        <v>-1045668.1999999955</v>
      </c>
      <c r="AF120" s="118">
        <f>Q120-E120</f>
        <v>573212.51000000909</v>
      </c>
      <c r="AG120" s="118">
        <f>R120-F120</f>
        <v>660300.62999999896</v>
      </c>
      <c r="AH120" s="118">
        <f>S120-G120</f>
        <v>-477519.38000000268</v>
      </c>
      <c r="AI120" s="118">
        <f>T120-H120</f>
        <v>4036476.3200000003</v>
      </c>
      <c r="AJ120" s="118">
        <f>U120-I120</f>
        <v>2519081.0400000066</v>
      </c>
      <c r="AK120" s="249">
        <f>IF(ISERROR(V120-J120)=TRUE,"N/A",V120-J120)</f>
        <v>9663700.8299999982</v>
      </c>
      <c r="AL120" s="249">
        <f>IF(ISERROR(W120-K120)=TRUE,"N/A",W120-K120)</f>
        <v>11982346.050000001</v>
      </c>
      <c r="AM120" s="249">
        <f>IF(ISERROR(X120-L120)=TRUE,"N/A",X120-L120)</f>
        <v>-1444464.0799999982</v>
      </c>
      <c r="AN120" s="249">
        <f>IF(ISERROR(Y120-M120)=TRUE,"N/A",Y120-M120)</f>
        <v>-1145288.0300000012</v>
      </c>
      <c r="AO120" s="249">
        <f>IF(ISERROR(Z120-N120)=TRUE,"N/A",Z120-N120)</f>
        <v>4744596.1199999973</v>
      </c>
      <c r="AP120" s="249">
        <f>IF(ISERROR(AA120-O120)=TRUE,"N/A",AA120-O120)</f>
        <v>-53752273.999999993</v>
      </c>
      <c r="AQ120" s="249">
        <f>IF(ISERROR(AB120-P120)=TRUE,"N/A",AB120-P120)</f>
        <v>4267002.0899999961</v>
      </c>
      <c r="AR120" s="119"/>
      <c r="AS120" s="206">
        <f t="shared" si="85"/>
        <v>37956437.289999999</v>
      </c>
      <c r="AT120" s="47">
        <v>37956437.289999999</v>
      </c>
    </row>
    <row r="121" spans="1:46" s="152" customFormat="1" x14ac:dyDescent="0.35">
      <c r="A121" s="172"/>
      <c r="B121" s="48" t="s">
        <v>42</v>
      </c>
      <c r="C121" s="153">
        <f>SUM(C116:C120)</f>
        <v>202631036.38</v>
      </c>
      <c r="D121" s="154">
        <f t="shared" ref="D121:P121" si="110">SUM(D116:D120)</f>
        <v>176002486.79999998</v>
      </c>
      <c r="E121" s="154">
        <f t="shared" si="110"/>
        <v>165879265.75</v>
      </c>
      <c r="F121" s="154">
        <f t="shared" si="110"/>
        <v>160323371.69</v>
      </c>
      <c r="G121" s="154">
        <f t="shared" si="110"/>
        <v>204951583.65999997</v>
      </c>
      <c r="H121" s="154">
        <f t="shared" si="110"/>
        <v>214520169.53999999</v>
      </c>
      <c r="I121" s="154">
        <f t="shared" si="110"/>
        <v>190226145.38999999</v>
      </c>
      <c r="J121" s="154">
        <f t="shared" si="110"/>
        <v>177901188.68000001</v>
      </c>
      <c r="K121" s="154">
        <f t="shared" si="110"/>
        <v>157482645.64000002</v>
      </c>
      <c r="L121" s="154">
        <f t="shared" si="110"/>
        <v>207949681.31999999</v>
      </c>
      <c r="M121" s="154">
        <f t="shared" si="110"/>
        <v>248954316.47</v>
      </c>
      <c r="N121" s="156">
        <f t="shared" si="110"/>
        <v>208021035.67000002</v>
      </c>
      <c r="O121" s="153">
        <f t="shared" si="110"/>
        <v>210509261.17999998</v>
      </c>
      <c r="P121" s="207">
        <f t="shared" si="110"/>
        <v>200416887.24000001</v>
      </c>
      <c r="Q121" s="207">
        <f t="shared" ref="Q121:R121" si="111">SUM(Q116:Q120)</f>
        <v>186334133.59999999</v>
      </c>
      <c r="R121" s="154">
        <f t="shared" si="111"/>
        <v>188535634.45999998</v>
      </c>
      <c r="S121" s="154">
        <f t="shared" ref="S121:T121" si="112">SUM(S116:S120)</f>
        <v>248196139.93000001</v>
      </c>
      <c r="T121" s="154">
        <f t="shared" si="112"/>
        <v>275584290.87</v>
      </c>
      <c r="U121" s="154">
        <f t="shared" ref="U121:V121" si="113">SUM(U116:U120)</f>
        <v>225540946.51999998</v>
      </c>
      <c r="V121" s="154">
        <f t="shared" si="113"/>
        <v>199823852.40000001</v>
      </c>
      <c r="W121" s="154">
        <f t="shared" ref="W121:X121" si="114">SUM(W116:W120)</f>
        <v>245159051.56</v>
      </c>
      <c r="X121" s="154">
        <f t="shared" si="114"/>
        <v>213046713.70999998</v>
      </c>
      <c r="Y121" s="154">
        <f t="shared" ref="Y121" si="115">SUM(Y116:Y120)</f>
        <v>235469190.14000002</v>
      </c>
      <c r="Z121" s="281">
        <v>226188484.75</v>
      </c>
      <c r="AA121" s="154">
        <f t="shared" ref="AA121" si="116">SUM(AA116:AA120)</f>
        <v>269470975.22000003</v>
      </c>
      <c r="AB121" s="281">
        <v>215718325.79999998</v>
      </c>
      <c r="AC121" s="156"/>
      <c r="AD121" s="155">
        <f t="shared" si="73"/>
        <v>7878224.799999984</v>
      </c>
      <c r="AE121" s="157">
        <f t="shared" ref="AE121:AG121" si="117">SUM(AE116:AE120)</f>
        <v>24414400.440000016</v>
      </c>
      <c r="AF121" s="157">
        <f t="shared" si="117"/>
        <v>20454867.850000013</v>
      </c>
      <c r="AG121" s="157">
        <f t="shared" si="117"/>
        <v>28212262.769999988</v>
      </c>
      <c r="AH121" s="157">
        <f t="shared" ref="AH121:AI121" si="118">SUM(AH116:AH120)</f>
        <v>43244556.270000018</v>
      </c>
      <c r="AI121" s="157">
        <f t="shared" si="118"/>
        <v>61064121.330000006</v>
      </c>
      <c r="AJ121" s="157">
        <f t="shared" ref="AJ121" si="119">SUM(AJ116:AJ120)</f>
        <v>35314801.130000018</v>
      </c>
      <c r="AK121" s="250">
        <f>IF(AK120="N/A","N/A",SUM(AK116:AK120))</f>
        <v>21922663.720000014</v>
      </c>
      <c r="AL121" s="250">
        <f>IF(AL120="N/A","N/A",SUM(AL116:AL120))</f>
        <v>87676405.920000002</v>
      </c>
      <c r="AM121" s="250">
        <f>IF(AM120="N/A","N/A",SUM(AM116:AM120))</f>
        <v>5097032.3899999978</v>
      </c>
      <c r="AN121" s="250">
        <f>IF(AN120="N/A","N/A",SUM(AN116:AN120))</f>
        <v>-13485126.32999998</v>
      </c>
      <c r="AO121" s="250">
        <f>IF(AO120="N/A","N/A",SUM(AO116:AO120))</f>
        <v>18167449.079999983</v>
      </c>
      <c r="AP121" s="250">
        <f>IF(AP120="N/A","N/A",SUM(AP116:AP120))</f>
        <v>58961714.040000044</v>
      </c>
      <c r="AQ121" s="250">
        <f>IF(AQ120="N/A","N/A",SUM(AQ116:AQ120))</f>
        <v>15301438.560000002</v>
      </c>
      <c r="AR121" s="158"/>
      <c r="AS121" s="219">
        <f t="shared" si="77"/>
        <v>215718325.79999998</v>
      </c>
      <c r="AT121" s="152">
        <v>215718325.79999998</v>
      </c>
    </row>
    <row r="122" spans="1:46" s="47" customFormat="1" x14ac:dyDescent="0.35">
      <c r="A122" s="171">
        <f>+A115+1</f>
        <v>12</v>
      </c>
      <c r="B122" s="56" t="s">
        <v>33</v>
      </c>
      <c r="C122" s="57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9"/>
      <c r="O122" s="57"/>
      <c r="P122" s="208"/>
      <c r="Q122" s="58"/>
      <c r="R122" s="58"/>
      <c r="S122" s="221"/>
      <c r="T122" s="58"/>
      <c r="U122" s="234"/>
      <c r="V122" s="234"/>
      <c r="W122" s="234"/>
      <c r="X122" s="234"/>
      <c r="Y122" s="234"/>
      <c r="Z122" s="234"/>
      <c r="AA122" s="234"/>
      <c r="AB122" s="234"/>
      <c r="AC122" s="59"/>
      <c r="AD122" s="60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2"/>
      <c r="AS122" s="304"/>
    </row>
    <row r="123" spans="1:46" s="47" customFormat="1" x14ac:dyDescent="0.35">
      <c r="A123" s="171"/>
      <c r="B123" s="48" t="s">
        <v>37</v>
      </c>
      <c r="C123" s="115">
        <v>34960633.659999996</v>
      </c>
      <c r="D123" s="116">
        <v>27856527.370000001</v>
      </c>
      <c r="E123" s="116">
        <v>26382172.050000001</v>
      </c>
      <c r="F123" s="116">
        <v>25714573.359999999</v>
      </c>
      <c r="G123" s="116">
        <v>39873212.829999998</v>
      </c>
      <c r="H123" s="116">
        <v>42435861.300000004</v>
      </c>
      <c r="I123" s="116">
        <v>32351311.100000001</v>
      </c>
      <c r="J123" s="116">
        <v>26521988.09</v>
      </c>
      <c r="K123" s="116">
        <v>24049320.990000002</v>
      </c>
      <c r="L123" s="116">
        <v>33805853.899999999</v>
      </c>
      <c r="M123" s="116">
        <v>41356133.489999995</v>
      </c>
      <c r="N123" s="117">
        <v>32425251.850000001</v>
      </c>
      <c r="O123" s="115">
        <v>34643978.670000002</v>
      </c>
      <c r="P123" s="206">
        <v>33406933.469999999</v>
      </c>
      <c r="Q123" s="191">
        <v>29340155.759999998</v>
      </c>
      <c r="R123" s="206">
        <v>33310336.719999999</v>
      </c>
      <c r="S123" s="191">
        <v>46907761.019999996</v>
      </c>
      <c r="T123" s="218">
        <v>50795808.809999995</v>
      </c>
      <c r="U123" s="244">
        <v>36683729.950000003</v>
      </c>
      <c r="V123" s="244">
        <v>27999139.66</v>
      </c>
      <c r="W123" s="244">
        <v>26495112.609999999</v>
      </c>
      <c r="X123" s="244">
        <v>38908493.890000001</v>
      </c>
      <c r="Y123" s="244">
        <v>44100801</v>
      </c>
      <c r="Z123" s="244">
        <v>39231319.280000001</v>
      </c>
      <c r="AA123" s="288">
        <v>39362787.199999996</v>
      </c>
      <c r="AB123" s="288">
        <v>31320991.52</v>
      </c>
      <c r="AC123" s="223"/>
      <c r="AD123" s="44">
        <f>O123-C123</f>
        <v>-316654.98999999464</v>
      </c>
      <c r="AE123" s="118">
        <f>P123-D123</f>
        <v>5550406.0999999978</v>
      </c>
      <c r="AF123" s="118">
        <f>Q123-E123</f>
        <v>2957983.7099999972</v>
      </c>
      <c r="AG123" s="118">
        <f>R123-F123</f>
        <v>7595763.3599999994</v>
      </c>
      <c r="AH123" s="118">
        <f>S123-G123</f>
        <v>7034548.1899999976</v>
      </c>
      <c r="AI123" s="118">
        <f>T123-H123</f>
        <v>8359947.5099999905</v>
      </c>
      <c r="AJ123" s="118">
        <f>U123-I123</f>
        <v>4332418.8500000015</v>
      </c>
      <c r="AK123" s="249">
        <f>IF(ISERROR(V123-J123)=TRUE,"N/A",V123-J123)</f>
        <v>1477151.5700000003</v>
      </c>
      <c r="AL123" s="249">
        <f>IF(ISERROR(W123-K123)=TRUE,"N/A",W123-K123)</f>
        <v>2445791.6199999973</v>
      </c>
      <c r="AM123" s="249">
        <f>IF(ISERROR(X123-L123)=TRUE,"N/A",X123-L123)</f>
        <v>5102639.9900000021</v>
      </c>
      <c r="AN123" s="249">
        <f>IF(ISERROR(Y123-M123)=TRUE,"N/A",Y123-M123)</f>
        <v>2744667.5100000054</v>
      </c>
      <c r="AO123" s="249">
        <f>IF(ISERROR(Z123-N123)=TRUE,"N/A",Z123-N123)</f>
        <v>6806067.4299999997</v>
      </c>
      <c r="AP123" s="249">
        <f>IF(ISERROR(AA123-O123)=TRUE,"N/A",AA123-O123)</f>
        <v>4718808.5299999937</v>
      </c>
      <c r="AQ123" s="249">
        <f>IF(ISERROR(AB123-P123)=TRUE,"N/A",AB123-P123)</f>
        <v>-2085941.9499999993</v>
      </c>
      <c r="AR123" s="119"/>
      <c r="AS123" s="206">
        <f t="shared" ref="AS123:AS127" si="120">AT123</f>
        <v>31320991.52</v>
      </c>
      <c r="AT123" s="47">
        <v>31320991.52</v>
      </c>
    </row>
    <row r="124" spans="1:46" s="47" customFormat="1" x14ac:dyDescent="0.35">
      <c r="A124" s="171"/>
      <c r="B124" s="48" t="s">
        <v>38</v>
      </c>
      <c r="C124" s="115">
        <v>6057543.54</v>
      </c>
      <c r="D124" s="116">
        <v>4792526.22</v>
      </c>
      <c r="E124" s="116">
        <v>4165623.66</v>
      </c>
      <c r="F124" s="116">
        <v>3789693.62</v>
      </c>
      <c r="G124" s="116">
        <v>5504409.6500000004</v>
      </c>
      <c r="H124" s="116">
        <v>5903938.1799999997</v>
      </c>
      <c r="I124" s="116">
        <v>4539221.32</v>
      </c>
      <c r="J124" s="116">
        <v>3897212.5100000002</v>
      </c>
      <c r="K124" s="116">
        <v>3707103.7</v>
      </c>
      <c r="L124" s="116">
        <v>4922328.99</v>
      </c>
      <c r="M124" s="116">
        <v>5950696.2199999997</v>
      </c>
      <c r="N124" s="117">
        <v>4809956.79</v>
      </c>
      <c r="O124" s="115">
        <v>5138543.0200000005</v>
      </c>
      <c r="P124" s="206">
        <v>4993898.54</v>
      </c>
      <c r="Q124" s="191">
        <v>4376580.88</v>
      </c>
      <c r="R124" s="206">
        <v>4556560.8199999994</v>
      </c>
      <c r="S124" s="191">
        <v>6343540.54</v>
      </c>
      <c r="T124" s="218">
        <v>6976082.4300000006</v>
      </c>
      <c r="U124" s="244">
        <v>5276219.3199999994</v>
      </c>
      <c r="V124" s="244">
        <v>3970842.19</v>
      </c>
      <c r="W124" s="244">
        <v>3866417.54</v>
      </c>
      <c r="X124" s="244">
        <v>5590386.0499999998</v>
      </c>
      <c r="Y124" s="244">
        <v>6345249.25</v>
      </c>
      <c r="Z124" s="244">
        <v>5939656.6399999997</v>
      </c>
      <c r="AA124" s="288">
        <v>6274648.3299999991</v>
      </c>
      <c r="AB124" s="288">
        <v>5063259.9600000009</v>
      </c>
      <c r="AC124" s="223"/>
      <c r="AD124" s="44">
        <f>O124-C124</f>
        <v>-919000.51999999955</v>
      </c>
      <c r="AE124" s="118">
        <f>P124-D124</f>
        <v>201372.3200000003</v>
      </c>
      <c r="AF124" s="118">
        <f>Q124-E124</f>
        <v>210957.21999999974</v>
      </c>
      <c r="AG124" s="118">
        <f>R124-F124</f>
        <v>766867.19999999925</v>
      </c>
      <c r="AH124" s="118">
        <f>S124-G124</f>
        <v>839130.88999999966</v>
      </c>
      <c r="AI124" s="118">
        <f>T124-H124</f>
        <v>1072144.2500000009</v>
      </c>
      <c r="AJ124" s="118">
        <f>U124-I124</f>
        <v>736997.99999999907</v>
      </c>
      <c r="AK124" s="249">
        <f>IF(ISERROR(V124-J124)=TRUE,"N/A",V124-J124)</f>
        <v>73629.679999999702</v>
      </c>
      <c r="AL124" s="249">
        <f>IF(ISERROR(W124-K124)=TRUE,"N/A",W124-K124)</f>
        <v>159313.83999999985</v>
      </c>
      <c r="AM124" s="249">
        <f>IF(ISERROR(X124-L124)=TRUE,"N/A",X124-L124)</f>
        <v>668057.05999999959</v>
      </c>
      <c r="AN124" s="249">
        <f>IF(ISERROR(Y124-M124)=TRUE,"N/A",Y124-M124)</f>
        <v>394553.03000000026</v>
      </c>
      <c r="AO124" s="249">
        <f>IF(ISERROR(Z124-N124)=TRUE,"N/A",Z124-N124)</f>
        <v>1129699.8499999996</v>
      </c>
      <c r="AP124" s="249">
        <f>IF(ISERROR(AA124-O124)=TRUE,"N/A",AA124-O124)</f>
        <v>1136105.3099999987</v>
      </c>
      <c r="AQ124" s="249">
        <f>IF(ISERROR(AB124-P124)=TRUE,"N/A",AB124-P124)</f>
        <v>69361.420000000857</v>
      </c>
      <c r="AR124" s="119"/>
      <c r="AS124" s="206">
        <f t="shared" si="120"/>
        <v>5063259.9600000009</v>
      </c>
      <c r="AT124" s="47">
        <v>5063259.9600000009</v>
      </c>
    </row>
    <row r="125" spans="1:46" s="47" customFormat="1" x14ac:dyDescent="0.35">
      <c r="A125" s="171"/>
      <c r="B125" s="48" t="s">
        <v>39</v>
      </c>
      <c r="C125" s="115">
        <v>10492259.229999999</v>
      </c>
      <c r="D125" s="116">
        <v>8833238.3399999999</v>
      </c>
      <c r="E125" s="116">
        <v>8669750.9399999995</v>
      </c>
      <c r="F125" s="116">
        <v>8705150.1400000006</v>
      </c>
      <c r="G125" s="116">
        <v>10948806.93</v>
      </c>
      <c r="H125" s="116">
        <v>11593393.25</v>
      </c>
      <c r="I125" s="116">
        <v>10100849.990000002</v>
      </c>
      <c r="J125" s="116">
        <v>8876743.5299999993</v>
      </c>
      <c r="K125" s="116">
        <v>7592222.0399999982</v>
      </c>
      <c r="L125" s="116">
        <v>9824241.8200000003</v>
      </c>
      <c r="M125" s="116">
        <v>11589841.41</v>
      </c>
      <c r="N125" s="117">
        <v>9699083.3200000003</v>
      </c>
      <c r="O125" s="115">
        <v>10428854.42</v>
      </c>
      <c r="P125" s="206">
        <v>8748658.4399999995</v>
      </c>
      <c r="Q125" s="191">
        <v>7602543.3900000006</v>
      </c>
      <c r="R125" s="206">
        <v>8292310.1699999999</v>
      </c>
      <c r="S125" s="191">
        <v>10957971.68</v>
      </c>
      <c r="T125" s="218">
        <v>11192819.970000001</v>
      </c>
      <c r="U125" s="244">
        <v>9970231.6500000004</v>
      </c>
      <c r="V125" s="244">
        <v>8278014.4199999999</v>
      </c>
      <c r="W125" s="244">
        <v>8447383.5899999999</v>
      </c>
      <c r="X125" s="244">
        <v>9260728.9199999999</v>
      </c>
      <c r="Y125" s="244">
        <v>10802638.33</v>
      </c>
      <c r="Z125" s="244">
        <v>10151365.390000001</v>
      </c>
      <c r="AA125" s="288">
        <v>11045844.039999999</v>
      </c>
      <c r="AB125" s="288">
        <v>9461522.2699999996</v>
      </c>
      <c r="AC125" s="223"/>
      <c r="AD125" s="44">
        <f>O125-C125</f>
        <v>-63404.809999998659</v>
      </c>
      <c r="AE125" s="118">
        <f>P125-D125</f>
        <v>-84579.900000000373</v>
      </c>
      <c r="AF125" s="118">
        <f>Q125-E125</f>
        <v>-1067207.5499999989</v>
      </c>
      <c r="AG125" s="118">
        <f>R125-F125</f>
        <v>-412839.97000000067</v>
      </c>
      <c r="AH125" s="118">
        <f>S125-G125</f>
        <v>9164.75</v>
      </c>
      <c r="AI125" s="118">
        <f>T125-H125</f>
        <v>-400573.27999999933</v>
      </c>
      <c r="AJ125" s="118">
        <f>U125-I125</f>
        <v>-130618.34000000171</v>
      </c>
      <c r="AK125" s="249">
        <f>IF(ISERROR(V125-J125)=TRUE,"N/A",V125-J125)</f>
        <v>-598729.1099999994</v>
      </c>
      <c r="AL125" s="249">
        <f>IF(ISERROR(W125-K125)=TRUE,"N/A",W125-K125)</f>
        <v>855161.55000000168</v>
      </c>
      <c r="AM125" s="249">
        <f>IF(ISERROR(X125-L125)=TRUE,"N/A",X125-L125)</f>
        <v>-563512.90000000037</v>
      </c>
      <c r="AN125" s="249">
        <f>IF(ISERROR(Y125-M125)=TRUE,"N/A",Y125-M125)</f>
        <v>-787203.08000000007</v>
      </c>
      <c r="AO125" s="249">
        <f>IF(ISERROR(Z125-N125)=TRUE,"N/A",Z125-N125)</f>
        <v>452282.0700000003</v>
      </c>
      <c r="AP125" s="249">
        <f>IF(ISERROR(AA125-O125)=TRUE,"N/A",AA125-O125)</f>
        <v>616989.61999999918</v>
      </c>
      <c r="AQ125" s="249">
        <f>IF(ISERROR(AB125-P125)=TRUE,"N/A",AB125-P125)</f>
        <v>712863.83000000007</v>
      </c>
      <c r="AR125" s="119"/>
      <c r="AS125" s="206">
        <f t="shared" si="120"/>
        <v>9461522.2699999996</v>
      </c>
      <c r="AT125" s="47">
        <v>9461522.2699999996</v>
      </c>
    </row>
    <row r="126" spans="1:46" s="47" customFormat="1" x14ac:dyDescent="0.35">
      <c r="A126" s="171"/>
      <c r="B126" s="48" t="s">
        <v>40</v>
      </c>
      <c r="C126" s="115">
        <v>12773618.530000001</v>
      </c>
      <c r="D126" s="116">
        <v>11643686.17</v>
      </c>
      <c r="E126" s="116">
        <v>12031809.890000001</v>
      </c>
      <c r="F126" s="116">
        <v>12261175.4</v>
      </c>
      <c r="G126" s="116">
        <v>14666916.9</v>
      </c>
      <c r="H126" s="116">
        <v>15731194.390000001</v>
      </c>
      <c r="I126" s="116">
        <v>13810815.040000001</v>
      </c>
      <c r="J126" s="116">
        <v>12795064.880000001</v>
      </c>
      <c r="K126" s="116">
        <v>10800556.280000001</v>
      </c>
      <c r="L126" s="116">
        <v>13247432.68</v>
      </c>
      <c r="M126" s="116">
        <v>15324999.740000002</v>
      </c>
      <c r="N126" s="117">
        <v>12630855.060000001</v>
      </c>
      <c r="O126" s="115">
        <v>13282705.699999999</v>
      </c>
      <c r="P126" s="206">
        <v>11707394.289999999</v>
      </c>
      <c r="Q126" s="191">
        <v>10643344.120000001</v>
      </c>
      <c r="R126" s="206">
        <v>11334026.42</v>
      </c>
      <c r="S126" s="191">
        <v>14455285.32</v>
      </c>
      <c r="T126" s="218">
        <v>15031157.039999999</v>
      </c>
      <c r="U126" s="244">
        <v>13609695.34</v>
      </c>
      <c r="V126" s="244">
        <v>11934218.24</v>
      </c>
      <c r="W126" s="244">
        <v>10589016.65</v>
      </c>
      <c r="X126" s="244">
        <v>12974231.109999999</v>
      </c>
      <c r="Y126" s="244">
        <v>13531005.649999999</v>
      </c>
      <c r="Z126" s="244">
        <v>13154065.120000001</v>
      </c>
      <c r="AA126" s="288">
        <v>13964277.23</v>
      </c>
      <c r="AB126" s="288">
        <v>12496522.809999999</v>
      </c>
      <c r="AC126" s="223"/>
      <c r="AD126" s="44">
        <f>O126-C126</f>
        <v>509087.16999999806</v>
      </c>
      <c r="AE126" s="118">
        <f>P126-D126</f>
        <v>63708.11999999918</v>
      </c>
      <c r="AF126" s="118">
        <f>Q126-E126</f>
        <v>-1388465.7699999996</v>
      </c>
      <c r="AG126" s="118">
        <f>R126-F126</f>
        <v>-927148.98000000045</v>
      </c>
      <c r="AH126" s="118">
        <f>S126-G126</f>
        <v>-211631.58000000007</v>
      </c>
      <c r="AI126" s="118">
        <f>T126-H126</f>
        <v>-700037.35000000149</v>
      </c>
      <c r="AJ126" s="118">
        <f>U126-I126</f>
        <v>-201119.70000000112</v>
      </c>
      <c r="AK126" s="249">
        <f>IF(ISERROR(V126-J126)=TRUE,"N/A",V126-J126)</f>
        <v>-860846.6400000006</v>
      </c>
      <c r="AL126" s="249">
        <f>IF(ISERROR(W126-K126)=TRUE,"N/A",W126-K126)</f>
        <v>-211539.63000000082</v>
      </c>
      <c r="AM126" s="249">
        <f>IF(ISERROR(X126-L126)=TRUE,"N/A",X126-L126)</f>
        <v>-273201.5700000003</v>
      </c>
      <c r="AN126" s="249">
        <f>IF(ISERROR(Y126-M126)=TRUE,"N/A",Y126-M126)</f>
        <v>-1793994.0900000036</v>
      </c>
      <c r="AO126" s="249">
        <f>IF(ISERROR(Z126-N126)=TRUE,"N/A",Z126-N126)</f>
        <v>523210.06000000052</v>
      </c>
      <c r="AP126" s="249">
        <f>IF(ISERROR(AA126-O126)=TRUE,"N/A",AA126-O126)</f>
        <v>681571.53000000119</v>
      </c>
      <c r="AQ126" s="249">
        <f>IF(ISERROR(AB126-P126)=TRUE,"N/A",AB126-P126)</f>
        <v>789128.51999999955</v>
      </c>
      <c r="AR126" s="119"/>
      <c r="AS126" s="206">
        <f t="shared" si="120"/>
        <v>12496522.809999999</v>
      </c>
      <c r="AT126" s="47">
        <v>12496522.809999999</v>
      </c>
    </row>
    <row r="127" spans="1:46" s="47" customFormat="1" x14ac:dyDescent="0.35">
      <c r="A127" s="171"/>
      <c r="B127" s="48" t="s">
        <v>41</v>
      </c>
      <c r="C127" s="115">
        <v>20857286.010000002</v>
      </c>
      <c r="D127" s="116">
        <v>20110145.210000001</v>
      </c>
      <c r="E127" s="116">
        <v>20299340.330000002</v>
      </c>
      <c r="F127" s="116">
        <v>22179095.460000001</v>
      </c>
      <c r="G127" s="116">
        <v>23282353.239999998</v>
      </c>
      <c r="H127" s="116">
        <v>25953974.649999999</v>
      </c>
      <c r="I127" s="116">
        <v>23302965.800000001</v>
      </c>
      <c r="J127" s="116">
        <v>24036473.279999997</v>
      </c>
      <c r="K127" s="116">
        <v>17708933.419999998</v>
      </c>
      <c r="L127" s="116">
        <v>24471420.150000002</v>
      </c>
      <c r="M127" s="116">
        <v>25821195.93</v>
      </c>
      <c r="N127" s="117">
        <v>21394272.43</v>
      </c>
      <c r="O127" s="115">
        <v>21338709.02</v>
      </c>
      <c r="P127" s="206">
        <v>20745934.140000001</v>
      </c>
      <c r="Q127" s="191">
        <v>18693492.979999997</v>
      </c>
      <c r="R127" s="206">
        <v>21107861.690000001</v>
      </c>
      <c r="S127" s="191">
        <v>24576535.469999999</v>
      </c>
      <c r="T127" s="218">
        <v>23427879.23</v>
      </c>
      <c r="U127" s="244">
        <v>22445615.539999999</v>
      </c>
      <c r="V127" s="244">
        <v>21971611.09</v>
      </c>
      <c r="W127" s="244">
        <v>18969456.370000001</v>
      </c>
      <c r="X127" s="244">
        <v>23383173.82</v>
      </c>
      <c r="Y127" s="244">
        <v>22159195.630000003</v>
      </c>
      <c r="Z127" s="244">
        <v>20869782.82</v>
      </c>
      <c r="AA127" s="288">
        <v>24194313.579999998</v>
      </c>
      <c r="AB127" s="288">
        <v>21221635.039999999</v>
      </c>
      <c r="AC127" s="223"/>
      <c r="AD127" s="44">
        <f>O127-C127</f>
        <v>481423.00999999791</v>
      </c>
      <c r="AE127" s="118">
        <f>P127-D127</f>
        <v>635788.9299999997</v>
      </c>
      <c r="AF127" s="118">
        <f>Q127-E127</f>
        <v>-1605847.3500000052</v>
      </c>
      <c r="AG127" s="118">
        <f>R127-F127</f>
        <v>-1071233.7699999996</v>
      </c>
      <c r="AH127" s="118">
        <f>S127-G127</f>
        <v>1294182.2300000004</v>
      </c>
      <c r="AI127" s="118">
        <f>T127-H127</f>
        <v>-2526095.4199999981</v>
      </c>
      <c r="AJ127" s="118">
        <f>U127-I127</f>
        <v>-857350.26000000164</v>
      </c>
      <c r="AK127" s="249">
        <f>IF(ISERROR(V127-J127)=TRUE,"N/A",V127-J127)</f>
        <v>-2064862.1899999976</v>
      </c>
      <c r="AL127" s="249">
        <f>IF(ISERROR(W127-K127)=TRUE,"N/A",W127-K127)</f>
        <v>1260522.950000003</v>
      </c>
      <c r="AM127" s="249">
        <f>IF(ISERROR(X127-L127)=TRUE,"N/A",X127-L127)</f>
        <v>-1088246.3300000019</v>
      </c>
      <c r="AN127" s="249">
        <f>IF(ISERROR(Y127-M127)=TRUE,"N/A",Y127-M127)</f>
        <v>-3662000.299999997</v>
      </c>
      <c r="AO127" s="249">
        <f>IF(ISERROR(Z127-N127)=TRUE,"N/A",Z127-N127)</f>
        <v>-524489.6099999994</v>
      </c>
      <c r="AP127" s="249">
        <f>IF(ISERROR(AA127-O127)=TRUE,"N/A",AA127-O127)</f>
        <v>2855604.5599999987</v>
      </c>
      <c r="AQ127" s="249">
        <f>IF(ISERROR(AB127-P127)=TRUE,"N/A",AB127-P127)</f>
        <v>475700.89999999851</v>
      </c>
      <c r="AR127" s="119"/>
      <c r="AS127" s="206">
        <f t="shared" si="120"/>
        <v>21221635.039999999</v>
      </c>
      <c r="AT127" s="47">
        <v>21221635.039999999</v>
      </c>
    </row>
    <row r="128" spans="1:46" s="152" customFormat="1" x14ac:dyDescent="0.35">
      <c r="A128" s="172"/>
      <c r="B128" s="48" t="s">
        <v>42</v>
      </c>
      <c r="C128" s="153">
        <f>SUM(C123:C127)</f>
        <v>85141340.969999999</v>
      </c>
      <c r="D128" s="154">
        <f t="shared" ref="D128:AD146" si="121">SUM(D123:D127)</f>
        <v>73236123.310000002</v>
      </c>
      <c r="E128" s="154">
        <f t="shared" si="121"/>
        <v>71548696.870000005</v>
      </c>
      <c r="F128" s="154">
        <f t="shared" si="121"/>
        <v>72649687.980000004</v>
      </c>
      <c r="G128" s="154">
        <f t="shared" si="121"/>
        <v>94275699.549999997</v>
      </c>
      <c r="H128" s="154">
        <f t="shared" si="121"/>
        <v>101618361.77000001</v>
      </c>
      <c r="I128" s="154">
        <f t="shared" si="121"/>
        <v>84105163.25</v>
      </c>
      <c r="J128" s="154">
        <f t="shared" si="121"/>
        <v>76127482.290000007</v>
      </c>
      <c r="K128" s="154">
        <f t="shared" si="121"/>
        <v>63858136.429999992</v>
      </c>
      <c r="L128" s="154">
        <f t="shared" si="121"/>
        <v>86271277.540000007</v>
      </c>
      <c r="M128" s="154">
        <f t="shared" si="121"/>
        <v>100042866.78999999</v>
      </c>
      <c r="N128" s="156">
        <f t="shared" si="121"/>
        <v>80959419.450000003</v>
      </c>
      <c r="O128" s="153">
        <f t="shared" si="121"/>
        <v>84832790.829999998</v>
      </c>
      <c r="P128" s="207">
        <f t="shared" si="121"/>
        <v>79602818.879999995</v>
      </c>
      <c r="Q128" s="207">
        <f t="shared" si="121"/>
        <v>70656117.129999995</v>
      </c>
      <c r="R128" s="207">
        <f t="shared" si="121"/>
        <v>78601095.820000008</v>
      </c>
      <c r="S128" s="207">
        <f t="shared" si="121"/>
        <v>103241094.03</v>
      </c>
      <c r="T128" s="207">
        <f t="shared" si="121"/>
        <v>107423747.48</v>
      </c>
      <c r="U128" s="207">
        <f t="shared" si="121"/>
        <v>87985491.800000012</v>
      </c>
      <c r="V128" s="207">
        <f t="shared" si="121"/>
        <v>74153825.600000009</v>
      </c>
      <c r="W128" s="207">
        <f t="shared" si="121"/>
        <v>68367386.75999999</v>
      </c>
      <c r="X128" s="207">
        <f t="shared" si="121"/>
        <v>90117013.789999992</v>
      </c>
      <c r="Y128" s="207">
        <f t="shared" si="121"/>
        <v>96938889.859999985</v>
      </c>
      <c r="Z128" s="282">
        <v>89346189.25</v>
      </c>
      <c r="AA128" s="207">
        <f t="shared" ref="AA128" si="122">SUM(AA123:AA127)</f>
        <v>94841870.379999995</v>
      </c>
      <c r="AB128" s="282">
        <v>79563931.599999994</v>
      </c>
      <c r="AC128" s="156"/>
      <c r="AD128" s="155">
        <f t="shared" si="121"/>
        <v>-308550.13999999687</v>
      </c>
      <c r="AE128" s="157">
        <f t="shared" ref="AE128:AG128" si="123">SUM(AE123:AE127)</f>
        <v>6366695.5699999966</v>
      </c>
      <c r="AF128" s="157">
        <f t="shared" si="123"/>
        <v>-892579.74000000674</v>
      </c>
      <c r="AG128" s="157">
        <f t="shared" si="123"/>
        <v>5951407.839999998</v>
      </c>
      <c r="AH128" s="157">
        <f t="shared" ref="AH128:AI128" si="124">SUM(AH123:AH127)</f>
        <v>8965394.4799999967</v>
      </c>
      <c r="AI128" s="157">
        <f t="shared" si="124"/>
        <v>5805385.7099999916</v>
      </c>
      <c r="AJ128" s="157">
        <f t="shared" ref="AJ128" si="125">SUM(AJ123:AJ127)</f>
        <v>3880328.5499999961</v>
      </c>
      <c r="AK128" s="250">
        <f>IF(AK127="N/A","N/A",SUM(AK123:AK127))</f>
        <v>-1973656.6899999976</v>
      </c>
      <c r="AL128" s="250">
        <f>IF(AL127="N/A","N/A",SUM(AL123:AL127))</f>
        <v>4509250.330000001</v>
      </c>
      <c r="AM128" s="250">
        <f>IF(AM127="N/A","N/A",SUM(AM123:AM127))</f>
        <v>3845736.2499999991</v>
      </c>
      <c r="AN128" s="250">
        <f>IF(AN127="N/A","N/A",SUM(AN123:AN127))</f>
        <v>-3103976.929999995</v>
      </c>
      <c r="AO128" s="250">
        <f>IF(AO127="N/A","N/A",SUM(AO123:AO127))</f>
        <v>8386769.8000000007</v>
      </c>
      <c r="AP128" s="250">
        <f>IF(AP127="N/A","N/A",SUM(AP123:AP127))</f>
        <v>10009079.549999991</v>
      </c>
      <c r="AQ128" s="250">
        <f>IF(AQ127="N/A","N/A",SUM(AQ123:AQ127))</f>
        <v>-38887.280000000261</v>
      </c>
      <c r="AR128" s="158"/>
      <c r="AS128" s="219">
        <f t="shared" ref="AS128:AS146" si="126">SUM(AS123:AS127)</f>
        <v>79563931.599999994</v>
      </c>
      <c r="AT128" s="152">
        <v>79563931.599999994</v>
      </c>
    </row>
    <row r="129" spans="1:46" s="47" customFormat="1" x14ac:dyDescent="0.35">
      <c r="A129" s="171">
        <f>+A122+1</f>
        <v>13</v>
      </c>
      <c r="B129" s="56" t="s">
        <v>44</v>
      </c>
      <c r="C129" s="57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9"/>
      <c r="O129" s="57"/>
      <c r="P129" s="58"/>
      <c r="Q129" s="58"/>
      <c r="R129" s="58"/>
      <c r="S129" s="58"/>
      <c r="T129" s="58"/>
      <c r="U129" s="234"/>
      <c r="V129" s="234"/>
      <c r="W129" s="234"/>
      <c r="X129" s="234"/>
      <c r="Y129" s="234"/>
      <c r="Z129" s="234"/>
      <c r="AA129" s="234"/>
      <c r="AB129" s="234"/>
      <c r="AC129" s="59"/>
      <c r="AD129" s="60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2"/>
      <c r="AS129" s="60"/>
    </row>
    <row r="130" spans="1:46" s="47" customFormat="1" x14ac:dyDescent="0.35">
      <c r="A130" s="171"/>
      <c r="B130" s="48" t="s">
        <v>37</v>
      </c>
      <c r="C130" s="115">
        <v>136615277.87</v>
      </c>
      <c r="D130" s="116">
        <v>113522792.25</v>
      </c>
      <c r="E130" s="116">
        <v>107217099.41</v>
      </c>
      <c r="F130" s="116">
        <v>105901055.3</v>
      </c>
      <c r="G130" s="116">
        <v>152905018.88999999</v>
      </c>
      <c r="H130" s="116">
        <v>164748410.83000001</v>
      </c>
      <c r="I130" s="116">
        <v>132912152.45999999</v>
      </c>
      <c r="J130" s="116">
        <v>116238668.70999999</v>
      </c>
      <c r="K130" s="116">
        <v>107835780.77</v>
      </c>
      <c r="L130" s="116">
        <v>149365514.99000001</v>
      </c>
      <c r="M130" s="116">
        <v>179762332.13</v>
      </c>
      <c r="N130" s="117">
        <v>145364619.34</v>
      </c>
      <c r="O130" s="115">
        <v>147424398.63</v>
      </c>
      <c r="P130" s="116">
        <v>145393029.94</v>
      </c>
      <c r="Q130" s="116">
        <v>132043837.84999999</v>
      </c>
      <c r="R130" s="187">
        <v>138780871.22999999</v>
      </c>
      <c r="S130" s="116">
        <v>190291364.81999999</v>
      </c>
      <c r="T130" s="116">
        <v>208163997.15000001</v>
      </c>
      <c r="U130" s="236">
        <v>159484007.78999999</v>
      </c>
      <c r="V130" s="236">
        <v>123615601</v>
      </c>
      <c r="W130" s="236">
        <v>159484007.78999999</v>
      </c>
      <c r="X130" s="236">
        <v>157966689.47</v>
      </c>
      <c r="Y130" s="236">
        <v>176638799</v>
      </c>
      <c r="Z130" s="236">
        <v>160244567</v>
      </c>
      <c r="AA130" s="236">
        <v>170443196.05000001</v>
      </c>
      <c r="AB130" s="236">
        <v>139335858.25</v>
      </c>
      <c r="AC130" s="117"/>
      <c r="AD130" s="44">
        <f>O130-C130</f>
        <v>10809120.75999999</v>
      </c>
      <c r="AE130" s="118">
        <f>P130-D130</f>
        <v>31870237.689999998</v>
      </c>
      <c r="AF130" s="118">
        <f>Q130-E130</f>
        <v>24826738.439999998</v>
      </c>
      <c r="AG130" s="118">
        <f>R130-F130</f>
        <v>32879815.929999992</v>
      </c>
      <c r="AH130" s="118">
        <f>S130-G130</f>
        <v>37386345.930000007</v>
      </c>
      <c r="AI130" s="118">
        <f>T130-H130</f>
        <v>43415586.319999993</v>
      </c>
      <c r="AJ130" s="118">
        <f>U130-I130</f>
        <v>26571855.329999998</v>
      </c>
      <c r="AK130" s="118">
        <f>V130-J130</f>
        <v>7376932.2900000066</v>
      </c>
      <c r="AL130" s="118">
        <f>W130-K130</f>
        <v>51648227.019999996</v>
      </c>
      <c r="AM130" s="118">
        <f>X130-L130</f>
        <v>8601174.4799999893</v>
      </c>
      <c r="AN130" s="118">
        <f>Y130-M130</f>
        <v>-3123533.1299999952</v>
      </c>
      <c r="AO130" s="118">
        <f>Z130-N130</f>
        <v>14879947.659999996</v>
      </c>
      <c r="AP130" s="118">
        <f>AA130-O130</f>
        <v>23018797.420000017</v>
      </c>
      <c r="AQ130" s="118">
        <f>AB130-P130</f>
        <v>-6057171.6899999976</v>
      </c>
      <c r="AR130" s="119"/>
      <c r="AS130" s="76">
        <f>AS116+AS123</f>
        <v>139335858.25</v>
      </c>
    </row>
    <row r="131" spans="1:46" s="47" customFormat="1" x14ac:dyDescent="0.35">
      <c r="A131" s="171"/>
      <c r="B131" s="254" t="s">
        <v>399</v>
      </c>
      <c r="C131" s="115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7"/>
      <c r="O131" s="115"/>
      <c r="P131" s="116"/>
      <c r="Q131" s="116"/>
      <c r="R131" s="187"/>
      <c r="S131" s="116"/>
      <c r="T131" s="116"/>
      <c r="U131" s="236"/>
      <c r="V131" s="236"/>
      <c r="W131" s="253"/>
      <c r="X131" s="256">
        <f>X130-X132</f>
        <v>77350515.260000005</v>
      </c>
      <c r="Y131" s="256">
        <f>Y130-Y132</f>
        <v>84667534.030000001</v>
      </c>
      <c r="Z131" s="256">
        <v>76623169.010000005</v>
      </c>
      <c r="AA131" s="286">
        <v>69234300.109999999</v>
      </c>
      <c r="AB131" s="286">
        <v>67169991.829999998</v>
      </c>
      <c r="AC131" s="117"/>
      <c r="AD131" s="44"/>
      <c r="AE131" s="118"/>
      <c r="AF131" s="118"/>
      <c r="AG131" s="118"/>
      <c r="AH131" s="118"/>
      <c r="AI131" s="118"/>
      <c r="AJ131" s="118"/>
      <c r="AK131" s="118"/>
      <c r="AL131" s="118"/>
      <c r="AM131" s="118"/>
      <c r="AN131" s="118"/>
      <c r="AO131" s="118"/>
      <c r="AP131" s="118"/>
      <c r="AQ131" s="118"/>
      <c r="AR131" s="119"/>
      <c r="AS131" s="76">
        <f>GETPIVOTDATA("VALUE",'CSS ESCO pvt'!$I$3,"DATE_FILE",$AS$8,"COMPANY",$AS$6,"TRIM_CAT","Residential-GRID","TRIM_LINE",A129)</f>
        <v>67169991.829999998</v>
      </c>
    </row>
    <row r="132" spans="1:46" s="47" customFormat="1" x14ac:dyDescent="0.35">
      <c r="A132" s="171"/>
      <c r="B132" s="254" t="s">
        <v>400</v>
      </c>
      <c r="C132" s="115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7"/>
      <c r="O132" s="115"/>
      <c r="P132" s="116"/>
      <c r="Q132" s="116"/>
      <c r="R132" s="187"/>
      <c r="S132" s="116"/>
      <c r="T132" s="116"/>
      <c r="U132" s="236"/>
      <c r="V132" s="236"/>
      <c r="W132" s="253"/>
      <c r="X132" s="256">
        <v>80616174.209999993</v>
      </c>
      <c r="Y132" s="256">
        <v>91971264.969999999</v>
      </c>
      <c r="Z132" s="256">
        <v>83621397.989999995</v>
      </c>
      <c r="AA132" s="256">
        <f>AA130-AA131</f>
        <v>101208895.94000001</v>
      </c>
      <c r="AB132" s="286">
        <v>72165866.420000002</v>
      </c>
      <c r="AC132" s="117"/>
      <c r="AD132" s="44"/>
      <c r="AE132" s="118"/>
      <c r="AF132" s="118"/>
      <c r="AG132" s="118"/>
      <c r="AH132" s="118"/>
      <c r="AI132" s="118"/>
      <c r="AJ132" s="118"/>
      <c r="AK132" s="118"/>
      <c r="AL132" s="118"/>
      <c r="AM132" s="118"/>
      <c r="AN132" s="118"/>
      <c r="AO132" s="118"/>
      <c r="AP132" s="118"/>
      <c r="AQ132" s="118"/>
      <c r="AR132" s="119"/>
      <c r="AS132" s="92">
        <f>AS130-AS131</f>
        <v>72165866.420000002</v>
      </c>
    </row>
    <row r="133" spans="1:46" s="47" customFormat="1" x14ac:dyDescent="0.35">
      <c r="A133" s="171"/>
      <c r="B133" s="48" t="s">
        <v>38</v>
      </c>
      <c r="C133" s="115">
        <v>13658329.609999999</v>
      </c>
      <c r="D133" s="116">
        <v>11423048.16</v>
      </c>
      <c r="E133" s="116">
        <v>10110542</v>
      </c>
      <c r="F133" s="116">
        <v>9835170.1400000006</v>
      </c>
      <c r="G133" s="116">
        <v>12789822.609999999</v>
      </c>
      <c r="H133" s="116">
        <v>13828299.42</v>
      </c>
      <c r="I133" s="116">
        <v>11569959.48</v>
      </c>
      <c r="J133" s="116">
        <v>10767793.119999999</v>
      </c>
      <c r="K133" s="116">
        <v>10142563.34</v>
      </c>
      <c r="L133" s="116">
        <v>13541160.380000001</v>
      </c>
      <c r="M133" s="116">
        <v>16179858.140000001</v>
      </c>
      <c r="N133" s="117">
        <v>12961985.449999999</v>
      </c>
      <c r="O133" s="115">
        <v>12612806.470000001</v>
      </c>
      <c r="P133" s="116">
        <v>12838308.789999999</v>
      </c>
      <c r="Q133" s="116">
        <v>11551379.26</v>
      </c>
      <c r="R133" s="187">
        <v>11638475.42</v>
      </c>
      <c r="S133" s="116">
        <v>15718009.130000001</v>
      </c>
      <c r="T133" s="116">
        <v>16175504.869999999</v>
      </c>
      <c r="U133" s="236">
        <v>12629663.130000001</v>
      </c>
      <c r="V133" s="236">
        <v>9731471</v>
      </c>
      <c r="W133" s="236">
        <v>12629663.130000001</v>
      </c>
      <c r="X133" s="236">
        <v>13660342.5</v>
      </c>
      <c r="Y133" s="236">
        <v>15505496</v>
      </c>
      <c r="Z133" s="236">
        <v>15108007</v>
      </c>
      <c r="AA133" s="236">
        <v>16843468.82</v>
      </c>
      <c r="AB133" s="236">
        <v>13673156.83</v>
      </c>
      <c r="AC133" s="117"/>
      <c r="AD133" s="44">
        <f>O133-C133</f>
        <v>-1045523.1399999987</v>
      </c>
      <c r="AE133" s="118">
        <f>P133-D133</f>
        <v>1415260.629999999</v>
      </c>
      <c r="AF133" s="118">
        <f>Q133-E133</f>
        <v>1440837.2599999998</v>
      </c>
      <c r="AG133" s="118">
        <f>R133-F133</f>
        <v>1803305.2799999993</v>
      </c>
      <c r="AH133" s="118">
        <f>S133-G133</f>
        <v>2928186.5200000014</v>
      </c>
      <c r="AI133" s="118">
        <f>T133-H133</f>
        <v>2347205.4499999993</v>
      </c>
      <c r="AJ133" s="118">
        <f>U133-I133</f>
        <v>1059703.6500000004</v>
      </c>
      <c r="AK133" s="118">
        <f>V133-J133</f>
        <v>-1036322.1199999992</v>
      </c>
      <c r="AL133" s="118">
        <f>W133-K133</f>
        <v>2487099.790000001</v>
      </c>
      <c r="AM133" s="118">
        <f>X133-L133</f>
        <v>119182.11999999918</v>
      </c>
      <c r="AN133" s="118">
        <f>Y133-M133</f>
        <v>-674362.1400000006</v>
      </c>
      <c r="AO133" s="118">
        <f>Z133-N133</f>
        <v>2146021.5500000007</v>
      </c>
      <c r="AP133" s="118">
        <f>AA133-O133</f>
        <v>4230662.3499999996</v>
      </c>
      <c r="AQ133" s="118">
        <f>AB133-P133</f>
        <v>834848.04000000097</v>
      </c>
      <c r="AR133" s="119"/>
      <c r="AS133" s="76">
        <f>AS117+AS124</f>
        <v>13673156.83</v>
      </c>
    </row>
    <row r="134" spans="1:46" s="47" customFormat="1" x14ac:dyDescent="0.35">
      <c r="A134" s="171"/>
      <c r="B134" s="254" t="s">
        <v>399</v>
      </c>
      <c r="C134" s="115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7"/>
      <c r="O134" s="115"/>
      <c r="P134" s="116"/>
      <c r="Q134" s="116"/>
      <c r="R134" s="187"/>
      <c r="S134" s="116"/>
      <c r="T134" s="116"/>
      <c r="U134" s="236"/>
      <c r="V134" s="236"/>
      <c r="W134" s="253"/>
      <c r="X134" s="256">
        <f>X133-X135</f>
        <v>6434478.0499999998</v>
      </c>
      <c r="Y134" s="256">
        <f>Y133-Y135</f>
        <v>7166267.6500000004</v>
      </c>
      <c r="Z134" s="256">
        <v>7099746.4500000002</v>
      </c>
      <c r="AA134" s="286">
        <v>6582984.6799999997</v>
      </c>
      <c r="AB134" s="286">
        <v>6422994.9900000002</v>
      </c>
      <c r="AC134" s="117"/>
      <c r="AD134" s="44"/>
      <c r="AE134" s="118"/>
      <c r="AF134" s="118"/>
      <c r="AG134" s="118"/>
      <c r="AH134" s="118"/>
      <c r="AI134" s="118"/>
      <c r="AJ134" s="118"/>
      <c r="AK134" s="118"/>
      <c r="AL134" s="118"/>
      <c r="AM134" s="118"/>
      <c r="AN134" s="118"/>
      <c r="AO134" s="118"/>
      <c r="AP134" s="118"/>
      <c r="AQ134" s="118"/>
      <c r="AR134" s="119"/>
      <c r="AS134" s="76">
        <f>GETPIVOTDATA("VALUE",'CSS ESCO pvt'!$I$3,"DATE_FILE",$AS$8,"COMPANY",$AS$6,"TRIM_CAT","Low Income Residential-GRID","TRIM_LINE",A129)</f>
        <v>6422994.9900000002</v>
      </c>
    </row>
    <row r="135" spans="1:46" s="47" customFormat="1" x14ac:dyDescent="0.35">
      <c r="A135" s="171"/>
      <c r="B135" s="254" t="s">
        <v>400</v>
      </c>
      <c r="C135" s="115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7"/>
      <c r="O135" s="115"/>
      <c r="P135" s="116"/>
      <c r="Q135" s="116"/>
      <c r="R135" s="187"/>
      <c r="S135" s="116"/>
      <c r="T135" s="116"/>
      <c r="U135" s="236"/>
      <c r="V135" s="236"/>
      <c r="W135" s="253"/>
      <c r="X135" s="256">
        <v>7225864.4500000002</v>
      </c>
      <c r="Y135" s="256">
        <v>8339228.3499999996</v>
      </c>
      <c r="Z135" s="256">
        <v>8008260.5499999998</v>
      </c>
      <c r="AA135" s="256">
        <f>AA133-AA134</f>
        <v>10260484.140000001</v>
      </c>
      <c r="AB135" s="286">
        <v>7250161.8399999999</v>
      </c>
      <c r="AC135" s="117"/>
      <c r="AD135" s="44"/>
      <c r="AE135" s="118"/>
      <c r="AF135" s="118"/>
      <c r="AG135" s="118"/>
      <c r="AH135" s="118"/>
      <c r="AI135" s="118"/>
      <c r="AJ135" s="118"/>
      <c r="AK135" s="118"/>
      <c r="AL135" s="118"/>
      <c r="AM135" s="118"/>
      <c r="AN135" s="118"/>
      <c r="AO135" s="118"/>
      <c r="AP135" s="118"/>
      <c r="AQ135" s="118"/>
      <c r="AR135" s="119"/>
      <c r="AS135" s="92">
        <f>AS133-AS134</f>
        <v>7250161.8399999999</v>
      </c>
    </row>
    <row r="136" spans="1:46" s="47" customFormat="1" x14ac:dyDescent="0.35">
      <c r="A136" s="171"/>
      <c r="B136" s="48" t="s">
        <v>39</v>
      </c>
      <c r="C136" s="115">
        <v>41097003.299999997</v>
      </c>
      <c r="D136" s="116">
        <v>35245857.399999999</v>
      </c>
      <c r="E136" s="116">
        <v>35585183.369999997</v>
      </c>
      <c r="F136" s="116">
        <v>30717335.629999999</v>
      </c>
      <c r="G136" s="116">
        <v>37496593.030000001</v>
      </c>
      <c r="H136" s="116">
        <v>39054148.93</v>
      </c>
      <c r="I136" s="116">
        <v>34798742.509999998</v>
      </c>
      <c r="J136" s="116">
        <v>32592884.93</v>
      </c>
      <c r="K136" s="116">
        <v>28433955.329999998</v>
      </c>
      <c r="L136" s="116">
        <v>36682988.649999999</v>
      </c>
      <c r="M136" s="116">
        <v>43998950.659999996</v>
      </c>
      <c r="N136" s="117">
        <v>37758246.630000003</v>
      </c>
      <c r="O136" s="115">
        <v>38983895.770000003</v>
      </c>
      <c r="P136" s="116">
        <v>34533408.539999999</v>
      </c>
      <c r="Q136" s="116">
        <v>31171971.760000002</v>
      </c>
      <c r="R136" s="187">
        <v>31730545.109999999</v>
      </c>
      <c r="S136" s="116">
        <v>39200972.979999997</v>
      </c>
      <c r="T136" s="116">
        <v>41137089.600000001</v>
      </c>
      <c r="U136" s="236">
        <v>37260168.329999998</v>
      </c>
      <c r="V136" s="236">
        <v>34155886</v>
      </c>
      <c r="W136" s="236">
        <v>37260168.329999998</v>
      </c>
      <c r="X136" s="236">
        <v>37032468.030000001</v>
      </c>
      <c r="Y136" s="236">
        <v>39897153</v>
      </c>
      <c r="Z136" s="236">
        <v>39331516</v>
      </c>
      <c r="AA136" s="236">
        <v>44708680.659999996</v>
      </c>
      <c r="AB136" s="236">
        <v>40156455.390000001</v>
      </c>
      <c r="AC136" s="117"/>
      <c r="AD136" s="44">
        <f>O136-C136</f>
        <v>-2113107.5299999937</v>
      </c>
      <c r="AE136" s="118">
        <f>P136-D136</f>
        <v>-712448.8599999994</v>
      </c>
      <c r="AF136" s="118">
        <f>Q136-E136</f>
        <v>-4413211.6099999957</v>
      </c>
      <c r="AG136" s="118">
        <f>R136-F136</f>
        <v>1013209.4800000004</v>
      </c>
      <c r="AH136" s="118">
        <f>S136-G136</f>
        <v>1704379.9499999955</v>
      </c>
      <c r="AI136" s="118">
        <f>T136-H136</f>
        <v>2082940.6700000018</v>
      </c>
      <c r="AJ136" s="118">
        <f>U136-I136</f>
        <v>2461425.8200000003</v>
      </c>
      <c r="AK136" s="118">
        <f>V136-J136</f>
        <v>1563001.0700000003</v>
      </c>
      <c r="AL136" s="118">
        <f>W136-K136</f>
        <v>8826213</v>
      </c>
      <c r="AM136" s="118">
        <f>X136-L136</f>
        <v>349479.38000000268</v>
      </c>
      <c r="AN136" s="118">
        <f>Y136-M136</f>
        <v>-4101797.6599999964</v>
      </c>
      <c r="AO136" s="118">
        <f>Z136-N136</f>
        <v>1573269.3699999973</v>
      </c>
      <c r="AP136" s="118">
        <f>AA136-O136</f>
        <v>5724784.8899999931</v>
      </c>
      <c r="AQ136" s="118">
        <f>AB136-P136</f>
        <v>5623046.8500000015</v>
      </c>
      <c r="AR136" s="119"/>
      <c r="AS136" s="76">
        <f>AS118+AS125</f>
        <v>40156455.390000001</v>
      </c>
    </row>
    <row r="137" spans="1:46" s="47" customFormat="1" x14ac:dyDescent="0.35">
      <c r="A137" s="171"/>
      <c r="B137" s="48" t="s">
        <v>40</v>
      </c>
      <c r="C137" s="115">
        <v>38673308.060000002</v>
      </c>
      <c r="D137" s="116">
        <v>34201663.689999998</v>
      </c>
      <c r="E137" s="116">
        <v>32723423.300000001</v>
      </c>
      <c r="F137" s="116">
        <v>32076883.73</v>
      </c>
      <c r="G137" s="116">
        <v>37166784.32</v>
      </c>
      <c r="H137" s="116">
        <v>37797076.82</v>
      </c>
      <c r="I137" s="116">
        <v>36319842.369999997</v>
      </c>
      <c r="J137" s="116">
        <v>33691613.850000001</v>
      </c>
      <c r="K137" s="116">
        <v>27779009.030000001</v>
      </c>
      <c r="L137" s="116">
        <v>34793891.049999997</v>
      </c>
      <c r="M137" s="116">
        <v>42640881</v>
      </c>
      <c r="N137" s="117">
        <v>36776911.210000001</v>
      </c>
      <c r="O137" s="115">
        <v>38841297.020000003</v>
      </c>
      <c r="P137" s="116">
        <v>32819589.510000002</v>
      </c>
      <c r="Q137" s="116">
        <v>31463982.16</v>
      </c>
      <c r="R137" s="187">
        <v>30955156.789999999</v>
      </c>
      <c r="S137" s="116">
        <v>46541159.82</v>
      </c>
      <c r="T137" s="116">
        <v>55310470.520000003</v>
      </c>
      <c r="U137" s="236">
        <v>43760256.469999999</v>
      </c>
      <c r="V137" s="236">
        <v>38138171</v>
      </c>
      <c r="W137" s="236">
        <v>43760256.469999999</v>
      </c>
      <c r="X137" s="236">
        <v>37199534.119999997</v>
      </c>
      <c r="Y137" s="236">
        <v>38758759</v>
      </c>
      <c r="Z137" s="236">
        <v>40511785</v>
      </c>
      <c r="AA137" s="236">
        <v>41926329.280000001</v>
      </c>
      <c r="AB137" s="236">
        <v>42938714.600000001</v>
      </c>
      <c r="AC137" s="117"/>
      <c r="AD137" s="44">
        <f>O137-C137</f>
        <v>167988.96000000089</v>
      </c>
      <c r="AE137" s="118">
        <f>P137-D137</f>
        <v>-1382074.179999996</v>
      </c>
      <c r="AF137" s="118">
        <f>Q137-E137</f>
        <v>-1259441.1400000006</v>
      </c>
      <c r="AG137" s="118">
        <f>R137-F137</f>
        <v>-1121726.9400000013</v>
      </c>
      <c r="AH137" s="118">
        <f>S137-G137</f>
        <v>9374375.5</v>
      </c>
      <c r="AI137" s="118">
        <f>T137-H137</f>
        <v>17513393.700000003</v>
      </c>
      <c r="AJ137" s="118">
        <f>U137-I137</f>
        <v>7440414.1000000015</v>
      </c>
      <c r="AK137" s="118">
        <f>V137-J137</f>
        <v>4446557.1499999985</v>
      </c>
      <c r="AL137" s="118">
        <f>W137-K137</f>
        <v>15981247.439999998</v>
      </c>
      <c r="AM137" s="118">
        <f>X137-L137</f>
        <v>2405643.0700000003</v>
      </c>
      <c r="AN137" s="118">
        <f>Y137-M137</f>
        <v>-3882122</v>
      </c>
      <c r="AO137" s="118">
        <f>Z137-N137</f>
        <v>3734873.7899999991</v>
      </c>
      <c r="AP137" s="118">
        <f>AA137-O137</f>
        <v>3085032.2599999979</v>
      </c>
      <c r="AQ137" s="118">
        <f>AB137-P137</f>
        <v>10119125.09</v>
      </c>
      <c r="AR137" s="119"/>
      <c r="AS137" s="76">
        <f t="shared" ref="AS137:AS138" si="127">AS119+AS126</f>
        <v>42938714.600000001</v>
      </c>
    </row>
    <row r="138" spans="1:46" s="47" customFormat="1" x14ac:dyDescent="0.35">
      <c r="A138" s="171"/>
      <c r="B138" s="48" t="s">
        <v>41</v>
      </c>
      <c r="C138" s="115">
        <v>57728458.509999998</v>
      </c>
      <c r="D138" s="116">
        <v>54845248.609999999</v>
      </c>
      <c r="E138" s="116">
        <v>51791714.539999999</v>
      </c>
      <c r="F138" s="116">
        <v>54442614.869999997</v>
      </c>
      <c r="G138" s="116">
        <v>58869064.359999999</v>
      </c>
      <c r="H138" s="116">
        <v>60710595.310000002</v>
      </c>
      <c r="I138" s="116">
        <v>58730611.82</v>
      </c>
      <c r="J138" s="116">
        <v>60737710.359999999</v>
      </c>
      <c r="K138" s="116">
        <v>47149473.600000001</v>
      </c>
      <c r="L138" s="116">
        <v>59837403.789999999</v>
      </c>
      <c r="M138" s="116">
        <v>66415161.329999998</v>
      </c>
      <c r="N138" s="117">
        <v>56118692.490000002</v>
      </c>
      <c r="O138" s="115">
        <v>57479654.119999997</v>
      </c>
      <c r="P138" s="116">
        <v>54435369.340000004</v>
      </c>
      <c r="Q138" s="116">
        <v>50759079.700000003</v>
      </c>
      <c r="R138" s="187">
        <v>54031681.729999997</v>
      </c>
      <c r="S138" s="116">
        <v>59685727.210000001</v>
      </c>
      <c r="T138" s="116">
        <v>62220976.210000001</v>
      </c>
      <c r="U138" s="236">
        <v>60392342.600000001</v>
      </c>
      <c r="V138" s="236">
        <v>68336549</v>
      </c>
      <c r="W138" s="236">
        <v>60392342.600000001</v>
      </c>
      <c r="X138" s="236">
        <v>57304693.380000003</v>
      </c>
      <c r="Y138" s="236">
        <v>61607873</v>
      </c>
      <c r="Z138" s="236">
        <v>60338799</v>
      </c>
      <c r="AA138" s="236">
        <v>65993487.840000004</v>
      </c>
      <c r="AB138" s="236">
        <v>59178072.329999998</v>
      </c>
      <c r="AC138" s="117"/>
      <c r="AD138" s="44">
        <f>O138-C138</f>
        <v>-248804.3900000006</v>
      </c>
      <c r="AE138" s="118">
        <f>P138-D138</f>
        <v>-409879.26999999583</v>
      </c>
      <c r="AF138" s="118">
        <f>Q138-E138</f>
        <v>-1032634.8399999961</v>
      </c>
      <c r="AG138" s="118">
        <f>R138-F138</f>
        <v>-410933.1400000006</v>
      </c>
      <c r="AH138" s="118">
        <f>S138-G138</f>
        <v>816662.85000000149</v>
      </c>
      <c r="AI138" s="118">
        <f>T138-H138</f>
        <v>1510380.8999999985</v>
      </c>
      <c r="AJ138" s="118">
        <f>U138-I138</f>
        <v>1661730.7800000012</v>
      </c>
      <c r="AK138" s="118">
        <f>V138-J138</f>
        <v>7598838.6400000006</v>
      </c>
      <c r="AL138" s="118">
        <f>W138-K138</f>
        <v>13242869</v>
      </c>
      <c r="AM138" s="118">
        <f>X138-L138</f>
        <v>-2532710.4099999964</v>
      </c>
      <c r="AN138" s="118">
        <f>Y138-M138</f>
        <v>-4807288.3299999982</v>
      </c>
      <c r="AO138" s="118">
        <f>Z138-N138</f>
        <v>4220106.5099999979</v>
      </c>
      <c r="AP138" s="118">
        <f>AA138-O138</f>
        <v>8513833.7200000063</v>
      </c>
      <c r="AQ138" s="118">
        <f>AB138-P138</f>
        <v>4742702.9899999946</v>
      </c>
      <c r="AR138" s="119"/>
      <c r="AS138" s="76">
        <f t="shared" si="127"/>
        <v>59178072.329999998</v>
      </c>
    </row>
    <row r="139" spans="1:46" s="152" customFormat="1" ht="15" thickBot="1" x14ac:dyDescent="0.4">
      <c r="A139" s="172"/>
      <c r="B139" s="63" t="s">
        <v>42</v>
      </c>
      <c r="C139" s="147">
        <f>SUM(C130:C138)</f>
        <v>287772377.35000002</v>
      </c>
      <c r="D139" s="148">
        <f t="shared" ref="D139:V139" si="128">SUM(D130:D138)</f>
        <v>249238610.11000001</v>
      </c>
      <c r="E139" s="148">
        <f t="shared" si="128"/>
        <v>237427962.62</v>
      </c>
      <c r="F139" s="148">
        <f t="shared" si="128"/>
        <v>232973059.66999999</v>
      </c>
      <c r="G139" s="148">
        <f t="shared" si="128"/>
        <v>299227283.20999998</v>
      </c>
      <c r="H139" s="148">
        <f t="shared" si="128"/>
        <v>316138531.31</v>
      </c>
      <c r="I139" s="148">
        <f t="shared" si="128"/>
        <v>274331308.63999999</v>
      </c>
      <c r="J139" s="148">
        <f t="shared" si="128"/>
        <v>254028670.96999997</v>
      </c>
      <c r="K139" s="148">
        <f t="shared" si="128"/>
        <v>221340782.06999999</v>
      </c>
      <c r="L139" s="148">
        <f t="shared" si="128"/>
        <v>294220958.86000001</v>
      </c>
      <c r="M139" s="148">
        <f t="shared" si="128"/>
        <v>348997183.25999993</v>
      </c>
      <c r="N139" s="149">
        <f t="shared" si="128"/>
        <v>288980455.12</v>
      </c>
      <c r="O139" s="147">
        <f t="shared" si="128"/>
        <v>295342052.00999999</v>
      </c>
      <c r="P139" s="148">
        <f t="shared" si="128"/>
        <v>280019706.12</v>
      </c>
      <c r="Q139" s="148">
        <f t="shared" si="128"/>
        <v>256990250.72999996</v>
      </c>
      <c r="R139" s="148">
        <f t="shared" si="128"/>
        <v>267136730.27999997</v>
      </c>
      <c r="S139" s="148">
        <f t="shared" si="128"/>
        <v>351437233.95999998</v>
      </c>
      <c r="T139" s="148">
        <f t="shared" si="128"/>
        <v>383008038.34999996</v>
      </c>
      <c r="U139" s="148">
        <f t="shared" si="128"/>
        <v>313526438.31999999</v>
      </c>
      <c r="V139" s="148">
        <f t="shared" si="128"/>
        <v>273977678</v>
      </c>
      <c r="W139" s="148">
        <f>SUM(W130+W133+W136+W137+W138)</f>
        <v>313526438.31999999</v>
      </c>
      <c r="X139" s="148">
        <f t="shared" ref="X139:AA139" si="129">SUM(X130+X133+X136+X137+X138)</f>
        <v>303163727.5</v>
      </c>
      <c r="Y139" s="148">
        <f t="shared" si="129"/>
        <v>332408080</v>
      </c>
      <c r="Z139" s="148">
        <v>315534674</v>
      </c>
      <c r="AA139" s="148">
        <f t="shared" si="129"/>
        <v>339915162.64999998</v>
      </c>
      <c r="AB139" s="235">
        <v>295282257.40000004</v>
      </c>
      <c r="AC139" s="149"/>
      <c r="AD139" s="45">
        <f>SUM(AD130:AD138)</f>
        <v>7569674.6599999983</v>
      </c>
      <c r="AE139" s="150">
        <f t="shared" ref="AE139:AG139" si="130">SUM(AE130:AE138)</f>
        <v>30781096.010000005</v>
      </c>
      <c r="AF139" s="150">
        <f t="shared" si="130"/>
        <v>19562288.110000003</v>
      </c>
      <c r="AG139" s="150">
        <f t="shared" si="130"/>
        <v>34163670.609999999</v>
      </c>
      <c r="AH139" s="150">
        <f t="shared" ref="AH139:AI139" si="131">SUM(AH130:AH138)</f>
        <v>52209950.750000007</v>
      </c>
      <c r="AI139" s="150">
        <f t="shared" si="131"/>
        <v>66869507.039999999</v>
      </c>
      <c r="AJ139" s="150">
        <f t="shared" ref="AJ139:AK139" si="132">SUM(AJ130:AJ138)</f>
        <v>39195129.68</v>
      </c>
      <c r="AK139" s="150">
        <f t="shared" si="132"/>
        <v>19949007.030000009</v>
      </c>
      <c r="AL139" s="150">
        <f t="shared" ref="AL139:AM139" si="133">SUM(AL130:AL138)</f>
        <v>92185656.25</v>
      </c>
      <c r="AM139" s="150">
        <f t="shared" si="133"/>
        <v>8942768.639999995</v>
      </c>
      <c r="AN139" s="150">
        <f t="shared" ref="AN139:AO139" si="134">SUM(AN130:AN138)</f>
        <v>-16589103.25999999</v>
      </c>
      <c r="AO139" s="150">
        <f t="shared" si="134"/>
        <v>26554218.879999992</v>
      </c>
      <c r="AP139" s="150">
        <f t="shared" ref="AP139:AQ139" si="135">SUM(AP130:AP138)</f>
        <v>44573110.640000015</v>
      </c>
      <c r="AQ139" s="150">
        <f t="shared" si="135"/>
        <v>15262551.279999999</v>
      </c>
      <c r="AR139" s="151"/>
      <c r="AS139" s="162">
        <f>AS130+AS133+AS136+AS137+AS138</f>
        <v>295282257.40000004</v>
      </c>
    </row>
    <row r="140" spans="1:46" s="47" customFormat="1" x14ac:dyDescent="0.35">
      <c r="A140" s="171">
        <f>+A129+1</f>
        <v>14</v>
      </c>
      <c r="B140" s="120" t="s">
        <v>315</v>
      </c>
      <c r="C140" s="109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1"/>
      <c r="O140" s="109"/>
      <c r="P140" s="110"/>
      <c r="Q140" s="110"/>
      <c r="R140" s="110"/>
      <c r="S140" s="110"/>
      <c r="T140" s="110"/>
      <c r="U140" s="231"/>
      <c r="V140" s="231"/>
      <c r="W140" s="231"/>
      <c r="X140" s="231"/>
      <c r="Y140" s="231"/>
      <c r="Z140" s="231"/>
      <c r="AA140" s="231"/>
      <c r="AB140" s="231"/>
      <c r="AC140" s="111"/>
      <c r="AD140" s="112"/>
      <c r="AE140" s="113"/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113"/>
      <c r="AP140" s="113"/>
      <c r="AQ140" s="113"/>
      <c r="AR140" s="114"/>
      <c r="AS140" s="112"/>
    </row>
    <row r="141" spans="1:46" s="47" customFormat="1" x14ac:dyDescent="0.35">
      <c r="A141" s="171"/>
      <c r="B141" s="48" t="s">
        <v>37</v>
      </c>
      <c r="C141" s="115">
        <v>135743509.41999999</v>
      </c>
      <c r="D141" s="116">
        <v>130879713.16</v>
      </c>
      <c r="E141" s="116">
        <v>119871791.08</v>
      </c>
      <c r="F141" s="44">
        <v>99902837.030000001</v>
      </c>
      <c r="G141" s="116">
        <v>122330318.61</v>
      </c>
      <c r="H141" s="116">
        <v>156366239.02000001</v>
      </c>
      <c r="I141" s="116">
        <v>148163309.06</v>
      </c>
      <c r="J141" s="116">
        <v>130556414.23</v>
      </c>
      <c r="K141" s="116">
        <v>100450505.52</v>
      </c>
      <c r="L141" s="116">
        <v>130548195.3</v>
      </c>
      <c r="M141" s="116">
        <v>152211452.83000001</v>
      </c>
      <c r="N141" s="117">
        <v>143575215.86000001</v>
      </c>
      <c r="O141" s="115">
        <v>143048294.99000001</v>
      </c>
      <c r="P141" s="116">
        <v>129616727.95999999</v>
      </c>
      <c r="Q141" s="116">
        <v>133263861.13</v>
      </c>
      <c r="R141" s="116">
        <v>125484968.91</v>
      </c>
      <c r="S141" s="116">
        <v>150072378.03</v>
      </c>
      <c r="T141" s="116">
        <v>177270912.18000001</v>
      </c>
      <c r="U141" s="236">
        <v>169099771.41999999</v>
      </c>
      <c r="V141" s="236">
        <v>136480534</v>
      </c>
      <c r="W141" s="236">
        <v>169099771.41999999</v>
      </c>
      <c r="X141" s="236">
        <v>127284579.87</v>
      </c>
      <c r="Y141" s="236">
        <v>143948889</v>
      </c>
      <c r="Z141" s="236">
        <v>144038504</v>
      </c>
      <c r="AA141" s="236">
        <v>175816693.99000001</v>
      </c>
      <c r="AB141" s="236">
        <v>137384280.91999999</v>
      </c>
      <c r="AC141" s="117"/>
      <c r="AD141" s="44">
        <f>O141-C141</f>
        <v>7304785.5700000226</v>
      </c>
      <c r="AE141" s="118">
        <f>P141-D141</f>
        <v>-1262985.200000003</v>
      </c>
      <c r="AF141" s="118">
        <f>Q141-E141</f>
        <v>13392070.049999997</v>
      </c>
      <c r="AG141" s="118">
        <f>R141-F141</f>
        <v>25582131.879999995</v>
      </c>
      <c r="AH141" s="118">
        <f>S141-G141</f>
        <v>27742059.420000002</v>
      </c>
      <c r="AI141" s="118">
        <f>T141-H141</f>
        <v>20904673.159999996</v>
      </c>
      <c r="AJ141" s="118">
        <f>U141-I141</f>
        <v>20936462.359999985</v>
      </c>
      <c r="AK141" s="118">
        <f>V141-J141</f>
        <v>5924119.7699999958</v>
      </c>
      <c r="AL141" s="118">
        <f>W141-K141</f>
        <v>68649265.899999991</v>
      </c>
      <c r="AM141" s="118">
        <f>X141-L141</f>
        <v>-3263615.4299999923</v>
      </c>
      <c r="AN141" s="118">
        <f>Y141-M141</f>
        <v>-8262563.8300000131</v>
      </c>
      <c r="AO141" s="118">
        <f>Z141-N141</f>
        <v>463288.13999998569</v>
      </c>
      <c r="AP141" s="118">
        <f>AA141-O141</f>
        <v>32768399</v>
      </c>
      <c r="AQ141" s="118">
        <f>AB141-P141</f>
        <v>7767552.9599999934</v>
      </c>
      <c r="AR141" s="119"/>
      <c r="AS141" s="206">
        <f t="shared" ref="AS141:AS145" si="136">AT141</f>
        <v>137384280.91999999</v>
      </c>
      <c r="AT141" s="236">
        <v>137384280.91999999</v>
      </c>
    </row>
    <row r="142" spans="1:46" s="47" customFormat="1" x14ac:dyDescent="0.35">
      <c r="A142" s="171"/>
      <c r="B142" s="48" t="s">
        <v>38</v>
      </c>
      <c r="C142" s="115">
        <v>11230582.41</v>
      </c>
      <c r="D142" s="116">
        <v>11258929.449999999</v>
      </c>
      <c r="E142" s="116">
        <v>11078342</v>
      </c>
      <c r="F142" s="44">
        <v>9155754.8300000001</v>
      </c>
      <c r="G142" s="116">
        <v>10080339.789999999</v>
      </c>
      <c r="H142" s="116">
        <v>10946282.960000001</v>
      </c>
      <c r="I142" s="116">
        <v>10717433.07</v>
      </c>
      <c r="J142" s="116">
        <v>10201478</v>
      </c>
      <c r="K142" s="116">
        <v>7906288.9500000002</v>
      </c>
      <c r="L142" s="116">
        <v>9008794.3000000007</v>
      </c>
      <c r="M142" s="116">
        <v>11274876.17</v>
      </c>
      <c r="N142" s="117">
        <v>10717257.789999999</v>
      </c>
      <c r="O142" s="115">
        <v>10731391.25</v>
      </c>
      <c r="P142" s="116">
        <v>10671414.720000001</v>
      </c>
      <c r="Q142" s="116">
        <v>10911505.869999999</v>
      </c>
      <c r="R142" s="116">
        <v>10417992.32</v>
      </c>
      <c r="S142" s="116">
        <v>12170409.59</v>
      </c>
      <c r="T142" s="116">
        <v>13806631.25</v>
      </c>
      <c r="U142" s="236">
        <v>12402172.289999999</v>
      </c>
      <c r="V142" s="236">
        <v>8809430</v>
      </c>
      <c r="W142" s="236">
        <v>12402172.289999999</v>
      </c>
      <c r="X142" s="236">
        <v>8858479.4700000007</v>
      </c>
      <c r="Y142" s="236">
        <v>10783107</v>
      </c>
      <c r="Z142" s="236">
        <v>10846121</v>
      </c>
      <c r="AA142" s="236">
        <v>14560940.08</v>
      </c>
      <c r="AB142" s="236">
        <v>12010727.27</v>
      </c>
      <c r="AC142" s="117"/>
      <c r="AD142" s="44">
        <f>O142-C142</f>
        <v>-499191.16000000015</v>
      </c>
      <c r="AE142" s="118">
        <f>P142-D142</f>
        <v>-587514.72999999858</v>
      </c>
      <c r="AF142" s="118">
        <f>Q142-E142</f>
        <v>-166836.13000000082</v>
      </c>
      <c r="AG142" s="118">
        <f>R142-F142</f>
        <v>1262237.4900000002</v>
      </c>
      <c r="AH142" s="118">
        <f>S142-G142</f>
        <v>2090069.8000000007</v>
      </c>
      <c r="AI142" s="118">
        <f>T142-H142</f>
        <v>2860348.2899999991</v>
      </c>
      <c r="AJ142" s="118">
        <f>U142-I142</f>
        <v>1684739.2199999988</v>
      </c>
      <c r="AK142" s="118">
        <f>V142-J142</f>
        <v>-1392048</v>
      </c>
      <c r="AL142" s="118">
        <f>W142-K142</f>
        <v>4495883.3399999989</v>
      </c>
      <c r="AM142" s="118">
        <f>X142-L142</f>
        <v>-150314.83000000007</v>
      </c>
      <c r="AN142" s="118">
        <f>Y142-M142</f>
        <v>-491769.16999999993</v>
      </c>
      <c r="AO142" s="118">
        <f>Z142-N142</f>
        <v>128863.21000000089</v>
      </c>
      <c r="AP142" s="118">
        <f>AA142-O142</f>
        <v>3829548.83</v>
      </c>
      <c r="AQ142" s="118">
        <f>AB142-P142</f>
        <v>1339312.5499999989</v>
      </c>
      <c r="AR142" s="119"/>
      <c r="AS142" s="206">
        <f t="shared" si="136"/>
        <v>12010727.27</v>
      </c>
      <c r="AT142" s="236">
        <v>12010727.27</v>
      </c>
    </row>
    <row r="143" spans="1:46" s="47" customFormat="1" x14ac:dyDescent="0.35">
      <c r="A143" s="171"/>
      <c r="B143" s="48" t="s">
        <v>39</v>
      </c>
      <c r="C143" s="115">
        <v>35663721.990000002</v>
      </c>
      <c r="D143" s="116">
        <v>35162478.68</v>
      </c>
      <c r="E143" s="116">
        <v>37114444.579999998</v>
      </c>
      <c r="F143" s="44">
        <v>27056013.02</v>
      </c>
      <c r="G143" s="116">
        <v>32052083.280000001</v>
      </c>
      <c r="H143" s="116">
        <v>37120997.43</v>
      </c>
      <c r="I143" s="116">
        <v>34913530.409999996</v>
      </c>
      <c r="J143" s="116">
        <v>34040546.780000001</v>
      </c>
      <c r="K143" s="116">
        <v>25756203.23</v>
      </c>
      <c r="L143" s="116">
        <v>31646496.25</v>
      </c>
      <c r="M143" s="116">
        <v>39207091.530000001</v>
      </c>
      <c r="N143" s="117">
        <v>34952873.710000001</v>
      </c>
      <c r="O143" s="115">
        <v>36861450.770000003</v>
      </c>
      <c r="P143" s="116">
        <v>28960118.969999999</v>
      </c>
      <c r="Q143" s="116">
        <v>31688797.940000001</v>
      </c>
      <c r="R143" s="116">
        <v>28152300.989999998</v>
      </c>
      <c r="S143" s="116">
        <v>32858120.129999999</v>
      </c>
      <c r="T143" s="116">
        <v>35282112.030000001</v>
      </c>
      <c r="U143" s="236">
        <v>36951300.609999999</v>
      </c>
      <c r="V143" s="236">
        <v>31274724</v>
      </c>
      <c r="W143" s="236">
        <v>36951300.609999999</v>
      </c>
      <c r="X143" s="236">
        <v>29243800.309999999</v>
      </c>
      <c r="Y143" s="236">
        <v>31490348</v>
      </c>
      <c r="Z143" s="236">
        <v>33234207</v>
      </c>
      <c r="AA143" s="236">
        <v>44017847.439999998</v>
      </c>
      <c r="AB143" s="236">
        <v>35321044.670000002</v>
      </c>
      <c r="AC143" s="117"/>
      <c r="AD143" s="44">
        <f>O143-C143</f>
        <v>1197728.7800000012</v>
      </c>
      <c r="AE143" s="118">
        <f>P143-D143</f>
        <v>-6202359.7100000009</v>
      </c>
      <c r="AF143" s="118">
        <f>Q143-E143</f>
        <v>-5425646.6399999969</v>
      </c>
      <c r="AG143" s="118">
        <f>R143-F143</f>
        <v>1096287.9699999988</v>
      </c>
      <c r="AH143" s="118">
        <f>S143-G143</f>
        <v>806036.84999999776</v>
      </c>
      <c r="AI143" s="118">
        <f>T143-H143</f>
        <v>-1838885.3999999985</v>
      </c>
      <c r="AJ143" s="118">
        <f>U143-I143</f>
        <v>2037770.200000003</v>
      </c>
      <c r="AK143" s="118">
        <f>V143-J143</f>
        <v>-2765822.7800000012</v>
      </c>
      <c r="AL143" s="118">
        <f>W143-K143</f>
        <v>11195097.379999999</v>
      </c>
      <c r="AM143" s="118">
        <f>X143-L143</f>
        <v>-2402695.9400000013</v>
      </c>
      <c r="AN143" s="118">
        <f>Y143-M143</f>
        <v>-7716743.5300000012</v>
      </c>
      <c r="AO143" s="118">
        <f>Z143-N143</f>
        <v>-1718666.7100000009</v>
      </c>
      <c r="AP143" s="118">
        <f>AA143-O143</f>
        <v>7156396.6699999943</v>
      </c>
      <c r="AQ143" s="118">
        <f>AB143-P143</f>
        <v>6360925.700000003</v>
      </c>
      <c r="AR143" s="119"/>
      <c r="AS143" s="206">
        <f t="shared" si="136"/>
        <v>35321044.670000002</v>
      </c>
      <c r="AT143" s="236">
        <v>35321044.670000002</v>
      </c>
    </row>
    <row r="144" spans="1:46" s="47" customFormat="1" x14ac:dyDescent="0.35">
      <c r="A144" s="171"/>
      <c r="B144" s="48" t="s">
        <v>40</v>
      </c>
      <c r="C144" s="115">
        <v>33276171.23</v>
      </c>
      <c r="D144" s="116">
        <v>32432596.920000002</v>
      </c>
      <c r="E144" s="116">
        <v>34026878.259999998</v>
      </c>
      <c r="F144" s="44">
        <v>25686825.329999998</v>
      </c>
      <c r="G144" s="116">
        <v>32149563.449999999</v>
      </c>
      <c r="H144" s="116">
        <v>34411800.200000003</v>
      </c>
      <c r="I144" s="116">
        <v>32659998.629999999</v>
      </c>
      <c r="J144" s="116">
        <v>33732331.5</v>
      </c>
      <c r="K144" s="116">
        <v>25089093.809999999</v>
      </c>
      <c r="L144" s="116">
        <v>29039983.699999999</v>
      </c>
      <c r="M144" s="116">
        <v>36138603.299999997</v>
      </c>
      <c r="N144" s="117">
        <v>32115275.57</v>
      </c>
      <c r="O144" s="115">
        <v>34908563.619999997</v>
      </c>
      <c r="P144" s="116">
        <v>25305588.309999999</v>
      </c>
      <c r="Q144" s="116">
        <v>29281335.16</v>
      </c>
      <c r="R144" s="116">
        <v>27183072.829999998</v>
      </c>
      <c r="S144" s="116">
        <v>31822829.600000001</v>
      </c>
      <c r="T144" s="116">
        <v>33140874.43</v>
      </c>
      <c r="U144" s="236">
        <v>36578792.799999997</v>
      </c>
      <c r="V144" s="236">
        <v>30891429</v>
      </c>
      <c r="W144" s="236">
        <v>36578792.799999997</v>
      </c>
      <c r="X144" s="236">
        <v>27289618.609999999</v>
      </c>
      <c r="Y144" s="236">
        <v>27820255</v>
      </c>
      <c r="Z144" s="236">
        <v>29934780</v>
      </c>
      <c r="AA144" s="236">
        <v>41171109.829999998</v>
      </c>
      <c r="AB144" s="236">
        <v>31857986.789999999</v>
      </c>
      <c r="AC144" s="117"/>
      <c r="AD144" s="44">
        <f>O144-C144</f>
        <v>1632392.3899999969</v>
      </c>
      <c r="AE144" s="118">
        <f>P144-D144</f>
        <v>-7127008.6100000031</v>
      </c>
      <c r="AF144" s="118">
        <f>Q144-E144</f>
        <v>-4745543.0999999978</v>
      </c>
      <c r="AG144" s="118">
        <f>R144-F144</f>
        <v>1496247.5</v>
      </c>
      <c r="AH144" s="118">
        <f>S144-G144</f>
        <v>-326733.84999999776</v>
      </c>
      <c r="AI144" s="118">
        <f>T144-H144</f>
        <v>-1270925.7700000033</v>
      </c>
      <c r="AJ144" s="118">
        <f>U144-I144</f>
        <v>3918794.1699999981</v>
      </c>
      <c r="AK144" s="118">
        <f>V144-J144</f>
        <v>-2840902.5</v>
      </c>
      <c r="AL144" s="118">
        <f>W144-K144</f>
        <v>11489698.989999998</v>
      </c>
      <c r="AM144" s="118">
        <f>X144-L144</f>
        <v>-1750365.0899999999</v>
      </c>
      <c r="AN144" s="118">
        <f>Y144-M144</f>
        <v>-8318348.299999997</v>
      </c>
      <c r="AO144" s="118">
        <f>Z144-N144</f>
        <v>-2180495.5700000003</v>
      </c>
      <c r="AP144" s="118">
        <f>AA144-O144</f>
        <v>6262546.2100000009</v>
      </c>
      <c r="AQ144" s="118">
        <f>AB144-P144</f>
        <v>6552398.4800000004</v>
      </c>
      <c r="AR144" s="119"/>
      <c r="AS144" s="206">
        <f t="shared" si="136"/>
        <v>31857986.789999999</v>
      </c>
      <c r="AT144" s="236">
        <v>31857986.789999999</v>
      </c>
    </row>
    <row r="145" spans="1:46" s="47" customFormat="1" x14ac:dyDescent="0.35">
      <c r="A145" s="171"/>
      <c r="B145" s="48" t="s">
        <v>41</v>
      </c>
      <c r="C145" s="115">
        <v>47902288.700000003</v>
      </c>
      <c r="D145" s="116">
        <v>46814914.359999999</v>
      </c>
      <c r="E145" s="116">
        <v>55483943.700000003</v>
      </c>
      <c r="F145" s="44">
        <v>41021953.090000004</v>
      </c>
      <c r="G145" s="116">
        <v>52617703.710000001</v>
      </c>
      <c r="H145" s="116">
        <v>53507342.07</v>
      </c>
      <c r="I145" s="116">
        <v>51000174.969999999</v>
      </c>
      <c r="J145" s="116">
        <v>55884043.859999999</v>
      </c>
      <c r="K145" s="116">
        <v>42567522.659999996</v>
      </c>
      <c r="L145" s="116">
        <v>45950532.770000003</v>
      </c>
      <c r="M145" s="116">
        <v>54943152.829999998</v>
      </c>
      <c r="N145" s="117">
        <v>49887950.890000001</v>
      </c>
      <c r="O145" s="115">
        <v>52925879.159999996</v>
      </c>
      <c r="P145" s="116">
        <v>40719420.149999999</v>
      </c>
      <c r="Q145" s="116">
        <v>46752883.939999998</v>
      </c>
      <c r="R145" s="116">
        <v>43523540.490000002</v>
      </c>
      <c r="S145" s="116">
        <v>53146114.420000002</v>
      </c>
      <c r="T145" s="116">
        <v>52054913.609999999</v>
      </c>
      <c r="U145" s="236">
        <v>56185330.210000001</v>
      </c>
      <c r="V145" s="236">
        <v>49918330</v>
      </c>
      <c r="W145" s="236">
        <v>56185330.210000001</v>
      </c>
      <c r="X145" s="236">
        <v>46082046.560000002</v>
      </c>
      <c r="Y145" s="236">
        <v>44493220</v>
      </c>
      <c r="Z145" s="236">
        <v>49035178</v>
      </c>
      <c r="AA145" s="236">
        <v>64651009.600000001</v>
      </c>
      <c r="AB145" s="236">
        <v>50419812.079999998</v>
      </c>
      <c r="AC145" s="117"/>
      <c r="AD145" s="44">
        <f>O145-C145</f>
        <v>5023590.4599999934</v>
      </c>
      <c r="AE145" s="118">
        <f>P145-D145</f>
        <v>-6095494.2100000009</v>
      </c>
      <c r="AF145" s="118">
        <f>Q145-E145</f>
        <v>-8731059.7600000054</v>
      </c>
      <c r="AG145" s="118">
        <f>R145-F145</f>
        <v>2501587.3999999985</v>
      </c>
      <c r="AH145" s="118">
        <f>S145-G145</f>
        <v>528410.71000000089</v>
      </c>
      <c r="AI145" s="118">
        <f>T145-H145</f>
        <v>-1452428.4600000009</v>
      </c>
      <c r="AJ145" s="118">
        <f>U145-I145</f>
        <v>5185155.2400000021</v>
      </c>
      <c r="AK145" s="118">
        <f>V145-J145</f>
        <v>-5965713.8599999994</v>
      </c>
      <c r="AL145" s="118">
        <f>W145-K145</f>
        <v>13617807.550000004</v>
      </c>
      <c r="AM145" s="118">
        <f>X145-L145</f>
        <v>131513.78999999911</v>
      </c>
      <c r="AN145" s="118">
        <f>Y145-M145</f>
        <v>-10449932.829999998</v>
      </c>
      <c r="AO145" s="118">
        <f>Z145-N145</f>
        <v>-852772.8900000006</v>
      </c>
      <c r="AP145" s="118">
        <f>AA145-O145</f>
        <v>11725130.440000005</v>
      </c>
      <c r="AQ145" s="118">
        <f>AB145-P145</f>
        <v>9700391.9299999997</v>
      </c>
      <c r="AR145" s="119"/>
      <c r="AS145" s="206">
        <f t="shared" si="136"/>
        <v>50419812.079999998</v>
      </c>
      <c r="AT145" s="236">
        <v>50419812.079999998</v>
      </c>
    </row>
    <row r="146" spans="1:46" s="152" customFormat="1" x14ac:dyDescent="0.35">
      <c r="A146" s="172"/>
      <c r="B146" s="48" t="s">
        <v>42</v>
      </c>
      <c r="C146" s="153">
        <f>SUM(C141:C145)</f>
        <v>263816273.75</v>
      </c>
      <c r="D146" s="154">
        <f t="shared" ref="D146:X146" si="137">SUM(D141:D145)</f>
        <v>256548632.56999999</v>
      </c>
      <c r="E146" s="154">
        <f t="shared" si="137"/>
        <v>257575399.62</v>
      </c>
      <c r="F146" s="155">
        <f t="shared" si="137"/>
        <v>202823383.29999998</v>
      </c>
      <c r="G146" s="154">
        <f t="shared" si="137"/>
        <v>249230008.84</v>
      </c>
      <c r="H146" s="154">
        <f t="shared" si="137"/>
        <v>292352661.68000001</v>
      </c>
      <c r="I146" s="154">
        <f t="shared" si="137"/>
        <v>277454446.13999999</v>
      </c>
      <c r="J146" s="154">
        <f t="shared" si="137"/>
        <v>264414814.37</v>
      </c>
      <c r="K146" s="154">
        <f t="shared" si="137"/>
        <v>201769614.16999999</v>
      </c>
      <c r="L146" s="154">
        <f t="shared" si="137"/>
        <v>246194002.31999999</v>
      </c>
      <c r="M146" s="154">
        <f t="shared" si="137"/>
        <v>293775176.65999997</v>
      </c>
      <c r="N146" s="156">
        <f t="shared" si="137"/>
        <v>271248573.81999999</v>
      </c>
      <c r="O146" s="153">
        <f t="shared" si="137"/>
        <v>278475579.79000002</v>
      </c>
      <c r="P146" s="154">
        <f t="shared" si="137"/>
        <v>235273270.11000001</v>
      </c>
      <c r="Q146" s="154">
        <f t="shared" si="137"/>
        <v>251898384.03999999</v>
      </c>
      <c r="R146" s="154">
        <f t="shared" si="137"/>
        <v>234761875.54000002</v>
      </c>
      <c r="S146" s="154">
        <f t="shared" si="137"/>
        <v>280069851.76999998</v>
      </c>
      <c r="T146" s="154">
        <f t="shared" si="137"/>
        <v>311555443.5</v>
      </c>
      <c r="U146" s="154">
        <f t="shared" si="137"/>
        <v>311217367.32999998</v>
      </c>
      <c r="V146" s="154">
        <f t="shared" si="137"/>
        <v>257374447</v>
      </c>
      <c r="W146" s="154">
        <f t="shared" si="137"/>
        <v>311217367.32999998</v>
      </c>
      <c r="X146" s="154">
        <f t="shared" si="137"/>
        <v>238758524.81999999</v>
      </c>
      <c r="Y146" s="154">
        <v>258535819</v>
      </c>
      <c r="Z146" s="281">
        <v>267088790</v>
      </c>
      <c r="AA146" s="154">
        <f t="shared" ref="AA146" si="138">SUM(AA141:AA145)</f>
        <v>340217600.94000006</v>
      </c>
      <c r="AB146" s="281">
        <v>266993851.73000002</v>
      </c>
      <c r="AC146" s="156"/>
      <c r="AD146" s="155">
        <f t="shared" si="121"/>
        <v>14659306.040000014</v>
      </c>
      <c r="AE146" s="157">
        <f t="shared" ref="AE146:AG146" si="139">SUM(AE141:AE145)</f>
        <v>-21275362.460000008</v>
      </c>
      <c r="AF146" s="157">
        <f t="shared" si="139"/>
        <v>-5677015.5800000038</v>
      </c>
      <c r="AG146" s="157">
        <f t="shared" si="139"/>
        <v>31938492.239999995</v>
      </c>
      <c r="AH146" s="157">
        <f t="shared" ref="AH146:AI146" si="140">SUM(AH141:AH145)</f>
        <v>30839842.930000003</v>
      </c>
      <c r="AI146" s="157">
        <f t="shared" si="140"/>
        <v>19202781.819999993</v>
      </c>
      <c r="AJ146" s="157">
        <f t="shared" ref="AJ146:AK146" si="141">SUM(AJ141:AJ145)</f>
        <v>33762921.189999983</v>
      </c>
      <c r="AK146" s="157">
        <f t="shared" si="141"/>
        <v>-7040367.3700000048</v>
      </c>
      <c r="AL146" s="157">
        <f t="shared" ref="AL146:AM146" si="142">SUM(AL141:AL145)</f>
        <v>109447753.16</v>
      </c>
      <c r="AM146" s="157">
        <f t="shared" si="142"/>
        <v>-7435477.4999999944</v>
      </c>
      <c r="AN146" s="157">
        <f t="shared" ref="AN146:AO146" si="143">SUM(AN141:AN145)</f>
        <v>-35239357.660000011</v>
      </c>
      <c r="AO146" s="157">
        <f t="shared" si="143"/>
        <v>-4159783.8200000152</v>
      </c>
      <c r="AP146" s="157">
        <f t="shared" ref="AP146:AQ146" si="144">SUM(AP141:AP145)</f>
        <v>61742021.149999999</v>
      </c>
      <c r="AQ146" s="157">
        <f t="shared" si="144"/>
        <v>31720581.619999997</v>
      </c>
      <c r="AR146" s="158"/>
      <c r="AS146" s="55">
        <f t="shared" si="126"/>
        <v>266993851.73000002</v>
      </c>
      <c r="AT146" s="154">
        <f t="shared" ref="AT146" si="145">SUM(AT141:AT145)</f>
        <v>266993851.73000002</v>
      </c>
    </row>
    <row r="147" spans="1:46" s="71" customFormat="1" x14ac:dyDescent="0.35">
      <c r="A147" s="171">
        <f>+A140+1</f>
        <v>15</v>
      </c>
      <c r="B147" s="102" t="s">
        <v>32</v>
      </c>
      <c r="C147" s="103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5"/>
      <c r="O147" s="103"/>
      <c r="P147" s="104"/>
      <c r="Q147" s="104"/>
      <c r="R147" s="104"/>
      <c r="S147" s="104"/>
      <c r="T147" s="104"/>
      <c r="U147" s="230"/>
      <c r="V147" s="230"/>
      <c r="W147" s="230"/>
      <c r="X147" s="230"/>
      <c r="Y147" s="230"/>
      <c r="Z147" s="230"/>
      <c r="AA147" s="230"/>
      <c r="AB147" s="230"/>
      <c r="AC147" s="105"/>
      <c r="AD147" s="106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8"/>
      <c r="AS147" s="106"/>
      <c r="AT147" s="230"/>
    </row>
    <row r="148" spans="1:46" s="71" customFormat="1" x14ac:dyDescent="0.35">
      <c r="A148" s="171"/>
      <c r="B148" s="72" t="s">
        <v>37</v>
      </c>
      <c r="C148" s="121">
        <v>872197</v>
      </c>
      <c r="D148" s="122">
        <v>895520</v>
      </c>
      <c r="E148" s="122">
        <v>915677</v>
      </c>
      <c r="F148" s="43">
        <v>819407</v>
      </c>
      <c r="G148" s="122">
        <v>955952</v>
      </c>
      <c r="H148" s="122">
        <v>932360</v>
      </c>
      <c r="I148" s="122">
        <v>903380</v>
      </c>
      <c r="J148" s="122">
        <v>999596</v>
      </c>
      <c r="K148" s="122">
        <v>876094</v>
      </c>
      <c r="L148" s="122">
        <v>1019172</v>
      </c>
      <c r="M148" s="122">
        <v>1008881</v>
      </c>
      <c r="N148" s="123">
        <v>925340</v>
      </c>
      <c r="O148" s="121">
        <v>1000268</v>
      </c>
      <c r="P148" s="122">
        <v>924601</v>
      </c>
      <c r="Q148" s="122">
        <v>948103</v>
      </c>
      <c r="R148" s="122">
        <v>973400</v>
      </c>
      <c r="S148" s="122">
        <v>986631</v>
      </c>
      <c r="T148" s="122">
        <v>952697</v>
      </c>
      <c r="U148" s="237">
        <v>952359</v>
      </c>
      <c r="V148" s="237">
        <v>970098</v>
      </c>
      <c r="W148" s="237">
        <v>952359</v>
      </c>
      <c r="X148" s="237">
        <v>968270</v>
      </c>
      <c r="Y148" s="237">
        <v>911097</v>
      </c>
      <c r="Z148" s="237">
        <v>888106</v>
      </c>
      <c r="AA148" s="237">
        <v>1068827</v>
      </c>
      <c r="AB148" s="237">
        <v>922410</v>
      </c>
      <c r="AC148" s="123"/>
      <c r="AD148" s="43">
        <f>O148-C148</f>
        <v>128071</v>
      </c>
      <c r="AE148" s="124">
        <f>P148-D148</f>
        <v>29081</v>
      </c>
      <c r="AF148" s="124">
        <f>Q148-E148</f>
        <v>32426</v>
      </c>
      <c r="AG148" s="124">
        <f>R148-F148</f>
        <v>153993</v>
      </c>
      <c r="AH148" s="124">
        <f>S148-G148</f>
        <v>30679</v>
      </c>
      <c r="AI148" s="124">
        <f>T148-H148</f>
        <v>20337</v>
      </c>
      <c r="AJ148" s="124">
        <f>U148-I148</f>
        <v>48979</v>
      </c>
      <c r="AK148" s="124">
        <f>V148-J148</f>
        <v>-29498</v>
      </c>
      <c r="AL148" s="124">
        <f>W148-K148</f>
        <v>76265</v>
      </c>
      <c r="AM148" s="124">
        <f>X148-L148</f>
        <v>-50902</v>
      </c>
      <c r="AN148" s="124">
        <f>Y148-M148</f>
        <v>-97784</v>
      </c>
      <c r="AO148" s="124">
        <f>Z148-N148</f>
        <v>-37234</v>
      </c>
      <c r="AP148" s="124">
        <f>AA148-O148</f>
        <v>68559</v>
      </c>
      <c r="AQ148" s="124">
        <f>AB148-P148</f>
        <v>-2191</v>
      </c>
      <c r="AR148" s="125"/>
      <c r="AS148" s="206">
        <f t="shared" ref="AS148:AS152" si="146">AT148</f>
        <v>922410</v>
      </c>
      <c r="AT148" s="237">
        <v>922410</v>
      </c>
    </row>
    <row r="149" spans="1:46" s="71" customFormat="1" x14ac:dyDescent="0.35">
      <c r="A149" s="171"/>
      <c r="B149" s="72" t="s">
        <v>38</v>
      </c>
      <c r="C149" s="121">
        <v>99747</v>
      </c>
      <c r="D149" s="122">
        <v>103975</v>
      </c>
      <c r="E149" s="122">
        <v>108127</v>
      </c>
      <c r="F149" s="43">
        <v>102568</v>
      </c>
      <c r="G149" s="122">
        <v>112559</v>
      </c>
      <c r="H149" s="122">
        <v>107634</v>
      </c>
      <c r="I149" s="122">
        <v>105656</v>
      </c>
      <c r="J149" s="122">
        <v>113556</v>
      </c>
      <c r="K149" s="122">
        <v>98292</v>
      </c>
      <c r="L149" s="122">
        <v>107433</v>
      </c>
      <c r="M149" s="122">
        <v>111039</v>
      </c>
      <c r="N149" s="123">
        <v>104453</v>
      </c>
      <c r="O149" s="121">
        <v>110019</v>
      </c>
      <c r="P149" s="122">
        <v>108618</v>
      </c>
      <c r="Q149" s="122">
        <v>111556</v>
      </c>
      <c r="R149" s="122">
        <v>118220</v>
      </c>
      <c r="S149" s="122">
        <v>123715</v>
      </c>
      <c r="T149" s="122">
        <v>131036</v>
      </c>
      <c r="U149" s="237">
        <v>126183</v>
      </c>
      <c r="V149" s="237">
        <v>111997</v>
      </c>
      <c r="W149" s="237">
        <v>126183</v>
      </c>
      <c r="X149" s="237">
        <v>114151</v>
      </c>
      <c r="Y149" s="237">
        <v>115306</v>
      </c>
      <c r="Z149" s="237">
        <v>113350</v>
      </c>
      <c r="AA149" s="237">
        <v>138643</v>
      </c>
      <c r="AB149" s="237">
        <v>123176</v>
      </c>
      <c r="AC149" s="123"/>
      <c r="AD149" s="43">
        <f>O149-C149</f>
        <v>10272</v>
      </c>
      <c r="AE149" s="124">
        <f>P149-D149</f>
        <v>4643</v>
      </c>
      <c r="AF149" s="124">
        <f>Q149-E149</f>
        <v>3429</v>
      </c>
      <c r="AG149" s="124">
        <f>R149-F149</f>
        <v>15652</v>
      </c>
      <c r="AH149" s="124">
        <f>S149-G149</f>
        <v>11156</v>
      </c>
      <c r="AI149" s="124">
        <f>T149-H149</f>
        <v>23402</v>
      </c>
      <c r="AJ149" s="124">
        <f>U149-I149</f>
        <v>20527</v>
      </c>
      <c r="AK149" s="124">
        <f>V149-J149</f>
        <v>-1559</v>
      </c>
      <c r="AL149" s="124">
        <f>W149-K149</f>
        <v>27891</v>
      </c>
      <c r="AM149" s="124">
        <f>X149-L149</f>
        <v>6718</v>
      </c>
      <c r="AN149" s="124">
        <f>Y149-M149</f>
        <v>4267</v>
      </c>
      <c r="AO149" s="124">
        <f>Z149-N149</f>
        <v>8897</v>
      </c>
      <c r="AP149" s="124">
        <f>AA149-O149</f>
        <v>28624</v>
      </c>
      <c r="AQ149" s="124">
        <f>AB149-P149</f>
        <v>14558</v>
      </c>
      <c r="AR149" s="125"/>
      <c r="AS149" s="206">
        <f t="shared" si="146"/>
        <v>123176</v>
      </c>
      <c r="AT149" s="237">
        <v>123176</v>
      </c>
    </row>
    <row r="150" spans="1:46" s="71" customFormat="1" x14ac:dyDescent="0.35">
      <c r="A150" s="171"/>
      <c r="B150" s="72" t="s">
        <v>39</v>
      </c>
      <c r="C150" s="121">
        <v>143829</v>
      </c>
      <c r="D150" s="122">
        <v>151989</v>
      </c>
      <c r="E150" s="122">
        <v>175787</v>
      </c>
      <c r="F150" s="43">
        <v>141813</v>
      </c>
      <c r="G150" s="122">
        <v>161243</v>
      </c>
      <c r="H150" s="122">
        <v>158825</v>
      </c>
      <c r="I150" s="122">
        <v>151042</v>
      </c>
      <c r="J150" s="122">
        <v>171224</v>
      </c>
      <c r="K150" s="122">
        <v>149493</v>
      </c>
      <c r="L150" s="122">
        <v>163026</v>
      </c>
      <c r="M150" s="122">
        <v>222351</v>
      </c>
      <c r="N150" s="123">
        <v>163900</v>
      </c>
      <c r="O150" s="121">
        <v>162102</v>
      </c>
      <c r="P150" s="122">
        <v>146212</v>
      </c>
      <c r="Q150" s="122">
        <v>160570</v>
      </c>
      <c r="R150" s="122">
        <v>163282</v>
      </c>
      <c r="S150" s="122">
        <v>172231</v>
      </c>
      <c r="T150" s="122">
        <v>164239</v>
      </c>
      <c r="U150" s="237">
        <v>195715</v>
      </c>
      <c r="V150" s="237">
        <v>170940</v>
      </c>
      <c r="W150" s="237">
        <v>195715</v>
      </c>
      <c r="X150" s="237">
        <v>170707</v>
      </c>
      <c r="Y150" s="237">
        <v>181082</v>
      </c>
      <c r="Z150" s="237">
        <v>158906</v>
      </c>
      <c r="AA150" s="237">
        <v>194280</v>
      </c>
      <c r="AB150" s="237">
        <v>165983</v>
      </c>
      <c r="AC150" s="123"/>
      <c r="AD150" s="43">
        <f>O150-C150</f>
        <v>18273</v>
      </c>
      <c r="AE150" s="124">
        <f>P150-D150</f>
        <v>-5777</v>
      </c>
      <c r="AF150" s="124">
        <f>Q150-E150</f>
        <v>-15217</v>
      </c>
      <c r="AG150" s="124">
        <f>R150-F150</f>
        <v>21469</v>
      </c>
      <c r="AH150" s="124">
        <f>S150-G150</f>
        <v>10988</v>
      </c>
      <c r="AI150" s="124">
        <f>T150-H150</f>
        <v>5414</v>
      </c>
      <c r="AJ150" s="124">
        <f>U150-I150</f>
        <v>44673</v>
      </c>
      <c r="AK150" s="124">
        <f>V150-J150</f>
        <v>-284</v>
      </c>
      <c r="AL150" s="124">
        <f>W150-K150</f>
        <v>46222</v>
      </c>
      <c r="AM150" s="124">
        <f>X150-L150</f>
        <v>7681</v>
      </c>
      <c r="AN150" s="124">
        <f>Y150-M150</f>
        <v>-41269</v>
      </c>
      <c r="AO150" s="124">
        <f>Z150-N150</f>
        <v>-4994</v>
      </c>
      <c r="AP150" s="124">
        <f>AA150-O150</f>
        <v>32178</v>
      </c>
      <c r="AQ150" s="124">
        <f>AB150-P150</f>
        <v>19771</v>
      </c>
      <c r="AR150" s="125"/>
      <c r="AS150" s="206">
        <f t="shared" si="146"/>
        <v>165983</v>
      </c>
      <c r="AT150" s="237">
        <v>165983</v>
      </c>
    </row>
    <row r="151" spans="1:46" s="71" customFormat="1" x14ac:dyDescent="0.35">
      <c r="A151" s="171"/>
      <c r="B151" s="72" t="s">
        <v>40</v>
      </c>
      <c r="C151" s="121">
        <v>15281</v>
      </c>
      <c r="D151" s="122">
        <v>16191</v>
      </c>
      <c r="E151" s="122">
        <v>18577</v>
      </c>
      <c r="F151" s="43">
        <v>15231</v>
      </c>
      <c r="G151" s="122">
        <v>17427</v>
      </c>
      <c r="H151" s="122">
        <v>16687</v>
      </c>
      <c r="I151" s="122">
        <v>15793</v>
      </c>
      <c r="J151" s="122">
        <v>18273</v>
      </c>
      <c r="K151" s="122">
        <v>15096</v>
      </c>
      <c r="L151" s="122">
        <v>16567</v>
      </c>
      <c r="M151" s="122">
        <v>22185</v>
      </c>
      <c r="N151" s="123">
        <v>15936</v>
      </c>
      <c r="O151" s="121">
        <v>17042</v>
      </c>
      <c r="P151" s="122">
        <v>14215</v>
      </c>
      <c r="Q151" s="122">
        <v>17184</v>
      </c>
      <c r="R151" s="122">
        <v>16938</v>
      </c>
      <c r="S151" s="122">
        <v>18234</v>
      </c>
      <c r="T151" s="122">
        <v>16898</v>
      </c>
      <c r="U151" s="237">
        <v>19584</v>
      </c>
      <c r="V151" s="237">
        <v>17299</v>
      </c>
      <c r="W151" s="237">
        <v>19584</v>
      </c>
      <c r="X151" s="237">
        <v>17630</v>
      </c>
      <c r="Y151" s="237">
        <v>18202</v>
      </c>
      <c r="Z151" s="237">
        <v>16013</v>
      </c>
      <c r="AA151" s="237">
        <v>19315</v>
      </c>
      <c r="AB151" s="237">
        <v>17517</v>
      </c>
      <c r="AC151" s="123"/>
      <c r="AD151" s="43">
        <f>O151-C151</f>
        <v>1761</v>
      </c>
      <c r="AE151" s="124">
        <f>P151-D151</f>
        <v>-1976</v>
      </c>
      <c r="AF151" s="124">
        <f>Q151-E151</f>
        <v>-1393</v>
      </c>
      <c r="AG151" s="124">
        <f>R151-F151</f>
        <v>1707</v>
      </c>
      <c r="AH151" s="124">
        <f>S151-G151</f>
        <v>807</v>
      </c>
      <c r="AI151" s="124">
        <f>T151-H151</f>
        <v>211</v>
      </c>
      <c r="AJ151" s="124">
        <f>U151-I151</f>
        <v>3791</v>
      </c>
      <c r="AK151" s="124">
        <f>V151-J151</f>
        <v>-974</v>
      </c>
      <c r="AL151" s="124">
        <f>W151-K151</f>
        <v>4488</v>
      </c>
      <c r="AM151" s="124">
        <f>X151-L151</f>
        <v>1063</v>
      </c>
      <c r="AN151" s="124">
        <f>Y151-M151</f>
        <v>-3983</v>
      </c>
      <c r="AO151" s="124">
        <f>Z151-N151</f>
        <v>77</v>
      </c>
      <c r="AP151" s="124">
        <f>AA151-O151</f>
        <v>2273</v>
      </c>
      <c r="AQ151" s="124">
        <f>AB151-P151</f>
        <v>3302</v>
      </c>
      <c r="AR151" s="125"/>
      <c r="AS151" s="206">
        <f t="shared" si="146"/>
        <v>17517</v>
      </c>
      <c r="AT151" s="237">
        <v>17517</v>
      </c>
    </row>
    <row r="152" spans="1:46" s="71" customFormat="1" x14ac:dyDescent="0.35">
      <c r="A152" s="171"/>
      <c r="B152" s="72" t="s">
        <v>41</v>
      </c>
      <c r="C152" s="121">
        <v>5020</v>
      </c>
      <c r="D152" s="122">
        <v>5291</v>
      </c>
      <c r="E152" s="122">
        <v>5878</v>
      </c>
      <c r="F152" s="43">
        <v>5042</v>
      </c>
      <c r="G152" s="122">
        <v>5620</v>
      </c>
      <c r="H152" s="122">
        <v>5504</v>
      </c>
      <c r="I152" s="122">
        <v>5253</v>
      </c>
      <c r="J152" s="122">
        <v>6149</v>
      </c>
      <c r="K152" s="122">
        <v>5072</v>
      </c>
      <c r="L152" s="122">
        <v>5738</v>
      </c>
      <c r="M152" s="122">
        <v>6580</v>
      </c>
      <c r="N152" s="123">
        <v>5088</v>
      </c>
      <c r="O152" s="121">
        <v>5423</v>
      </c>
      <c r="P152" s="122">
        <v>4885</v>
      </c>
      <c r="Q152" s="122">
        <v>5534</v>
      </c>
      <c r="R152" s="122">
        <v>5717</v>
      </c>
      <c r="S152" s="122">
        <v>5937</v>
      </c>
      <c r="T152" s="122">
        <v>5795</v>
      </c>
      <c r="U152" s="237">
        <v>6347</v>
      </c>
      <c r="V152" s="237">
        <v>6133</v>
      </c>
      <c r="W152" s="237">
        <v>6347</v>
      </c>
      <c r="X152" s="237">
        <v>5946</v>
      </c>
      <c r="Y152" s="237">
        <v>5675</v>
      </c>
      <c r="Z152" s="237">
        <v>5222</v>
      </c>
      <c r="AA152" s="237">
        <v>6214</v>
      </c>
      <c r="AB152" s="237">
        <v>6021</v>
      </c>
      <c r="AC152" s="123"/>
      <c r="AD152" s="43">
        <f>O152-C152</f>
        <v>403</v>
      </c>
      <c r="AE152" s="124">
        <f>P152-D152</f>
        <v>-406</v>
      </c>
      <c r="AF152" s="124">
        <f>Q152-E152</f>
        <v>-344</v>
      </c>
      <c r="AG152" s="124">
        <f>R152-F152</f>
        <v>675</v>
      </c>
      <c r="AH152" s="124">
        <f>S152-G152</f>
        <v>317</v>
      </c>
      <c r="AI152" s="124">
        <f>T152-H152</f>
        <v>291</v>
      </c>
      <c r="AJ152" s="124">
        <f>U152-I152</f>
        <v>1094</v>
      </c>
      <c r="AK152" s="124">
        <f>V152-J152</f>
        <v>-16</v>
      </c>
      <c r="AL152" s="124">
        <f>W152-K152</f>
        <v>1275</v>
      </c>
      <c r="AM152" s="124">
        <f>X152-L152</f>
        <v>208</v>
      </c>
      <c r="AN152" s="124">
        <f>Y152-M152</f>
        <v>-905</v>
      </c>
      <c r="AO152" s="124">
        <f>Z152-N152</f>
        <v>134</v>
      </c>
      <c r="AP152" s="124">
        <f>AA152-O152</f>
        <v>791</v>
      </c>
      <c r="AQ152" s="124">
        <f>AB152-P152</f>
        <v>1136</v>
      </c>
      <c r="AR152" s="125"/>
      <c r="AS152" s="206">
        <f t="shared" si="146"/>
        <v>6021</v>
      </c>
      <c r="AT152" s="237">
        <v>6021</v>
      </c>
    </row>
    <row r="153" spans="1:46" s="87" customFormat="1" ht="15" thickBot="1" x14ac:dyDescent="0.4">
      <c r="A153" s="172"/>
      <c r="B153" s="80" t="s">
        <v>42</v>
      </c>
      <c r="C153" s="81">
        <f>SUM(C148:C152)</f>
        <v>1136074</v>
      </c>
      <c r="D153" s="82">
        <f t="shared" ref="D153:AD160" si="147">SUM(D148:D152)</f>
        <v>1172966</v>
      </c>
      <c r="E153" s="82">
        <f t="shared" si="147"/>
        <v>1224046</v>
      </c>
      <c r="F153" s="84">
        <f t="shared" si="147"/>
        <v>1084061</v>
      </c>
      <c r="G153" s="82">
        <f t="shared" si="147"/>
        <v>1252801</v>
      </c>
      <c r="H153" s="82">
        <f t="shared" si="147"/>
        <v>1221010</v>
      </c>
      <c r="I153" s="82">
        <f t="shared" si="147"/>
        <v>1181124</v>
      </c>
      <c r="J153" s="82">
        <f t="shared" si="147"/>
        <v>1308798</v>
      </c>
      <c r="K153" s="82">
        <f t="shared" si="147"/>
        <v>1144047</v>
      </c>
      <c r="L153" s="82">
        <f t="shared" si="147"/>
        <v>1311936</v>
      </c>
      <c r="M153" s="82">
        <f t="shared" si="147"/>
        <v>1371036</v>
      </c>
      <c r="N153" s="83">
        <f t="shared" si="147"/>
        <v>1214717</v>
      </c>
      <c r="O153" s="81">
        <f t="shared" si="147"/>
        <v>1294854</v>
      </c>
      <c r="P153" s="82">
        <f t="shared" si="147"/>
        <v>1198531</v>
      </c>
      <c r="Q153" s="82">
        <f t="shared" si="147"/>
        <v>1242947</v>
      </c>
      <c r="R153" s="82">
        <f t="shared" si="147"/>
        <v>1277557</v>
      </c>
      <c r="S153" s="82">
        <f t="shared" si="147"/>
        <v>1306748</v>
      </c>
      <c r="T153" s="82">
        <f t="shared" si="147"/>
        <v>1270665</v>
      </c>
      <c r="U153" s="82">
        <f t="shared" si="147"/>
        <v>1300188</v>
      </c>
      <c r="V153" s="82">
        <f t="shared" si="147"/>
        <v>1276467</v>
      </c>
      <c r="W153" s="82">
        <f t="shared" si="147"/>
        <v>1300188</v>
      </c>
      <c r="X153" s="82">
        <f t="shared" si="147"/>
        <v>1276704</v>
      </c>
      <c r="Y153" s="82">
        <v>1231362</v>
      </c>
      <c r="Z153" s="226">
        <v>1181597</v>
      </c>
      <c r="AA153" s="82">
        <f t="shared" ref="AA153" si="148">SUM(AA148:AA152)</f>
        <v>1427279</v>
      </c>
      <c r="AB153" s="226">
        <v>1235107</v>
      </c>
      <c r="AC153" s="83"/>
      <c r="AD153" s="84">
        <f t="shared" si="147"/>
        <v>158780</v>
      </c>
      <c r="AE153" s="85">
        <f t="shared" ref="AE153:AG153" si="149">SUM(AE148:AE152)</f>
        <v>25565</v>
      </c>
      <c r="AF153" s="85">
        <f t="shared" si="149"/>
        <v>18901</v>
      </c>
      <c r="AG153" s="85">
        <f t="shared" si="149"/>
        <v>193496</v>
      </c>
      <c r="AH153" s="85">
        <f t="shared" ref="AH153:AI153" si="150">SUM(AH148:AH152)</f>
        <v>53947</v>
      </c>
      <c r="AI153" s="85">
        <f t="shared" si="150"/>
        <v>49655</v>
      </c>
      <c r="AJ153" s="85">
        <f t="shared" ref="AJ153:AK153" si="151">SUM(AJ148:AJ152)</f>
        <v>119064</v>
      </c>
      <c r="AK153" s="85">
        <f t="shared" si="151"/>
        <v>-32331</v>
      </c>
      <c r="AL153" s="85">
        <f t="shared" ref="AL153:AM153" si="152">SUM(AL148:AL152)</f>
        <v>156141</v>
      </c>
      <c r="AM153" s="85">
        <f t="shared" si="152"/>
        <v>-35232</v>
      </c>
      <c r="AN153" s="85">
        <f t="shared" ref="AN153:AO153" si="153">SUM(AN148:AN152)</f>
        <v>-139674</v>
      </c>
      <c r="AO153" s="85">
        <f t="shared" si="153"/>
        <v>-33120</v>
      </c>
      <c r="AP153" s="85">
        <f t="shared" ref="AP153:AQ153" si="154">SUM(AP148:AP152)</f>
        <v>132425</v>
      </c>
      <c r="AQ153" s="85">
        <f t="shared" si="154"/>
        <v>36576</v>
      </c>
      <c r="AR153" s="86"/>
      <c r="AS153" s="84">
        <f t="shared" ref="AS153:AT160" si="155">SUM(AS148:AS152)</f>
        <v>1235107</v>
      </c>
      <c r="AT153" s="82">
        <f t="shared" si="155"/>
        <v>1235107</v>
      </c>
    </row>
    <row r="154" spans="1:46" s="47" customFormat="1" x14ac:dyDescent="0.35">
      <c r="A154" s="171">
        <f>+A147+1</f>
        <v>16</v>
      </c>
      <c r="B154" s="120" t="s">
        <v>45</v>
      </c>
      <c r="C154" s="109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1"/>
      <c r="O154" s="109"/>
      <c r="P154" s="110"/>
      <c r="Q154" s="110"/>
      <c r="R154" s="110"/>
      <c r="S154" s="110"/>
      <c r="T154" s="110"/>
      <c r="U154" s="231"/>
      <c r="V154" s="231"/>
      <c r="W154" s="231"/>
      <c r="X154" s="231"/>
      <c r="Y154" s="231"/>
      <c r="Z154" s="231"/>
      <c r="AA154" s="231"/>
      <c r="AB154" s="231"/>
      <c r="AC154" s="111"/>
      <c r="AD154" s="112"/>
      <c r="AE154" s="113"/>
      <c r="AF154" s="113"/>
      <c r="AG154" s="113"/>
      <c r="AH154" s="113"/>
      <c r="AI154" s="113"/>
      <c r="AJ154" s="113"/>
      <c r="AK154" s="113"/>
      <c r="AL154" s="113"/>
      <c r="AM154" s="113"/>
      <c r="AN154" s="113"/>
      <c r="AO154" s="113"/>
      <c r="AP154" s="113"/>
      <c r="AQ154" s="113"/>
      <c r="AR154" s="114"/>
      <c r="AS154" s="112"/>
    </row>
    <row r="155" spans="1:46" s="47" customFormat="1" x14ac:dyDescent="0.35">
      <c r="A155" s="171"/>
      <c r="B155" s="48" t="s">
        <v>37</v>
      </c>
      <c r="C155" s="115">
        <f>+C130-C141</f>
        <v>871768.45000001788</v>
      </c>
      <c r="D155" s="116">
        <f>+D130-D141</f>
        <v>-17356920.909999996</v>
      </c>
      <c r="E155" s="116">
        <f t="shared" ref="E155:M155" si="156">+E130-E141</f>
        <v>-12654691.670000002</v>
      </c>
      <c r="F155" s="116">
        <f t="shared" si="156"/>
        <v>5998218.2699999958</v>
      </c>
      <c r="G155" s="116">
        <f t="shared" si="156"/>
        <v>30574700.279999986</v>
      </c>
      <c r="H155" s="116">
        <f t="shared" si="156"/>
        <v>8382171.8100000024</v>
      </c>
      <c r="I155" s="116">
        <f t="shared" si="156"/>
        <v>-15251156.600000009</v>
      </c>
      <c r="J155" s="116">
        <f t="shared" si="156"/>
        <v>-14317745.520000011</v>
      </c>
      <c r="K155" s="116">
        <f t="shared" si="156"/>
        <v>7385275.25</v>
      </c>
      <c r="L155" s="116">
        <f t="shared" si="156"/>
        <v>18817319.690000013</v>
      </c>
      <c r="M155" s="116">
        <f t="shared" si="156"/>
        <v>27550879.299999982</v>
      </c>
      <c r="N155" s="117">
        <f>+N130-N141</f>
        <v>1789403.4799999893</v>
      </c>
      <c r="O155" s="115">
        <f>+O130-O141</f>
        <v>4376103.6399999857</v>
      </c>
      <c r="P155" s="116">
        <f t="shared" ref="P155:R155" si="157">+P130-P141</f>
        <v>15776301.980000004</v>
      </c>
      <c r="Q155" s="116">
        <f t="shared" si="157"/>
        <v>-1220023.2800000012</v>
      </c>
      <c r="R155" s="116">
        <f t="shared" si="157"/>
        <v>13295902.319999993</v>
      </c>
      <c r="S155" s="116">
        <f t="shared" ref="S155:T155" si="158">+S130-S141</f>
        <v>40218986.789999992</v>
      </c>
      <c r="T155" s="116">
        <f t="shared" si="158"/>
        <v>30893084.969999999</v>
      </c>
      <c r="U155" s="116">
        <f t="shared" ref="U155:V155" si="159">+U130-U141</f>
        <v>-9615763.6299999952</v>
      </c>
      <c r="V155" s="116">
        <f t="shared" si="159"/>
        <v>-12864933</v>
      </c>
      <c r="W155" s="116">
        <f t="shared" ref="W155:AA155" si="160">+W130-W141</f>
        <v>-9615763.6299999952</v>
      </c>
      <c r="X155" s="116">
        <f t="shared" si="160"/>
        <v>30682109.599999994</v>
      </c>
      <c r="Y155" s="116">
        <f t="shared" si="160"/>
        <v>32689910</v>
      </c>
      <c r="Z155" s="116">
        <v>16206063</v>
      </c>
      <c r="AA155" s="116">
        <f t="shared" si="160"/>
        <v>-5373497.9399999976</v>
      </c>
      <c r="AB155" s="236">
        <v>1951577.3300000131</v>
      </c>
      <c r="AC155" s="117"/>
      <c r="AD155" s="44">
        <f>O155-C155</f>
        <v>3504335.1899999678</v>
      </c>
      <c r="AE155" s="118">
        <f>P155-D155</f>
        <v>33133222.890000001</v>
      </c>
      <c r="AF155" s="118">
        <f>Q155-E155</f>
        <v>11434668.390000001</v>
      </c>
      <c r="AG155" s="118">
        <f>R155-F155</f>
        <v>7297684.049999997</v>
      </c>
      <c r="AH155" s="118">
        <f>S155-G155</f>
        <v>9644286.5100000054</v>
      </c>
      <c r="AI155" s="118">
        <f>T155-H155</f>
        <v>22510913.159999996</v>
      </c>
      <c r="AJ155" s="118">
        <f>U155-I155</f>
        <v>5635392.9700000137</v>
      </c>
      <c r="AK155" s="118">
        <f>V155-J155</f>
        <v>1452812.5200000107</v>
      </c>
      <c r="AL155" s="118">
        <f>W155-K155</f>
        <v>-17001038.879999995</v>
      </c>
      <c r="AM155" s="118">
        <f>X155-L155</f>
        <v>11864789.909999982</v>
      </c>
      <c r="AN155" s="118">
        <f>Y155-M155</f>
        <v>5139030.7000000179</v>
      </c>
      <c r="AO155" s="118">
        <f>Z155-N155</f>
        <v>14416659.520000011</v>
      </c>
      <c r="AP155" s="118">
        <f>AA155-O155</f>
        <v>-9749601.5799999833</v>
      </c>
      <c r="AQ155" s="118">
        <f>AB155-P155</f>
        <v>-13824724.649999991</v>
      </c>
      <c r="AR155" s="119"/>
      <c r="AS155" s="44">
        <f>AS130-AS141</f>
        <v>1951577.3300000131</v>
      </c>
    </row>
    <row r="156" spans="1:46" s="47" customFormat="1" x14ac:dyDescent="0.35">
      <c r="A156" s="171"/>
      <c r="B156" s="48" t="s">
        <v>38</v>
      </c>
      <c r="C156" s="115">
        <f t="shared" ref="C156:D156" si="161">+C133-C142</f>
        <v>2427747.1999999993</v>
      </c>
      <c r="D156" s="116">
        <f t="shared" si="161"/>
        <v>164118.71000000089</v>
      </c>
      <c r="E156" s="116">
        <f t="shared" ref="E156:R156" si="162">+E133-E142</f>
        <v>-967800</v>
      </c>
      <c r="F156" s="116">
        <f t="shared" si="162"/>
        <v>679415.31000000052</v>
      </c>
      <c r="G156" s="116">
        <f t="shared" si="162"/>
        <v>2709482.8200000003</v>
      </c>
      <c r="H156" s="116">
        <f t="shared" si="162"/>
        <v>2882016.459999999</v>
      </c>
      <c r="I156" s="116">
        <f t="shared" si="162"/>
        <v>852526.41000000015</v>
      </c>
      <c r="J156" s="116">
        <f t="shared" si="162"/>
        <v>566315.11999999918</v>
      </c>
      <c r="K156" s="116">
        <f t="shared" si="162"/>
        <v>2236274.3899999997</v>
      </c>
      <c r="L156" s="116">
        <f t="shared" si="162"/>
        <v>4532366.08</v>
      </c>
      <c r="M156" s="116">
        <f t="shared" si="162"/>
        <v>4904981.9700000007</v>
      </c>
      <c r="N156" s="117">
        <f t="shared" si="162"/>
        <v>2244727.66</v>
      </c>
      <c r="O156" s="115">
        <f t="shared" si="162"/>
        <v>1881415.2200000007</v>
      </c>
      <c r="P156" s="116">
        <f t="shared" si="162"/>
        <v>2166894.0699999984</v>
      </c>
      <c r="Q156" s="116">
        <f t="shared" si="162"/>
        <v>639873.3900000006</v>
      </c>
      <c r="R156" s="116">
        <f t="shared" si="162"/>
        <v>1220483.0999999996</v>
      </c>
      <c r="S156" s="116">
        <f t="shared" ref="S156:T156" si="163">+S133-S142</f>
        <v>3547599.540000001</v>
      </c>
      <c r="T156" s="116">
        <f t="shared" si="163"/>
        <v>2368873.6199999992</v>
      </c>
      <c r="U156" s="116">
        <f t="shared" ref="U156:V156" si="164">+U133-U142</f>
        <v>227490.84000000171</v>
      </c>
      <c r="V156" s="116">
        <f t="shared" si="164"/>
        <v>922041</v>
      </c>
      <c r="W156" s="116">
        <f t="shared" ref="W156:AA156" si="165">+W133-W142</f>
        <v>227490.84000000171</v>
      </c>
      <c r="X156" s="116">
        <f t="shared" si="165"/>
        <v>4801863.0299999993</v>
      </c>
      <c r="Y156" s="116">
        <f t="shared" si="165"/>
        <v>4722389</v>
      </c>
      <c r="Z156" s="116">
        <v>4261886</v>
      </c>
      <c r="AA156" s="116">
        <f t="shared" si="165"/>
        <v>2282528.7400000002</v>
      </c>
      <c r="AB156" s="236">
        <v>1662429.5600000005</v>
      </c>
      <c r="AC156" s="117"/>
      <c r="AD156" s="44">
        <f>O156-C156</f>
        <v>-546331.97999999858</v>
      </c>
      <c r="AE156" s="118">
        <f>P156-D156</f>
        <v>2002775.3599999975</v>
      </c>
      <c r="AF156" s="118">
        <f>Q156-E156</f>
        <v>1607673.3900000006</v>
      </c>
      <c r="AG156" s="118">
        <f>R156-F156</f>
        <v>541067.78999999911</v>
      </c>
      <c r="AH156" s="118">
        <f>S156-G156</f>
        <v>838116.72000000067</v>
      </c>
      <c r="AI156" s="118">
        <f>T156-H156</f>
        <v>-513142.83999999985</v>
      </c>
      <c r="AJ156" s="118">
        <f>U156-I156</f>
        <v>-625035.56999999844</v>
      </c>
      <c r="AK156" s="118">
        <f>V156-J156</f>
        <v>355725.88000000082</v>
      </c>
      <c r="AL156" s="118">
        <f>W156-K156</f>
        <v>-2008783.549999998</v>
      </c>
      <c r="AM156" s="118">
        <f>X156-L156</f>
        <v>269496.94999999925</v>
      </c>
      <c r="AN156" s="118">
        <f>Y156-M156</f>
        <v>-182592.97000000067</v>
      </c>
      <c r="AO156" s="118">
        <f>Z156-N156</f>
        <v>2017158.3399999999</v>
      </c>
      <c r="AP156" s="118">
        <f>AA156-O156</f>
        <v>401113.51999999955</v>
      </c>
      <c r="AQ156" s="118">
        <f>AB156-P156</f>
        <v>-504464.50999999791</v>
      </c>
      <c r="AR156" s="119"/>
      <c r="AS156" s="44">
        <f>AS133-AS142</f>
        <v>1662429.5600000005</v>
      </c>
    </row>
    <row r="157" spans="1:46" s="47" customFormat="1" x14ac:dyDescent="0.35">
      <c r="A157" s="171"/>
      <c r="B157" s="48" t="s">
        <v>39</v>
      </c>
      <c r="C157" s="115">
        <f t="shared" ref="C157:D157" si="166">+C136-C143</f>
        <v>5433281.3099999949</v>
      </c>
      <c r="D157" s="116">
        <f t="shared" si="166"/>
        <v>83378.719999998808</v>
      </c>
      <c r="E157" s="116">
        <f t="shared" ref="E157:R157" si="167">+E136-E143</f>
        <v>-1529261.2100000009</v>
      </c>
      <c r="F157" s="116">
        <f t="shared" si="167"/>
        <v>3661322.6099999994</v>
      </c>
      <c r="G157" s="116">
        <f t="shared" si="167"/>
        <v>5444509.75</v>
      </c>
      <c r="H157" s="116">
        <f t="shared" si="167"/>
        <v>1933151.5</v>
      </c>
      <c r="I157" s="116">
        <f t="shared" si="167"/>
        <v>-114787.89999999851</v>
      </c>
      <c r="J157" s="116">
        <f t="shared" si="167"/>
        <v>-1447661.8500000015</v>
      </c>
      <c r="K157" s="116">
        <f t="shared" si="167"/>
        <v>2677752.0999999978</v>
      </c>
      <c r="L157" s="116">
        <f t="shared" si="167"/>
        <v>5036492.3999999985</v>
      </c>
      <c r="M157" s="116">
        <f t="shared" si="167"/>
        <v>4791859.1299999952</v>
      </c>
      <c r="N157" s="117">
        <f t="shared" si="167"/>
        <v>2805372.9200000018</v>
      </c>
      <c r="O157" s="115">
        <f t="shared" si="167"/>
        <v>2122445</v>
      </c>
      <c r="P157" s="116">
        <f t="shared" si="167"/>
        <v>5573289.5700000003</v>
      </c>
      <c r="Q157" s="116">
        <f t="shared" si="167"/>
        <v>-516826.1799999997</v>
      </c>
      <c r="R157" s="116">
        <f t="shared" si="167"/>
        <v>3578244.120000001</v>
      </c>
      <c r="S157" s="116">
        <f t="shared" ref="S157:T157" si="168">+S136-S143</f>
        <v>6342852.8499999978</v>
      </c>
      <c r="T157" s="116">
        <f t="shared" si="168"/>
        <v>5854977.5700000003</v>
      </c>
      <c r="U157" s="116">
        <f t="shared" ref="U157:V157" si="169">+U136-U143</f>
        <v>308867.71999999881</v>
      </c>
      <c r="V157" s="116">
        <f t="shared" si="169"/>
        <v>2881162</v>
      </c>
      <c r="W157" s="116">
        <f t="shared" ref="W157:AA157" si="170">+W136-W143</f>
        <v>308867.71999999881</v>
      </c>
      <c r="X157" s="116">
        <f t="shared" si="170"/>
        <v>7788667.7200000025</v>
      </c>
      <c r="Y157" s="116">
        <f t="shared" si="170"/>
        <v>8406805</v>
      </c>
      <c r="Z157" s="116">
        <v>6097309</v>
      </c>
      <c r="AA157" s="116">
        <f t="shared" si="170"/>
        <v>690833.21999999881</v>
      </c>
      <c r="AB157" s="236">
        <v>4835410.7199999988</v>
      </c>
      <c r="AC157" s="117"/>
      <c r="AD157" s="44">
        <f>O157-C157</f>
        <v>-3310836.3099999949</v>
      </c>
      <c r="AE157" s="118">
        <f>P157-D157</f>
        <v>5489910.8500000015</v>
      </c>
      <c r="AF157" s="118">
        <f>Q157-E157</f>
        <v>1012435.0300000012</v>
      </c>
      <c r="AG157" s="118">
        <f>R157-F157</f>
        <v>-83078.489999998361</v>
      </c>
      <c r="AH157" s="118">
        <f>S157-G157</f>
        <v>898343.09999999776</v>
      </c>
      <c r="AI157" s="118">
        <f>T157-H157</f>
        <v>3921826.0700000003</v>
      </c>
      <c r="AJ157" s="118">
        <f>U157-I157</f>
        <v>423655.61999999732</v>
      </c>
      <c r="AK157" s="118">
        <f>V157-J157</f>
        <v>4328823.8500000015</v>
      </c>
      <c r="AL157" s="118">
        <f>W157-K157</f>
        <v>-2368884.379999999</v>
      </c>
      <c r="AM157" s="118">
        <f>X157-L157</f>
        <v>2752175.320000004</v>
      </c>
      <c r="AN157" s="118">
        <f>Y157-M157</f>
        <v>3614945.8700000048</v>
      </c>
      <c r="AO157" s="118">
        <f>Z157-N157</f>
        <v>3291936.0799999982</v>
      </c>
      <c r="AP157" s="118">
        <f>AA157-O157</f>
        <v>-1431611.7800000012</v>
      </c>
      <c r="AQ157" s="118">
        <f>AB157-P157</f>
        <v>-737878.85000000149</v>
      </c>
      <c r="AR157" s="119"/>
      <c r="AS157" s="44">
        <f t="shared" ref="AS157:AS159" si="171">AS136-AS143</f>
        <v>4835410.7199999988</v>
      </c>
    </row>
    <row r="158" spans="1:46" s="47" customFormat="1" x14ac:dyDescent="0.35">
      <c r="A158" s="171"/>
      <c r="B158" s="48" t="s">
        <v>40</v>
      </c>
      <c r="C158" s="115">
        <f t="shared" ref="C158:D158" si="172">+C137-C144</f>
        <v>5397136.8300000019</v>
      </c>
      <c r="D158" s="116">
        <f t="shared" si="172"/>
        <v>1769066.7699999958</v>
      </c>
      <c r="E158" s="116">
        <f t="shared" ref="E158:R158" si="173">+E137-E144</f>
        <v>-1303454.9599999972</v>
      </c>
      <c r="F158" s="116">
        <f t="shared" si="173"/>
        <v>6390058.4000000022</v>
      </c>
      <c r="G158" s="116">
        <f t="shared" si="173"/>
        <v>5017220.870000001</v>
      </c>
      <c r="H158" s="116">
        <f t="shared" si="173"/>
        <v>3385276.6199999973</v>
      </c>
      <c r="I158" s="116">
        <f t="shared" si="173"/>
        <v>3659843.7399999984</v>
      </c>
      <c r="J158" s="116">
        <f t="shared" si="173"/>
        <v>-40717.64999999851</v>
      </c>
      <c r="K158" s="116">
        <f t="shared" si="173"/>
        <v>2689915.2200000025</v>
      </c>
      <c r="L158" s="116">
        <f t="shared" si="173"/>
        <v>5753907.3499999978</v>
      </c>
      <c r="M158" s="116">
        <f t="shared" si="173"/>
        <v>6502277.700000003</v>
      </c>
      <c r="N158" s="117">
        <f t="shared" si="173"/>
        <v>4661635.6400000006</v>
      </c>
      <c r="O158" s="115">
        <f t="shared" si="173"/>
        <v>3932733.400000006</v>
      </c>
      <c r="P158" s="116">
        <f t="shared" si="173"/>
        <v>7514001.200000003</v>
      </c>
      <c r="Q158" s="116">
        <f t="shared" si="173"/>
        <v>2182647</v>
      </c>
      <c r="R158" s="116">
        <f t="shared" si="173"/>
        <v>3772083.9600000009</v>
      </c>
      <c r="S158" s="116">
        <f t="shared" ref="S158:T158" si="174">+S137-S144</f>
        <v>14718330.219999999</v>
      </c>
      <c r="T158" s="116">
        <f t="shared" si="174"/>
        <v>22169596.090000004</v>
      </c>
      <c r="U158" s="116">
        <f t="shared" ref="U158:V158" si="175">+U137-U144</f>
        <v>7181463.6700000018</v>
      </c>
      <c r="V158" s="116">
        <f t="shared" si="175"/>
        <v>7246742</v>
      </c>
      <c r="W158" s="116">
        <f t="shared" ref="W158:AA158" si="176">+W137-W144</f>
        <v>7181463.6700000018</v>
      </c>
      <c r="X158" s="116">
        <f t="shared" si="176"/>
        <v>9909915.5099999979</v>
      </c>
      <c r="Y158" s="116">
        <f t="shared" si="176"/>
        <v>10938504</v>
      </c>
      <c r="Z158" s="116">
        <v>10577005</v>
      </c>
      <c r="AA158" s="116">
        <f t="shared" si="176"/>
        <v>755219.45000000298</v>
      </c>
      <c r="AB158" s="236">
        <v>11080727.810000002</v>
      </c>
      <c r="AC158" s="117"/>
      <c r="AD158" s="44">
        <f>O158-C158</f>
        <v>-1464403.429999996</v>
      </c>
      <c r="AE158" s="118">
        <f>P158-D158</f>
        <v>5744934.4300000072</v>
      </c>
      <c r="AF158" s="118">
        <f>Q158-E158</f>
        <v>3486101.9599999972</v>
      </c>
      <c r="AG158" s="118">
        <f>R158-F158</f>
        <v>-2617974.4400000013</v>
      </c>
      <c r="AH158" s="118">
        <f>S158-G158</f>
        <v>9701109.3499999978</v>
      </c>
      <c r="AI158" s="118">
        <f>T158-H158</f>
        <v>18784319.470000006</v>
      </c>
      <c r="AJ158" s="118">
        <f>U158-I158</f>
        <v>3521619.9300000034</v>
      </c>
      <c r="AK158" s="118">
        <f>V158-J158</f>
        <v>7287459.6499999985</v>
      </c>
      <c r="AL158" s="118">
        <f>W158-K158</f>
        <v>4491548.4499999993</v>
      </c>
      <c r="AM158" s="118">
        <f>X158-L158</f>
        <v>4156008.16</v>
      </c>
      <c r="AN158" s="118">
        <f>Y158-M158</f>
        <v>4436226.299999997</v>
      </c>
      <c r="AO158" s="118">
        <f>Z158-N158</f>
        <v>5915369.3599999994</v>
      </c>
      <c r="AP158" s="118">
        <f>AA158-O158</f>
        <v>-3177513.950000003</v>
      </c>
      <c r="AQ158" s="118">
        <f>AB158-P158</f>
        <v>3566726.6099999994</v>
      </c>
      <c r="AR158" s="119"/>
      <c r="AS158" s="44">
        <f t="shared" si="171"/>
        <v>11080727.810000002</v>
      </c>
    </row>
    <row r="159" spans="1:46" s="47" customFormat="1" x14ac:dyDescent="0.35">
      <c r="A159" s="171"/>
      <c r="B159" s="48" t="s">
        <v>41</v>
      </c>
      <c r="C159" s="115">
        <f t="shared" ref="C159:D159" si="177">+C138-C145</f>
        <v>9826169.8099999949</v>
      </c>
      <c r="D159" s="116">
        <f t="shared" si="177"/>
        <v>8030334.25</v>
      </c>
      <c r="E159" s="116">
        <f t="shared" ref="E159:R159" si="178">+E138-E145</f>
        <v>-3692229.1600000039</v>
      </c>
      <c r="F159" s="116">
        <f t="shared" si="178"/>
        <v>13420661.779999994</v>
      </c>
      <c r="G159" s="116">
        <f t="shared" si="178"/>
        <v>6251360.6499999985</v>
      </c>
      <c r="H159" s="116">
        <f t="shared" si="178"/>
        <v>7203253.2400000021</v>
      </c>
      <c r="I159" s="116">
        <f t="shared" si="178"/>
        <v>7730436.8500000015</v>
      </c>
      <c r="J159" s="116">
        <f t="shared" si="178"/>
        <v>4853666.5</v>
      </c>
      <c r="K159" s="116">
        <f t="shared" si="178"/>
        <v>4581950.9400000051</v>
      </c>
      <c r="L159" s="116">
        <f t="shared" si="178"/>
        <v>13886871.019999996</v>
      </c>
      <c r="M159" s="116">
        <f t="shared" si="178"/>
        <v>11472008.5</v>
      </c>
      <c r="N159" s="117">
        <f t="shared" si="178"/>
        <v>6230741.6000000015</v>
      </c>
      <c r="O159" s="115">
        <f t="shared" si="178"/>
        <v>4553774.9600000009</v>
      </c>
      <c r="P159" s="116">
        <f t="shared" si="178"/>
        <v>13715949.190000005</v>
      </c>
      <c r="Q159" s="116">
        <f t="shared" si="178"/>
        <v>4006195.7600000054</v>
      </c>
      <c r="R159" s="116">
        <f t="shared" si="178"/>
        <v>10508141.239999995</v>
      </c>
      <c r="S159" s="116">
        <f t="shared" ref="S159:T159" si="179">+S138-S145</f>
        <v>6539612.7899999991</v>
      </c>
      <c r="T159" s="116">
        <f t="shared" si="179"/>
        <v>10166062.600000001</v>
      </c>
      <c r="U159" s="116">
        <f t="shared" ref="U159:V159" si="180">+U138-U145</f>
        <v>4207012.3900000006</v>
      </c>
      <c r="V159" s="116">
        <f t="shared" si="180"/>
        <v>18418219</v>
      </c>
      <c r="W159" s="116">
        <f t="shared" ref="W159:AA159" si="181">+W138-W145</f>
        <v>4207012.3900000006</v>
      </c>
      <c r="X159" s="116">
        <f t="shared" si="181"/>
        <v>11222646.82</v>
      </c>
      <c r="Y159" s="116">
        <f t="shared" si="181"/>
        <v>17114653</v>
      </c>
      <c r="Z159" s="116">
        <v>11303621</v>
      </c>
      <c r="AA159" s="116">
        <f t="shared" si="181"/>
        <v>1342478.2400000021</v>
      </c>
      <c r="AB159" s="236">
        <v>8758260.25</v>
      </c>
      <c r="AC159" s="117"/>
      <c r="AD159" s="44">
        <f>O159-C159</f>
        <v>-5272394.849999994</v>
      </c>
      <c r="AE159" s="118">
        <f>P159-D159</f>
        <v>5685614.9400000051</v>
      </c>
      <c r="AF159" s="118">
        <f>Q159-E159</f>
        <v>7698424.9200000092</v>
      </c>
      <c r="AG159" s="118">
        <f>R159-F159</f>
        <v>-2912520.5399999991</v>
      </c>
      <c r="AH159" s="118">
        <f>S159-G159</f>
        <v>288252.1400000006</v>
      </c>
      <c r="AI159" s="118">
        <f>T159-H159</f>
        <v>2962809.3599999994</v>
      </c>
      <c r="AJ159" s="118">
        <f>U159-I159</f>
        <v>-3523424.4600000009</v>
      </c>
      <c r="AK159" s="118">
        <f>V159-J159</f>
        <v>13564552.5</v>
      </c>
      <c r="AL159" s="118">
        <f>W159-K159</f>
        <v>-374938.55000000447</v>
      </c>
      <c r="AM159" s="118">
        <f>X159-L159</f>
        <v>-2664224.1999999955</v>
      </c>
      <c r="AN159" s="118">
        <f>Y159-M159</f>
        <v>5642644.5</v>
      </c>
      <c r="AO159" s="118">
        <f>Z159-N159</f>
        <v>5072879.3999999985</v>
      </c>
      <c r="AP159" s="118">
        <f>AA159-O159</f>
        <v>-3211296.7199999988</v>
      </c>
      <c r="AQ159" s="118">
        <f>AB159-P159</f>
        <v>-4957688.9400000051</v>
      </c>
      <c r="AR159" s="119"/>
      <c r="AS159" s="44">
        <f t="shared" si="171"/>
        <v>8758260.25</v>
      </c>
    </row>
    <row r="160" spans="1:46" s="152" customFormat="1" ht="15" thickBot="1" x14ac:dyDescent="0.4">
      <c r="A160" s="172"/>
      <c r="B160" s="63" t="s">
        <v>42</v>
      </c>
      <c r="C160" s="147">
        <f>SUM(C155:C159)</f>
        <v>23956103.600000009</v>
      </c>
      <c r="D160" s="148">
        <f t="shared" ref="D160:R160" si="182">SUM(D155:D159)</f>
        <v>-7310022.4600000009</v>
      </c>
      <c r="E160" s="148">
        <f t="shared" si="182"/>
        <v>-20147437.000000004</v>
      </c>
      <c r="F160" s="45">
        <f t="shared" si="182"/>
        <v>30149676.36999999</v>
      </c>
      <c r="G160" s="148">
        <f t="shared" si="182"/>
        <v>49997274.369999982</v>
      </c>
      <c r="H160" s="148">
        <f t="shared" si="182"/>
        <v>23785869.630000003</v>
      </c>
      <c r="I160" s="148">
        <f t="shared" si="182"/>
        <v>-3123137.5000000075</v>
      </c>
      <c r="J160" s="148">
        <f t="shared" si="182"/>
        <v>-10386143.400000012</v>
      </c>
      <c r="K160" s="148">
        <f t="shared" si="182"/>
        <v>19571167.900000006</v>
      </c>
      <c r="L160" s="148">
        <f t="shared" si="182"/>
        <v>48026956.540000007</v>
      </c>
      <c r="M160" s="148">
        <f t="shared" si="182"/>
        <v>55222006.599999979</v>
      </c>
      <c r="N160" s="149">
        <f t="shared" si="182"/>
        <v>17731881.299999993</v>
      </c>
      <c r="O160" s="185">
        <f t="shared" si="182"/>
        <v>16866472.219999991</v>
      </c>
      <c r="P160" s="45">
        <f t="shared" si="182"/>
        <v>44746436.010000013</v>
      </c>
      <c r="Q160" s="45">
        <f t="shared" si="182"/>
        <v>5091866.6900000051</v>
      </c>
      <c r="R160" s="45">
        <f t="shared" si="182"/>
        <v>32374854.739999987</v>
      </c>
      <c r="S160" s="45">
        <f t="shared" ref="S160:T160" si="183">SUM(S155:S159)</f>
        <v>71367382.189999998</v>
      </c>
      <c r="T160" s="45">
        <f t="shared" si="183"/>
        <v>71452594.849999994</v>
      </c>
      <c r="U160" s="45">
        <f t="shared" ref="U160:V160" si="184">SUM(U155:U159)</f>
        <v>2309070.9900000077</v>
      </c>
      <c r="V160" s="45">
        <f t="shared" si="184"/>
        <v>16603231</v>
      </c>
      <c r="W160" s="45">
        <f t="shared" ref="W160" si="185">SUM(W155:W159)</f>
        <v>2309070.9900000077</v>
      </c>
      <c r="X160" s="45">
        <f t="shared" ref="X160:AA160" si="186">SUM(X155:X159)</f>
        <v>64405202.679999992</v>
      </c>
      <c r="Y160" s="45">
        <f t="shared" si="186"/>
        <v>73872261</v>
      </c>
      <c r="Z160" s="45">
        <v>48445884</v>
      </c>
      <c r="AA160" s="45">
        <f t="shared" si="186"/>
        <v>-302438.28999999352</v>
      </c>
      <c r="AB160" s="301">
        <v>28288405.670000017</v>
      </c>
      <c r="AC160" s="149"/>
      <c r="AD160" s="45">
        <f t="shared" si="147"/>
        <v>-7089631.3800000157</v>
      </c>
      <c r="AE160" s="150">
        <f t="shared" ref="AE160:AG160" si="187">SUM(AE155:AE159)</f>
        <v>52056458.470000014</v>
      </c>
      <c r="AF160" s="150">
        <f t="shared" si="187"/>
        <v>25239303.690000009</v>
      </c>
      <c r="AG160" s="150">
        <f t="shared" si="187"/>
        <v>2225178.3699999973</v>
      </c>
      <c r="AH160" s="150">
        <f t="shared" ref="AH160:AI160" si="188">SUM(AH155:AH159)</f>
        <v>21370107.82</v>
      </c>
      <c r="AI160" s="150">
        <f t="shared" si="188"/>
        <v>47666725.219999999</v>
      </c>
      <c r="AJ160" s="150">
        <f t="shared" ref="AJ160:AK160" si="189">SUM(AJ155:AJ159)</f>
        <v>5432208.4900000151</v>
      </c>
      <c r="AK160" s="150">
        <f t="shared" si="189"/>
        <v>26989374.400000013</v>
      </c>
      <c r="AL160" s="150">
        <f t="shared" ref="AL160:AM160" si="190">SUM(AL155:AL159)</f>
        <v>-17262096.909999996</v>
      </c>
      <c r="AM160" s="150">
        <f t="shared" si="190"/>
        <v>16378246.139999989</v>
      </c>
      <c r="AN160" s="150">
        <f t="shared" ref="AN160:AO160" si="191">SUM(AN155:AN159)</f>
        <v>18650254.400000021</v>
      </c>
      <c r="AO160" s="150">
        <f t="shared" si="191"/>
        <v>30714002.700000007</v>
      </c>
      <c r="AP160" s="150">
        <f t="shared" ref="AP160:AQ160" si="192">SUM(AP155:AP159)</f>
        <v>-17168910.509999987</v>
      </c>
      <c r="AQ160" s="150">
        <f t="shared" si="192"/>
        <v>-16458030.339999996</v>
      </c>
      <c r="AR160" s="151"/>
      <c r="AS160" s="45">
        <f t="shared" si="155"/>
        <v>28288405.670000017</v>
      </c>
    </row>
    <row r="161" spans="1:46" s="71" customFormat="1" x14ac:dyDescent="0.35">
      <c r="A161" s="171">
        <f>+A154+1</f>
        <v>17</v>
      </c>
      <c r="B161" s="126" t="s">
        <v>46</v>
      </c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1"/>
      <c r="O161" s="89"/>
      <c r="P161" s="90"/>
      <c r="Q161" s="90"/>
      <c r="R161" s="90"/>
      <c r="S161" s="90"/>
      <c r="T161" s="90"/>
      <c r="U161" s="227"/>
      <c r="V161" s="227"/>
      <c r="W161" s="227"/>
      <c r="X161" s="227"/>
      <c r="Y161" s="227"/>
      <c r="Z161" s="227"/>
      <c r="AA161" s="227"/>
      <c r="AB161" s="227"/>
      <c r="AC161" s="91"/>
      <c r="AD161" s="92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4"/>
      <c r="AS161" s="92"/>
    </row>
    <row r="162" spans="1:46" s="71" customFormat="1" x14ac:dyDescent="0.35">
      <c r="A162" s="171"/>
      <c r="B162" s="72" t="s">
        <v>37</v>
      </c>
      <c r="C162" s="73">
        <v>1882</v>
      </c>
      <c r="D162" s="74">
        <v>2008</v>
      </c>
      <c r="E162" s="74">
        <v>2205</v>
      </c>
      <c r="F162" s="76">
        <v>2273</v>
      </c>
      <c r="G162" s="74">
        <v>2281</v>
      </c>
      <c r="H162" s="76">
        <v>2249</v>
      </c>
      <c r="I162" s="74">
        <v>2194</v>
      </c>
      <c r="J162" s="76">
        <v>2071</v>
      </c>
      <c r="K162" s="74">
        <v>1901</v>
      </c>
      <c r="L162" s="76">
        <v>1783</v>
      </c>
      <c r="M162" s="76">
        <v>1557</v>
      </c>
      <c r="N162" s="127">
        <v>1396</v>
      </c>
      <c r="O162" s="73">
        <v>1329</v>
      </c>
      <c r="P162" s="76">
        <v>1222</v>
      </c>
      <c r="Q162" s="74">
        <v>932</v>
      </c>
      <c r="R162" s="76">
        <v>835</v>
      </c>
      <c r="S162" s="74">
        <v>784</v>
      </c>
      <c r="T162" s="76">
        <v>789</v>
      </c>
      <c r="U162" s="238">
        <v>835</v>
      </c>
      <c r="V162" s="238">
        <v>1181</v>
      </c>
      <c r="W162" s="238">
        <v>943</v>
      </c>
      <c r="X162" s="238">
        <v>899</v>
      </c>
      <c r="Y162" s="238">
        <v>1106</v>
      </c>
      <c r="Z162" s="238">
        <v>892</v>
      </c>
      <c r="AA162" s="238">
        <v>848</v>
      </c>
      <c r="AB162" s="238">
        <v>2005</v>
      </c>
      <c r="AC162" s="127"/>
      <c r="AD162" s="76">
        <f>O162-C162</f>
        <v>-553</v>
      </c>
      <c r="AE162" s="128">
        <f>P162-D162</f>
        <v>-786</v>
      </c>
      <c r="AF162" s="128">
        <f>Q162-E162</f>
        <v>-1273</v>
      </c>
      <c r="AG162" s="128">
        <f>R162-F162</f>
        <v>-1438</v>
      </c>
      <c r="AH162" s="128">
        <f>S162-G162</f>
        <v>-1497</v>
      </c>
      <c r="AI162" s="128">
        <f>T162-H162</f>
        <v>-1460</v>
      </c>
      <c r="AJ162" s="128">
        <f>U162-I162</f>
        <v>-1359</v>
      </c>
      <c r="AK162" s="128">
        <f>V162-J162</f>
        <v>-890</v>
      </c>
      <c r="AL162" s="128">
        <f>W162-K162</f>
        <v>-958</v>
      </c>
      <c r="AM162" s="128">
        <f>X162-L162</f>
        <v>-884</v>
      </c>
      <c r="AN162" s="128">
        <f>Y162-M162</f>
        <v>-451</v>
      </c>
      <c r="AO162" s="128">
        <f>Z162-N162</f>
        <v>-504</v>
      </c>
      <c r="AP162" s="128">
        <f>AA162-O162</f>
        <v>-481</v>
      </c>
      <c r="AQ162" s="128">
        <f>AB162-P162</f>
        <v>783</v>
      </c>
      <c r="AR162" s="130"/>
      <c r="AS162" s="76">
        <f>IF(ISERROR(GETPIVOTDATA("VALUE",'CSS WK pvt'!$I$2,"DT_FILE",AS$8,"CD_CO",AS$6,"TRIM_CAT",TRIM(B162),"TRIM_LINE",A161))=TRUE,0,GETPIVOTDATA("VALUE",'CSS WK pvt'!$I$2,"DT_FILE",AS$8,"CD_CO",AS$6,"TRIM_CAT",TRIM(B162),"TRIM_LINE",A161))</f>
        <v>2005</v>
      </c>
    </row>
    <row r="163" spans="1:46" s="71" customFormat="1" x14ac:dyDescent="0.35">
      <c r="A163" s="171"/>
      <c r="B163" s="254" t="s">
        <v>399</v>
      </c>
      <c r="C163" s="73"/>
      <c r="D163" s="74"/>
      <c r="E163" s="74"/>
      <c r="F163" s="76"/>
      <c r="G163" s="74"/>
      <c r="H163" s="76"/>
      <c r="I163" s="74"/>
      <c r="J163" s="76"/>
      <c r="K163" s="74"/>
      <c r="L163" s="76"/>
      <c r="M163" s="76"/>
      <c r="N163" s="127"/>
      <c r="O163" s="73"/>
      <c r="P163" s="76"/>
      <c r="Q163" s="74"/>
      <c r="R163" s="76"/>
      <c r="S163" s="74"/>
      <c r="T163" s="76"/>
      <c r="U163" s="238"/>
      <c r="V163" s="238"/>
      <c r="W163" s="253">
        <f>W162-W164</f>
        <v>515</v>
      </c>
      <c r="X163" s="253">
        <f>X162-X164</f>
        <v>471</v>
      </c>
      <c r="Y163" s="253">
        <f>Y162-Y164</f>
        <v>595</v>
      </c>
      <c r="Z163" s="253">
        <v>507</v>
      </c>
      <c r="AA163" s="283">
        <v>477</v>
      </c>
      <c r="AB163" s="283">
        <v>929</v>
      </c>
      <c r="AC163" s="127"/>
      <c r="AD163" s="76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30"/>
      <c r="AS163" s="76">
        <f>GETPIVOTDATA("VALUE",'CSS ESCO pvt'!$I$3,"DATE_FILE",$AS$8,"COMPANY",$AS$6,"TRIM_CAT","Residential-GRID","TRIM_LINE",A161)</f>
        <v>929</v>
      </c>
    </row>
    <row r="164" spans="1:46" s="71" customFormat="1" x14ac:dyDescent="0.35">
      <c r="A164" s="171"/>
      <c r="B164" s="254" t="s">
        <v>400</v>
      </c>
      <c r="C164" s="73"/>
      <c r="D164" s="74"/>
      <c r="E164" s="74"/>
      <c r="F164" s="76"/>
      <c r="G164" s="74"/>
      <c r="H164" s="76"/>
      <c r="I164" s="74"/>
      <c r="J164" s="76"/>
      <c r="K164" s="74"/>
      <c r="L164" s="76"/>
      <c r="M164" s="76"/>
      <c r="N164" s="127"/>
      <c r="O164" s="73"/>
      <c r="P164" s="76"/>
      <c r="Q164" s="74"/>
      <c r="R164" s="76"/>
      <c r="S164" s="74"/>
      <c r="T164" s="76"/>
      <c r="U164" s="238"/>
      <c r="V164" s="238"/>
      <c r="W164" s="253">
        <v>428</v>
      </c>
      <c r="X164" s="253">
        <v>428</v>
      </c>
      <c r="Y164" s="253">
        <v>511</v>
      </c>
      <c r="Z164" s="253">
        <v>385</v>
      </c>
      <c r="AA164" s="283">
        <v>371</v>
      </c>
      <c r="AB164" s="283">
        <v>1076</v>
      </c>
      <c r="AC164" s="127"/>
      <c r="AD164" s="76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30"/>
      <c r="AS164" s="92">
        <f>AS162-AS163</f>
        <v>1076</v>
      </c>
    </row>
    <row r="165" spans="1:46" s="71" customFormat="1" x14ac:dyDescent="0.35">
      <c r="A165" s="171"/>
      <c r="B165" s="72" t="s">
        <v>38</v>
      </c>
      <c r="C165" s="73">
        <v>4763</v>
      </c>
      <c r="D165" s="74">
        <v>5349</v>
      </c>
      <c r="E165" s="74">
        <v>6297</v>
      </c>
      <c r="F165" s="76">
        <v>6784</v>
      </c>
      <c r="G165" s="74">
        <v>7083</v>
      </c>
      <c r="H165" s="76">
        <v>7403</v>
      </c>
      <c r="I165" s="74">
        <v>7592</v>
      </c>
      <c r="J165" s="76">
        <v>7651</v>
      </c>
      <c r="K165" s="74">
        <v>7439</v>
      </c>
      <c r="L165" s="76">
        <v>7143</v>
      </c>
      <c r="M165" s="76">
        <v>6790</v>
      </c>
      <c r="N165" s="127">
        <v>6575</v>
      </c>
      <c r="O165" s="73">
        <v>6537</v>
      </c>
      <c r="P165" s="76">
        <v>6160</v>
      </c>
      <c r="Q165" s="74">
        <v>5366</v>
      </c>
      <c r="R165" s="76">
        <v>5051</v>
      </c>
      <c r="S165" s="74">
        <v>5246</v>
      </c>
      <c r="T165" s="76">
        <v>5219</v>
      </c>
      <c r="U165" s="238">
        <v>5185</v>
      </c>
      <c r="V165" s="238">
        <v>6062</v>
      </c>
      <c r="W165" s="238">
        <v>7012</v>
      </c>
      <c r="X165" s="238">
        <v>7615</v>
      </c>
      <c r="Y165" s="238">
        <v>8012</v>
      </c>
      <c r="Z165" s="238">
        <v>9060</v>
      </c>
      <c r="AA165" s="238">
        <v>9767</v>
      </c>
      <c r="AB165" s="238">
        <v>25160</v>
      </c>
      <c r="AC165" s="127"/>
      <c r="AD165" s="76">
        <f>O165-C165</f>
        <v>1774</v>
      </c>
      <c r="AE165" s="128">
        <f>P165-D165</f>
        <v>811</v>
      </c>
      <c r="AF165" s="128">
        <f>Q165-E165</f>
        <v>-931</v>
      </c>
      <c r="AG165" s="128">
        <f>R165-F165</f>
        <v>-1733</v>
      </c>
      <c r="AH165" s="128">
        <f>S165-G165</f>
        <v>-1837</v>
      </c>
      <c r="AI165" s="128">
        <f>T165-H165</f>
        <v>-2184</v>
      </c>
      <c r="AJ165" s="128">
        <f>U165-I165</f>
        <v>-2407</v>
      </c>
      <c r="AK165" s="128">
        <f>V165-J165</f>
        <v>-1589</v>
      </c>
      <c r="AL165" s="128">
        <f>W165-K165</f>
        <v>-427</v>
      </c>
      <c r="AM165" s="128">
        <f>X165-L165</f>
        <v>472</v>
      </c>
      <c r="AN165" s="128">
        <f>Y165-M165</f>
        <v>1222</v>
      </c>
      <c r="AO165" s="128">
        <f>Z165-N165</f>
        <v>2485</v>
      </c>
      <c r="AP165" s="128">
        <f>AA165-O165</f>
        <v>3230</v>
      </c>
      <c r="AQ165" s="128">
        <f>AB165-P165</f>
        <v>19000</v>
      </c>
      <c r="AR165" s="130"/>
      <c r="AS165" s="76">
        <f>IF(ISERROR(GETPIVOTDATA("VALUE",'CSS WK pvt'!$I$2,"DT_FILE",AS$8,"CD_CO",AS$6,"TRIM_CAT",TRIM(B165),"TRIM_LINE",A161))=TRUE,0,GETPIVOTDATA("VALUE",'CSS WK pvt'!$I$2,"DT_FILE",AS$8,"CD_CO",AS$6,"TRIM_CAT",TRIM(B165),"TRIM_LINE",A161))</f>
        <v>25160</v>
      </c>
    </row>
    <row r="166" spans="1:46" s="71" customFormat="1" x14ac:dyDescent="0.35">
      <c r="A166" s="171"/>
      <c r="B166" s="254" t="s">
        <v>399</v>
      </c>
      <c r="C166" s="73"/>
      <c r="D166" s="74"/>
      <c r="E166" s="74"/>
      <c r="F166" s="76"/>
      <c r="G166" s="74"/>
      <c r="H166" s="76"/>
      <c r="I166" s="74"/>
      <c r="J166" s="76"/>
      <c r="K166" s="74"/>
      <c r="L166" s="76"/>
      <c r="M166" s="76"/>
      <c r="N166" s="127"/>
      <c r="O166" s="73"/>
      <c r="P166" s="76"/>
      <c r="Q166" s="74"/>
      <c r="R166" s="76"/>
      <c r="S166" s="74"/>
      <c r="T166" s="76"/>
      <c r="U166" s="238"/>
      <c r="V166" s="238"/>
      <c r="W166" s="253">
        <f>W165-W167</f>
        <v>3507</v>
      </c>
      <c r="X166" s="253">
        <f>X165-X167</f>
        <v>3747</v>
      </c>
      <c r="Y166" s="253">
        <f>Y165-Y167</f>
        <v>3917</v>
      </c>
      <c r="Z166" s="253">
        <v>4314</v>
      </c>
      <c r="AA166" s="283">
        <v>4699</v>
      </c>
      <c r="AB166" s="283">
        <v>10888</v>
      </c>
      <c r="AC166" s="127"/>
      <c r="AD166" s="76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30"/>
      <c r="AS166" s="76">
        <f>GETPIVOTDATA("VALUE",'CSS ESCO pvt'!$I$3,"DATE_FILE",$AS$8,"COMPANY",$AS$6,"TRIM_CAT","Low Income Residential-GRID","TRIM_LINE",A161)</f>
        <v>10888</v>
      </c>
    </row>
    <row r="167" spans="1:46" s="71" customFormat="1" x14ac:dyDescent="0.35">
      <c r="A167" s="171"/>
      <c r="B167" s="254" t="s">
        <v>400</v>
      </c>
      <c r="C167" s="73"/>
      <c r="D167" s="74"/>
      <c r="E167" s="74"/>
      <c r="F167" s="76"/>
      <c r="G167" s="74"/>
      <c r="H167" s="76"/>
      <c r="I167" s="74"/>
      <c r="J167" s="76"/>
      <c r="K167" s="74"/>
      <c r="L167" s="76"/>
      <c r="M167" s="76"/>
      <c r="N167" s="127"/>
      <c r="O167" s="73"/>
      <c r="P167" s="76"/>
      <c r="Q167" s="74"/>
      <c r="R167" s="76"/>
      <c r="S167" s="74"/>
      <c r="T167" s="76"/>
      <c r="U167" s="238"/>
      <c r="V167" s="238"/>
      <c r="W167" s="253">
        <v>3505</v>
      </c>
      <c r="X167" s="253">
        <v>3868</v>
      </c>
      <c r="Y167" s="253">
        <v>4095</v>
      </c>
      <c r="Z167" s="253">
        <v>4746</v>
      </c>
      <c r="AA167" s="283">
        <v>5068</v>
      </c>
      <c r="AB167" s="283">
        <v>14272</v>
      </c>
      <c r="AC167" s="127"/>
      <c r="AD167" s="76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30"/>
      <c r="AS167" s="92">
        <f>AS165-AS166</f>
        <v>14272</v>
      </c>
    </row>
    <row r="168" spans="1:46" s="71" customFormat="1" x14ac:dyDescent="0.35">
      <c r="A168" s="171"/>
      <c r="B168" s="72" t="s">
        <v>39</v>
      </c>
      <c r="C168" s="73"/>
      <c r="D168" s="74"/>
      <c r="E168" s="74"/>
      <c r="F168" s="76"/>
      <c r="G168" s="74"/>
      <c r="H168" s="76"/>
      <c r="I168" s="74"/>
      <c r="J168" s="76"/>
      <c r="K168" s="74"/>
      <c r="L168" s="76"/>
      <c r="M168" s="76"/>
      <c r="N168" s="127"/>
      <c r="O168" s="73"/>
      <c r="P168" s="76">
        <v>0</v>
      </c>
      <c r="Q168" s="74">
        <v>0</v>
      </c>
      <c r="R168" s="76">
        <v>0</v>
      </c>
      <c r="S168" s="74">
        <v>0</v>
      </c>
      <c r="T168" s="76">
        <v>0</v>
      </c>
      <c r="U168" s="238">
        <v>0</v>
      </c>
      <c r="V168" s="238">
        <v>0</v>
      </c>
      <c r="W168" s="238">
        <v>0</v>
      </c>
      <c r="X168" s="238">
        <v>0</v>
      </c>
      <c r="Y168" s="238">
        <v>0</v>
      </c>
      <c r="Z168" s="238">
        <v>0</v>
      </c>
      <c r="AA168" s="238">
        <v>0</v>
      </c>
      <c r="AB168" s="238">
        <v>0</v>
      </c>
      <c r="AC168" s="127"/>
      <c r="AD168" s="76">
        <f>O168-C168</f>
        <v>0</v>
      </c>
      <c r="AE168" s="128">
        <f>P168-D168</f>
        <v>0</v>
      </c>
      <c r="AF168" s="128">
        <f>Q168-E168</f>
        <v>0</v>
      </c>
      <c r="AG168" s="128">
        <f>R168-F168</f>
        <v>0</v>
      </c>
      <c r="AH168" s="128">
        <f>S168-G168</f>
        <v>0</v>
      </c>
      <c r="AI168" s="128">
        <f>T168-H168</f>
        <v>0</v>
      </c>
      <c r="AJ168" s="128">
        <f>U168-I168</f>
        <v>0</v>
      </c>
      <c r="AK168" s="128">
        <f>V168-J168</f>
        <v>0</v>
      </c>
      <c r="AL168" s="128">
        <f>W168-K168</f>
        <v>0</v>
      </c>
      <c r="AM168" s="128">
        <f>X168-L168</f>
        <v>0</v>
      </c>
      <c r="AN168" s="128">
        <f>Y168-M168</f>
        <v>0</v>
      </c>
      <c r="AO168" s="128">
        <f>Z168-N168</f>
        <v>0</v>
      </c>
      <c r="AP168" s="128">
        <f>AA168-O168</f>
        <v>0</v>
      </c>
      <c r="AQ168" s="128">
        <f>AB168-P168</f>
        <v>0</v>
      </c>
      <c r="AR168" s="130"/>
      <c r="AS168" s="76">
        <f>IF(ISERROR(GETPIVOTDATA("VALUE",'CSS WK pvt'!$I$2,"DT_FILE",AS$8,"CD_CO",AS$6,"TRIM_CAT",TRIM(B168),"TRIM_LINE",A161))=TRUE,0,GETPIVOTDATA("VALUE",'CSS WK pvt'!$I$2,"DT_FILE",AS$8,"CD_CO",AS$6,"TRIM_CAT",TRIM(B168),"TRIM_LINE",A161))</f>
        <v>0</v>
      </c>
    </row>
    <row r="169" spans="1:46" s="71" customFormat="1" x14ac:dyDescent="0.35">
      <c r="A169" s="171"/>
      <c r="B169" s="72" t="s">
        <v>40</v>
      </c>
      <c r="C169" s="73"/>
      <c r="D169" s="74"/>
      <c r="E169" s="74"/>
      <c r="F169" s="76"/>
      <c r="G169" s="74"/>
      <c r="H169" s="76"/>
      <c r="I169" s="74"/>
      <c r="J169" s="76"/>
      <c r="K169" s="74"/>
      <c r="L169" s="76"/>
      <c r="M169" s="76"/>
      <c r="N169" s="127"/>
      <c r="O169" s="73"/>
      <c r="P169" s="76">
        <v>0</v>
      </c>
      <c r="Q169" s="74">
        <v>0</v>
      </c>
      <c r="R169" s="76">
        <v>0</v>
      </c>
      <c r="S169" s="74">
        <v>0</v>
      </c>
      <c r="T169" s="76">
        <v>0</v>
      </c>
      <c r="U169" s="238">
        <v>0</v>
      </c>
      <c r="V169" s="238">
        <v>0</v>
      </c>
      <c r="W169" s="238">
        <v>0</v>
      </c>
      <c r="X169" s="238">
        <v>0</v>
      </c>
      <c r="Y169" s="238">
        <v>0</v>
      </c>
      <c r="Z169" s="238">
        <v>0</v>
      </c>
      <c r="AA169" s="238">
        <v>0</v>
      </c>
      <c r="AB169" s="238">
        <v>0</v>
      </c>
      <c r="AC169" s="127"/>
      <c r="AD169" s="76">
        <f>O169-C169</f>
        <v>0</v>
      </c>
      <c r="AE169" s="128">
        <f>P169-D169</f>
        <v>0</v>
      </c>
      <c r="AF169" s="128">
        <f>Q169-E169</f>
        <v>0</v>
      </c>
      <c r="AG169" s="128">
        <f>R169-F169</f>
        <v>0</v>
      </c>
      <c r="AH169" s="128">
        <f>S169-G169</f>
        <v>0</v>
      </c>
      <c r="AI169" s="128">
        <f>T169-H169</f>
        <v>0</v>
      </c>
      <c r="AJ169" s="128">
        <f>U169-I169</f>
        <v>0</v>
      </c>
      <c r="AK169" s="128">
        <f>V169-J169</f>
        <v>0</v>
      </c>
      <c r="AL169" s="128">
        <f>W169-K169</f>
        <v>0</v>
      </c>
      <c r="AM169" s="128">
        <f>X169-L169</f>
        <v>0</v>
      </c>
      <c r="AN169" s="128">
        <f>Y169-M169</f>
        <v>0</v>
      </c>
      <c r="AO169" s="128">
        <f>Z169-N169</f>
        <v>0</v>
      </c>
      <c r="AP169" s="128">
        <f>AA169-O169</f>
        <v>0</v>
      </c>
      <c r="AQ169" s="128">
        <f>AB169-P169</f>
        <v>0</v>
      </c>
      <c r="AR169" s="130"/>
      <c r="AS169" s="76">
        <f>IF(ISERROR(GETPIVOTDATA("VALUE",'CSS WK pvt'!$I$2,"DT_FILE",AS$8,"CD_CO",AS$6,"TRIM_CAT",TRIM(B169),"TRIM_LINE",A161))=TRUE,0,GETPIVOTDATA("VALUE",'CSS WK pvt'!$I$2,"DT_FILE",AS$8,"CD_CO",AS$6,"TRIM_CAT",TRIM(B169),"TRIM_LINE",A161))</f>
        <v>0</v>
      </c>
    </row>
    <row r="170" spans="1:46" s="71" customFormat="1" x14ac:dyDescent="0.35">
      <c r="A170" s="171"/>
      <c r="B170" s="72" t="s">
        <v>41</v>
      </c>
      <c r="C170" s="73"/>
      <c r="D170" s="74"/>
      <c r="E170" s="74"/>
      <c r="F170" s="76"/>
      <c r="G170" s="74"/>
      <c r="H170" s="76"/>
      <c r="I170" s="74"/>
      <c r="J170" s="76"/>
      <c r="K170" s="74"/>
      <c r="L170" s="76"/>
      <c r="M170" s="76"/>
      <c r="N170" s="127"/>
      <c r="O170" s="73"/>
      <c r="P170" s="76">
        <v>0</v>
      </c>
      <c r="Q170" s="74">
        <v>0</v>
      </c>
      <c r="R170" s="76">
        <v>0</v>
      </c>
      <c r="S170" s="74">
        <v>0</v>
      </c>
      <c r="T170" s="76">
        <v>0</v>
      </c>
      <c r="U170" s="238">
        <v>0</v>
      </c>
      <c r="V170" s="238">
        <v>0</v>
      </c>
      <c r="W170" s="238">
        <v>0</v>
      </c>
      <c r="X170" s="238">
        <v>0</v>
      </c>
      <c r="Y170" s="238">
        <v>0</v>
      </c>
      <c r="Z170" s="238">
        <v>0</v>
      </c>
      <c r="AA170" s="238">
        <v>0</v>
      </c>
      <c r="AB170" s="238">
        <v>0</v>
      </c>
      <c r="AC170" s="127"/>
      <c r="AD170" s="76">
        <f>O170-C170</f>
        <v>0</v>
      </c>
      <c r="AE170" s="128">
        <f>P170-D170</f>
        <v>0</v>
      </c>
      <c r="AF170" s="128">
        <f>Q170-E170</f>
        <v>0</v>
      </c>
      <c r="AG170" s="128">
        <f>R170-F170</f>
        <v>0</v>
      </c>
      <c r="AH170" s="128">
        <f>S170-G170</f>
        <v>0</v>
      </c>
      <c r="AI170" s="128">
        <f>T170-H170</f>
        <v>0</v>
      </c>
      <c r="AJ170" s="128">
        <f>U170-I170</f>
        <v>0</v>
      </c>
      <c r="AK170" s="128">
        <f>V170-J170</f>
        <v>0</v>
      </c>
      <c r="AL170" s="128">
        <f>W170-K170</f>
        <v>0</v>
      </c>
      <c r="AM170" s="128">
        <f>X170-L170</f>
        <v>0</v>
      </c>
      <c r="AN170" s="128">
        <f>Y170-M170</f>
        <v>0</v>
      </c>
      <c r="AO170" s="128">
        <f>Z170-N170</f>
        <v>0</v>
      </c>
      <c r="AP170" s="128">
        <f>AA170-O170</f>
        <v>0</v>
      </c>
      <c r="AQ170" s="128">
        <f>AB170-P170</f>
        <v>0</v>
      </c>
      <c r="AR170" s="130"/>
      <c r="AS170" s="76">
        <f>IF(ISERROR(GETPIVOTDATA("VALUE",'CSS WK pvt'!$I$2,"DT_FILE",AS$8,"CD_CO",AS$6,"TRIM_CAT",TRIM(B170),"TRIM_LINE",A161))=TRUE,0,GETPIVOTDATA("VALUE",'CSS WK pvt'!$I$2,"DT_FILE",AS$8,"CD_CO",AS$6,"TRIM_CAT",TRIM(B170),"TRIM_LINE",A161))</f>
        <v>0</v>
      </c>
    </row>
    <row r="171" spans="1:46" s="87" customFormat="1" x14ac:dyDescent="0.35">
      <c r="A171" s="172"/>
      <c r="B171" s="72" t="s">
        <v>42</v>
      </c>
      <c r="C171" s="142">
        <f>SUM(C162:C170)</f>
        <v>6645</v>
      </c>
      <c r="D171" s="143">
        <f t="shared" ref="D171:Q171" si="193">SUM(D162:D170)</f>
        <v>7357</v>
      </c>
      <c r="E171" s="143">
        <f t="shared" si="193"/>
        <v>8502</v>
      </c>
      <c r="F171" s="144">
        <f t="shared" si="193"/>
        <v>9057</v>
      </c>
      <c r="G171" s="143">
        <f t="shared" si="193"/>
        <v>9364</v>
      </c>
      <c r="H171" s="144">
        <f t="shared" si="193"/>
        <v>9652</v>
      </c>
      <c r="I171" s="143">
        <f t="shared" si="193"/>
        <v>9786</v>
      </c>
      <c r="J171" s="144">
        <f t="shared" si="193"/>
        <v>9722</v>
      </c>
      <c r="K171" s="143">
        <f t="shared" si="193"/>
        <v>9340</v>
      </c>
      <c r="L171" s="144">
        <f t="shared" si="193"/>
        <v>8926</v>
      </c>
      <c r="M171" s="144">
        <f t="shared" si="193"/>
        <v>8347</v>
      </c>
      <c r="N171" s="145">
        <f t="shared" si="193"/>
        <v>7971</v>
      </c>
      <c r="O171" s="142">
        <f t="shared" si="193"/>
        <v>7866</v>
      </c>
      <c r="P171" s="144">
        <f t="shared" si="193"/>
        <v>7382</v>
      </c>
      <c r="Q171" s="144">
        <f t="shared" si="193"/>
        <v>6298</v>
      </c>
      <c r="R171" s="144">
        <v>5886</v>
      </c>
      <c r="S171" s="143">
        <v>6030</v>
      </c>
      <c r="T171" s="144">
        <v>6008</v>
      </c>
      <c r="U171" s="239">
        <v>6020</v>
      </c>
      <c r="V171" s="239">
        <v>7243</v>
      </c>
      <c r="W171" s="239">
        <f>SUM(W162+W165+W168+W169+W170)</f>
        <v>7955</v>
      </c>
      <c r="X171" s="239">
        <f t="shared" ref="X171:Y171" si="194">SUM(X162+X165+X168+X169+X170)</f>
        <v>8514</v>
      </c>
      <c r="Y171" s="239">
        <f t="shared" si="194"/>
        <v>9118</v>
      </c>
      <c r="Z171" s="239">
        <v>9952</v>
      </c>
      <c r="AA171" s="239">
        <f>SUM(AA162+AA165+AA168+AA169+AA170)</f>
        <v>10615</v>
      </c>
      <c r="AB171" s="239">
        <v>27165</v>
      </c>
      <c r="AC171" s="145"/>
      <c r="AD171" s="144">
        <f>SUM(AD162:AD170)</f>
        <v>1221</v>
      </c>
      <c r="AE171" s="146">
        <f t="shared" ref="AE171:AG171" si="195">SUM(AE162:AE170)</f>
        <v>25</v>
      </c>
      <c r="AF171" s="146">
        <f t="shared" si="195"/>
        <v>-2204</v>
      </c>
      <c r="AG171" s="146">
        <f t="shared" si="195"/>
        <v>-3171</v>
      </c>
      <c r="AH171" s="146">
        <f t="shared" ref="AH171:AI171" si="196">SUM(AH162:AH170)</f>
        <v>-3334</v>
      </c>
      <c r="AI171" s="146">
        <f t="shared" si="196"/>
        <v>-3644</v>
      </c>
      <c r="AJ171" s="146">
        <f t="shared" ref="AJ171:AK171" si="197">SUM(AJ162:AJ170)</f>
        <v>-3766</v>
      </c>
      <c r="AK171" s="146">
        <f t="shared" si="197"/>
        <v>-2479</v>
      </c>
      <c r="AL171" s="146">
        <f t="shared" ref="AL171:AM171" si="198">SUM(AL162:AL170)</f>
        <v>-1385</v>
      </c>
      <c r="AM171" s="146">
        <f t="shared" si="198"/>
        <v>-412</v>
      </c>
      <c r="AN171" s="146">
        <f t="shared" ref="AN171:AO171" si="199">SUM(AN162:AN170)</f>
        <v>771</v>
      </c>
      <c r="AO171" s="146">
        <f t="shared" si="199"/>
        <v>1981</v>
      </c>
      <c r="AP171" s="146">
        <f t="shared" ref="AP171:AQ171" si="200">SUM(AP162:AP170)</f>
        <v>2749</v>
      </c>
      <c r="AQ171" s="146">
        <f t="shared" si="200"/>
        <v>19783</v>
      </c>
      <c r="AR171" s="141"/>
      <c r="AS171" s="162">
        <f>AS162+AS165+AS168+AS169+AS170</f>
        <v>27165</v>
      </c>
    </row>
    <row r="172" spans="1:46" s="71" customFormat="1" x14ac:dyDescent="0.35">
      <c r="A172" s="171">
        <f>+A161+1</f>
        <v>18</v>
      </c>
      <c r="B172" s="131" t="s">
        <v>22</v>
      </c>
      <c r="C172" s="103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5"/>
      <c r="O172" s="103"/>
      <c r="P172" s="104"/>
      <c r="Q172" s="104"/>
      <c r="R172" s="104"/>
      <c r="S172" s="104"/>
      <c r="T172" s="104"/>
      <c r="U172" s="230"/>
      <c r="V172" s="230"/>
      <c r="W172" s="230"/>
      <c r="X172" s="230"/>
      <c r="Y172" s="230"/>
      <c r="Z172" s="230"/>
      <c r="AA172" s="230"/>
      <c r="AB172" s="230"/>
      <c r="AC172" s="105"/>
      <c r="AD172" s="106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8"/>
      <c r="AS172" s="106"/>
    </row>
    <row r="173" spans="1:46" s="71" customFormat="1" x14ac:dyDescent="0.35">
      <c r="A173" s="171"/>
      <c r="B173" s="72" t="s">
        <v>37</v>
      </c>
      <c r="C173" s="132"/>
      <c r="D173" s="78">
        <v>2277</v>
      </c>
      <c r="E173" s="78">
        <v>1914</v>
      </c>
      <c r="F173" s="78">
        <v>1880</v>
      </c>
      <c r="G173" s="78">
        <v>1015</v>
      </c>
      <c r="H173" s="129">
        <v>2078</v>
      </c>
      <c r="I173" s="78">
        <v>2118</v>
      </c>
      <c r="J173" s="129">
        <v>1232</v>
      </c>
      <c r="K173" s="78">
        <v>292</v>
      </c>
      <c r="L173" s="129"/>
      <c r="M173" s="129"/>
      <c r="N173" s="130"/>
      <c r="O173" s="132"/>
      <c r="P173" s="129"/>
      <c r="Q173" s="78"/>
      <c r="R173" s="129">
        <v>0</v>
      </c>
      <c r="S173" s="78">
        <v>0</v>
      </c>
      <c r="T173" s="129">
        <v>0</v>
      </c>
      <c r="U173" s="240">
        <v>0</v>
      </c>
      <c r="V173" s="240">
        <v>0</v>
      </c>
      <c r="W173" s="240">
        <v>0</v>
      </c>
      <c r="X173" s="240">
        <v>0</v>
      </c>
      <c r="Y173" s="240">
        <v>0</v>
      </c>
      <c r="Z173" s="240">
        <v>0</v>
      </c>
      <c r="AA173" s="240">
        <v>0</v>
      </c>
      <c r="AB173" s="240">
        <v>0</v>
      </c>
      <c r="AC173" s="130"/>
      <c r="AD173" s="132">
        <f>O173-C173</f>
        <v>0</v>
      </c>
      <c r="AE173" s="129">
        <f>P173-D173</f>
        <v>-2277</v>
      </c>
      <c r="AF173" s="129">
        <f>Q173-E173</f>
        <v>-1914</v>
      </c>
      <c r="AG173" s="129">
        <f>R173-F173</f>
        <v>-1880</v>
      </c>
      <c r="AH173" s="129">
        <f>S173-G173</f>
        <v>-1015</v>
      </c>
      <c r="AI173" s="129">
        <f>T173-H173</f>
        <v>-2078</v>
      </c>
      <c r="AJ173" s="129">
        <f>U173-I173</f>
        <v>-2118</v>
      </c>
      <c r="AK173" s="129">
        <f>V173-J173</f>
        <v>-1232</v>
      </c>
      <c r="AL173" s="129">
        <f>W173-K173</f>
        <v>-292</v>
      </c>
      <c r="AM173" s="129">
        <f>X173-L173</f>
        <v>0</v>
      </c>
      <c r="AN173" s="129">
        <f>Y173-M173</f>
        <v>0</v>
      </c>
      <c r="AO173" s="129">
        <f>Z173-N173</f>
        <v>0</v>
      </c>
      <c r="AP173" s="129">
        <f>AA173-O173</f>
        <v>0</v>
      </c>
      <c r="AQ173" s="129">
        <f>AB173-P173</f>
        <v>0</v>
      </c>
      <c r="AR173" s="130"/>
      <c r="AS173" s="76">
        <f>AT173</f>
        <v>0</v>
      </c>
      <c r="AT173" s="240">
        <v>0</v>
      </c>
    </row>
    <row r="174" spans="1:46" s="71" customFormat="1" x14ac:dyDescent="0.35">
      <c r="A174" s="171"/>
      <c r="B174" s="254" t="s">
        <v>399</v>
      </c>
      <c r="C174" s="132"/>
      <c r="D174" s="78"/>
      <c r="E174" s="78"/>
      <c r="F174" s="78"/>
      <c r="G174" s="78"/>
      <c r="H174" s="129"/>
      <c r="I174" s="78"/>
      <c r="J174" s="129"/>
      <c r="K174" s="78"/>
      <c r="L174" s="129"/>
      <c r="M174" s="129"/>
      <c r="N174" s="130"/>
      <c r="O174" s="132"/>
      <c r="P174" s="129"/>
      <c r="Q174" s="78"/>
      <c r="R174" s="129"/>
      <c r="S174" s="78"/>
      <c r="T174" s="129"/>
      <c r="U174" s="240"/>
      <c r="V174" s="240"/>
      <c r="W174" s="253">
        <f>W173-W175</f>
        <v>0</v>
      </c>
      <c r="X174" s="253">
        <f>X173-X175</f>
        <v>0</v>
      </c>
      <c r="Y174" s="253">
        <f>Y173-Y175</f>
        <v>0</v>
      </c>
      <c r="Z174" s="283">
        <v>0</v>
      </c>
      <c r="AA174" s="283">
        <v>0</v>
      </c>
      <c r="AB174" s="283">
        <v>0</v>
      </c>
      <c r="AC174" s="130"/>
      <c r="AD174" s="132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30"/>
      <c r="AS174" s="76">
        <v>0</v>
      </c>
      <c r="AT174" s="240">
        <v>0</v>
      </c>
    </row>
    <row r="175" spans="1:46" s="71" customFormat="1" x14ac:dyDescent="0.35">
      <c r="A175" s="171"/>
      <c r="B175" s="254" t="s">
        <v>400</v>
      </c>
      <c r="C175" s="132"/>
      <c r="D175" s="78"/>
      <c r="E175" s="78"/>
      <c r="F175" s="78"/>
      <c r="G175" s="78"/>
      <c r="H175" s="129"/>
      <c r="I175" s="78"/>
      <c r="J175" s="129"/>
      <c r="K175" s="78"/>
      <c r="L175" s="129"/>
      <c r="M175" s="129"/>
      <c r="N175" s="130"/>
      <c r="O175" s="132"/>
      <c r="P175" s="129"/>
      <c r="Q175" s="78"/>
      <c r="R175" s="129"/>
      <c r="S175" s="78"/>
      <c r="T175" s="129"/>
      <c r="U175" s="240"/>
      <c r="V175" s="240"/>
      <c r="W175" s="253">
        <v>0</v>
      </c>
      <c r="X175" s="253">
        <v>0</v>
      </c>
      <c r="Y175" s="253">
        <v>0</v>
      </c>
      <c r="Z175" s="283">
        <v>0</v>
      </c>
      <c r="AA175" s="283">
        <v>0</v>
      </c>
      <c r="AB175" s="283">
        <v>0</v>
      </c>
      <c r="AC175" s="130"/>
      <c r="AD175" s="132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30"/>
      <c r="AS175" s="76">
        <v>0</v>
      </c>
      <c r="AT175" s="240">
        <v>20</v>
      </c>
    </row>
    <row r="176" spans="1:46" s="71" customFormat="1" x14ac:dyDescent="0.35">
      <c r="A176" s="171"/>
      <c r="B176" s="72" t="s">
        <v>38</v>
      </c>
      <c r="C176" s="132"/>
      <c r="D176" s="78">
        <v>208</v>
      </c>
      <c r="E176" s="78">
        <v>749</v>
      </c>
      <c r="F176" s="78">
        <v>585</v>
      </c>
      <c r="G176" s="78">
        <v>353</v>
      </c>
      <c r="H176" s="129">
        <v>730</v>
      </c>
      <c r="I176" s="78">
        <v>673</v>
      </c>
      <c r="J176" s="129">
        <v>403</v>
      </c>
      <c r="K176" s="78">
        <v>25</v>
      </c>
      <c r="L176" s="129"/>
      <c r="M176" s="129"/>
      <c r="N176" s="130"/>
      <c r="O176" s="132"/>
      <c r="P176" s="129"/>
      <c r="Q176" s="78"/>
      <c r="R176" s="129">
        <v>0</v>
      </c>
      <c r="S176" s="78">
        <v>0</v>
      </c>
      <c r="T176" s="129">
        <v>0</v>
      </c>
      <c r="U176" s="240">
        <v>0</v>
      </c>
      <c r="V176" s="240">
        <v>0</v>
      </c>
      <c r="W176" s="240">
        <v>0</v>
      </c>
      <c r="X176" s="240">
        <v>0</v>
      </c>
      <c r="Y176" s="240">
        <v>0</v>
      </c>
      <c r="Z176" s="240">
        <v>0</v>
      </c>
      <c r="AA176" s="240">
        <v>0</v>
      </c>
      <c r="AB176" s="240">
        <v>0</v>
      </c>
      <c r="AC176" s="130"/>
      <c r="AD176" s="132">
        <f>O176-C176</f>
        <v>0</v>
      </c>
      <c r="AE176" s="129">
        <f>P176-D176</f>
        <v>-208</v>
      </c>
      <c r="AF176" s="129">
        <f>Q176-E176</f>
        <v>-749</v>
      </c>
      <c r="AG176" s="129">
        <f>R176-F176</f>
        <v>-585</v>
      </c>
      <c r="AH176" s="129">
        <f>S176-G176</f>
        <v>-353</v>
      </c>
      <c r="AI176" s="129">
        <f>T176-H176</f>
        <v>-730</v>
      </c>
      <c r="AJ176" s="129">
        <f>U176-I176</f>
        <v>-673</v>
      </c>
      <c r="AK176" s="129">
        <f>V176-J176</f>
        <v>-403</v>
      </c>
      <c r="AL176" s="129">
        <f>W176-K176</f>
        <v>-25</v>
      </c>
      <c r="AM176" s="129">
        <f>X176-L176</f>
        <v>0</v>
      </c>
      <c r="AN176" s="129">
        <f>Y176-M176</f>
        <v>0</v>
      </c>
      <c r="AO176" s="129">
        <f>Z176-N176</f>
        <v>0</v>
      </c>
      <c r="AP176" s="129">
        <f>AA176-O176</f>
        <v>0</v>
      </c>
      <c r="AQ176" s="129">
        <f>AB176-P176</f>
        <v>0</v>
      </c>
      <c r="AR176" s="130"/>
      <c r="AS176" s="76">
        <f>AT174</f>
        <v>0</v>
      </c>
      <c r="AT176" s="240">
        <v>0</v>
      </c>
    </row>
    <row r="177" spans="1:46" s="71" customFormat="1" x14ac:dyDescent="0.35">
      <c r="A177" s="171"/>
      <c r="B177" s="254" t="s">
        <v>399</v>
      </c>
      <c r="C177" s="132"/>
      <c r="D177" s="78"/>
      <c r="E177" s="78"/>
      <c r="F177" s="78"/>
      <c r="G177" s="78"/>
      <c r="H177" s="129"/>
      <c r="I177" s="78"/>
      <c r="J177" s="129"/>
      <c r="K177" s="78"/>
      <c r="L177" s="129"/>
      <c r="M177" s="129"/>
      <c r="N177" s="130"/>
      <c r="O177" s="132"/>
      <c r="P177" s="129"/>
      <c r="Q177" s="78"/>
      <c r="R177" s="129"/>
      <c r="S177" s="78"/>
      <c r="T177" s="129"/>
      <c r="U177" s="240"/>
      <c r="V177" s="240"/>
      <c r="W177" s="253">
        <f>W176-W178</f>
        <v>0</v>
      </c>
      <c r="X177" s="253">
        <f>X176-X178</f>
        <v>0</v>
      </c>
      <c r="Y177" s="253">
        <f>Y176-Y178</f>
        <v>0</v>
      </c>
      <c r="Z177" s="283">
        <v>0</v>
      </c>
      <c r="AA177" s="283">
        <v>0</v>
      </c>
      <c r="AB177" s="283">
        <v>0</v>
      </c>
      <c r="AC177" s="130"/>
      <c r="AD177" s="132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30"/>
      <c r="AS177" s="76">
        <v>0</v>
      </c>
      <c r="AT177" s="240">
        <v>0</v>
      </c>
    </row>
    <row r="178" spans="1:46" s="71" customFormat="1" x14ac:dyDescent="0.35">
      <c r="A178" s="171"/>
      <c r="B178" s="254" t="s">
        <v>400</v>
      </c>
      <c r="C178" s="132"/>
      <c r="D178" s="78"/>
      <c r="E178" s="78"/>
      <c r="F178" s="78"/>
      <c r="G178" s="78"/>
      <c r="H178" s="129"/>
      <c r="I178" s="78"/>
      <c r="J178" s="129"/>
      <c r="K178" s="78"/>
      <c r="L178" s="129"/>
      <c r="M178" s="129"/>
      <c r="N178" s="130"/>
      <c r="O178" s="132"/>
      <c r="P178" s="129"/>
      <c r="Q178" s="78"/>
      <c r="R178" s="129"/>
      <c r="S178" s="78"/>
      <c r="T178" s="129"/>
      <c r="U178" s="240"/>
      <c r="V178" s="240"/>
      <c r="W178" s="253">
        <v>0</v>
      </c>
      <c r="X178" s="253">
        <v>0</v>
      </c>
      <c r="Y178" s="253">
        <v>0</v>
      </c>
      <c r="Z178" s="283">
        <v>0</v>
      </c>
      <c r="AA178" s="283">
        <v>0</v>
      </c>
      <c r="AB178" s="283">
        <v>0</v>
      </c>
      <c r="AC178" s="130"/>
      <c r="AD178" s="132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30"/>
      <c r="AS178" s="76">
        <v>0</v>
      </c>
      <c r="AT178" s="241">
        <f t="shared" ref="AT178" si="201">SUM(AT173+AT174+AT175+AT176+AT177)</f>
        <v>20</v>
      </c>
    </row>
    <row r="179" spans="1:46" s="71" customFormat="1" x14ac:dyDescent="0.35">
      <c r="A179" s="171"/>
      <c r="B179" s="72" t="s">
        <v>39</v>
      </c>
      <c r="C179" s="132">
        <v>88</v>
      </c>
      <c r="D179" s="78">
        <v>64</v>
      </c>
      <c r="E179" s="78">
        <v>61</v>
      </c>
      <c r="F179" s="78">
        <v>89</v>
      </c>
      <c r="G179" s="78">
        <v>32</v>
      </c>
      <c r="H179" s="129">
        <v>78</v>
      </c>
      <c r="I179" s="78">
        <v>68</v>
      </c>
      <c r="J179" s="129">
        <v>36</v>
      </c>
      <c r="K179" s="78">
        <v>49</v>
      </c>
      <c r="L179" s="129">
        <v>37</v>
      </c>
      <c r="M179" s="129">
        <v>57</v>
      </c>
      <c r="N179" s="130">
        <v>94</v>
      </c>
      <c r="O179" s="132">
        <v>50</v>
      </c>
      <c r="P179" s="129"/>
      <c r="Q179" s="78"/>
      <c r="R179" s="129">
        <v>0</v>
      </c>
      <c r="S179" s="78">
        <v>0</v>
      </c>
      <c r="T179" s="129">
        <v>0</v>
      </c>
      <c r="U179" s="240">
        <v>0</v>
      </c>
      <c r="V179" s="240">
        <v>24</v>
      </c>
      <c r="W179" s="240">
        <v>29</v>
      </c>
      <c r="X179" s="240">
        <v>8</v>
      </c>
      <c r="Y179" s="240">
        <v>27</v>
      </c>
      <c r="Z179" s="240">
        <v>20</v>
      </c>
      <c r="AA179" s="240">
        <v>12</v>
      </c>
      <c r="AB179" s="240">
        <v>20</v>
      </c>
      <c r="AC179" s="130"/>
      <c r="AD179" s="132">
        <f>O179-C179</f>
        <v>-38</v>
      </c>
      <c r="AE179" s="129">
        <f>P179-D179</f>
        <v>-64</v>
      </c>
      <c r="AF179" s="129">
        <f>Q179-E179</f>
        <v>-61</v>
      </c>
      <c r="AG179" s="129">
        <f>R179-F179</f>
        <v>-89</v>
      </c>
      <c r="AH179" s="129">
        <f>S179-G179</f>
        <v>-32</v>
      </c>
      <c r="AI179" s="129">
        <f>T179-H179</f>
        <v>-78</v>
      </c>
      <c r="AJ179" s="129">
        <f>U179-I179</f>
        <v>-68</v>
      </c>
      <c r="AK179" s="129">
        <f>V179-J179</f>
        <v>-12</v>
      </c>
      <c r="AL179" s="129">
        <f>W179-K179</f>
        <v>-20</v>
      </c>
      <c r="AM179" s="129">
        <f>X179-L179</f>
        <v>-29</v>
      </c>
      <c r="AN179" s="129">
        <f>Y179-M179</f>
        <v>-30</v>
      </c>
      <c r="AO179" s="129">
        <f>Z179-N179</f>
        <v>-74</v>
      </c>
      <c r="AP179" s="129">
        <f>AA179-O179</f>
        <v>-38</v>
      </c>
      <c r="AQ179" s="129">
        <f>AB179-P179</f>
        <v>20</v>
      </c>
      <c r="AR179" s="130"/>
      <c r="AS179" s="76">
        <f t="shared" ref="AS179:AS180" si="202">AT175</f>
        <v>20</v>
      </c>
    </row>
    <row r="180" spans="1:46" s="71" customFormat="1" x14ac:dyDescent="0.35">
      <c r="A180" s="171"/>
      <c r="B180" s="72" t="s">
        <v>40</v>
      </c>
      <c r="C180" s="132"/>
      <c r="D180" s="78"/>
      <c r="E180" s="78"/>
      <c r="F180" s="78">
        <v>2</v>
      </c>
      <c r="G180" s="78">
        <v>1</v>
      </c>
      <c r="H180" s="129">
        <v>3</v>
      </c>
      <c r="I180" s="78"/>
      <c r="J180" s="129"/>
      <c r="K180" s="78"/>
      <c r="L180" s="129"/>
      <c r="M180" s="129">
        <v>2</v>
      </c>
      <c r="N180" s="130">
        <v>5</v>
      </c>
      <c r="O180" s="132">
        <v>1</v>
      </c>
      <c r="P180" s="129"/>
      <c r="Q180" s="78"/>
      <c r="R180" s="129">
        <v>0</v>
      </c>
      <c r="S180" s="78">
        <v>0</v>
      </c>
      <c r="T180" s="129">
        <v>0</v>
      </c>
      <c r="U180" s="240">
        <v>0</v>
      </c>
      <c r="V180" s="240">
        <v>4</v>
      </c>
      <c r="W180" s="240">
        <v>1</v>
      </c>
      <c r="X180" s="240">
        <v>0</v>
      </c>
      <c r="Y180" s="240">
        <v>0</v>
      </c>
      <c r="Z180" s="240">
        <v>1</v>
      </c>
      <c r="AA180" s="240">
        <v>0</v>
      </c>
      <c r="AB180" s="240">
        <v>0</v>
      </c>
      <c r="AC180" s="130"/>
      <c r="AD180" s="132">
        <f>O180-C180</f>
        <v>1</v>
      </c>
      <c r="AE180" s="129">
        <f>P180-D180</f>
        <v>0</v>
      </c>
      <c r="AF180" s="129">
        <f>Q180-E180</f>
        <v>0</v>
      </c>
      <c r="AG180" s="129">
        <f>R180-F180</f>
        <v>-2</v>
      </c>
      <c r="AH180" s="129">
        <f>S180-G180</f>
        <v>-1</v>
      </c>
      <c r="AI180" s="129">
        <f>T180-H180</f>
        <v>-3</v>
      </c>
      <c r="AJ180" s="129">
        <f>U180-I180</f>
        <v>0</v>
      </c>
      <c r="AK180" s="129">
        <f>V180-J180</f>
        <v>4</v>
      </c>
      <c r="AL180" s="129">
        <f>W180-K180</f>
        <v>1</v>
      </c>
      <c r="AM180" s="129">
        <f>X180-L180</f>
        <v>0</v>
      </c>
      <c r="AN180" s="129">
        <f>Y180-M180</f>
        <v>-2</v>
      </c>
      <c r="AO180" s="129">
        <f>Z180-N180</f>
        <v>-4</v>
      </c>
      <c r="AP180" s="129">
        <f>AA180-O180</f>
        <v>-1</v>
      </c>
      <c r="AQ180" s="129">
        <f>AB180-P180</f>
        <v>0</v>
      </c>
      <c r="AR180" s="130"/>
      <c r="AS180" s="76">
        <f t="shared" si="202"/>
        <v>0</v>
      </c>
    </row>
    <row r="181" spans="1:46" s="71" customFormat="1" x14ac:dyDescent="0.35">
      <c r="A181" s="171"/>
      <c r="B181" s="72" t="s">
        <v>41</v>
      </c>
      <c r="C181" s="132"/>
      <c r="D181" s="78"/>
      <c r="E181" s="78"/>
      <c r="F181" s="78"/>
      <c r="G181" s="78"/>
      <c r="H181" s="129"/>
      <c r="I181" s="78"/>
      <c r="J181" s="129"/>
      <c r="K181" s="78"/>
      <c r="L181" s="129"/>
      <c r="M181" s="129"/>
      <c r="N181" s="130"/>
      <c r="O181" s="132"/>
      <c r="P181" s="129"/>
      <c r="Q181" s="78"/>
      <c r="R181" s="129">
        <v>0</v>
      </c>
      <c r="S181" s="78">
        <v>0</v>
      </c>
      <c r="T181" s="129">
        <v>0</v>
      </c>
      <c r="U181" s="240">
        <v>0</v>
      </c>
      <c r="V181" s="240">
        <v>0</v>
      </c>
      <c r="W181" s="240">
        <v>0</v>
      </c>
      <c r="X181" s="240">
        <v>0</v>
      </c>
      <c r="Y181" s="240">
        <v>0</v>
      </c>
      <c r="Z181" s="240">
        <v>0</v>
      </c>
      <c r="AA181" s="240">
        <v>0</v>
      </c>
      <c r="AB181" s="240">
        <v>0</v>
      </c>
      <c r="AC181" s="130"/>
      <c r="AD181" s="132">
        <f>O181-C181</f>
        <v>0</v>
      </c>
      <c r="AE181" s="129">
        <f>P181-D181</f>
        <v>0</v>
      </c>
      <c r="AF181" s="129">
        <f>Q181-E181</f>
        <v>0</v>
      </c>
      <c r="AG181" s="129">
        <f>R181-F181</f>
        <v>0</v>
      </c>
      <c r="AH181" s="129">
        <f>S181-G181</f>
        <v>0</v>
      </c>
      <c r="AI181" s="129">
        <f>T181-H181</f>
        <v>0</v>
      </c>
      <c r="AJ181" s="129">
        <f>U181-I181</f>
        <v>0</v>
      </c>
      <c r="AK181" s="129">
        <f>V181-J181</f>
        <v>0</v>
      </c>
      <c r="AL181" s="129">
        <f>W181-K181</f>
        <v>0</v>
      </c>
      <c r="AM181" s="129">
        <f>X181-L181</f>
        <v>0</v>
      </c>
      <c r="AN181" s="129">
        <f>Y181-M181</f>
        <v>0</v>
      </c>
      <c r="AO181" s="129">
        <f>Z181-N181</f>
        <v>0</v>
      </c>
      <c r="AP181" s="129">
        <f>AA181-O181</f>
        <v>0</v>
      </c>
      <c r="AQ181" s="129">
        <f>AB181-P181</f>
        <v>0</v>
      </c>
      <c r="AR181" s="130"/>
      <c r="AS181" s="76">
        <f>AT177</f>
        <v>0</v>
      </c>
    </row>
    <row r="182" spans="1:46" s="87" customFormat="1" x14ac:dyDescent="0.35">
      <c r="A182" s="172"/>
      <c r="B182" s="72" t="s">
        <v>42</v>
      </c>
      <c r="C182" s="138">
        <f t="shared" ref="C182:Q182" si="203">SUM(C173:C181)</f>
        <v>88</v>
      </c>
      <c r="D182" s="139">
        <f t="shared" si="203"/>
        <v>2549</v>
      </c>
      <c r="E182" s="139">
        <f t="shared" si="203"/>
        <v>2724</v>
      </c>
      <c r="F182" s="139">
        <f t="shared" si="203"/>
        <v>2556</v>
      </c>
      <c r="G182" s="139">
        <f t="shared" si="203"/>
        <v>1401</v>
      </c>
      <c r="H182" s="140">
        <f t="shared" si="203"/>
        <v>2889</v>
      </c>
      <c r="I182" s="139">
        <f t="shared" si="203"/>
        <v>2859</v>
      </c>
      <c r="J182" s="140">
        <f t="shared" si="203"/>
        <v>1671</v>
      </c>
      <c r="K182" s="139">
        <f t="shared" si="203"/>
        <v>366</v>
      </c>
      <c r="L182" s="140">
        <f t="shared" si="203"/>
        <v>37</v>
      </c>
      <c r="M182" s="140">
        <f t="shared" si="203"/>
        <v>59</v>
      </c>
      <c r="N182" s="141">
        <f t="shared" si="203"/>
        <v>99</v>
      </c>
      <c r="O182" s="138">
        <f t="shared" si="203"/>
        <v>51</v>
      </c>
      <c r="P182" s="140">
        <f t="shared" si="203"/>
        <v>0</v>
      </c>
      <c r="Q182" s="140">
        <f t="shared" si="203"/>
        <v>0</v>
      </c>
      <c r="R182" s="140">
        <v>0</v>
      </c>
      <c r="S182" s="139">
        <v>0</v>
      </c>
      <c r="T182" s="140">
        <v>0</v>
      </c>
      <c r="U182" s="241">
        <v>0</v>
      </c>
      <c r="V182" s="241">
        <v>28</v>
      </c>
      <c r="W182" s="241">
        <f>SUM(W173+W176+W179+W180+W181)</f>
        <v>30</v>
      </c>
      <c r="X182" s="241">
        <f>SUM(X173+X176+X179+X180+X181)</f>
        <v>8</v>
      </c>
      <c r="Y182" s="241">
        <v>27</v>
      </c>
      <c r="Z182" s="241">
        <v>21</v>
      </c>
      <c r="AA182" s="239">
        <f>SUM(AA173+AA176+AA179+AA180+AA181)</f>
        <v>12</v>
      </c>
      <c r="AB182" s="239">
        <v>20</v>
      </c>
      <c r="AC182" s="141"/>
      <c r="AD182" s="138">
        <f>SUM(AD173:AD181)</f>
        <v>-37</v>
      </c>
      <c r="AE182" s="140">
        <f t="shared" ref="AE182:AG182" si="204">SUM(AE173:AE181)</f>
        <v>-2549</v>
      </c>
      <c r="AF182" s="140">
        <f t="shared" si="204"/>
        <v>-2724</v>
      </c>
      <c r="AG182" s="140">
        <f t="shared" si="204"/>
        <v>-2556</v>
      </c>
      <c r="AH182" s="140">
        <f t="shared" ref="AH182:AI182" si="205">SUM(AH173:AH181)</f>
        <v>-1401</v>
      </c>
      <c r="AI182" s="140">
        <f t="shared" si="205"/>
        <v>-2889</v>
      </c>
      <c r="AJ182" s="140">
        <f t="shared" ref="AJ182:AK182" si="206">SUM(AJ173:AJ181)</f>
        <v>-2859</v>
      </c>
      <c r="AK182" s="140">
        <f t="shared" si="206"/>
        <v>-1643</v>
      </c>
      <c r="AL182" s="140">
        <f t="shared" ref="AL182:AM182" si="207">SUM(AL173:AL181)</f>
        <v>-336</v>
      </c>
      <c r="AM182" s="140">
        <f t="shared" si="207"/>
        <v>-29</v>
      </c>
      <c r="AN182" s="140">
        <f t="shared" ref="AN182:AO182" si="208">SUM(AN173:AN181)</f>
        <v>-32</v>
      </c>
      <c r="AO182" s="140">
        <f t="shared" si="208"/>
        <v>-78</v>
      </c>
      <c r="AP182" s="140">
        <f t="shared" ref="AP182:AQ182" si="209">SUM(AP173:AP181)</f>
        <v>-39</v>
      </c>
      <c r="AQ182" s="140">
        <f t="shared" si="209"/>
        <v>20</v>
      </c>
      <c r="AR182" s="141"/>
      <c r="AS182" s="162">
        <f>AS173+AS176+AS179+AS180+AS181</f>
        <v>20</v>
      </c>
    </row>
    <row r="183" spans="1:46" s="71" customFormat="1" x14ac:dyDescent="0.35">
      <c r="A183" s="171">
        <f>+A172+1</f>
        <v>19</v>
      </c>
      <c r="B183" s="131" t="s">
        <v>21</v>
      </c>
      <c r="C183" s="103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5"/>
      <c r="O183" s="103"/>
      <c r="P183" s="104"/>
      <c r="Q183" s="104"/>
      <c r="R183" s="104"/>
      <c r="S183" s="104"/>
      <c r="T183" s="104"/>
      <c r="U183" s="230"/>
      <c r="V183" s="230"/>
      <c r="W183" s="230"/>
      <c r="X183" s="230"/>
      <c r="Y183" s="230"/>
      <c r="Z183" s="230"/>
      <c r="AA183" s="230"/>
      <c r="AB183" s="230"/>
      <c r="AC183" s="105"/>
      <c r="AD183" s="106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8"/>
      <c r="AS183" s="106"/>
    </row>
    <row r="184" spans="1:46" s="71" customFormat="1" x14ac:dyDescent="0.35">
      <c r="A184" s="171"/>
      <c r="B184" s="72" t="s">
        <v>37</v>
      </c>
      <c r="C184" s="132">
        <v>18995</v>
      </c>
      <c r="D184" s="78">
        <v>20783</v>
      </c>
      <c r="E184" s="78">
        <v>22714</v>
      </c>
      <c r="F184" s="78">
        <v>23461</v>
      </c>
      <c r="G184" s="78">
        <v>23001</v>
      </c>
      <c r="H184" s="129">
        <v>22263</v>
      </c>
      <c r="I184" s="78">
        <v>23456</v>
      </c>
      <c r="J184" s="129">
        <v>23458</v>
      </c>
      <c r="K184" s="78">
        <v>21665</v>
      </c>
      <c r="L184" s="129">
        <v>19990</v>
      </c>
      <c r="M184" s="129">
        <v>19634</v>
      </c>
      <c r="N184" s="130">
        <v>19934</v>
      </c>
      <c r="O184" s="132">
        <v>17241</v>
      </c>
      <c r="P184" s="129">
        <v>11723</v>
      </c>
      <c r="Q184" s="78">
        <v>8723</v>
      </c>
      <c r="R184" s="129">
        <v>8635</v>
      </c>
      <c r="S184" s="78">
        <v>8312</v>
      </c>
      <c r="T184" s="129">
        <v>8251</v>
      </c>
      <c r="U184" s="240">
        <v>9037</v>
      </c>
      <c r="V184" s="240">
        <v>10147</v>
      </c>
      <c r="W184" s="240">
        <v>10804</v>
      </c>
      <c r="X184" s="240">
        <v>10294</v>
      </c>
      <c r="Y184" s="240">
        <v>10872</v>
      </c>
      <c r="Z184" s="240">
        <v>10814</v>
      </c>
      <c r="AA184" s="240">
        <v>11742</v>
      </c>
      <c r="AB184" s="240">
        <v>13011</v>
      </c>
      <c r="AC184" s="130"/>
      <c r="AD184" s="132">
        <f>O184-C184</f>
        <v>-1754</v>
      </c>
      <c r="AE184" s="129">
        <f>P184-D184</f>
        <v>-9060</v>
      </c>
      <c r="AF184" s="129">
        <f>Q184-E184</f>
        <v>-13991</v>
      </c>
      <c r="AG184" s="129">
        <f>R184-F184</f>
        <v>-14826</v>
      </c>
      <c r="AH184" s="129">
        <f>S184-G184</f>
        <v>-14689</v>
      </c>
      <c r="AI184" s="129">
        <f>T184-H184</f>
        <v>-14012</v>
      </c>
      <c r="AJ184" s="129">
        <f>U184-I184</f>
        <v>-14419</v>
      </c>
      <c r="AK184" s="129">
        <f>V184-J184</f>
        <v>-13311</v>
      </c>
      <c r="AL184" s="129">
        <f>W184-K184</f>
        <v>-10861</v>
      </c>
      <c r="AM184" s="129">
        <f>X184-L184</f>
        <v>-9696</v>
      </c>
      <c r="AN184" s="129">
        <f>Y184-M184</f>
        <v>-8762</v>
      </c>
      <c r="AO184" s="129">
        <f>Z184-N184</f>
        <v>-9120</v>
      </c>
      <c r="AP184" s="129">
        <f>AA184-O184</f>
        <v>-5499</v>
      </c>
      <c r="AQ184" s="129">
        <f>AB184-P184</f>
        <v>1288</v>
      </c>
      <c r="AR184" s="130"/>
      <c r="AS184" s="76">
        <f>IF(ISERROR(GETPIVOTDATA("VALUE",'CSS WK pvt'!$I$2,"DT_FILE",AS$8,"CD_CO",AS$6,"TRIM_CAT",TRIM(B184),"TRIM_LINE",A183))=TRUE,0,GETPIVOTDATA("VALUE",'CSS WK pvt'!$I$2,"DT_FILE",AS$8,"CD_CO",AS$6,"TRIM_CAT",TRIM(B184),"TRIM_LINE",A183))</f>
        <v>13011</v>
      </c>
    </row>
    <row r="185" spans="1:46" s="71" customFormat="1" x14ac:dyDescent="0.35">
      <c r="A185" s="171"/>
      <c r="B185" s="254" t="s">
        <v>399</v>
      </c>
      <c r="C185" s="132"/>
      <c r="D185" s="78"/>
      <c r="E185" s="78"/>
      <c r="F185" s="78"/>
      <c r="G185" s="78"/>
      <c r="H185" s="129"/>
      <c r="I185" s="78"/>
      <c r="J185" s="129"/>
      <c r="K185" s="78"/>
      <c r="L185" s="129"/>
      <c r="M185" s="129"/>
      <c r="N185" s="130"/>
      <c r="O185" s="132"/>
      <c r="P185" s="129"/>
      <c r="Q185" s="78"/>
      <c r="R185" s="129"/>
      <c r="S185" s="78"/>
      <c r="T185" s="129"/>
      <c r="U185" s="240"/>
      <c r="V185" s="240"/>
      <c r="W185" s="253">
        <f>W184-W186</f>
        <v>5133</v>
      </c>
      <c r="X185" s="253">
        <f>X184-X186</f>
        <v>4853</v>
      </c>
      <c r="Y185" s="253">
        <f>Y184-Y186</f>
        <v>5298</v>
      </c>
      <c r="Z185" s="253">
        <v>5641</v>
      </c>
      <c r="AA185" s="283">
        <v>5855</v>
      </c>
      <c r="AB185" s="283">
        <v>6304</v>
      </c>
      <c r="AC185" s="130"/>
      <c r="AD185" s="132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30"/>
      <c r="AS185" s="76">
        <f>GETPIVOTDATA("VALUE",'CSS ESCO pvt'!$I$3,"DATE_FILE",$AS$8,"COMPANY",$AS$6,"TRIM_CAT","Residential-GRID","TRIM_LINE",A183)</f>
        <v>6304</v>
      </c>
    </row>
    <row r="186" spans="1:46" s="71" customFormat="1" x14ac:dyDescent="0.35">
      <c r="A186" s="171"/>
      <c r="B186" s="254" t="s">
        <v>400</v>
      </c>
      <c r="C186" s="132"/>
      <c r="D186" s="78"/>
      <c r="E186" s="78"/>
      <c r="F186" s="78"/>
      <c r="G186" s="78"/>
      <c r="H186" s="129"/>
      <c r="I186" s="78"/>
      <c r="J186" s="129"/>
      <c r="K186" s="78"/>
      <c r="L186" s="129"/>
      <c r="M186" s="129"/>
      <c r="N186" s="130"/>
      <c r="O186" s="132"/>
      <c r="P186" s="129"/>
      <c r="Q186" s="78"/>
      <c r="R186" s="129"/>
      <c r="S186" s="78"/>
      <c r="T186" s="129"/>
      <c r="U186" s="240"/>
      <c r="V186" s="240"/>
      <c r="W186" s="253">
        <v>5671</v>
      </c>
      <c r="X186" s="253">
        <v>5441</v>
      </c>
      <c r="Y186" s="253">
        <v>5574</v>
      </c>
      <c r="Z186" s="253">
        <v>5173</v>
      </c>
      <c r="AA186" s="283">
        <v>5887</v>
      </c>
      <c r="AB186" s="283">
        <v>6707</v>
      </c>
      <c r="AC186" s="130"/>
      <c r="AD186" s="132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30"/>
      <c r="AS186" s="92">
        <f>AS184-AS185</f>
        <v>6707</v>
      </c>
    </row>
    <row r="187" spans="1:46" s="71" customFormat="1" x14ac:dyDescent="0.35">
      <c r="A187" s="171"/>
      <c r="B187" s="72" t="s">
        <v>38</v>
      </c>
      <c r="C187" s="132">
        <v>5791</v>
      </c>
      <c r="D187" s="78">
        <v>6373</v>
      </c>
      <c r="E187" s="78">
        <v>8259</v>
      </c>
      <c r="F187" s="78">
        <v>8573</v>
      </c>
      <c r="G187" s="78">
        <v>8556</v>
      </c>
      <c r="H187" s="129">
        <v>8506</v>
      </c>
      <c r="I187" s="78">
        <v>8711</v>
      </c>
      <c r="J187" s="129">
        <v>8882</v>
      </c>
      <c r="K187" s="78">
        <v>8061</v>
      </c>
      <c r="L187" s="129">
        <v>7113</v>
      </c>
      <c r="M187" s="129">
        <v>6619</v>
      </c>
      <c r="N187" s="130">
        <v>6237</v>
      </c>
      <c r="O187" s="132">
        <v>5417</v>
      </c>
      <c r="P187" s="129">
        <v>4201</v>
      </c>
      <c r="Q187" s="78">
        <v>3372</v>
      </c>
      <c r="R187" s="129">
        <v>3214</v>
      </c>
      <c r="S187" s="78">
        <v>3312</v>
      </c>
      <c r="T187" s="129">
        <v>3142</v>
      </c>
      <c r="U187" s="240">
        <v>3194</v>
      </c>
      <c r="V187" s="240">
        <v>2981</v>
      </c>
      <c r="W187" s="240">
        <v>3024</v>
      </c>
      <c r="X187" s="240">
        <v>2877</v>
      </c>
      <c r="Y187" s="240">
        <v>2940</v>
      </c>
      <c r="Z187" s="240">
        <v>3106</v>
      </c>
      <c r="AA187" s="240">
        <v>3214</v>
      </c>
      <c r="AB187" s="240">
        <v>3468</v>
      </c>
      <c r="AC187" s="130"/>
      <c r="AD187" s="132">
        <f>O187-C187</f>
        <v>-374</v>
      </c>
      <c r="AE187" s="129">
        <f>P187-D187</f>
        <v>-2172</v>
      </c>
      <c r="AF187" s="129">
        <f>Q187-E187</f>
        <v>-4887</v>
      </c>
      <c r="AG187" s="129">
        <f>R187-F187</f>
        <v>-5359</v>
      </c>
      <c r="AH187" s="129">
        <f>S187-G187</f>
        <v>-5244</v>
      </c>
      <c r="AI187" s="129">
        <f>T187-H187</f>
        <v>-5364</v>
      </c>
      <c r="AJ187" s="129">
        <f>U187-I187</f>
        <v>-5517</v>
      </c>
      <c r="AK187" s="129">
        <f>V187-J187</f>
        <v>-5901</v>
      </c>
      <c r="AL187" s="129">
        <f>W187-K187</f>
        <v>-5037</v>
      </c>
      <c r="AM187" s="129">
        <f>X187-L187</f>
        <v>-4236</v>
      </c>
      <c r="AN187" s="129">
        <f>Y187-M187</f>
        <v>-3679</v>
      </c>
      <c r="AO187" s="129">
        <f>Z187-N187</f>
        <v>-3131</v>
      </c>
      <c r="AP187" s="129">
        <f>AA187-O187</f>
        <v>-2203</v>
      </c>
      <c r="AQ187" s="129">
        <f>AB187-P187</f>
        <v>-733</v>
      </c>
      <c r="AR187" s="130"/>
      <c r="AS187" s="76">
        <f>IF(ISERROR(GETPIVOTDATA("VALUE",'CSS WK pvt'!$I$2,"DT_FILE",AS$8,"CD_CO",AS$6,"TRIM_CAT",TRIM(B187),"TRIM_LINE",A183))=TRUE,0,GETPIVOTDATA("VALUE",'CSS WK pvt'!$I$2,"DT_FILE",AS$8,"CD_CO",AS$6,"TRIM_CAT",TRIM(B187),"TRIM_LINE",A183))</f>
        <v>3468</v>
      </c>
    </row>
    <row r="188" spans="1:46" s="71" customFormat="1" x14ac:dyDescent="0.35">
      <c r="A188" s="171"/>
      <c r="B188" s="254" t="s">
        <v>399</v>
      </c>
      <c r="C188" s="132"/>
      <c r="D188" s="78"/>
      <c r="E188" s="78"/>
      <c r="F188" s="78"/>
      <c r="G188" s="78"/>
      <c r="H188" s="129"/>
      <c r="I188" s="78"/>
      <c r="J188" s="129"/>
      <c r="K188" s="78"/>
      <c r="L188" s="129"/>
      <c r="M188" s="129"/>
      <c r="N188" s="130"/>
      <c r="O188" s="132"/>
      <c r="P188" s="129"/>
      <c r="Q188" s="78"/>
      <c r="R188" s="129"/>
      <c r="S188" s="78"/>
      <c r="T188" s="129"/>
      <c r="U188" s="240"/>
      <c r="V188" s="240"/>
      <c r="W188" s="253">
        <f>W187-W189</f>
        <v>1363</v>
      </c>
      <c r="X188" s="253">
        <f>X187-X189</f>
        <v>1344</v>
      </c>
      <c r="Y188" s="253">
        <f>Y187-Y189</f>
        <v>1441</v>
      </c>
      <c r="Z188" s="253">
        <v>1609</v>
      </c>
      <c r="AA188" s="283">
        <v>1623</v>
      </c>
      <c r="AB188" s="283">
        <v>1668</v>
      </c>
      <c r="AC188" s="130"/>
      <c r="AD188" s="132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30"/>
      <c r="AS188" s="76">
        <f>GETPIVOTDATA("VALUE",'CSS ESCO pvt'!$I$3,"DATE_FILE",$AS$8,"COMPANY",$AS$6,"TRIM_CAT","Low Income Residential-GRID","TRIM_LINE",A183)</f>
        <v>1668</v>
      </c>
    </row>
    <row r="189" spans="1:46" s="71" customFormat="1" x14ac:dyDescent="0.35">
      <c r="A189" s="171"/>
      <c r="B189" s="254" t="s">
        <v>400</v>
      </c>
      <c r="C189" s="132"/>
      <c r="D189" s="78"/>
      <c r="E189" s="78"/>
      <c r="F189" s="78"/>
      <c r="G189" s="78"/>
      <c r="H189" s="129"/>
      <c r="I189" s="78"/>
      <c r="J189" s="129"/>
      <c r="K189" s="78"/>
      <c r="L189" s="129"/>
      <c r="M189" s="129"/>
      <c r="N189" s="130"/>
      <c r="O189" s="132"/>
      <c r="P189" s="129"/>
      <c r="Q189" s="78"/>
      <c r="R189" s="129"/>
      <c r="S189" s="78"/>
      <c r="T189" s="129"/>
      <c r="U189" s="240"/>
      <c r="V189" s="240"/>
      <c r="W189" s="253">
        <v>1661</v>
      </c>
      <c r="X189" s="253">
        <v>1533</v>
      </c>
      <c r="Y189" s="253">
        <v>1499</v>
      </c>
      <c r="Z189" s="253">
        <v>1497</v>
      </c>
      <c r="AA189" s="283">
        <v>1591</v>
      </c>
      <c r="AB189" s="283">
        <v>1800</v>
      </c>
      <c r="AC189" s="130"/>
      <c r="AD189" s="132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30"/>
      <c r="AS189" s="92">
        <f>AS187-AS188</f>
        <v>1800</v>
      </c>
    </row>
    <row r="190" spans="1:46" s="71" customFormat="1" x14ac:dyDescent="0.35">
      <c r="A190" s="171"/>
      <c r="B190" s="72" t="s">
        <v>39</v>
      </c>
      <c r="C190" s="132">
        <v>445</v>
      </c>
      <c r="D190" s="78">
        <v>501</v>
      </c>
      <c r="E190" s="78">
        <v>606</v>
      </c>
      <c r="F190" s="78">
        <v>659</v>
      </c>
      <c r="G190" s="78">
        <v>614</v>
      </c>
      <c r="H190" s="129">
        <v>598</v>
      </c>
      <c r="I190" s="78">
        <v>590</v>
      </c>
      <c r="J190" s="129">
        <v>595</v>
      </c>
      <c r="K190" s="78">
        <v>494</v>
      </c>
      <c r="L190" s="129">
        <v>438</v>
      </c>
      <c r="M190" s="129">
        <v>477</v>
      </c>
      <c r="N190" s="130">
        <v>472</v>
      </c>
      <c r="O190" s="132">
        <v>392</v>
      </c>
      <c r="P190" s="129">
        <v>281</v>
      </c>
      <c r="Q190" s="78">
        <v>321</v>
      </c>
      <c r="R190" s="129">
        <v>381</v>
      </c>
      <c r="S190" s="78">
        <v>468</v>
      </c>
      <c r="T190" s="129">
        <v>649</v>
      </c>
      <c r="U190" s="240">
        <v>817</v>
      </c>
      <c r="V190" s="240">
        <v>1402</v>
      </c>
      <c r="W190" s="240">
        <v>1426</v>
      </c>
      <c r="X190" s="240">
        <v>1119</v>
      </c>
      <c r="Y190" s="240">
        <v>1054</v>
      </c>
      <c r="Z190" s="240">
        <v>995</v>
      </c>
      <c r="AA190" s="240">
        <v>1011</v>
      </c>
      <c r="AB190" s="240">
        <v>972</v>
      </c>
      <c r="AC190" s="130"/>
      <c r="AD190" s="132">
        <f>O190-C190</f>
        <v>-53</v>
      </c>
      <c r="AE190" s="129">
        <f>P190-D190</f>
        <v>-220</v>
      </c>
      <c r="AF190" s="129">
        <f>Q190-E190</f>
        <v>-285</v>
      </c>
      <c r="AG190" s="129">
        <f>R190-F190</f>
        <v>-278</v>
      </c>
      <c r="AH190" s="129">
        <f>S190-G190</f>
        <v>-146</v>
      </c>
      <c r="AI190" s="129">
        <f>T190-H190</f>
        <v>51</v>
      </c>
      <c r="AJ190" s="129">
        <f>U190-I190</f>
        <v>227</v>
      </c>
      <c r="AK190" s="129">
        <f>V190-J190</f>
        <v>807</v>
      </c>
      <c r="AL190" s="129">
        <f>W190-K190</f>
        <v>932</v>
      </c>
      <c r="AM190" s="129">
        <f>X190-L190</f>
        <v>681</v>
      </c>
      <c r="AN190" s="129">
        <f>Y190-M190</f>
        <v>577</v>
      </c>
      <c r="AO190" s="129">
        <f>Z190-N190</f>
        <v>523</v>
      </c>
      <c r="AP190" s="129">
        <f>AA190-O190</f>
        <v>619</v>
      </c>
      <c r="AQ190" s="129">
        <f>AB190-P190</f>
        <v>691</v>
      </c>
      <c r="AR190" s="130"/>
      <c r="AS190" s="76">
        <f>IF(ISERROR(GETPIVOTDATA("VALUE",'CSS WK pvt'!$I$2,"DT_FILE",AS$8,"CD_CO",AS$6,"TRIM_CAT",TRIM(B190),"TRIM_LINE",A183))=TRUE,0,GETPIVOTDATA("VALUE",'CSS WK pvt'!$I$2,"DT_FILE",AS$8,"CD_CO",AS$6,"TRIM_CAT",TRIM(B190),"TRIM_LINE",A183))</f>
        <v>972</v>
      </c>
    </row>
    <row r="191" spans="1:46" s="71" customFormat="1" x14ac:dyDescent="0.35">
      <c r="A191" s="171"/>
      <c r="B191" s="72" t="s">
        <v>40</v>
      </c>
      <c r="C191" s="132">
        <v>37</v>
      </c>
      <c r="D191" s="78">
        <v>42</v>
      </c>
      <c r="E191" s="78">
        <v>40</v>
      </c>
      <c r="F191" s="78">
        <v>42</v>
      </c>
      <c r="G191" s="78">
        <v>38</v>
      </c>
      <c r="H191" s="129">
        <v>42</v>
      </c>
      <c r="I191" s="78">
        <v>45</v>
      </c>
      <c r="J191" s="129">
        <v>43</v>
      </c>
      <c r="K191" s="78">
        <v>46</v>
      </c>
      <c r="L191" s="129">
        <v>41</v>
      </c>
      <c r="M191" s="129">
        <v>41</v>
      </c>
      <c r="N191" s="130">
        <v>33</v>
      </c>
      <c r="O191" s="132">
        <v>33</v>
      </c>
      <c r="P191" s="129">
        <v>34</v>
      </c>
      <c r="Q191" s="78">
        <v>40</v>
      </c>
      <c r="R191" s="129">
        <v>45</v>
      </c>
      <c r="S191" s="78">
        <v>46</v>
      </c>
      <c r="T191" s="129">
        <v>57</v>
      </c>
      <c r="U191" s="240">
        <v>81</v>
      </c>
      <c r="V191" s="240">
        <v>100</v>
      </c>
      <c r="W191" s="240">
        <v>100</v>
      </c>
      <c r="X191" s="240">
        <v>95</v>
      </c>
      <c r="Y191" s="240">
        <v>98</v>
      </c>
      <c r="Z191" s="240">
        <v>95</v>
      </c>
      <c r="AA191" s="240">
        <v>91</v>
      </c>
      <c r="AB191" s="240">
        <v>92</v>
      </c>
      <c r="AC191" s="130"/>
      <c r="AD191" s="132">
        <f>O191-C191</f>
        <v>-4</v>
      </c>
      <c r="AE191" s="129">
        <f>P191-D191</f>
        <v>-8</v>
      </c>
      <c r="AF191" s="129">
        <f>Q191-E191</f>
        <v>0</v>
      </c>
      <c r="AG191" s="129">
        <f>R191-F191</f>
        <v>3</v>
      </c>
      <c r="AH191" s="129">
        <f>S191-G191</f>
        <v>8</v>
      </c>
      <c r="AI191" s="129">
        <f>T191-H191</f>
        <v>15</v>
      </c>
      <c r="AJ191" s="129">
        <f>U191-I191</f>
        <v>36</v>
      </c>
      <c r="AK191" s="129">
        <f>V191-J191</f>
        <v>57</v>
      </c>
      <c r="AL191" s="129">
        <f>W191-K191</f>
        <v>54</v>
      </c>
      <c r="AM191" s="129">
        <f>X191-L191</f>
        <v>54</v>
      </c>
      <c r="AN191" s="129">
        <f>Y191-M191</f>
        <v>57</v>
      </c>
      <c r="AO191" s="129">
        <f>Z191-N191</f>
        <v>62</v>
      </c>
      <c r="AP191" s="129">
        <f>AA191-O191</f>
        <v>58</v>
      </c>
      <c r="AQ191" s="129">
        <f>AB191-P191</f>
        <v>58</v>
      </c>
      <c r="AR191" s="130"/>
      <c r="AS191" s="76">
        <f>IF(ISERROR(GETPIVOTDATA("VALUE",'CSS WK pvt'!$I$2,"DT_FILE",AS$8,"CD_CO",AS$6,"TRIM_CAT",TRIM(B191),"TRIM_LINE",A183))=TRUE,0,GETPIVOTDATA("VALUE",'CSS WK pvt'!$I$2,"DT_FILE",AS$8,"CD_CO",AS$6,"TRIM_CAT",TRIM(B191),"TRIM_LINE",A183))</f>
        <v>92</v>
      </c>
    </row>
    <row r="192" spans="1:46" s="71" customFormat="1" x14ac:dyDescent="0.35">
      <c r="A192" s="171"/>
      <c r="B192" s="72" t="s">
        <v>41</v>
      </c>
      <c r="C192" s="132">
        <v>6</v>
      </c>
      <c r="D192" s="78">
        <v>11</v>
      </c>
      <c r="E192" s="78">
        <v>8</v>
      </c>
      <c r="F192" s="78">
        <v>9</v>
      </c>
      <c r="G192" s="78">
        <v>13</v>
      </c>
      <c r="H192" s="129">
        <v>9</v>
      </c>
      <c r="I192" s="78">
        <v>11</v>
      </c>
      <c r="J192" s="129">
        <v>10</v>
      </c>
      <c r="K192" s="78">
        <v>10</v>
      </c>
      <c r="L192" s="129">
        <v>9</v>
      </c>
      <c r="M192" s="129">
        <v>8</v>
      </c>
      <c r="N192" s="130">
        <v>10</v>
      </c>
      <c r="O192" s="132">
        <v>10</v>
      </c>
      <c r="P192" s="129">
        <v>11</v>
      </c>
      <c r="Q192" s="78">
        <v>6</v>
      </c>
      <c r="R192" s="129">
        <v>12</v>
      </c>
      <c r="S192" s="78">
        <v>12</v>
      </c>
      <c r="T192" s="129">
        <v>16</v>
      </c>
      <c r="U192" s="240">
        <v>21</v>
      </c>
      <c r="V192" s="240">
        <v>26</v>
      </c>
      <c r="W192" s="240">
        <v>24</v>
      </c>
      <c r="X192" s="240">
        <v>24</v>
      </c>
      <c r="Y192" s="240">
        <v>27</v>
      </c>
      <c r="Z192" s="240">
        <v>25</v>
      </c>
      <c r="AA192" s="240">
        <v>23</v>
      </c>
      <c r="AB192" s="240">
        <v>22</v>
      </c>
      <c r="AC192" s="130"/>
      <c r="AD192" s="132">
        <f>O192-C192</f>
        <v>4</v>
      </c>
      <c r="AE192" s="129">
        <f>P192-D192</f>
        <v>0</v>
      </c>
      <c r="AF192" s="129">
        <f>Q192-E192</f>
        <v>-2</v>
      </c>
      <c r="AG192" s="129">
        <f>R192-F192</f>
        <v>3</v>
      </c>
      <c r="AH192" s="129">
        <f>S192-G192</f>
        <v>-1</v>
      </c>
      <c r="AI192" s="129">
        <f>T192-H192</f>
        <v>7</v>
      </c>
      <c r="AJ192" s="129">
        <f>U192-I192</f>
        <v>10</v>
      </c>
      <c r="AK192" s="129">
        <f>V192-J192</f>
        <v>16</v>
      </c>
      <c r="AL192" s="129">
        <f>W192-K192</f>
        <v>14</v>
      </c>
      <c r="AM192" s="129">
        <f>X192-L192</f>
        <v>15</v>
      </c>
      <c r="AN192" s="129">
        <f>Y192-M192</f>
        <v>19</v>
      </c>
      <c r="AO192" s="129">
        <f>Z192-N192</f>
        <v>15</v>
      </c>
      <c r="AP192" s="129">
        <f>AA192-O192</f>
        <v>13</v>
      </c>
      <c r="AQ192" s="129">
        <f>AB192-P192</f>
        <v>11</v>
      </c>
      <c r="AR192" s="130"/>
      <c r="AS192" s="76">
        <f>IF(ISERROR(GETPIVOTDATA("VALUE",'CSS WK pvt'!$I$2,"DT_FILE",AS$8,"CD_CO",AS$6,"TRIM_CAT",TRIM(B192),"TRIM_LINE",A183))=TRUE,0,GETPIVOTDATA("VALUE",'CSS WK pvt'!$I$2,"DT_FILE",AS$8,"CD_CO",AS$6,"TRIM_CAT",TRIM(B192),"TRIM_LINE",A183))</f>
        <v>22</v>
      </c>
    </row>
    <row r="193" spans="1:45" s="87" customFormat="1" ht="15" thickBot="1" x14ac:dyDescent="0.4">
      <c r="A193" s="172"/>
      <c r="B193" s="133" t="s">
        <v>42</v>
      </c>
      <c r="C193" s="134">
        <f>SUM(C184:C192)</f>
        <v>25274</v>
      </c>
      <c r="D193" s="135">
        <f t="shared" ref="D193:Q193" si="210">SUM(D184:D192)</f>
        <v>27710</v>
      </c>
      <c r="E193" s="135">
        <f t="shared" si="210"/>
        <v>31627</v>
      </c>
      <c r="F193" s="135">
        <f t="shared" si="210"/>
        <v>32744</v>
      </c>
      <c r="G193" s="135">
        <f t="shared" si="210"/>
        <v>32222</v>
      </c>
      <c r="H193" s="136">
        <f t="shared" si="210"/>
        <v>31418</v>
      </c>
      <c r="I193" s="135">
        <f t="shared" si="210"/>
        <v>32813</v>
      </c>
      <c r="J193" s="136">
        <f t="shared" si="210"/>
        <v>32988</v>
      </c>
      <c r="K193" s="135">
        <f t="shared" si="210"/>
        <v>30276</v>
      </c>
      <c r="L193" s="136">
        <f t="shared" si="210"/>
        <v>27591</v>
      </c>
      <c r="M193" s="136">
        <f t="shared" si="210"/>
        <v>26779</v>
      </c>
      <c r="N193" s="137">
        <f t="shared" si="210"/>
        <v>26686</v>
      </c>
      <c r="O193" s="134">
        <f t="shared" si="210"/>
        <v>23093</v>
      </c>
      <c r="P193" s="136">
        <f t="shared" si="210"/>
        <v>16250</v>
      </c>
      <c r="Q193" s="136">
        <f t="shared" si="210"/>
        <v>12462</v>
      </c>
      <c r="R193" s="136">
        <v>12287</v>
      </c>
      <c r="S193" s="135">
        <v>12150</v>
      </c>
      <c r="T193" s="136">
        <v>12115</v>
      </c>
      <c r="U193" s="242">
        <v>13150</v>
      </c>
      <c r="V193" s="242">
        <v>14656</v>
      </c>
      <c r="W193" s="242">
        <f>SUM(W184+W187+W190+W191+W192)</f>
        <v>15378</v>
      </c>
      <c r="X193" s="242">
        <f>SUM(X184+X187+X190+X191+X192)</f>
        <v>14409</v>
      </c>
      <c r="Y193" s="242">
        <v>14991</v>
      </c>
      <c r="Z193" s="242">
        <v>15035</v>
      </c>
      <c r="AA193" s="242">
        <f>SUM(AA184+AA187+AA190+AA191+AA192)</f>
        <v>16081</v>
      </c>
      <c r="AB193" s="242">
        <v>17565</v>
      </c>
      <c r="AC193" s="137"/>
      <c r="AD193" s="134">
        <f t="shared" ref="AD193" si="211">SUM(AD184:AD192)</f>
        <v>-2181</v>
      </c>
      <c r="AE193" s="136">
        <f t="shared" ref="AE193:AG193" si="212">SUM(AE184:AE192)</f>
        <v>-11460</v>
      </c>
      <c r="AF193" s="136">
        <f t="shared" si="212"/>
        <v>-19165</v>
      </c>
      <c r="AG193" s="136">
        <f t="shared" si="212"/>
        <v>-20457</v>
      </c>
      <c r="AH193" s="136">
        <f t="shared" ref="AH193:AI193" si="213">SUM(AH184:AH192)</f>
        <v>-20072</v>
      </c>
      <c r="AI193" s="136">
        <f t="shared" si="213"/>
        <v>-19303</v>
      </c>
      <c r="AJ193" s="136">
        <f t="shared" ref="AJ193:AK193" si="214">SUM(AJ184:AJ192)</f>
        <v>-19663</v>
      </c>
      <c r="AK193" s="136">
        <f t="shared" si="214"/>
        <v>-18332</v>
      </c>
      <c r="AL193" s="136">
        <f t="shared" ref="AL193:AM193" si="215">SUM(AL184:AL192)</f>
        <v>-14898</v>
      </c>
      <c r="AM193" s="136">
        <f t="shared" si="215"/>
        <v>-13182</v>
      </c>
      <c r="AN193" s="136">
        <f t="shared" ref="AN193:AO193" si="216">SUM(AN184:AN192)</f>
        <v>-11788</v>
      </c>
      <c r="AO193" s="136">
        <f t="shared" si="216"/>
        <v>-11651</v>
      </c>
      <c r="AP193" s="136">
        <f t="shared" ref="AP193:AQ193" si="217">SUM(AP184:AP192)</f>
        <v>-7012</v>
      </c>
      <c r="AQ193" s="136">
        <f t="shared" si="217"/>
        <v>1315</v>
      </c>
      <c r="AR193" s="137"/>
      <c r="AS193" s="134">
        <f>AS184+AS187+AS190+AS191+AS192</f>
        <v>17565</v>
      </c>
    </row>
    <row r="194" spans="1:45" s="71" customFormat="1" ht="15" thickTop="1" x14ac:dyDescent="0.35">
      <c r="A194" s="171">
        <f>+A183+1</f>
        <v>20</v>
      </c>
      <c r="B194" s="126" t="s">
        <v>347</v>
      </c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1"/>
      <c r="O194" s="89"/>
      <c r="P194" s="90"/>
      <c r="Q194" s="90"/>
      <c r="R194" s="90"/>
      <c r="S194" s="90"/>
      <c r="T194" s="90"/>
      <c r="U194" s="227"/>
      <c r="V194" s="227"/>
      <c r="W194" s="227"/>
      <c r="X194" s="227"/>
      <c r="Y194" s="227"/>
      <c r="Z194" s="227"/>
      <c r="AA194" s="227"/>
      <c r="AB194" s="227"/>
      <c r="AC194" s="91"/>
      <c r="AD194" s="92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4"/>
      <c r="AS194" s="92"/>
    </row>
    <row r="195" spans="1:45" s="71" customFormat="1" x14ac:dyDescent="0.35">
      <c r="A195" s="171"/>
      <c r="B195" s="72" t="s">
        <v>37</v>
      </c>
      <c r="C195" s="257">
        <v>92580915.019999996</v>
      </c>
      <c r="D195" s="258">
        <v>76115125.299999997</v>
      </c>
      <c r="E195" s="258">
        <v>71021794.120000005</v>
      </c>
      <c r="F195" s="259">
        <v>75588513.870000005</v>
      </c>
      <c r="G195" s="258">
        <v>100128342.31</v>
      </c>
      <c r="H195" s="259">
        <v>110224917.31999999</v>
      </c>
      <c r="I195" s="258">
        <v>92219244.629999995</v>
      </c>
      <c r="J195" s="259">
        <v>72763689.140000001</v>
      </c>
      <c r="K195" s="258">
        <v>82170102.010000005</v>
      </c>
      <c r="L195" s="259">
        <v>108011018.33</v>
      </c>
      <c r="M195" s="259">
        <v>118317275.66</v>
      </c>
      <c r="N195" s="260">
        <v>104055366.95999999</v>
      </c>
      <c r="O195" s="257">
        <v>97247055.760000005</v>
      </c>
      <c r="P195" s="259">
        <v>97161393.819999993</v>
      </c>
      <c r="Q195" s="258">
        <v>87157978</v>
      </c>
      <c r="R195" s="259">
        <v>92470861</v>
      </c>
      <c r="S195" s="258">
        <v>127384398</v>
      </c>
      <c r="T195" s="259">
        <v>143787541</v>
      </c>
      <c r="U195" s="261">
        <v>110185596</v>
      </c>
      <c r="V195" s="261">
        <v>83556381</v>
      </c>
      <c r="W195" s="261">
        <v>87918216</v>
      </c>
      <c r="X195" s="261">
        <v>105355336</v>
      </c>
      <c r="Y195" s="261">
        <v>124387934</v>
      </c>
      <c r="Z195" s="261">
        <v>121907245</v>
      </c>
      <c r="AA195" s="261">
        <v>102848714</v>
      </c>
      <c r="AB195" s="261">
        <v>94152489</v>
      </c>
      <c r="AC195" s="127"/>
      <c r="AD195" s="268">
        <f>O195-C195</f>
        <v>4666140.7400000095</v>
      </c>
      <c r="AE195" s="269">
        <f>P195-D195</f>
        <v>21046268.519999996</v>
      </c>
      <c r="AF195" s="269">
        <f>Q195-E195</f>
        <v>16136183.879999995</v>
      </c>
      <c r="AG195" s="269">
        <f>R195-F195</f>
        <v>16882347.129999995</v>
      </c>
      <c r="AH195" s="269">
        <f>S195-G195</f>
        <v>27256055.689999998</v>
      </c>
      <c r="AI195" s="269">
        <f>T195-H195</f>
        <v>33562623.680000007</v>
      </c>
      <c r="AJ195" s="269">
        <f>U195-I195</f>
        <v>17966351.370000005</v>
      </c>
      <c r="AK195" s="269">
        <f>V195-J195</f>
        <v>10792691.859999999</v>
      </c>
      <c r="AL195" s="269">
        <f>W195-K195</f>
        <v>5748113.9899999946</v>
      </c>
      <c r="AM195" s="269">
        <f>X195-L195</f>
        <v>-2655682.3299999982</v>
      </c>
      <c r="AN195" s="269">
        <f>Y195-M195</f>
        <v>6070658.3400000036</v>
      </c>
      <c r="AO195" s="269">
        <f>Z195-N195</f>
        <v>17851878.040000007</v>
      </c>
      <c r="AP195" s="269">
        <f>AA195-O195</f>
        <v>5601658.2399999946</v>
      </c>
      <c r="AQ195" s="269">
        <f>AB195-P195</f>
        <v>-3008904.8199999928</v>
      </c>
      <c r="AR195" s="130"/>
      <c r="AS195" s="76">
        <f>IF(ISERROR(GETPIVOTDATA("VALUE",'CSS WK pvt'!$I$2,"DT_FILE",AS$8,"CD_CO",AS$6,"TRIM_CAT",TRIM(B195),"TRIM_LINE",A194))=TRUE,0,GETPIVOTDATA("VALUE",'CSS WK pvt'!$I$2,"DT_FILE",AS$8,"CD_CO",AS$6,"TRIM_CAT",TRIM(B195),"TRIM_LINE",A194))</f>
        <v>94152489</v>
      </c>
    </row>
    <row r="196" spans="1:45" s="71" customFormat="1" x14ac:dyDescent="0.35">
      <c r="A196" s="171"/>
      <c r="B196" s="254" t="s">
        <v>399</v>
      </c>
      <c r="C196" s="257"/>
      <c r="D196" s="258"/>
      <c r="E196" s="258"/>
      <c r="F196" s="259"/>
      <c r="G196" s="258"/>
      <c r="H196" s="259"/>
      <c r="I196" s="258"/>
      <c r="J196" s="259"/>
      <c r="K196" s="258"/>
      <c r="L196" s="259"/>
      <c r="M196" s="259"/>
      <c r="N196" s="260"/>
      <c r="O196" s="257"/>
      <c r="P196" s="259"/>
      <c r="Q196" s="258"/>
      <c r="R196" s="259"/>
      <c r="S196" s="258"/>
      <c r="T196" s="259"/>
      <c r="U196" s="261"/>
      <c r="V196" s="261"/>
      <c r="W196" s="262">
        <f>W195-W197</f>
        <v>40994204.560000002</v>
      </c>
      <c r="X196" s="262">
        <f>X195-X197</f>
        <v>49316487.770000003</v>
      </c>
      <c r="Y196" s="262">
        <f>Y195-Y197</f>
        <v>58638960.140000001</v>
      </c>
      <c r="Z196" s="262">
        <v>56913864.350000001</v>
      </c>
      <c r="AA196" s="287">
        <v>47801173.119999997</v>
      </c>
      <c r="AB196" s="287">
        <v>44205730.539999999</v>
      </c>
      <c r="AC196" s="127"/>
      <c r="AD196" s="268"/>
      <c r="AE196" s="269"/>
      <c r="AF196" s="269"/>
      <c r="AG196" s="269"/>
      <c r="AH196" s="269"/>
      <c r="AI196" s="269"/>
      <c r="AJ196" s="269"/>
      <c r="AK196" s="269"/>
      <c r="AL196" s="269"/>
      <c r="AM196" s="269"/>
      <c r="AN196" s="269"/>
      <c r="AO196" s="269"/>
      <c r="AP196" s="269"/>
      <c r="AQ196" s="269"/>
      <c r="AR196" s="130"/>
      <c r="AS196" s="76">
        <f>GETPIVOTDATA("VALUE",'CSS ESCO pvt'!$I$3,"DATE_FILE",$AS$8,"COMPANY",$AS$6,"TRIM_CAT","Residential-GRID","TRIM_LINE",A194)</f>
        <v>44205730.539999999</v>
      </c>
    </row>
    <row r="197" spans="1:45" s="71" customFormat="1" x14ac:dyDescent="0.35">
      <c r="A197" s="171"/>
      <c r="B197" s="254" t="s">
        <v>400</v>
      </c>
      <c r="C197" s="257"/>
      <c r="D197" s="258"/>
      <c r="E197" s="258"/>
      <c r="F197" s="259"/>
      <c r="G197" s="258"/>
      <c r="H197" s="259"/>
      <c r="I197" s="258"/>
      <c r="J197" s="259"/>
      <c r="K197" s="258"/>
      <c r="L197" s="259"/>
      <c r="M197" s="259"/>
      <c r="N197" s="260"/>
      <c r="O197" s="257"/>
      <c r="P197" s="259"/>
      <c r="Q197" s="258"/>
      <c r="R197" s="259"/>
      <c r="S197" s="258"/>
      <c r="T197" s="259"/>
      <c r="U197" s="261"/>
      <c r="V197" s="261"/>
      <c r="W197" s="262">
        <v>46924011.439999998</v>
      </c>
      <c r="X197" s="262">
        <v>56038848.229999997</v>
      </c>
      <c r="Y197" s="262">
        <v>65748973.859999999</v>
      </c>
      <c r="Z197" s="256">
        <v>64993380.649999999</v>
      </c>
      <c r="AA197" s="287">
        <v>55047540.880000003</v>
      </c>
      <c r="AB197" s="287">
        <v>49946758.460000001</v>
      </c>
      <c r="AC197" s="127"/>
      <c r="AD197" s="268"/>
      <c r="AE197" s="269"/>
      <c r="AF197" s="269"/>
      <c r="AG197" s="269"/>
      <c r="AH197" s="269"/>
      <c r="AI197" s="269"/>
      <c r="AJ197" s="269"/>
      <c r="AK197" s="269"/>
      <c r="AL197" s="269"/>
      <c r="AM197" s="269"/>
      <c r="AN197" s="269"/>
      <c r="AO197" s="269"/>
      <c r="AP197" s="269"/>
      <c r="AQ197" s="269"/>
      <c r="AR197" s="130"/>
      <c r="AS197" s="92">
        <f>AS195-AS196</f>
        <v>49946758.460000001</v>
      </c>
    </row>
    <row r="198" spans="1:45" s="71" customFormat="1" x14ac:dyDescent="0.35">
      <c r="A198" s="171"/>
      <c r="B198" s="72" t="s">
        <v>38</v>
      </c>
      <c r="C198" s="257">
        <v>11474884.550000001</v>
      </c>
      <c r="D198" s="258">
        <v>8998566.6699999999</v>
      </c>
      <c r="E198" s="258">
        <v>8272775.4100000001</v>
      </c>
      <c r="F198" s="259">
        <v>8264801.1500000004</v>
      </c>
      <c r="G198" s="258">
        <v>10285085.65</v>
      </c>
      <c r="H198" s="259">
        <v>11455288.42</v>
      </c>
      <c r="I198" s="258">
        <v>9728701.6899999995</v>
      </c>
      <c r="J198" s="259">
        <v>7733509.8499999996</v>
      </c>
      <c r="K198" s="258">
        <v>8729644.7200000007</v>
      </c>
      <c r="L198" s="259">
        <v>11494312.279999999</v>
      </c>
      <c r="M198" s="259">
        <v>12808930.109999999</v>
      </c>
      <c r="N198" s="260">
        <v>11406465.039999999</v>
      </c>
      <c r="O198" s="257">
        <v>10703971.48</v>
      </c>
      <c r="P198" s="259">
        <v>9891512.2699999996</v>
      </c>
      <c r="Q198" s="258">
        <v>8547370</v>
      </c>
      <c r="R198" s="259">
        <v>8343187</v>
      </c>
      <c r="S198" s="258">
        <v>11754045</v>
      </c>
      <c r="T198" s="259">
        <v>12462064</v>
      </c>
      <c r="U198" s="261">
        <v>9564263</v>
      </c>
      <c r="V198" s="261">
        <v>7403585</v>
      </c>
      <c r="W198" s="261">
        <v>8180711</v>
      </c>
      <c r="X198" s="261">
        <v>9794686</v>
      </c>
      <c r="Y198" s="261">
        <v>12392765</v>
      </c>
      <c r="Z198" s="261">
        <v>12827280</v>
      </c>
      <c r="AA198" s="261">
        <v>11654812</v>
      </c>
      <c r="AB198" s="261">
        <v>10157902</v>
      </c>
      <c r="AC198" s="127"/>
      <c r="AD198" s="268">
        <f>O198-C198</f>
        <v>-770913.0700000003</v>
      </c>
      <c r="AE198" s="269">
        <f>P198-D198</f>
        <v>892945.59999999963</v>
      </c>
      <c r="AF198" s="269">
        <f>Q198-E198</f>
        <v>274594.58999999985</v>
      </c>
      <c r="AG198" s="269">
        <f>R198-F198</f>
        <v>78385.849999999627</v>
      </c>
      <c r="AH198" s="269">
        <f>S198-G198</f>
        <v>1468959.3499999996</v>
      </c>
      <c r="AI198" s="269">
        <f>T198-H198</f>
        <v>1006775.5800000001</v>
      </c>
      <c r="AJ198" s="269">
        <f>U198-I198</f>
        <v>-164438.68999999948</v>
      </c>
      <c r="AK198" s="269">
        <f>V198-J198</f>
        <v>-329924.84999999963</v>
      </c>
      <c r="AL198" s="269">
        <f>W198-K198</f>
        <v>-548933.72000000067</v>
      </c>
      <c r="AM198" s="269">
        <f>X198-L198</f>
        <v>-1699626.2799999993</v>
      </c>
      <c r="AN198" s="269">
        <f>Y198-M198</f>
        <v>-416165.1099999994</v>
      </c>
      <c r="AO198" s="269">
        <f>Z198-N198</f>
        <v>1420814.9600000009</v>
      </c>
      <c r="AP198" s="269">
        <f>AA198-O198</f>
        <v>950840.51999999955</v>
      </c>
      <c r="AQ198" s="269">
        <f>AB198-P198</f>
        <v>266389.73000000045</v>
      </c>
      <c r="AR198" s="130"/>
      <c r="AS198" s="76">
        <f>IF(ISERROR(GETPIVOTDATA("VALUE",'CSS WK pvt'!$I$2,"DT_FILE",AS$8,"CD_CO",AS$6,"TRIM_CAT",TRIM(B198),"TRIM_LINE",A194))=TRUE,0,GETPIVOTDATA("VALUE",'CSS WK pvt'!$I$2,"DT_FILE",AS$8,"CD_CO",AS$6,"TRIM_CAT",TRIM(B198),"TRIM_LINE",A194))</f>
        <v>10157902</v>
      </c>
    </row>
    <row r="199" spans="1:45" s="71" customFormat="1" x14ac:dyDescent="0.35">
      <c r="A199" s="171"/>
      <c r="B199" s="254" t="s">
        <v>399</v>
      </c>
      <c r="C199" s="257"/>
      <c r="D199" s="258"/>
      <c r="E199" s="258"/>
      <c r="F199" s="259"/>
      <c r="G199" s="258"/>
      <c r="H199" s="259"/>
      <c r="I199" s="258"/>
      <c r="J199" s="259"/>
      <c r="K199" s="258"/>
      <c r="L199" s="259"/>
      <c r="M199" s="259"/>
      <c r="N199" s="260"/>
      <c r="O199" s="257"/>
      <c r="P199" s="259"/>
      <c r="Q199" s="258"/>
      <c r="R199" s="259"/>
      <c r="S199" s="258"/>
      <c r="T199" s="259"/>
      <c r="U199" s="261"/>
      <c r="V199" s="261"/>
      <c r="W199" s="262">
        <f>W198-W200</f>
        <v>3501737.29</v>
      </c>
      <c r="X199" s="262">
        <f>X198-X200</f>
        <v>4459094.5199999996</v>
      </c>
      <c r="Y199" s="262">
        <f>Y198-Y200</f>
        <v>5657640.0599999996</v>
      </c>
      <c r="Z199" s="262">
        <v>5967843.9900000002</v>
      </c>
      <c r="AA199" s="287">
        <v>5357837.54</v>
      </c>
      <c r="AB199" s="287">
        <v>4678963.83</v>
      </c>
      <c r="AC199" s="127"/>
      <c r="AD199" s="268"/>
      <c r="AE199" s="269"/>
      <c r="AF199" s="269"/>
      <c r="AG199" s="269"/>
      <c r="AH199" s="269"/>
      <c r="AI199" s="269"/>
      <c r="AJ199" s="269"/>
      <c r="AK199" s="269"/>
      <c r="AL199" s="269"/>
      <c r="AM199" s="269"/>
      <c r="AN199" s="269"/>
      <c r="AO199" s="269"/>
      <c r="AP199" s="269"/>
      <c r="AQ199" s="269"/>
      <c r="AR199" s="130"/>
      <c r="AS199" s="76">
        <f>GETPIVOTDATA("VALUE",'CSS ESCO pvt'!$I$3,"DATE_FILE",$AS$8,"COMPANY",$AS$6,"TRIM_CAT","Low Income Residential-GRID","TRIM_LINE",A194)</f>
        <v>4678963.83</v>
      </c>
    </row>
    <row r="200" spans="1:45" s="71" customFormat="1" x14ac:dyDescent="0.35">
      <c r="A200" s="171"/>
      <c r="B200" s="254" t="s">
        <v>400</v>
      </c>
      <c r="C200" s="257"/>
      <c r="D200" s="258"/>
      <c r="E200" s="258"/>
      <c r="F200" s="259"/>
      <c r="G200" s="258"/>
      <c r="H200" s="259"/>
      <c r="I200" s="258"/>
      <c r="J200" s="259"/>
      <c r="K200" s="258"/>
      <c r="L200" s="259"/>
      <c r="M200" s="259"/>
      <c r="N200" s="260"/>
      <c r="O200" s="257"/>
      <c r="P200" s="259"/>
      <c r="Q200" s="258"/>
      <c r="R200" s="259"/>
      <c r="S200" s="258"/>
      <c r="T200" s="259"/>
      <c r="U200" s="261"/>
      <c r="V200" s="261"/>
      <c r="W200" s="262">
        <v>4678973.71</v>
      </c>
      <c r="X200" s="262">
        <v>5335591.4800000004</v>
      </c>
      <c r="Y200" s="262">
        <v>6735124.9400000004</v>
      </c>
      <c r="Z200" s="256">
        <v>6859436.0099999998</v>
      </c>
      <c r="AA200" s="287">
        <v>6296974.46</v>
      </c>
      <c r="AB200" s="287">
        <v>5478938.1699999999</v>
      </c>
      <c r="AC200" s="127"/>
      <c r="AD200" s="268"/>
      <c r="AE200" s="269"/>
      <c r="AF200" s="269"/>
      <c r="AG200" s="269"/>
      <c r="AH200" s="269"/>
      <c r="AI200" s="269"/>
      <c r="AJ200" s="269"/>
      <c r="AK200" s="269"/>
      <c r="AL200" s="269"/>
      <c r="AM200" s="269"/>
      <c r="AN200" s="269"/>
      <c r="AO200" s="269"/>
      <c r="AP200" s="269"/>
      <c r="AQ200" s="269"/>
      <c r="AR200" s="130"/>
      <c r="AS200" s="92">
        <f>AS198-AS199</f>
        <v>5478938.1699999999</v>
      </c>
    </row>
    <row r="201" spans="1:45" s="71" customFormat="1" x14ac:dyDescent="0.35">
      <c r="A201" s="171"/>
      <c r="B201" s="72" t="s">
        <v>39</v>
      </c>
      <c r="C201" s="257">
        <v>26513249.379999999</v>
      </c>
      <c r="D201" s="258">
        <v>22838535.949999999</v>
      </c>
      <c r="E201" s="258">
        <v>20313064.690000001</v>
      </c>
      <c r="F201" s="259">
        <v>21361020.059999999</v>
      </c>
      <c r="G201" s="258">
        <v>23924517.210000001</v>
      </c>
      <c r="H201" s="259">
        <v>25825022.82</v>
      </c>
      <c r="I201" s="258">
        <v>23532193.510000002</v>
      </c>
      <c r="J201" s="259">
        <v>20051038.890000001</v>
      </c>
      <c r="K201" s="258">
        <v>21371428.18</v>
      </c>
      <c r="L201" s="259">
        <v>27471179.699999999</v>
      </c>
      <c r="M201" s="259">
        <v>28540246.149999999</v>
      </c>
      <c r="N201" s="260">
        <v>27174500.82</v>
      </c>
      <c r="O201" s="257">
        <v>25275615.66</v>
      </c>
      <c r="P201" s="259">
        <v>23995167.120000001</v>
      </c>
      <c r="Q201" s="258">
        <v>19827429</v>
      </c>
      <c r="R201" s="259">
        <v>20598714</v>
      </c>
      <c r="S201" s="258">
        <v>25537659</v>
      </c>
      <c r="T201" s="259">
        <v>26952631</v>
      </c>
      <c r="U201" s="261">
        <v>23712210</v>
      </c>
      <c r="V201" s="261">
        <v>20248626</v>
      </c>
      <c r="W201" s="261">
        <v>20594100</v>
      </c>
      <c r="X201" s="261">
        <v>23621743</v>
      </c>
      <c r="Y201" s="261">
        <v>27821588</v>
      </c>
      <c r="Z201" s="261">
        <v>28869573</v>
      </c>
      <c r="AA201" s="261">
        <v>25336353</v>
      </c>
      <c r="AB201" s="261">
        <v>24921384</v>
      </c>
      <c r="AC201" s="127"/>
      <c r="AD201" s="268">
        <f>O201-C201</f>
        <v>-1237633.7199999988</v>
      </c>
      <c r="AE201" s="269">
        <f>P201-D201</f>
        <v>1156631.1700000018</v>
      </c>
      <c r="AF201" s="269">
        <f>Q201-E201</f>
        <v>-485635.69000000134</v>
      </c>
      <c r="AG201" s="269">
        <f>R201-F201</f>
        <v>-762306.05999999866</v>
      </c>
      <c r="AH201" s="269">
        <f>S201-G201</f>
        <v>1613141.7899999991</v>
      </c>
      <c r="AI201" s="269">
        <f>T201-H201</f>
        <v>1127608.1799999997</v>
      </c>
      <c r="AJ201" s="269">
        <f>U201-I201</f>
        <v>180016.48999999836</v>
      </c>
      <c r="AK201" s="269">
        <f>V201-J201</f>
        <v>197587.1099999994</v>
      </c>
      <c r="AL201" s="269">
        <f>W201-K201</f>
        <v>-777328.1799999997</v>
      </c>
      <c r="AM201" s="269">
        <f>X201-L201</f>
        <v>-3849436.6999999993</v>
      </c>
      <c r="AN201" s="269">
        <f>Y201-M201</f>
        <v>-718658.14999999851</v>
      </c>
      <c r="AO201" s="269">
        <f>Z201-N201</f>
        <v>1695072.1799999997</v>
      </c>
      <c r="AP201" s="269">
        <f>AA201-O201</f>
        <v>60737.339999999851</v>
      </c>
      <c r="AQ201" s="269">
        <f>AB201-P201</f>
        <v>926216.87999999896</v>
      </c>
      <c r="AR201" s="130"/>
      <c r="AS201" s="76">
        <f>IF(ISERROR(GETPIVOTDATA("VALUE",'CSS WK pvt'!$I$2,"DT_FILE",AS$8,"CD_CO",AS$6,"TRIM_CAT",TRIM(B201),"TRIM_LINE",A194))=TRUE,0,GETPIVOTDATA("VALUE",'CSS WK pvt'!$I$2,"DT_FILE",AS$8,"CD_CO",AS$6,"TRIM_CAT",TRIM(B201),"TRIM_LINE",A194))</f>
        <v>24921384</v>
      </c>
    </row>
    <row r="202" spans="1:45" s="71" customFormat="1" x14ac:dyDescent="0.35">
      <c r="A202" s="171"/>
      <c r="B202" s="72" t="s">
        <v>40</v>
      </c>
      <c r="C202" s="257">
        <v>24977745.989999998</v>
      </c>
      <c r="D202" s="258">
        <v>21794886.420000002</v>
      </c>
      <c r="E202" s="258">
        <v>20577345.73</v>
      </c>
      <c r="F202" s="259">
        <v>21830117.850000001</v>
      </c>
      <c r="G202" s="258">
        <v>23561301.239999998</v>
      </c>
      <c r="H202" s="259">
        <v>24229865</v>
      </c>
      <c r="I202" s="258">
        <v>23292095.120000001</v>
      </c>
      <c r="J202" s="259">
        <v>20990372.32</v>
      </c>
      <c r="K202" s="258">
        <v>20738013.16</v>
      </c>
      <c r="L202" s="259">
        <v>26007498.359999999</v>
      </c>
      <c r="M202" s="259">
        <v>27134039.84</v>
      </c>
      <c r="N202" s="260">
        <v>25402447.449999999</v>
      </c>
      <c r="O202" s="257">
        <v>24130116.210000001</v>
      </c>
      <c r="P202" s="259">
        <v>23259572.789999999</v>
      </c>
      <c r="Q202" s="258">
        <v>20263524</v>
      </c>
      <c r="R202" s="259">
        <v>21680285</v>
      </c>
      <c r="S202" s="258">
        <v>25584056</v>
      </c>
      <c r="T202" s="259">
        <v>28116983</v>
      </c>
      <c r="U202" s="261">
        <v>25387779</v>
      </c>
      <c r="V202" s="261">
        <v>21519593</v>
      </c>
      <c r="W202" s="261">
        <v>20734566</v>
      </c>
      <c r="X202" s="261">
        <v>22093620</v>
      </c>
      <c r="Y202" s="261">
        <v>26981938</v>
      </c>
      <c r="Z202" s="261">
        <v>28720800</v>
      </c>
      <c r="AA202" s="261">
        <v>23690576</v>
      </c>
      <c r="AB202" s="261">
        <v>24337828</v>
      </c>
      <c r="AC202" s="127"/>
      <c r="AD202" s="268">
        <f>O202-C202</f>
        <v>-847629.77999999747</v>
      </c>
      <c r="AE202" s="269">
        <f>P202-D202</f>
        <v>1464686.3699999973</v>
      </c>
      <c r="AF202" s="269">
        <f>Q202-E202</f>
        <v>-313821.73000000045</v>
      </c>
      <c r="AG202" s="269">
        <f>R202-F202</f>
        <v>-149832.85000000149</v>
      </c>
      <c r="AH202" s="269">
        <f>S202-G202</f>
        <v>2022754.7600000016</v>
      </c>
      <c r="AI202" s="269">
        <f>T202-H202</f>
        <v>3887118</v>
      </c>
      <c r="AJ202" s="269">
        <f>U202-I202</f>
        <v>2095683.879999999</v>
      </c>
      <c r="AK202" s="269">
        <f>V202-J202</f>
        <v>529220.6799999997</v>
      </c>
      <c r="AL202" s="269">
        <f>W202-K202</f>
        <v>-3447.160000000149</v>
      </c>
      <c r="AM202" s="269">
        <f>X202-L202</f>
        <v>-3913878.3599999994</v>
      </c>
      <c r="AN202" s="269">
        <f>Y202-M202</f>
        <v>-152101.83999999985</v>
      </c>
      <c r="AO202" s="269">
        <f>Z202-N202</f>
        <v>3318352.5500000007</v>
      </c>
      <c r="AP202" s="269">
        <f>AA202-O202</f>
        <v>-439540.21000000089</v>
      </c>
      <c r="AQ202" s="269">
        <f>AB202-P202</f>
        <v>1078255.2100000009</v>
      </c>
      <c r="AR202" s="130"/>
      <c r="AS202" s="76">
        <f>IF(ISERROR(GETPIVOTDATA("VALUE",'CSS WK pvt'!$I$2,"DT_FILE",AS$8,"CD_CO",AS$6,"TRIM_CAT",TRIM(B202),"TRIM_LINE",A194))=TRUE,0,GETPIVOTDATA("VALUE",'CSS WK pvt'!$I$2,"DT_FILE",AS$8,"CD_CO",AS$6,"TRIM_CAT",TRIM(B202),"TRIM_LINE",A194))</f>
        <v>24337828</v>
      </c>
    </row>
    <row r="203" spans="1:45" s="71" customFormat="1" x14ac:dyDescent="0.35">
      <c r="A203" s="171"/>
      <c r="B203" s="72" t="s">
        <v>41</v>
      </c>
      <c r="C203" s="257">
        <v>37260550.359999999</v>
      </c>
      <c r="D203" s="258">
        <v>34898282.340000004</v>
      </c>
      <c r="E203" s="258">
        <v>28454388.91</v>
      </c>
      <c r="F203" s="259">
        <v>36593379.159999996</v>
      </c>
      <c r="G203" s="258">
        <v>35306916.960000001</v>
      </c>
      <c r="H203" s="259">
        <v>38186170.630000003</v>
      </c>
      <c r="I203" s="258">
        <v>36694202.710000001</v>
      </c>
      <c r="J203" s="259">
        <v>32567202.989999998</v>
      </c>
      <c r="K203" s="258">
        <v>33189585.440000001</v>
      </c>
      <c r="L203" s="259">
        <v>38708523.82</v>
      </c>
      <c r="M203" s="259">
        <v>37599283.640000001</v>
      </c>
      <c r="N203" s="260">
        <v>39970210.350000001</v>
      </c>
      <c r="O203" s="257">
        <v>34327208.869999997</v>
      </c>
      <c r="P203" s="259">
        <v>35419438.729999997</v>
      </c>
      <c r="Q203" s="258">
        <v>33488913</v>
      </c>
      <c r="R203" s="259">
        <v>35018604</v>
      </c>
      <c r="S203" s="258">
        <v>41521678</v>
      </c>
      <c r="T203" s="259">
        <v>42664334</v>
      </c>
      <c r="U203" s="261">
        <v>38064388</v>
      </c>
      <c r="V203" s="261">
        <v>36683498</v>
      </c>
      <c r="W203" s="261">
        <v>33831144</v>
      </c>
      <c r="X203" s="261">
        <v>33196349</v>
      </c>
      <c r="Y203" s="261">
        <v>42279260</v>
      </c>
      <c r="Z203" s="261">
        <v>43398067</v>
      </c>
      <c r="AA203" s="261">
        <v>35595728</v>
      </c>
      <c r="AB203" s="261">
        <v>38689305</v>
      </c>
      <c r="AC203" s="127"/>
      <c r="AD203" s="268">
        <f>O203-C203</f>
        <v>-2933341.4900000021</v>
      </c>
      <c r="AE203" s="269">
        <f>P203-D203</f>
        <v>521156.38999999315</v>
      </c>
      <c r="AF203" s="269">
        <f>Q203-E203</f>
        <v>5034524.09</v>
      </c>
      <c r="AG203" s="269">
        <f>R203-F203</f>
        <v>-1574775.1599999964</v>
      </c>
      <c r="AH203" s="269">
        <f>S203-G203</f>
        <v>6214761.0399999991</v>
      </c>
      <c r="AI203" s="269">
        <f>T203-H203</f>
        <v>4478163.3699999973</v>
      </c>
      <c r="AJ203" s="269">
        <f>U203-I203</f>
        <v>1370185.2899999991</v>
      </c>
      <c r="AK203" s="269">
        <f>V203-J203</f>
        <v>4116295.0100000016</v>
      </c>
      <c r="AL203" s="269">
        <f>W203-K203</f>
        <v>641558.55999999866</v>
      </c>
      <c r="AM203" s="269">
        <f>X203-L203</f>
        <v>-5512174.8200000003</v>
      </c>
      <c r="AN203" s="269">
        <f>Y203-M203</f>
        <v>4679976.3599999994</v>
      </c>
      <c r="AO203" s="269">
        <f>Z203-N203</f>
        <v>3427856.6499999985</v>
      </c>
      <c r="AP203" s="269">
        <f>AA203-O203</f>
        <v>1268519.1300000027</v>
      </c>
      <c r="AQ203" s="269">
        <f>AB203-P203</f>
        <v>3269866.2700000033</v>
      </c>
      <c r="AR203" s="130"/>
      <c r="AS203" s="76">
        <f>IF(ISERROR(GETPIVOTDATA("VALUE",'CSS WK pvt'!$I$2,"DT_FILE",AS$8,"CD_CO",AS$6,"TRIM_CAT",TRIM(B203),"TRIM_LINE",A194))=TRUE,0,GETPIVOTDATA("VALUE",'CSS WK pvt'!$I$2,"DT_FILE",AS$8,"CD_CO",AS$6,"TRIM_CAT",TRIM(B203),"TRIM_LINE",A194))</f>
        <v>38689305</v>
      </c>
    </row>
    <row r="204" spans="1:45" s="87" customFormat="1" x14ac:dyDescent="0.35">
      <c r="A204" s="172"/>
      <c r="B204" s="72" t="s">
        <v>42</v>
      </c>
      <c r="C204" s="263">
        <f>SUM(C195:C203)</f>
        <v>192807345.30000001</v>
      </c>
      <c r="D204" s="264">
        <f t="shared" ref="D204:AE204" si="218">SUM(D195:D203)</f>
        <v>164645396.68000001</v>
      </c>
      <c r="E204" s="264">
        <f t="shared" si="218"/>
        <v>148639368.86000001</v>
      </c>
      <c r="F204" s="265">
        <f t="shared" si="218"/>
        <v>163637832.09</v>
      </c>
      <c r="G204" s="264">
        <f t="shared" si="218"/>
        <v>193206163.37000003</v>
      </c>
      <c r="H204" s="265">
        <f t="shared" si="218"/>
        <v>209921264.19</v>
      </c>
      <c r="I204" s="264">
        <f t="shared" si="218"/>
        <v>185466437.66</v>
      </c>
      <c r="J204" s="265">
        <f t="shared" si="218"/>
        <v>154105813.19</v>
      </c>
      <c r="K204" s="264">
        <f t="shared" si="218"/>
        <v>166198773.50999999</v>
      </c>
      <c r="L204" s="265">
        <f t="shared" si="218"/>
        <v>211692532.49000001</v>
      </c>
      <c r="M204" s="265">
        <f t="shared" si="218"/>
        <v>224399775.39999998</v>
      </c>
      <c r="N204" s="266">
        <f t="shared" si="218"/>
        <v>208008990.61999997</v>
      </c>
      <c r="O204" s="263">
        <f t="shared" si="218"/>
        <v>191683967.98000002</v>
      </c>
      <c r="P204" s="265">
        <f t="shared" si="218"/>
        <v>189727084.72999999</v>
      </c>
      <c r="Q204" s="265">
        <f t="shared" si="218"/>
        <v>169285214</v>
      </c>
      <c r="R204" s="265">
        <v>178111651</v>
      </c>
      <c r="S204" s="264">
        <v>231781836</v>
      </c>
      <c r="T204" s="265">
        <v>253983553</v>
      </c>
      <c r="U204" s="267">
        <v>206914236</v>
      </c>
      <c r="V204" s="267">
        <v>169411683</v>
      </c>
      <c r="W204" s="267">
        <f>SUM(W195+W198+W201+W202+W203)</f>
        <v>171258737</v>
      </c>
      <c r="X204" s="267">
        <f>SUM(X195+X198+X201+X202+X203)</f>
        <v>194061734</v>
      </c>
      <c r="Y204" s="267">
        <v>233863485</v>
      </c>
      <c r="Z204" s="267">
        <v>235722965</v>
      </c>
      <c r="AA204" s="239">
        <f>SUM(AA195+AA198+AA201+AA202+AA203)</f>
        <v>199126183</v>
      </c>
      <c r="AB204" s="239">
        <v>192258908</v>
      </c>
      <c r="AC204" s="145"/>
      <c r="AD204" s="270">
        <f t="shared" si="218"/>
        <v>-1123377.3199999891</v>
      </c>
      <c r="AE204" s="271">
        <f t="shared" si="218"/>
        <v>25081688.04999999</v>
      </c>
      <c r="AF204" s="271">
        <f t="shared" ref="AF204:AG204" si="219">SUM(AF195:AF203)</f>
        <v>20645845.139999993</v>
      </c>
      <c r="AG204" s="271">
        <f t="shared" si="219"/>
        <v>14473818.91</v>
      </c>
      <c r="AH204" s="271">
        <f t="shared" ref="AH204:AI204" si="220">SUM(AH195:AH203)</f>
        <v>38575672.629999995</v>
      </c>
      <c r="AI204" s="271">
        <f t="shared" si="220"/>
        <v>44062288.810000002</v>
      </c>
      <c r="AJ204" s="271">
        <f t="shared" ref="AJ204:AK204" si="221">SUM(AJ195:AJ203)</f>
        <v>21447798.340000004</v>
      </c>
      <c r="AK204" s="271">
        <f t="shared" si="221"/>
        <v>15305869.810000001</v>
      </c>
      <c r="AL204" s="271">
        <f t="shared" ref="AL204:AM204" si="222">SUM(AL195:AL203)</f>
        <v>5059963.4899999928</v>
      </c>
      <c r="AM204" s="271">
        <f t="shared" si="222"/>
        <v>-17630798.489999995</v>
      </c>
      <c r="AN204" s="271">
        <f t="shared" ref="AN204:AO204" si="223">SUM(AN195:AN203)</f>
        <v>9463709.6000000052</v>
      </c>
      <c r="AO204" s="271">
        <f t="shared" si="223"/>
        <v>27713974.380000006</v>
      </c>
      <c r="AP204" s="271">
        <f t="shared" ref="AP204:AQ204" si="224">SUM(AP195:AP203)</f>
        <v>7442215.0199999958</v>
      </c>
      <c r="AQ204" s="271">
        <f t="shared" si="224"/>
        <v>2531823.2700000107</v>
      </c>
      <c r="AR204" s="141"/>
      <c r="AS204" s="162">
        <f>AS195+AS198+AS201+AS202+AS203</f>
        <v>192258908</v>
      </c>
    </row>
    <row r="205" spans="1:45" s="71" customFormat="1" x14ac:dyDescent="0.35">
      <c r="A205" s="171">
        <f>+A194+1</f>
        <v>21</v>
      </c>
      <c r="B205" s="131" t="s">
        <v>348</v>
      </c>
      <c r="C205" s="103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5"/>
      <c r="O205" s="103"/>
      <c r="P205" s="104"/>
      <c r="Q205" s="104"/>
      <c r="R205" s="104"/>
      <c r="S205" s="104"/>
      <c r="T205" s="104"/>
      <c r="U205" s="230"/>
      <c r="V205" s="230"/>
      <c r="W205" s="230"/>
      <c r="X205" s="230"/>
      <c r="Y205" s="230"/>
      <c r="Z205" s="230"/>
      <c r="AA205" s="230"/>
      <c r="AB205" s="230"/>
      <c r="AC205" s="105"/>
      <c r="AD205" s="106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8"/>
      <c r="AS205" s="106"/>
    </row>
    <row r="206" spans="1:45" s="71" customFormat="1" x14ac:dyDescent="0.35">
      <c r="A206" s="171"/>
      <c r="B206" s="72" t="s">
        <v>37</v>
      </c>
      <c r="C206" s="132"/>
      <c r="D206" s="209">
        <f>(C98+C195+D130-D98-D195)/(C98+C195+D130-D195)</f>
        <v>0.50833385930004771</v>
      </c>
      <c r="E206" s="210">
        <f t="shared" ref="E206:AB211" si="225">(D98+D195+E130-E98-E195)/(D98+D195+E130-E195)</f>
        <v>0.48844564303899474</v>
      </c>
      <c r="F206" s="210">
        <f t="shared" si="225"/>
        <v>0.47172473383620184</v>
      </c>
      <c r="G206" s="210">
        <f t="shared" si="225"/>
        <v>0.51905484024697013</v>
      </c>
      <c r="H206" s="211">
        <f t="shared" si="225"/>
        <v>0.54236372819462586</v>
      </c>
      <c r="I206" s="210">
        <f t="shared" si="225"/>
        <v>0.52378974332454564</v>
      </c>
      <c r="J206" s="211">
        <f t="shared" si="225"/>
        <v>0.50431756682942308</v>
      </c>
      <c r="K206" s="210">
        <f t="shared" si="225"/>
        <v>0.42353220876551917</v>
      </c>
      <c r="L206" s="211">
        <f t="shared" si="225"/>
        <v>0.47197772241997021</v>
      </c>
      <c r="M206" s="211">
        <f t="shared" si="225"/>
        <v>0.52798482272454106</v>
      </c>
      <c r="N206" s="212">
        <f t="shared" si="225"/>
        <v>0.48255149920616758</v>
      </c>
      <c r="O206" s="213">
        <f t="shared" si="225"/>
        <v>0.46277878057248784</v>
      </c>
      <c r="P206" s="211">
        <f t="shared" si="225"/>
        <v>0.44683091305740175</v>
      </c>
      <c r="Q206" s="211">
        <f t="shared" si="225"/>
        <v>0.41958139580149129</v>
      </c>
      <c r="R206" s="211">
        <f t="shared" si="225"/>
        <v>0.41099957193116304</v>
      </c>
      <c r="S206" s="211">
        <f t="shared" si="225"/>
        <v>0.45010647658336489</v>
      </c>
      <c r="T206" s="211">
        <f t="shared" si="225"/>
        <v>0.47179039678237877</v>
      </c>
      <c r="U206" s="211">
        <f t="shared" si="225"/>
        <v>0.44183112916040673</v>
      </c>
      <c r="V206" s="211">
        <f t="shared" si="225"/>
        <v>0.37241314028959871</v>
      </c>
      <c r="W206" s="211">
        <f t="shared" si="225"/>
        <v>0.40823309520465401</v>
      </c>
      <c r="X206" s="211">
        <f t="shared" si="225"/>
        <v>0.37335596732146065</v>
      </c>
      <c r="Y206" s="211">
        <f t="shared" si="225"/>
        <v>0.38800719427594715</v>
      </c>
      <c r="Z206" s="211">
        <v>0.38711047596755832</v>
      </c>
      <c r="AA206" s="211">
        <f t="shared" si="225"/>
        <v>0.43288665155272704</v>
      </c>
      <c r="AB206" s="211">
        <f t="shared" si="225"/>
        <v>0.34501627213560582</v>
      </c>
      <c r="AC206" s="211"/>
      <c r="AD206" s="132"/>
      <c r="AE206" s="211">
        <f t="shared" ref="AE206:AQ206" si="226">P206-D206</f>
        <v>-6.1502946242645962E-2</v>
      </c>
      <c r="AF206" s="211">
        <f t="shared" si="226"/>
        <v>-6.8864247237503451E-2</v>
      </c>
      <c r="AG206" s="211">
        <f t="shared" si="226"/>
        <v>-6.0725161905038794E-2</v>
      </c>
      <c r="AH206" s="211">
        <f t="shared" si="226"/>
        <v>-6.8948363663605239E-2</v>
      </c>
      <c r="AI206" s="211">
        <f t="shared" si="226"/>
        <v>-7.0573331412247087E-2</v>
      </c>
      <c r="AJ206" s="211">
        <f t="shared" si="226"/>
        <v>-8.195861416413891E-2</v>
      </c>
      <c r="AK206" s="211">
        <f t="shared" si="226"/>
        <v>-0.13190442653982437</v>
      </c>
      <c r="AL206" s="211">
        <f t="shared" si="226"/>
        <v>-1.5299113560865163E-2</v>
      </c>
      <c r="AM206" s="211">
        <f t="shared" si="226"/>
        <v>-9.8621755098509567E-2</v>
      </c>
      <c r="AN206" s="211">
        <f t="shared" si="226"/>
        <v>-0.1399776284485939</v>
      </c>
      <c r="AO206" s="211">
        <f t="shared" si="226"/>
        <v>-9.5441023238609257E-2</v>
      </c>
      <c r="AP206" s="211">
        <f t="shared" si="226"/>
        <v>-2.9892129019760794E-2</v>
      </c>
      <c r="AQ206" s="211">
        <f t="shared" si="226"/>
        <v>-0.10181464092179593</v>
      </c>
      <c r="AR206" s="130"/>
      <c r="AS206" s="76"/>
    </row>
    <row r="207" spans="1:45" s="71" customFormat="1" x14ac:dyDescent="0.35">
      <c r="A207" s="171"/>
      <c r="B207" s="254" t="s">
        <v>399</v>
      </c>
      <c r="C207" s="132"/>
      <c r="D207" s="251"/>
      <c r="E207" s="210"/>
      <c r="F207" s="210"/>
      <c r="G207" s="210"/>
      <c r="H207" s="211"/>
      <c r="I207" s="210"/>
      <c r="J207" s="211"/>
      <c r="K207" s="210"/>
      <c r="L207" s="211"/>
      <c r="M207" s="211"/>
      <c r="N207" s="212"/>
      <c r="O207" s="213"/>
      <c r="P207" s="211"/>
      <c r="Q207" s="211"/>
      <c r="R207" s="211"/>
      <c r="S207" s="211"/>
      <c r="T207" s="211"/>
      <c r="U207" s="211"/>
      <c r="V207" s="211"/>
      <c r="W207" s="211"/>
      <c r="X207" s="285">
        <f t="shared" si="225"/>
        <v>0.40635778841927667</v>
      </c>
      <c r="Y207" s="285">
        <f t="shared" si="225"/>
        <v>0.40328192408441055</v>
      </c>
      <c r="Z207" s="285">
        <v>0.41086478133420329</v>
      </c>
      <c r="AA207" s="285">
        <f t="shared" si="225"/>
        <v>0.41321322680487421</v>
      </c>
      <c r="AB207" s="285">
        <f t="shared" si="225"/>
        <v>0.36571647823673636</v>
      </c>
      <c r="AC207" s="211"/>
      <c r="AD207" s="132"/>
      <c r="AE207" s="211"/>
      <c r="AF207" s="211"/>
      <c r="AG207" s="211"/>
      <c r="AH207" s="211"/>
      <c r="AI207" s="211"/>
      <c r="AJ207" s="211"/>
      <c r="AK207" s="211"/>
      <c r="AL207" s="211"/>
      <c r="AM207" s="211"/>
      <c r="AN207" s="211"/>
      <c r="AO207" s="211"/>
      <c r="AP207" s="211"/>
      <c r="AQ207" s="211"/>
      <c r="AR207" s="130"/>
      <c r="AS207" s="279"/>
    </row>
    <row r="208" spans="1:45" s="71" customFormat="1" x14ac:dyDescent="0.35">
      <c r="A208" s="171"/>
      <c r="B208" s="254" t="s">
        <v>400</v>
      </c>
      <c r="C208" s="132"/>
      <c r="D208" s="251"/>
      <c r="E208" s="210"/>
      <c r="F208" s="210"/>
      <c r="G208" s="210"/>
      <c r="H208" s="211"/>
      <c r="I208" s="210"/>
      <c r="J208" s="211"/>
      <c r="K208" s="210"/>
      <c r="L208" s="211"/>
      <c r="M208" s="211"/>
      <c r="N208" s="212"/>
      <c r="O208" s="213"/>
      <c r="P208" s="211"/>
      <c r="Q208" s="211"/>
      <c r="R208" s="211"/>
      <c r="S208" s="211"/>
      <c r="T208" s="211"/>
      <c r="U208" s="211"/>
      <c r="V208" s="211"/>
      <c r="W208" s="211"/>
      <c r="X208" s="285">
        <f t="shared" si="225"/>
        <v>0.34421685793825185</v>
      </c>
      <c r="Y208" s="285">
        <f t="shared" si="225"/>
        <v>0.37510379357791995</v>
      </c>
      <c r="Z208" s="285">
        <v>0.36681902671387451</v>
      </c>
      <c r="AA208" s="285">
        <f t="shared" si="225"/>
        <v>0.44773014968917096</v>
      </c>
      <c r="AB208" s="285">
        <f t="shared" si="225"/>
        <v>0.32756941970839992</v>
      </c>
      <c r="AC208" s="211"/>
      <c r="AD208" s="132"/>
      <c r="AE208" s="211"/>
      <c r="AF208" s="211"/>
      <c r="AG208" s="211"/>
      <c r="AH208" s="211"/>
      <c r="AI208" s="211"/>
      <c r="AJ208" s="211"/>
      <c r="AK208" s="211"/>
      <c r="AL208" s="211"/>
      <c r="AM208" s="211"/>
      <c r="AN208" s="211"/>
      <c r="AO208" s="211"/>
      <c r="AP208" s="211"/>
      <c r="AQ208" s="211"/>
      <c r="AR208" s="130"/>
      <c r="AS208" s="279"/>
    </row>
    <row r="209" spans="1:45" s="71" customFormat="1" x14ac:dyDescent="0.35">
      <c r="A209" s="171"/>
      <c r="B209" s="72" t="s">
        <v>38</v>
      </c>
      <c r="C209" s="132"/>
      <c r="D209" s="210">
        <f t="shared" ref="D209:AB209" si="227">(C101+C198+D133-D101-D198)/(C101+C198+D133-D198)</f>
        <v>0.16964694494341612</v>
      </c>
      <c r="E209" s="210">
        <f t="shared" si="227"/>
        <v>0.15796110330007282</v>
      </c>
      <c r="F209" s="210">
        <f t="shared" si="227"/>
        <v>0.14863344575139331</v>
      </c>
      <c r="G209" s="210">
        <f t="shared" si="227"/>
        <v>0.15234430332129478</v>
      </c>
      <c r="H209" s="211">
        <f t="shared" si="227"/>
        <v>0.15809233715907064</v>
      </c>
      <c r="I209" s="210">
        <f t="shared" si="227"/>
        <v>0.15612602165117517</v>
      </c>
      <c r="J209" s="211">
        <f t="shared" si="227"/>
        <v>0.16024806450659043</v>
      </c>
      <c r="K209" s="210">
        <f t="shared" si="227"/>
        <v>0.11720664528128168</v>
      </c>
      <c r="L209" s="211">
        <f t="shared" si="227"/>
        <v>0.13259983328284422</v>
      </c>
      <c r="M209" s="211">
        <f t="shared" si="227"/>
        <v>0.15336864960550226</v>
      </c>
      <c r="N209" s="212">
        <f t="shared" si="227"/>
        <v>0.13550663080192921</v>
      </c>
      <c r="O209" s="213">
        <f t="shared" si="227"/>
        <v>0.13798706347785211</v>
      </c>
      <c r="P209" s="211">
        <f t="shared" si="227"/>
        <v>6.6743845583029413E-2</v>
      </c>
      <c r="Q209" s="211">
        <f t="shared" si="227"/>
        <v>0.14649002688010945</v>
      </c>
      <c r="R209" s="211">
        <f t="shared" si="227"/>
        <v>0.13414503084739013</v>
      </c>
      <c r="S209" s="211">
        <f t="shared" si="227"/>
        <v>6.9719029863303403E-2</v>
      </c>
      <c r="T209" s="211">
        <f t="shared" si="227"/>
        <v>0.14542189940273351</v>
      </c>
      <c r="U209" s="211">
        <f t="shared" si="227"/>
        <v>0.14760441353409698</v>
      </c>
      <c r="V209" s="211">
        <f t="shared" si="227"/>
        <v>0.16097462372325697</v>
      </c>
      <c r="W209" s="211">
        <f t="shared" si="227"/>
        <v>5.4606202917977804E-2</v>
      </c>
      <c r="X209" s="211">
        <f t="shared" si="227"/>
        <v>7.3181428548666105E-2</v>
      </c>
      <c r="Y209" s="211">
        <f t="shared" si="227"/>
        <v>0.11988544995235161</v>
      </c>
      <c r="Z209" s="211">
        <v>6.6743472167424073E-2</v>
      </c>
      <c r="AA209" s="211">
        <f t="shared" si="227"/>
        <v>0.1122707310076218</v>
      </c>
      <c r="AB209" s="211">
        <f t="shared" si="227"/>
        <v>0.14187600142281931</v>
      </c>
      <c r="AC209" s="211"/>
      <c r="AD209" s="132"/>
      <c r="AE209" s="211">
        <f t="shared" ref="AE209:AQ209" si="228">P209-D209</f>
        <v>-0.1029030993603867</v>
      </c>
      <c r="AF209" s="211">
        <f t="shared" si="228"/>
        <v>-1.1471076419963366E-2</v>
      </c>
      <c r="AG209" s="211">
        <f t="shared" si="228"/>
        <v>-1.4488414904003183E-2</v>
      </c>
      <c r="AH209" s="211">
        <f t="shared" si="228"/>
        <v>-8.262527345799138E-2</v>
      </c>
      <c r="AI209" s="211">
        <f t="shared" si="228"/>
        <v>-1.2670437756337138E-2</v>
      </c>
      <c r="AJ209" s="211">
        <f t="shared" si="228"/>
        <v>-8.5216081170781943E-3</v>
      </c>
      <c r="AK209" s="211">
        <f t="shared" si="228"/>
        <v>7.2655921666653356E-4</v>
      </c>
      <c r="AL209" s="211">
        <f t="shared" si="228"/>
        <v>-6.2600442363303865E-2</v>
      </c>
      <c r="AM209" s="211">
        <f t="shared" si="228"/>
        <v>-5.9418404734178115E-2</v>
      </c>
      <c r="AN209" s="211">
        <f t="shared" si="228"/>
        <v>-3.348319965315065E-2</v>
      </c>
      <c r="AO209" s="211">
        <f t="shared" si="228"/>
        <v>-6.8763158634505134E-2</v>
      </c>
      <c r="AP209" s="211">
        <f t="shared" si="228"/>
        <v>-2.5716332470230308E-2</v>
      </c>
      <c r="AQ209" s="211">
        <f t="shared" si="228"/>
        <v>7.5132155839789896E-2</v>
      </c>
      <c r="AR209" s="130"/>
      <c r="AS209" s="76"/>
    </row>
    <row r="210" spans="1:45" s="71" customFormat="1" x14ac:dyDescent="0.35">
      <c r="A210" s="171"/>
      <c r="B210" s="254" t="s">
        <v>399</v>
      </c>
      <c r="C210" s="132"/>
      <c r="D210" s="210"/>
      <c r="E210" s="210"/>
      <c r="F210" s="210"/>
      <c r="G210" s="210"/>
      <c r="H210" s="211"/>
      <c r="I210" s="210"/>
      <c r="J210" s="211"/>
      <c r="K210" s="210"/>
      <c r="L210" s="211"/>
      <c r="M210" s="211"/>
      <c r="N210" s="212"/>
      <c r="O210" s="213"/>
      <c r="P210" s="211"/>
      <c r="Q210" s="211"/>
      <c r="R210" s="211"/>
      <c r="S210" s="211"/>
      <c r="T210" s="211"/>
      <c r="U210" s="211"/>
      <c r="V210" s="211"/>
      <c r="W210" s="211"/>
      <c r="X210" s="285">
        <f t="shared" si="225"/>
        <v>5.379573567328224E-2</v>
      </c>
      <c r="Y210" s="285">
        <f t="shared" si="225"/>
        <v>0.14659139668786153</v>
      </c>
      <c r="Z210" s="285">
        <v>8.0726561774227351E-2</v>
      </c>
      <c r="AA210" s="285">
        <f t="shared" si="225"/>
        <v>0.11651009264025976</v>
      </c>
      <c r="AB210" s="285">
        <f t="shared" si="225"/>
        <v>0.14867898831041637</v>
      </c>
      <c r="AC210" s="211"/>
      <c r="AD210" s="132"/>
      <c r="AE210" s="211"/>
      <c r="AF210" s="211"/>
      <c r="AG210" s="211"/>
      <c r="AH210" s="211"/>
      <c r="AI210" s="211"/>
      <c r="AJ210" s="211"/>
      <c r="AK210" s="211"/>
      <c r="AL210" s="211"/>
      <c r="AM210" s="211"/>
      <c r="AN210" s="211"/>
      <c r="AO210" s="211"/>
      <c r="AP210" s="211"/>
      <c r="AQ210" s="211"/>
      <c r="AR210" s="130"/>
      <c r="AS210" s="279"/>
    </row>
    <row r="211" spans="1:45" s="71" customFormat="1" x14ac:dyDescent="0.35">
      <c r="A211" s="171"/>
      <c r="B211" s="254" t="s">
        <v>400</v>
      </c>
      <c r="C211" s="132"/>
      <c r="D211" s="210"/>
      <c r="E211" s="210"/>
      <c r="F211" s="210"/>
      <c r="G211" s="210"/>
      <c r="H211" s="211"/>
      <c r="I211" s="210"/>
      <c r="J211" s="211"/>
      <c r="K211" s="210"/>
      <c r="L211" s="211"/>
      <c r="M211" s="211"/>
      <c r="N211" s="212"/>
      <c r="O211" s="213"/>
      <c r="P211" s="211"/>
      <c r="Q211" s="211"/>
      <c r="R211" s="211"/>
      <c r="S211" s="211"/>
      <c r="T211" s="211"/>
      <c r="U211" s="211"/>
      <c r="V211" s="211"/>
      <c r="W211" s="211"/>
      <c r="X211" s="285">
        <f t="shared" si="225"/>
        <v>8.5282832092865385E-2</v>
      </c>
      <c r="Y211" s="285">
        <f t="shared" si="225"/>
        <v>0.10201925455023164</v>
      </c>
      <c r="Z211" s="285">
        <v>5.7472414277159961E-2</v>
      </c>
      <c r="AA211" s="285">
        <f t="shared" si="225"/>
        <v>0.10951791801586093</v>
      </c>
      <c r="AB211" s="285">
        <f t="shared" si="225"/>
        <v>0.13731449106008195</v>
      </c>
      <c r="AC211" s="211"/>
      <c r="AD211" s="132"/>
      <c r="AE211" s="211"/>
      <c r="AF211" s="211"/>
      <c r="AG211" s="211"/>
      <c r="AH211" s="211"/>
      <c r="AI211" s="211"/>
      <c r="AJ211" s="211"/>
      <c r="AK211" s="211"/>
      <c r="AL211" s="211"/>
      <c r="AM211" s="211"/>
      <c r="AN211" s="211"/>
      <c r="AO211" s="211"/>
      <c r="AP211" s="211"/>
      <c r="AQ211" s="211"/>
      <c r="AR211" s="130"/>
      <c r="AS211" s="279"/>
    </row>
    <row r="212" spans="1:45" s="71" customFormat="1" x14ac:dyDescent="0.35">
      <c r="A212" s="171"/>
      <c r="B212" s="72" t="s">
        <v>39</v>
      </c>
      <c r="C212" s="132"/>
      <c r="D212" s="210">
        <f t="shared" ref="D212:AB212" si="229">(C104+C201+D136-D104-D201)/(C104+C201+D136-D201)</f>
        <v>0.78614974426539397</v>
      </c>
      <c r="E212" s="210">
        <f t="shared" si="229"/>
        <v>0.81423396240345225</v>
      </c>
      <c r="F212" s="210">
        <f t="shared" si="229"/>
        <v>0.79251563294324057</v>
      </c>
      <c r="G212" s="210">
        <f t="shared" si="229"/>
        <v>0.80402139759511881</v>
      </c>
      <c r="H212" s="211">
        <f t="shared" si="229"/>
        <v>0.80337875881114551</v>
      </c>
      <c r="I212" s="210">
        <f t="shared" si="229"/>
        <v>0.79606860911024213</v>
      </c>
      <c r="J212" s="211">
        <f t="shared" si="229"/>
        <v>0.7993062522406823</v>
      </c>
      <c r="K212" s="210">
        <f t="shared" si="229"/>
        <v>0.73402703735626973</v>
      </c>
      <c r="L212" s="211">
        <f t="shared" si="229"/>
        <v>0.75397767158147699</v>
      </c>
      <c r="M212" s="211">
        <f t="shared" si="229"/>
        <v>0.80981538346930215</v>
      </c>
      <c r="N212" s="212">
        <f t="shared" si="229"/>
        <v>0.77767454602502839</v>
      </c>
      <c r="O212" s="213">
        <f t="shared" si="229"/>
        <v>0.75491020110147367</v>
      </c>
      <c r="P212" s="211">
        <f t="shared" si="229"/>
        <v>0.63614389462160736</v>
      </c>
      <c r="Q212" s="211">
        <f t="shared" si="229"/>
        <v>0.67082235779258481</v>
      </c>
      <c r="R212" s="211">
        <f t="shared" si="229"/>
        <v>0.64671500178752495</v>
      </c>
      <c r="S212" s="211">
        <f t="shared" si="229"/>
        <v>0.66533755909971382</v>
      </c>
      <c r="T212" s="211">
        <f t="shared" si="229"/>
        <v>0.68314973967820447</v>
      </c>
      <c r="U212" s="211">
        <f t="shared" si="229"/>
        <v>0.69822824861777122</v>
      </c>
      <c r="V212" s="211">
        <f t="shared" si="229"/>
        <v>0.70223389315181994</v>
      </c>
      <c r="W212" s="211">
        <f t="shared" si="229"/>
        <v>0.67256491304103072</v>
      </c>
      <c r="X212" s="211">
        <f t="shared" si="229"/>
        <v>0.64684279406888101</v>
      </c>
      <c r="Y212" s="211">
        <f t="shared" si="229"/>
        <v>0.64723758392948882</v>
      </c>
      <c r="Z212" s="211">
        <v>0.65195824699315907</v>
      </c>
      <c r="AA212" s="211">
        <f t="shared" si="229"/>
        <v>0.72142970724079147</v>
      </c>
      <c r="AB212" s="211">
        <f t="shared" si="229"/>
        <v>0.66084515319945925</v>
      </c>
      <c r="AC212" s="211"/>
      <c r="AD212" s="132"/>
      <c r="AE212" s="211">
        <f t="shared" ref="AE212:AQ215" si="230">P212-D212</f>
        <v>-0.1500058496437866</v>
      </c>
      <c r="AF212" s="211">
        <f t="shared" si="230"/>
        <v>-0.14341160461086744</v>
      </c>
      <c r="AG212" s="211">
        <f t="shared" si="230"/>
        <v>-0.14580063115571562</v>
      </c>
      <c r="AH212" s="211">
        <f t="shared" si="230"/>
        <v>-0.138683838495405</v>
      </c>
      <c r="AI212" s="211">
        <f t="shared" si="230"/>
        <v>-0.12022901913294104</v>
      </c>
      <c r="AJ212" s="211">
        <f t="shared" si="230"/>
        <v>-9.7840360492470912E-2</v>
      </c>
      <c r="AK212" s="211">
        <f t="shared" si="230"/>
        <v>-9.7072359088862359E-2</v>
      </c>
      <c r="AL212" s="211">
        <f t="shared" si="230"/>
        <v>-6.1462124315239008E-2</v>
      </c>
      <c r="AM212" s="211">
        <f t="shared" si="230"/>
        <v>-0.10713487751259598</v>
      </c>
      <c r="AN212" s="211">
        <f t="shared" si="230"/>
        <v>-0.16257779953981333</v>
      </c>
      <c r="AO212" s="211">
        <f t="shared" si="230"/>
        <v>-0.12571629903186932</v>
      </c>
      <c r="AP212" s="211">
        <f t="shared" si="230"/>
        <v>-3.3480493860682192E-2</v>
      </c>
      <c r="AQ212" s="211">
        <f t="shared" si="230"/>
        <v>2.4701258577851881E-2</v>
      </c>
      <c r="AR212" s="130"/>
      <c r="AS212" s="76"/>
    </row>
    <row r="213" spans="1:45" s="71" customFormat="1" x14ac:dyDescent="0.35">
      <c r="A213" s="171"/>
      <c r="B213" s="72" t="s">
        <v>40</v>
      </c>
      <c r="C213" s="132"/>
      <c r="D213" s="210">
        <f t="shared" ref="D213:AB213" si="231">(C105+C202+D137-D105-D202)/(C105+C202+D137-D202)</f>
        <v>0.83133147084208825</v>
      </c>
      <c r="E213" s="210">
        <f t="shared" si="231"/>
        <v>0.85655724191658988</v>
      </c>
      <c r="F213" s="210">
        <f t="shared" si="231"/>
        <v>0.8293378896821002</v>
      </c>
      <c r="G213" s="210">
        <f t="shared" si="231"/>
        <v>0.84054330431992463</v>
      </c>
      <c r="H213" s="211">
        <f t="shared" si="231"/>
        <v>0.83766601294117959</v>
      </c>
      <c r="I213" s="210">
        <f t="shared" si="231"/>
        <v>0.83624075064831471</v>
      </c>
      <c r="J213" s="211">
        <f t="shared" si="231"/>
        <v>0.82951589456217611</v>
      </c>
      <c r="K213" s="210">
        <f t="shared" si="231"/>
        <v>0.79381404379861731</v>
      </c>
      <c r="L213" s="211">
        <f t="shared" si="231"/>
        <v>0.78724035925305125</v>
      </c>
      <c r="M213" s="211">
        <f t="shared" si="231"/>
        <v>0.85206280582654104</v>
      </c>
      <c r="N213" s="212">
        <f t="shared" si="231"/>
        <v>0.82373606058347715</v>
      </c>
      <c r="O213" s="213">
        <f t="shared" si="231"/>
        <v>0.81061422215078127</v>
      </c>
      <c r="P213" s="211">
        <f t="shared" si="231"/>
        <v>0.68454730355128102</v>
      </c>
      <c r="Q213" s="211">
        <f t="shared" si="231"/>
        <v>0.73118418079300751</v>
      </c>
      <c r="R213" s="211">
        <f t="shared" si="231"/>
        <v>0.70364209074641615</v>
      </c>
      <c r="S213" s="211">
        <f t="shared" si="231"/>
        <v>0.7886438588463841</v>
      </c>
      <c r="T213" s="211">
        <f t="shared" si="231"/>
        <v>0.8051190335196956</v>
      </c>
      <c r="U213" s="211">
        <f t="shared" si="231"/>
        <v>0.79153096950841573</v>
      </c>
      <c r="V213" s="211">
        <f t="shared" si="231"/>
        <v>0.77930301432142635</v>
      </c>
      <c r="W213" s="211">
        <f t="shared" si="231"/>
        <v>0.78357989119887894</v>
      </c>
      <c r="X213" s="211">
        <f t="shared" si="231"/>
        <v>0.73980902855435182</v>
      </c>
      <c r="Y213" s="211">
        <f t="shared" si="231"/>
        <v>0.71789452422410316</v>
      </c>
      <c r="Z213" s="211">
        <v>0.7213473987734943</v>
      </c>
      <c r="AA213" s="211">
        <f t="shared" si="231"/>
        <v>0.78265915647456419</v>
      </c>
      <c r="AB213" s="211">
        <f t="shared" si="231"/>
        <v>0.76440752983629678</v>
      </c>
      <c r="AC213" s="211"/>
      <c r="AD213" s="132"/>
      <c r="AE213" s="211">
        <f t="shared" si="230"/>
        <v>-0.14678416729080723</v>
      </c>
      <c r="AF213" s="211">
        <f t="shared" si="230"/>
        <v>-0.12537306112358237</v>
      </c>
      <c r="AG213" s="211">
        <f t="shared" si="230"/>
        <v>-0.12569579893568406</v>
      </c>
      <c r="AH213" s="211">
        <f t="shared" si="230"/>
        <v>-5.1899445473540529E-2</v>
      </c>
      <c r="AI213" s="211">
        <f t="shared" si="230"/>
        <v>-3.254697942148399E-2</v>
      </c>
      <c r="AJ213" s="211">
        <f t="shared" si="230"/>
        <v>-4.4709781139898985E-2</v>
      </c>
      <c r="AK213" s="211">
        <f t="shared" si="230"/>
        <v>-5.0212880240749769E-2</v>
      </c>
      <c r="AL213" s="211">
        <f t="shared" si="230"/>
        <v>-1.0234152599738366E-2</v>
      </c>
      <c r="AM213" s="211">
        <f t="shared" si="230"/>
        <v>-4.7431330698699425E-2</v>
      </c>
      <c r="AN213" s="211">
        <f t="shared" si="230"/>
        <v>-0.13416828160243788</v>
      </c>
      <c r="AO213" s="211">
        <f t="shared" si="230"/>
        <v>-0.10238866180998285</v>
      </c>
      <c r="AP213" s="211">
        <f t="shared" si="230"/>
        <v>-2.7955065676217083E-2</v>
      </c>
      <c r="AQ213" s="211">
        <f t="shared" si="230"/>
        <v>7.9860226285015767E-2</v>
      </c>
      <c r="AR213" s="130"/>
      <c r="AS213" s="76"/>
    </row>
    <row r="214" spans="1:45" s="71" customFormat="1" x14ac:dyDescent="0.35">
      <c r="A214" s="171"/>
      <c r="B214" s="72" t="s">
        <v>41</v>
      </c>
      <c r="C214" s="132"/>
      <c r="D214" s="210">
        <f t="shared" ref="D214:AB214" si="232">(C106+C203+D138-D106-D203)/(C106+C203+D138-D203)</f>
        <v>0.85288789492434613</v>
      </c>
      <c r="E214" s="210">
        <f t="shared" si="232"/>
        <v>0.85922293142760109</v>
      </c>
      <c r="F214" s="210">
        <f t="shared" si="232"/>
        <v>0.83651896881154297</v>
      </c>
      <c r="G214" s="210">
        <f t="shared" si="232"/>
        <v>0.86192073187901386</v>
      </c>
      <c r="H214" s="211">
        <f t="shared" si="232"/>
        <v>0.84850253094815031</v>
      </c>
      <c r="I214" s="210">
        <f t="shared" si="232"/>
        <v>0.84358349188611859</v>
      </c>
      <c r="J214" s="211">
        <f t="shared" si="232"/>
        <v>0.87859965378669802</v>
      </c>
      <c r="K214" s="210">
        <f t="shared" si="232"/>
        <v>0.79942619476121513</v>
      </c>
      <c r="L214" s="211">
        <f t="shared" si="232"/>
        <v>0.83943597367875455</v>
      </c>
      <c r="M214" s="211">
        <f t="shared" si="232"/>
        <v>0.83939085313547823</v>
      </c>
      <c r="N214" s="212">
        <f t="shared" si="232"/>
        <v>0.80393213639382288</v>
      </c>
      <c r="O214" s="213">
        <f t="shared" si="232"/>
        <v>0.79749715048140346</v>
      </c>
      <c r="P214" s="211">
        <f t="shared" si="232"/>
        <v>0.75242218762138413</v>
      </c>
      <c r="Q214" s="211">
        <f t="shared" si="232"/>
        <v>0.72758485943767259</v>
      </c>
      <c r="R214" s="211">
        <f t="shared" si="232"/>
        <v>0.73802474539627738</v>
      </c>
      <c r="S214" s="211">
        <f t="shared" si="232"/>
        <v>0.75601795555316198</v>
      </c>
      <c r="T214" s="211">
        <f t="shared" si="232"/>
        <v>0.76777521555268369</v>
      </c>
      <c r="U214" s="211">
        <f t="shared" si="232"/>
        <v>0.79873440134244467</v>
      </c>
      <c r="V214" s="211">
        <f t="shared" si="232"/>
        <v>0.80825098944842</v>
      </c>
      <c r="W214" s="211">
        <f t="shared" si="232"/>
        <v>0.76742116889620038</v>
      </c>
      <c r="X214" s="211">
        <f t="shared" si="232"/>
        <v>0.7779523405480353</v>
      </c>
      <c r="Y214" s="211">
        <f t="shared" si="232"/>
        <v>0.72415308379264931</v>
      </c>
      <c r="Z214" s="211">
        <v>0.76293443558901897</v>
      </c>
      <c r="AA214" s="211">
        <f t="shared" si="232"/>
        <v>0.83739959831138855</v>
      </c>
      <c r="AB214" s="211">
        <f t="shared" si="232"/>
        <v>0.77302193279690257</v>
      </c>
      <c r="AC214" s="211"/>
      <c r="AD214" s="132"/>
      <c r="AE214" s="211">
        <f t="shared" si="230"/>
        <v>-0.100465707302962</v>
      </c>
      <c r="AF214" s="211">
        <f t="shared" si="230"/>
        <v>-0.1316380719899285</v>
      </c>
      <c r="AG214" s="211">
        <f t="shared" si="230"/>
        <v>-9.8494223415265592E-2</v>
      </c>
      <c r="AH214" s="211">
        <f t="shared" si="230"/>
        <v>-0.10590277632585188</v>
      </c>
      <c r="AI214" s="211">
        <f t="shared" si="230"/>
        <v>-8.0727315395466626E-2</v>
      </c>
      <c r="AJ214" s="211">
        <f t="shared" si="230"/>
        <v>-4.484909054367392E-2</v>
      </c>
      <c r="AK214" s="211">
        <f t="shared" si="230"/>
        <v>-7.0348664338278022E-2</v>
      </c>
      <c r="AL214" s="211">
        <f t="shared" si="230"/>
        <v>-3.2005025865014747E-2</v>
      </c>
      <c r="AM214" s="211">
        <f t="shared" si="230"/>
        <v>-6.1483633130719251E-2</v>
      </c>
      <c r="AN214" s="211">
        <f t="shared" si="230"/>
        <v>-0.11523776934282892</v>
      </c>
      <c r="AO214" s="211">
        <f t="shared" si="230"/>
        <v>-4.0997700804803916E-2</v>
      </c>
      <c r="AP214" s="211">
        <f t="shared" si="230"/>
        <v>3.9902447829985088E-2</v>
      </c>
      <c r="AQ214" s="211">
        <f t="shared" si="230"/>
        <v>2.0599745175518436E-2</v>
      </c>
      <c r="AR214" s="130"/>
      <c r="AS214" s="76"/>
    </row>
    <row r="215" spans="1:45" s="87" customFormat="1" ht="15" thickBot="1" x14ac:dyDescent="0.4">
      <c r="A215" s="172"/>
      <c r="B215" s="133" t="s">
        <v>42</v>
      </c>
      <c r="C215" s="134"/>
      <c r="D215" s="214">
        <f t="shared" ref="D215:AB215" si="233">(C107+C204+D139-D107-D204)/(C107+C204+D139-D204)</f>
        <v>0.56443258813095887</v>
      </c>
      <c r="E215" s="214">
        <f t="shared" si="233"/>
        <v>0.56075971135964442</v>
      </c>
      <c r="F215" s="214">
        <f t="shared" si="233"/>
        <v>0.52863750219125083</v>
      </c>
      <c r="G215" s="214">
        <f t="shared" si="233"/>
        <v>0.57079279322973575</v>
      </c>
      <c r="H215" s="215">
        <f t="shared" si="233"/>
        <v>0.57877199787810185</v>
      </c>
      <c r="I215" s="214">
        <f t="shared" si="233"/>
        <v>0.56714890916693483</v>
      </c>
      <c r="J215" s="215">
        <f t="shared" si="233"/>
        <v>0.564204810050837</v>
      </c>
      <c r="K215" s="214">
        <f t="shared" si="233"/>
        <v>0.47795421049473225</v>
      </c>
      <c r="L215" s="215">
        <f t="shared" si="233"/>
        <v>0.51830681983226834</v>
      </c>
      <c r="M215" s="215">
        <f t="shared" si="233"/>
        <v>0.57332491548616915</v>
      </c>
      <c r="N215" s="216">
        <f t="shared" si="233"/>
        <v>0.52510581954441682</v>
      </c>
      <c r="O215" s="217">
        <f t="shared" si="233"/>
        <v>0.51572608828317668</v>
      </c>
      <c r="P215" s="215">
        <f t="shared" si="233"/>
        <v>0.46080392031655765</v>
      </c>
      <c r="Q215" s="215">
        <f t="shared" si="233"/>
        <v>0.46170336691635477</v>
      </c>
      <c r="R215" s="215">
        <f t="shared" si="233"/>
        <v>0.44958425417388936</v>
      </c>
      <c r="S215" s="215">
        <f t="shared" si="233"/>
        <v>0.47800592087811128</v>
      </c>
      <c r="T215" s="215">
        <f t="shared" si="233"/>
        <v>0.50715685503899854</v>
      </c>
      <c r="U215" s="215">
        <f t="shared" si="233"/>
        <v>0.49297572624286534</v>
      </c>
      <c r="V215" s="215">
        <f t="shared" si="233"/>
        <v>0.45862160589220602</v>
      </c>
      <c r="W215" s="215">
        <f t="shared" si="233"/>
        <v>0.45393147854248123</v>
      </c>
      <c r="X215" s="215">
        <f t="shared" si="233"/>
        <v>0.42327210993671677</v>
      </c>
      <c r="Y215" s="215">
        <f t="shared" si="233"/>
        <v>0.42411907420934808</v>
      </c>
      <c r="Z215" s="215">
        <v>0.42612980699444042</v>
      </c>
      <c r="AA215" s="215">
        <f t="shared" si="233"/>
        <v>0.48474577461105889</v>
      </c>
      <c r="AB215" s="215">
        <f t="shared" si="233"/>
        <v>0.41334396934654272</v>
      </c>
      <c r="AC215" s="215"/>
      <c r="AD215" s="134"/>
      <c r="AE215" s="215">
        <f t="shared" si="230"/>
        <v>-0.10362866781440122</v>
      </c>
      <c r="AF215" s="215">
        <f t="shared" si="230"/>
        <v>-9.9056344443289646E-2</v>
      </c>
      <c r="AG215" s="215">
        <f t="shared" si="230"/>
        <v>-7.9053248017361466E-2</v>
      </c>
      <c r="AH215" s="215">
        <f t="shared" si="230"/>
        <v>-9.2786872351624472E-2</v>
      </c>
      <c r="AI215" s="215">
        <f t="shared" si="230"/>
        <v>-7.1615142839103307E-2</v>
      </c>
      <c r="AJ215" s="215">
        <f t="shared" si="230"/>
        <v>-7.4173182924069492E-2</v>
      </c>
      <c r="AK215" s="215">
        <f t="shared" si="230"/>
        <v>-0.10558320415863098</v>
      </c>
      <c r="AL215" s="215">
        <f t="shared" si="230"/>
        <v>-2.402273195225102E-2</v>
      </c>
      <c r="AM215" s="215">
        <f t="shared" si="230"/>
        <v>-9.5034709895551572E-2</v>
      </c>
      <c r="AN215" s="215">
        <f t="shared" si="230"/>
        <v>-0.14920584127682107</v>
      </c>
      <c r="AO215" s="215">
        <f t="shared" si="230"/>
        <v>-9.89760125499764E-2</v>
      </c>
      <c r="AP215" s="215">
        <f t="shared" si="230"/>
        <v>-3.0980313672117787E-2</v>
      </c>
      <c r="AQ215" s="215">
        <f t="shared" si="230"/>
        <v>-4.745995097001493E-2</v>
      </c>
      <c r="AR215" s="137"/>
      <c r="AS215" s="134"/>
    </row>
    <row r="216" spans="1:45" ht="15" thickTop="1" x14ac:dyDescent="0.35">
      <c r="A216" s="171"/>
    </row>
    <row r="217" spans="1:45" x14ac:dyDescent="0.35">
      <c r="B217" s="1" t="s">
        <v>24</v>
      </c>
    </row>
    <row r="218" spans="1:45" x14ac:dyDescent="0.35">
      <c r="B218" s="38" t="s">
        <v>341</v>
      </c>
    </row>
    <row r="219" spans="1:45" x14ac:dyDescent="0.35">
      <c r="B219" s="2" t="s">
        <v>316</v>
      </c>
    </row>
    <row r="221" spans="1:45" x14ac:dyDescent="0.35">
      <c r="B221" s="39" t="s">
        <v>23</v>
      </c>
    </row>
    <row r="222" spans="1:45" x14ac:dyDescent="0.35">
      <c r="B222" s="2" t="s">
        <v>25</v>
      </c>
    </row>
    <row r="223" spans="1:45" x14ac:dyDescent="0.35">
      <c r="B223" s="2" t="s">
        <v>26</v>
      </c>
    </row>
    <row r="224" spans="1:45" x14ac:dyDescent="0.35">
      <c r="B224" s="2" t="s">
        <v>27</v>
      </c>
    </row>
    <row r="225" spans="2:2" x14ac:dyDescent="0.35">
      <c r="B225" s="2" t="s">
        <v>28</v>
      </c>
    </row>
  </sheetData>
  <mergeCells count="1">
    <mergeCell ref="B1:AE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57386-FEA2-4A68-826E-004CD3F88F2A}">
  <sheetPr>
    <tabColor rgb="FF0070C0"/>
  </sheetPr>
  <dimension ref="A1:AT225"/>
  <sheetViews>
    <sheetView zoomScaleNormal="100" workbookViewId="0">
      <pane xSplit="2" ySplit="8" topLeftCell="C9" activePane="bottomRight" state="frozen"/>
      <selection activeCell="AQ9" sqref="AQ9"/>
      <selection pane="topRight" activeCell="AQ9" sqref="AQ9"/>
      <selection pane="bottomLeft" activeCell="AQ9" sqref="AQ9"/>
      <selection pane="bottomRight" activeCell="C9" sqref="C9"/>
    </sheetView>
  </sheetViews>
  <sheetFormatPr defaultColWidth="9.1796875" defaultRowHeight="14.5" x14ac:dyDescent="0.35"/>
  <cols>
    <col min="1" max="1" width="4.7265625" style="169" customWidth="1"/>
    <col min="2" max="2" width="40.7265625" style="2" customWidth="1"/>
    <col min="3" max="44" width="13.7265625" style="2" customWidth="1"/>
    <col min="45" max="45" width="13.7265625" style="2" hidden="1" customWidth="1"/>
    <col min="46" max="46" width="14.26953125" style="2" hidden="1" customWidth="1"/>
    <col min="47" max="16384" width="9.1796875" style="2"/>
  </cols>
  <sheetData>
    <row r="1" spans="1:45" ht="15.5" thickTop="1" thickBot="1" x14ac:dyDescent="0.4">
      <c r="B1" s="295" t="s">
        <v>17</v>
      </c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6"/>
      <c r="X1" s="296"/>
      <c r="Y1" s="296"/>
      <c r="Z1" s="296"/>
      <c r="AA1" s="296"/>
      <c r="AB1" s="296"/>
      <c r="AC1" s="296"/>
      <c r="AD1" s="296"/>
      <c r="AE1" s="296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1"/>
    </row>
    <row r="2" spans="1:45" ht="27.65" customHeight="1" thickTop="1" x14ac:dyDescent="0.35">
      <c r="B2" s="4" t="s">
        <v>310</v>
      </c>
      <c r="C2" s="5" t="s">
        <v>312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9"/>
      <c r="AS2" s="8"/>
    </row>
    <row r="3" spans="1:45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2"/>
      <c r="AS3" s="11"/>
    </row>
    <row r="4" spans="1:45" ht="27.65" customHeight="1" x14ac:dyDescent="0.35">
      <c r="B4" s="4" t="s">
        <v>1</v>
      </c>
      <c r="C4" s="13">
        <f>MECO!C4</f>
        <v>44317</v>
      </c>
      <c r="D4" s="13" t="str">
        <f>MECO!D4</f>
        <v>Monthly filing for April 2021</v>
      </c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6"/>
      <c r="AS4" s="11"/>
    </row>
    <row r="5" spans="1:45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6"/>
      <c r="AS5" s="11"/>
    </row>
    <row r="6" spans="1:45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5"/>
      <c r="AS6" s="23">
        <v>4</v>
      </c>
    </row>
    <row r="7" spans="1:45" s="3" customFormat="1" ht="15" thickBot="1" x14ac:dyDescent="0.4">
      <c r="A7" s="170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30">
        <v>2020</v>
      </c>
      <c r="P7" s="28"/>
      <c r="Q7" s="28"/>
      <c r="R7" s="28"/>
      <c r="S7" s="28"/>
      <c r="T7" s="28"/>
      <c r="U7" s="31"/>
      <c r="V7" s="31"/>
      <c r="W7" s="31"/>
      <c r="X7" s="31"/>
      <c r="Y7" s="31"/>
      <c r="Z7" s="31"/>
      <c r="AA7" s="31"/>
      <c r="AB7" s="31"/>
      <c r="AC7" s="31"/>
      <c r="AD7" s="27" t="s">
        <v>351</v>
      </c>
      <c r="AE7" s="28"/>
      <c r="AF7" s="28"/>
      <c r="AG7" s="28"/>
      <c r="AH7" s="28"/>
      <c r="AI7" s="28"/>
      <c r="AJ7" s="31"/>
      <c r="AK7" s="31"/>
      <c r="AL7" s="31"/>
      <c r="AM7" s="31"/>
      <c r="AN7" s="31"/>
      <c r="AO7" s="31"/>
      <c r="AP7" s="31"/>
      <c r="AQ7" s="31"/>
      <c r="AR7" s="29"/>
      <c r="AS7" s="27" t="s">
        <v>97</v>
      </c>
    </row>
    <row r="8" spans="1:45" ht="15" thickBot="1" x14ac:dyDescent="0.4">
      <c r="B8" s="289" t="str">
        <f>MECO!D4</f>
        <v>Monthly filing for April 2021</v>
      </c>
      <c r="C8" s="33" t="s">
        <v>8</v>
      </c>
      <c r="D8" s="34" t="s">
        <v>9</v>
      </c>
      <c r="E8" s="34" t="s">
        <v>14</v>
      </c>
      <c r="F8" s="34" t="s">
        <v>10</v>
      </c>
      <c r="G8" s="34" t="s">
        <v>15</v>
      </c>
      <c r="H8" s="34" t="s">
        <v>2</v>
      </c>
      <c r="I8" s="34" t="s">
        <v>12</v>
      </c>
      <c r="J8" s="34" t="s">
        <v>3</v>
      </c>
      <c r="K8" s="34" t="s">
        <v>4</v>
      </c>
      <c r="L8" s="34" t="s">
        <v>5</v>
      </c>
      <c r="M8" s="34" t="s">
        <v>6</v>
      </c>
      <c r="N8" s="35" t="s">
        <v>7</v>
      </c>
      <c r="O8" s="36" t="s">
        <v>8</v>
      </c>
      <c r="P8" s="34" t="s">
        <v>9</v>
      </c>
      <c r="Q8" s="204" t="s">
        <v>14</v>
      </c>
      <c r="R8" s="34" t="s">
        <v>10</v>
      </c>
      <c r="S8" s="34" t="s">
        <v>11</v>
      </c>
      <c r="T8" s="34" t="s">
        <v>2</v>
      </c>
      <c r="U8" s="34" t="s">
        <v>12</v>
      </c>
      <c r="V8" s="34" t="s">
        <v>3</v>
      </c>
      <c r="W8" s="34" t="s">
        <v>4</v>
      </c>
      <c r="X8" s="34" t="s">
        <v>5</v>
      </c>
      <c r="Y8" s="34" t="s">
        <v>6</v>
      </c>
      <c r="Z8" s="34" t="s">
        <v>7</v>
      </c>
      <c r="AA8" s="34" t="s">
        <v>8</v>
      </c>
      <c r="AB8" s="34" t="s">
        <v>9</v>
      </c>
      <c r="AC8" s="204" t="s">
        <v>14</v>
      </c>
      <c r="AD8" s="33" t="s">
        <v>8</v>
      </c>
      <c r="AE8" s="34" t="s">
        <v>9</v>
      </c>
      <c r="AF8" s="34" t="s">
        <v>14</v>
      </c>
      <c r="AG8" s="34" t="s">
        <v>10</v>
      </c>
      <c r="AH8" s="34" t="s">
        <v>11</v>
      </c>
      <c r="AI8" s="34" t="s">
        <v>2</v>
      </c>
      <c r="AJ8" s="243" t="s">
        <v>12</v>
      </c>
      <c r="AK8" s="243" t="s">
        <v>3</v>
      </c>
      <c r="AL8" s="243" t="s">
        <v>4</v>
      </c>
      <c r="AM8" s="243" t="s">
        <v>5</v>
      </c>
      <c r="AN8" s="243" t="s">
        <v>6</v>
      </c>
      <c r="AO8" s="243" t="s">
        <v>7</v>
      </c>
      <c r="AP8" s="243" t="s">
        <v>8</v>
      </c>
      <c r="AQ8" s="243" t="s">
        <v>9</v>
      </c>
      <c r="AR8" s="37" t="s">
        <v>14</v>
      </c>
      <c r="AS8" s="42">
        <v>44317</v>
      </c>
    </row>
    <row r="9" spans="1:45" s="71" customFormat="1" x14ac:dyDescent="0.35">
      <c r="A9" s="171">
        <v>1</v>
      </c>
      <c r="B9" s="64" t="s">
        <v>13</v>
      </c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67"/>
      <c r="O9" s="65"/>
      <c r="P9" s="66"/>
      <c r="Q9" s="66"/>
      <c r="R9" s="66"/>
      <c r="S9" s="66"/>
      <c r="T9" s="66"/>
      <c r="U9" s="224"/>
      <c r="V9" s="224"/>
      <c r="W9" s="224"/>
      <c r="X9" s="224"/>
      <c r="Y9" s="224"/>
      <c r="Z9" s="224"/>
      <c r="AA9" s="224"/>
      <c r="AB9" s="224"/>
      <c r="AC9" s="67"/>
      <c r="AD9" s="68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70"/>
      <c r="AS9" s="68"/>
    </row>
    <row r="10" spans="1:45" s="71" customFormat="1" x14ac:dyDescent="0.35">
      <c r="A10" s="171"/>
      <c r="B10" s="72" t="s">
        <v>37</v>
      </c>
      <c r="C10" s="73">
        <v>11636</v>
      </c>
      <c r="D10" s="74">
        <v>11648</v>
      </c>
      <c r="E10" s="74">
        <v>11670</v>
      </c>
      <c r="F10" s="74">
        <v>11695</v>
      </c>
      <c r="G10" s="74">
        <v>11726</v>
      </c>
      <c r="H10" s="74">
        <v>11731</v>
      </c>
      <c r="I10" s="74">
        <v>11755</v>
      </c>
      <c r="J10" s="74">
        <v>11755</v>
      </c>
      <c r="K10" s="74">
        <v>11807</v>
      </c>
      <c r="L10" s="74">
        <v>11862</v>
      </c>
      <c r="M10" s="74">
        <v>11887</v>
      </c>
      <c r="N10" s="75">
        <v>11929</v>
      </c>
      <c r="O10" s="73">
        <v>11951</v>
      </c>
      <c r="P10" s="74">
        <v>11949</v>
      </c>
      <c r="Q10" s="74">
        <v>11982</v>
      </c>
      <c r="R10" s="74">
        <v>11997</v>
      </c>
      <c r="S10" s="74">
        <v>12010</v>
      </c>
      <c r="T10" s="74">
        <v>12002</v>
      </c>
      <c r="U10" s="225">
        <v>11988</v>
      </c>
      <c r="V10" s="225">
        <v>11985</v>
      </c>
      <c r="W10" s="225">
        <v>11983</v>
      </c>
      <c r="X10" s="225">
        <v>11954</v>
      </c>
      <c r="Y10" s="225">
        <v>11938</v>
      </c>
      <c r="Z10" s="225">
        <v>11963</v>
      </c>
      <c r="AA10" s="225">
        <v>11969</v>
      </c>
      <c r="AB10" s="225">
        <v>11965</v>
      </c>
      <c r="AC10" s="75"/>
      <c r="AD10" s="76">
        <f>O10-C10</f>
        <v>315</v>
      </c>
      <c r="AE10" s="77">
        <f>P10-D10</f>
        <v>301</v>
      </c>
      <c r="AF10" s="77">
        <f>Q10-E10</f>
        <v>312</v>
      </c>
      <c r="AG10" s="77">
        <f>R10-F10</f>
        <v>302</v>
      </c>
      <c r="AH10" s="77">
        <f>S10-G10</f>
        <v>284</v>
      </c>
      <c r="AI10" s="77">
        <f>T10-H10</f>
        <v>271</v>
      </c>
      <c r="AJ10" s="77">
        <f>U10-I10</f>
        <v>233</v>
      </c>
      <c r="AK10" s="77">
        <f>V10-J10</f>
        <v>230</v>
      </c>
      <c r="AL10" s="77">
        <f>W10-K10</f>
        <v>176</v>
      </c>
      <c r="AM10" s="77">
        <f>X10-L10</f>
        <v>92</v>
      </c>
      <c r="AN10" s="77">
        <f>Y10-M10</f>
        <v>51</v>
      </c>
      <c r="AO10" s="77">
        <f>Z10-N10</f>
        <v>34</v>
      </c>
      <c r="AP10" s="77">
        <f>AA10-O10</f>
        <v>18</v>
      </c>
      <c r="AQ10" s="77">
        <f>AB10-P10</f>
        <v>16</v>
      </c>
      <c r="AR10" s="79"/>
      <c r="AS10" s="76">
        <f>IF(ISERROR(GETPIVOTDATA("VALUE",'CSS WK pvt'!$I$2,"DT_FILE",AS$8,"CD_CO",AS$6,"TRIM_CAT",TRIM(B10),"TRIM_LINE",A9))=TRUE,0,GETPIVOTDATA("VALUE",'CSS WK pvt'!$I$2,"DT_FILE",AS$8,"CD_CO",AS$6,"TRIM_CAT",TRIM(B10),"TRIM_LINE",A9))</f>
        <v>11965</v>
      </c>
    </row>
    <row r="11" spans="1:45" s="71" customFormat="1" x14ac:dyDescent="0.35">
      <c r="A11" s="171"/>
      <c r="B11" s="254" t="s">
        <v>399</v>
      </c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5"/>
      <c r="O11" s="73"/>
      <c r="P11" s="74"/>
      <c r="Q11" s="74"/>
      <c r="R11" s="74"/>
      <c r="S11" s="74"/>
      <c r="T11" s="74"/>
      <c r="U11" s="225"/>
      <c r="V11" s="225"/>
      <c r="W11" s="253">
        <f>W10-W12</f>
        <v>1483</v>
      </c>
      <c r="X11" s="253">
        <f>X10-X12</f>
        <v>1455</v>
      </c>
      <c r="Y11" s="253">
        <f>Y10-Y12</f>
        <v>1471</v>
      </c>
      <c r="Z11" s="253">
        <v>1444</v>
      </c>
      <c r="AA11" s="253">
        <v>1498</v>
      </c>
      <c r="AB11" s="253">
        <v>1509</v>
      </c>
      <c r="AC11" s="75"/>
      <c r="AD11" s="76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9"/>
      <c r="AS11" s="76">
        <f>GETPIVOTDATA("VALUE",'CSS ESCO pvt'!$I$3,"DATE_FILE",$AS$8,"COMPANY",$AS$6,"TRIM_CAT","Residential-GRID","TRIM_LINE",A9)</f>
        <v>1509</v>
      </c>
    </row>
    <row r="12" spans="1:45" s="71" customFormat="1" x14ac:dyDescent="0.35">
      <c r="A12" s="171"/>
      <c r="B12" s="254" t="s">
        <v>400</v>
      </c>
      <c r="C12" s="73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5"/>
      <c r="O12" s="73"/>
      <c r="P12" s="74"/>
      <c r="Q12" s="74"/>
      <c r="R12" s="74"/>
      <c r="S12" s="74"/>
      <c r="T12" s="74"/>
      <c r="U12" s="225"/>
      <c r="V12" s="225"/>
      <c r="W12" s="253">
        <v>10500</v>
      </c>
      <c r="X12" s="253">
        <v>10499</v>
      </c>
      <c r="Y12" s="253">
        <v>10467</v>
      </c>
      <c r="Z12" s="253">
        <v>10519</v>
      </c>
      <c r="AA12" s="253">
        <v>10471</v>
      </c>
      <c r="AB12" s="253">
        <v>10456</v>
      </c>
      <c r="AC12" s="75"/>
      <c r="AD12" s="76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9"/>
      <c r="AS12" s="92">
        <f>AS10-AS11</f>
        <v>10456</v>
      </c>
    </row>
    <row r="13" spans="1:45" s="71" customFormat="1" x14ac:dyDescent="0.35">
      <c r="A13" s="171"/>
      <c r="B13" s="72" t="s">
        <v>38</v>
      </c>
      <c r="C13" s="73">
        <v>134</v>
      </c>
      <c r="D13" s="74">
        <v>134</v>
      </c>
      <c r="E13" s="74">
        <v>134</v>
      </c>
      <c r="F13" s="74">
        <v>134</v>
      </c>
      <c r="G13" s="74">
        <v>134</v>
      </c>
      <c r="H13" s="74">
        <v>134</v>
      </c>
      <c r="I13" s="74">
        <v>135</v>
      </c>
      <c r="J13" s="74">
        <v>135</v>
      </c>
      <c r="K13" s="74">
        <v>136</v>
      </c>
      <c r="L13" s="74">
        <v>136</v>
      </c>
      <c r="M13" s="74">
        <v>136</v>
      </c>
      <c r="N13" s="75">
        <v>135</v>
      </c>
      <c r="O13" s="73">
        <v>135</v>
      </c>
      <c r="P13" s="74">
        <v>137</v>
      </c>
      <c r="Q13" s="74">
        <v>140</v>
      </c>
      <c r="R13" s="74">
        <v>142</v>
      </c>
      <c r="S13" s="74">
        <v>148</v>
      </c>
      <c r="T13" s="74">
        <v>151</v>
      </c>
      <c r="U13" s="225">
        <v>148</v>
      </c>
      <c r="V13" s="225">
        <v>138</v>
      </c>
      <c r="W13" s="225">
        <v>142</v>
      </c>
      <c r="X13" s="225">
        <v>154</v>
      </c>
      <c r="Y13" s="225">
        <v>156</v>
      </c>
      <c r="Z13" s="225">
        <v>162</v>
      </c>
      <c r="AA13" s="225">
        <v>165</v>
      </c>
      <c r="AB13" s="225">
        <v>178</v>
      </c>
      <c r="AC13" s="75"/>
      <c r="AD13" s="76">
        <f>O13-C13</f>
        <v>1</v>
      </c>
      <c r="AE13" s="77">
        <f>P13-D13</f>
        <v>3</v>
      </c>
      <c r="AF13" s="77">
        <f>Q13-E13</f>
        <v>6</v>
      </c>
      <c r="AG13" s="77">
        <f>R13-F13</f>
        <v>8</v>
      </c>
      <c r="AH13" s="77">
        <f>S13-G13</f>
        <v>14</v>
      </c>
      <c r="AI13" s="77">
        <f>T13-H13</f>
        <v>17</v>
      </c>
      <c r="AJ13" s="77">
        <f>U13-I13</f>
        <v>13</v>
      </c>
      <c r="AK13" s="77">
        <f>V13-J13</f>
        <v>3</v>
      </c>
      <c r="AL13" s="77">
        <f>W13-K13</f>
        <v>6</v>
      </c>
      <c r="AM13" s="77">
        <f>X13-L13</f>
        <v>18</v>
      </c>
      <c r="AN13" s="77">
        <f>Y13-M13</f>
        <v>20</v>
      </c>
      <c r="AO13" s="77">
        <f>Z13-N13</f>
        <v>27</v>
      </c>
      <c r="AP13" s="77">
        <f>AA13-O13</f>
        <v>30</v>
      </c>
      <c r="AQ13" s="77">
        <f>AB13-P13</f>
        <v>41</v>
      </c>
      <c r="AR13" s="79"/>
      <c r="AS13" s="76">
        <f>IF(ISERROR(GETPIVOTDATA("VALUE",'CSS WK pvt'!$I$2,"DT_FILE",AS$8,"CD_CO",AS$6,"TRIM_CAT",TRIM(B13),"TRIM_LINE",A9))=TRUE,0,GETPIVOTDATA("VALUE",'CSS WK pvt'!$I$2,"DT_FILE",AS$8,"CD_CO",AS$6,"TRIM_CAT",TRIM(B13),"TRIM_LINE",A9))</f>
        <v>178</v>
      </c>
    </row>
    <row r="14" spans="1:45" s="71" customFormat="1" x14ac:dyDescent="0.35">
      <c r="A14" s="171"/>
      <c r="B14" s="254" t="s">
        <v>399</v>
      </c>
      <c r="C14" s="73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5"/>
      <c r="O14" s="73"/>
      <c r="P14" s="74"/>
      <c r="Q14" s="74"/>
      <c r="R14" s="74"/>
      <c r="S14" s="74"/>
      <c r="T14" s="74"/>
      <c r="U14" s="225"/>
      <c r="V14" s="225"/>
      <c r="W14" s="253">
        <f>W13-W15</f>
        <v>20</v>
      </c>
      <c r="X14" s="253">
        <f>X13-X15</f>
        <v>32</v>
      </c>
      <c r="Y14" s="253">
        <f>Y13-Y15</f>
        <v>33</v>
      </c>
      <c r="Z14" s="253">
        <v>35</v>
      </c>
      <c r="AA14" s="253">
        <v>34</v>
      </c>
      <c r="AB14" s="253">
        <v>37</v>
      </c>
      <c r="AC14" s="75"/>
      <c r="AD14" s="76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9"/>
      <c r="AS14" s="76">
        <f>GETPIVOTDATA("VALUE",'CSS ESCO pvt'!$I$3,"DATE_FILE",$AS$8,"COMPANY",$AS$6,"TRIM_CAT","Low Income Residential-GRID","TRIM_LINE",A9)</f>
        <v>37</v>
      </c>
    </row>
    <row r="15" spans="1:45" s="71" customFormat="1" x14ac:dyDescent="0.35">
      <c r="A15" s="171"/>
      <c r="B15" s="254" t="s">
        <v>400</v>
      </c>
      <c r="C15" s="73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5"/>
      <c r="O15" s="73"/>
      <c r="P15" s="74"/>
      <c r="Q15" s="74"/>
      <c r="R15" s="74"/>
      <c r="S15" s="74"/>
      <c r="T15" s="74"/>
      <c r="U15" s="225"/>
      <c r="V15" s="225"/>
      <c r="W15" s="253">
        <v>122</v>
      </c>
      <c r="X15" s="253">
        <v>122</v>
      </c>
      <c r="Y15" s="253">
        <v>123</v>
      </c>
      <c r="Z15" s="253">
        <v>127</v>
      </c>
      <c r="AA15" s="253">
        <v>131</v>
      </c>
      <c r="AB15" s="253">
        <v>141</v>
      </c>
      <c r="AC15" s="75"/>
      <c r="AD15" s="76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9"/>
      <c r="AS15" s="92">
        <f>AS13-AS14</f>
        <v>141</v>
      </c>
    </row>
    <row r="16" spans="1:45" s="71" customFormat="1" x14ac:dyDescent="0.35">
      <c r="A16" s="171"/>
      <c r="B16" s="72" t="s">
        <v>39</v>
      </c>
      <c r="C16" s="73">
        <v>1507</v>
      </c>
      <c r="D16" s="74">
        <v>1511</v>
      </c>
      <c r="E16" s="74">
        <v>1515</v>
      </c>
      <c r="F16" s="74">
        <v>1519</v>
      </c>
      <c r="G16" s="74">
        <v>1524</v>
      </c>
      <c r="H16" s="74">
        <v>1526</v>
      </c>
      <c r="I16" s="74">
        <v>1533</v>
      </c>
      <c r="J16" s="74">
        <v>1537</v>
      </c>
      <c r="K16" s="74">
        <v>1550</v>
      </c>
      <c r="L16" s="74">
        <v>1560</v>
      </c>
      <c r="M16" s="74">
        <v>1563</v>
      </c>
      <c r="N16" s="75">
        <v>1574</v>
      </c>
      <c r="O16" s="73">
        <v>1575</v>
      </c>
      <c r="P16" s="74">
        <v>1573</v>
      </c>
      <c r="Q16" s="74">
        <v>1583</v>
      </c>
      <c r="R16" s="74">
        <v>1586</v>
      </c>
      <c r="S16" s="74">
        <v>1589</v>
      </c>
      <c r="T16" s="74">
        <v>1584</v>
      </c>
      <c r="U16" s="225">
        <v>1583</v>
      </c>
      <c r="V16" s="225">
        <v>1585</v>
      </c>
      <c r="W16" s="225">
        <v>1590</v>
      </c>
      <c r="X16" s="225">
        <v>1591</v>
      </c>
      <c r="Y16" s="225">
        <v>1588</v>
      </c>
      <c r="Z16" s="225">
        <v>1591</v>
      </c>
      <c r="AA16" s="225">
        <v>1600</v>
      </c>
      <c r="AB16" s="225">
        <v>1596</v>
      </c>
      <c r="AC16" s="75"/>
      <c r="AD16" s="76">
        <f>O16-C16</f>
        <v>68</v>
      </c>
      <c r="AE16" s="77">
        <f>P16-D16</f>
        <v>62</v>
      </c>
      <c r="AF16" s="77">
        <f>Q16-E16</f>
        <v>68</v>
      </c>
      <c r="AG16" s="77">
        <f>R16-F16</f>
        <v>67</v>
      </c>
      <c r="AH16" s="77">
        <f>S16-G16</f>
        <v>65</v>
      </c>
      <c r="AI16" s="77">
        <f>T16-H16</f>
        <v>58</v>
      </c>
      <c r="AJ16" s="77">
        <f>U16-I16</f>
        <v>50</v>
      </c>
      <c r="AK16" s="77">
        <f>V16-J16</f>
        <v>48</v>
      </c>
      <c r="AL16" s="77">
        <f>W16-K16</f>
        <v>40</v>
      </c>
      <c r="AM16" s="77">
        <f>X16-L16</f>
        <v>31</v>
      </c>
      <c r="AN16" s="77">
        <f>Y16-M16</f>
        <v>25</v>
      </c>
      <c r="AO16" s="77">
        <f>Z16-N16</f>
        <v>17</v>
      </c>
      <c r="AP16" s="77">
        <f>AA16-O16</f>
        <v>25</v>
      </c>
      <c r="AQ16" s="77">
        <f>AB16-P16</f>
        <v>23</v>
      </c>
      <c r="AR16" s="79"/>
      <c r="AS16" s="76">
        <f>IF(ISERROR(GETPIVOTDATA("VALUE",'CSS WK pvt'!$I$2,"DT_FILE",AS$8,"CD_CO",AS$6,"TRIM_CAT",TRIM(B16),"TRIM_LINE",A9))=TRUE,0,GETPIVOTDATA("VALUE",'CSS WK pvt'!$I$2,"DT_FILE",AS$8,"CD_CO",AS$6,"TRIM_CAT",TRIM(B16),"TRIM_LINE",A9))</f>
        <v>1596</v>
      </c>
    </row>
    <row r="17" spans="1:45" s="71" customFormat="1" x14ac:dyDescent="0.35">
      <c r="A17" s="171"/>
      <c r="B17" s="72" t="s">
        <v>40</v>
      </c>
      <c r="C17" s="73">
        <v>78</v>
      </c>
      <c r="D17" s="74">
        <v>78</v>
      </c>
      <c r="E17" s="74">
        <v>78</v>
      </c>
      <c r="F17" s="74">
        <v>78</v>
      </c>
      <c r="G17" s="74">
        <v>78</v>
      </c>
      <c r="H17" s="74">
        <v>79</v>
      </c>
      <c r="I17" s="74">
        <v>79</v>
      </c>
      <c r="J17" s="74">
        <v>79</v>
      </c>
      <c r="K17" s="74">
        <v>79</v>
      </c>
      <c r="L17" s="74">
        <v>79</v>
      </c>
      <c r="M17" s="74">
        <v>79</v>
      </c>
      <c r="N17" s="75">
        <v>79</v>
      </c>
      <c r="O17" s="73">
        <v>79</v>
      </c>
      <c r="P17" s="74">
        <v>79</v>
      </c>
      <c r="Q17" s="74">
        <v>80</v>
      </c>
      <c r="R17" s="74">
        <v>79</v>
      </c>
      <c r="S17" s="74">
        <v>79</v>
      </c>
      <c r="T17" s="74">
        <v>79</v>
      </c>
      <c r="U17" s="225">
        <v>79</v>
      </c>
      <c r="V17" s="225">
        <v>79</v>
      </c>
      <c r="W17" s="225">
        <v>79</v>
      </c>
      <c r="X17" s="225">
        <v>78</v>
      </c>
      <c r="Y17" s="225">
        <v>79</v>
      </c>
      <c r="Z17" s="225">
        <v>78</v>
      </c>
      <c r="AA17" s="225">
        <v>78</v>
      </c>
      <c r="AB17" s="225">
        <v>78</v>
      </c>
      <c r="AC17" s="75"/>
      <c r="AD17" s="76">
        <f>O17-C17</f>
        <v>1</v>
      </c>
      <c r="AE17" s="77">
        <f>P17-D17</f>
        <v>1</v>
      </c>
      <c r="AF17" s="77">
        <f>Q17-E17</f>
        <v>2</v>
      </c>
      <c r="AG17" s="77">
        <f>R17-F17</f>
        <v>1</v>
      </c>
      <c r="AH17" s="77">
        <f>S17-G17</f>
        <v>1</v>
      </c>
      <c r="AI17" s="77">
        <f>T17-H17</f>
        <v>0</v>
      </c>
      <c r="AJ17" s="77">
        <f>U17-I17</f>
        <v>0</v>
      </c>
      <c r="AK17" s="77">
        <f>V17-J17</f>
        <v>0</v>
      </c>
      <c r="AL17" s="77">
        <f>W17-K17</f>
        <v>0</v>
      </c>
      <c r="AM17" s="77">
        <f>X17-L17</f>
        <v>-1</v>
      </c>
      <c r="AN17" s="77">
        <f>Y17-M17</f>
        <v>0</v>
      </c>
      <c r="AO17" s="77">
        <f>Z17-N17</f>
        <v>-1</v>
      </c>
      <c r="AP17" s="77">
        <f>AA17-O17</f>
        <v>-1</v>
      </c>
      <c r="AQ17" s="77">
        <f>AB17-P17</f>
        <v>-1</v>
      </c>
      <c r="AR17" s="79"/>
      <c r="AS17" s="76">
        <f>IF(ISERROR(GETPIVOTDATA("VALUE",'CSS WK pvt'!$I$2,"DT_FILE",AS$8,"CD_CO",AS$6,"TRIM_CAT",TRIM(B17),"TRIM_LINE",A9))=TRUE,0,GETPIVOTDATA("VALUE",'CSS WK pvt'!$I$2,"DT_FILE",AS$8,"CD_CO",AS$6,"TRIM_CAT",TRIM(B17),"TRIM_LINE",A9))</f>
        <v>78</v>
      </c>
    </row>
    <row r="18" spans="1:45" s="71" customFormat="1" x14ac:dyDescent="0.35">
      <c r="A18" s="171"/>
      <c r="B18" s="72" t="s">
        <v>41</v>
      </c>
      <c r="C18" s="73">
        <v>11</v>
      </c>
      <c r="D18" s="74">
        <v>11</v>
      </c>
      <c r="E18" s="74">
        <v>11</v>
      </c>
      <c r="F18" s="74">
        <v>11</v>
      </c>
      <c r="G18" s="74">
        <v>11</v>
      </c>
      <c r="H18" s="74">
        <v>11</v>
      </c>
      <c r="I18" s="74">
        <v>11</v>
      </c>
      <c r="J18" s="74">
        <v>11</v>
      </c>
      <c r="K18" s="74">
        <v>11</v>
      </c>
      <c r="L18" s="74">
        <v>11</v>
      </c>
      <c r="M18" s="74">
        <v>11</v>
      </c>
      <c r="N18" s="75">
        <v>11</v>
      </c>
      <c r="O18" s="73">
        <v>11</v>
      </c>
      <c r="P18" s="74">
        <v>11</v>
      </c>
      <c r="Q18" s="74">
        <v>11</v>
      </c>
      <c r="R18" s="74">
        <v>11</v>
      </c>
      <c r="S18" s="74">
        <v>11</v>
      </c>
      <c r="T18" s="74">
        <v>11</v>
      </c>
      <c r="U18" s="225">
        <v>11</v>
      </c>
      <c r="V18" s="225">
        <v>11</v>
      </c>
      <c r="W18" s="225">
        <v>11</v>
      </c>
      <c r="X18" s="225">
        <v>11</v>
      </c>
      <c r="Y18" s="225">
        <v>11</v>
      </c>
      <c r="Z18" s="225">
        <v>11</v>
      </c>
      <c r="AA18" s="225">
        <v>11</v>
      </c>
      <c r="AB18" s="225">
        <v>11</v>
      </c>
      <c r="AC18" s="75"/>
      <c r="AD18" s="76">
        <f>O18-C18</f>
        <v>0</v>
      </c>
      <c r="AE18" s="77">
        <f>P18-D18</f>
        <v>0</v>
      </c>
      <c r="AF18" s="77">
        <f>Q18-E18</f>
        <v>0</v>
      </c>
      <c r="AG18" s="77">
        <f>R18-F18</f>
        <v>0</v>
      </c>
      <c r="AH18" s="77">
        <f>S18-G18</f>
        <v>0</v>
      </c>
      <c r="AI18" s="77">
        <f>T18-H18</f>
        <v>0</v>
      </c>
      <c r="AJ18" s="77">
        <f>U18-I18</f>
        <v>0</v>
      </c>
      <c r="AK18" s="77">
        <f>V18-J18</f>
        <v>0</v>
      </c>
      <c r="AL18" s="77">
        <f>W18-K18</f>
        <v>0</v>
      </c>
      <c r="AM18" s="77">
        <f>X18-L18</f>
        <v>0</v>
      </c>
      <c r="AN18" s="77">
        <f>Y18-M18</f>
        <v>0</v>
      </c>
      <c r="AO18" s="77">
        <f>Z18-N18</f>
        <v>0</v>
      </c>
      <c r="AP18" s="77">
        <f>AA18-O18</f>
        <v>0</v>
      </c>
      <c r="AQ18" s="77">
        <f>AB18-P18</f>
        <v>0</v>
      </c>
      <c r="AR18" s="79"/>
      <c r="AS18" s="76">
        <f>IF(ISERROR(GETPIVOTDATA("VALUE",'CSS WK pvt'!$I$2,"DT_FILE",AS$8,"CD_CO",AS$6,"TRIM_CAT",TRIM(B18),"TRIM_LINE",A9))=TRUE,0,GETPIVOTDATA("VALUE",'CSS WK pvt'!$I$2,"DT_FILE",AS$8,"CD_CO",AS$6,"TRIM_CAT",TRIM(B18),"TRIM_LINE",A9))</f>
        <v>11</v>
      </c>
    </row>
    <row r="19" spans="1:45" s="87" customFormat="1" ht="15" thickBot="1" x14ac:dyDescent="0.4">
      <c r="A19" s="172"/>
      <c r="B19" s="80" t="s">
        <v>42</v>
      </c>
      <c r="C19" s="81">
        <f>SUM(C10:C18)</f>
        <v>13366</v>
      </c>
      <c r="D19" s="82">
        <f t="shared" ref="D19:AD19" si="0">SUM(D10:D18)</f>
        <v>13382</v>
      </c>
      <c r="E19" s="82">
        <f t="shared" si="0"/>
        <v>13408</v>
      </c>
      <c r="F19" s="82">
        <f t="shared" si="0"/>
        <v>13437</v>
      </c>
      <c r="G19" s="82">
        <f t="shared" si="0"/>
        <v>13473</v>
      </c>
      <c r="H19" s="82">
        <f t="shared" si="0"/>
        <v>13481</v>
      </c>
      <c r="I19" s="82">
        <f t="shared" si="0"/>
        <v>13513</v>
      </c>
      <c r="J19" s="82">
        <f t="shared" si="0"/>
        <v>13517</v>
      </c>
      <c r="K19" s="82">
        <f t="shared" si="0"/>
        <v>13583</v>
      </c>
      <c r="L19" s="82">
        <f t="shared" si="0"/>
        <v>13648</v>
      </c>
      <c r="M19" s="82">
        <f t="shared" si="0"/>
        <v>13676</v>
      </c>
      <c r="N19" s="83">
        <f t="shared" si="0"/>
        <v>13728</v>
      </c>
      <c r="O19" s="81">
        <f t="shared" si="0"/>
        <v>13751</v>
      </c>
      <c r="P19" s="82">
        <f t="shared" si="0"/>
        <v>13749</v>
      </c>
      <c r="Q19" s="82">
        <f t="shared" si="0"/>
        <v>13796</v>
      </c>
      <c r="R19" s="82">
        <v>13815</v>
      </c>
      <c r="S19" s="82">
        <v>13837</v>
      </c>
      <c r="T19" s="82">
        <v>13827</v>
      </c>
      <c r="U19" s="226">
        <v>13809</v>
      </c>
      <c r="V19" s="226">
        <v>13798</v>
      </c>
      <c r="W19" s="226">
        <f>SUM(W10+W13+W16+W17+W18)</f>
        <v>13805</v>
      </c>
      <c r="X19" s="226">
        <f>SUM(X10+X13+X16+X17+X18)</f>
        <v>13788</v>
      </c>
      <c r="Y19" s="226">
        <v>13772</v>
      </c>
      <c r="Z19" s="226">
        <v>13805</v>
      </c>
      <c r="AA19" s="226">
        <v>13823</v>
      </c>
      <c r="AB19" s="226">
        <v>13828</v>
      </c>
      <c r="AC19" s="83"/>
      <c r="AD19" s="84">
        <f t="shared" si="0"/>
        <v>385</v>
      </c>
      <c r="AE19" s="85">
        <f t="shared" ref="AE19:AG19" si="1">SUM(AE10:AE18)</f>
        <v>367</v>
      </c>
      <c r="AF19" s="85">
        <f t="shared" si="1"/>
        <v>388</v>
      </c>
      <c r="AG19" s="85">
        <f t="shared" si="1"/>
        <v>378</v>
      </c>
      <c r="AH19" s="85">
        <f t="shared" ref="AH19:AI19" si="2">SUM(AH10:AH18)</f>
        <v>364</v>
      </c>
      <c r="AI19" s="85">
        <f t="shared" si="2"/>
        <v>346</v>
      </c>
      <c r="AJ19" s="85">
        <f t="shared" ref="AJ19:AK19" si="3">SUM(AJ10:AJ18)</f>
        <v>296</v>
      </c>
      <c r="AK19" s="85">
        <f t="shared" si="3"/>
        <v>281</v>
      </c>
      <c r="AL19" s="85">
        <f t="shared" ref="AL19:AM19" si="4">SUM(AL10:AL18)</f>
        <v>222</v>
      </c>
      <c r="AM19" s="85">
        <f t="shared" si="4"/>
        <v>140</v>
      </c>
      <c r="AN19" s="85">
        <f t="shared" ref="AN19:AO19" si="5">SUM(AN10:AN18)</f>
        <v>96</v>
      </c>
      <c r="AO19" s="85">
        <f t="shared" si="5"/>
        <v>77</v>
      </c>
      <c r="AP19" s="85">
        <f t="shared" ref="AP19:AQ19" si="6">SUM(AP10:AP18)</f>
        <v>72</v>
      </c>
      <c r="AQ19" s="85">
        <f t="shared" si="6"/>
        <v>79</v>
      </c>
      <c r="AR19" s="86"/>
      <c r="AS19" s="84">
        <f>AS10+AS13+AS16+AS17+AS18</f>
        <v>13828</v>
      </c>
    </row>
    <row r="20" spans="1:45" s="71" customFormat="1" x14ac:dyDescent="0.35">
      <c r="A20" s="171">
        <f>+A9+1</f>
        <v>2</v>
      </c>
      <c r="B20" s="88" t="s">
        <v>16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1"/>
      <c r="O20" s="89"/>
      <c r="P20" s="90"/>
      <c r="Q20" s="90"/>
      <c r="R20" s="90"/>
      <c r="S20" s="90"/>
      <c r="T20" s="90"/>
      <c r="U20" s="227"/>
      <c r="V20" s="227"/>
      <c r="W20" s="227"/>
      <c r="X20" s="227"/>
      <c r="Y20" s="227"/>
      <c r="Z20" s="227"/>
      <c r="AA20" s="227"/>
      <c r="AB20" s="227"/>
      <c r="AC20" s="91"/>
      <c r="AD20" s="92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4"/>
      <c r="AS20" s="92"/>
    </row>
    <row r="21" spans="1:45" s="71" customFormat="1" x14ac:dyDescent="0.35">
      <c r="A21" s="171"/>
      <c r="B21" s="72" t="s">
        <v>37</v>
      </c>
      <c r="C21" s="95">
        <v>982</v>
      </c>
      <c r="D21" s="96">
        <v>1102</v>
      </c>
      <c r="E21" s="96">
        <v>1100</v>
      </c>
      <c r="F21" s="96">
        <v>860</v>
      </c>
      <c r="G21" s="96">
        <v>1027</v>
      </c>
      <c r="H21" s="96">
        <v>812</v>
      </c>
      <c r="I21" s="96">
        <v>1026</v>
      </c>
      <c r="J21" s="96">
        <v>1193</v>
      </c>
      <c r="K21" s="96">
        <v>1422</v>
      </c>
      <c r="L21" s="96">
        <v>1350</v>
      </c>
      <c r="M21" s="96">
        <v>1225</v>
      </c>
      <c r="N21" s="97">
        <v>1138</v>
      </c>
      <c r="O21" s="95">
        <v>1313</v>
      </c>
      <c r="P21" s="96">
        <v>1549</v>
      </c>
      <c r="Q21" s="96">
        <v>1513</v>
      </c>
      <c r="R21" s="96">
        <v>1481</v>
      </c>
      <c r="S21" s="96">
        <v>1567</v>
      </c>
      <c r="T21" s="96">
        <v>1280</v>
      </c>
      <c r="U21" s="228">
        <v>1374</v>
      </c>
      <c r="V21" s="228">
        <v>1499</v>
      </c>
      <c r="W21" s="228">
        <v>1739</v>
      </c>
      <c r="X21" s="228">
        <v>1543</v>
      </c>
      <c r="Y21" s="228">
        <v>1392</v>
      </c>
      <c r="Z21" s="228">
        <v>1369</v>
      </c>
      <c r="AA21" s="228">
        <v>1269</v>
      </c>
      <c r="AB21" s="228">
        <v>1295</v>
      </c>
      <c r="AC21" s="97"/>
      <c r="AD21" s="98">
        <f>O21-C21</f>
        <v>331</v>
      </c>
      <c r="AE21" s="99">
        <f>P21-D21</f>
        <v>447</v>
      </c>
      <c r="AF21" s="99">
        <f>Q21-E21</f>
        <v>413</v>
      </c>
      <c r="AG21" s="99">
        <f>R21-F21</f>
        <v>621</v>
      </c>
      <c r="AH21" s="99">
        <f>S21-G21</f>
        <v>540</v>
      </c>
      <c r="AI21" s="99">
        <f>T21-H21</f>
        <v>468</v>
      </c>
      <c r="AJ21" s="99">
        <f>U21-I21</f>
        <v>348</v>
      </c>
      <c r="AK21" s="99">
        <f>V21-J21</f>
        <v>306</v>
      </c>
      <c r="AL21" s="99">
        <f>W21-K21</f>
        <v>317</v>
      </c>
      <c r="AM21" s="99">
        <f>X21-L21</f>
        <v>193</v>
      </c>
      <c r="AN21" s="99">
        <f>Y21-M21</f>
        <v>167</v>
      </c>
      <c r="AO21" s="99">
        <f>Z21-N21</f>
        <v>231</v>
      </c>
      <c r="AP21" s="99">
        <f>AA21-O21</f>
        <v>-44</v>
      </c>
      <c r="AQ21" s="99">
        <f>AB21-P21</f>
        <v>-254</v>
      </c>
      <c r="AR21" s="100"/>
      <c r="AS21" s="76">
        <f>IF(ISERROR(GETPIVOTDATA("VALUE",'CSS WK pvt'!$I$2,"DT_FILE",AS$8,"CD_CO",AS$6,"TRIM_CAT",TRIM(B21),"TRIM_LINE",A20))=TRUE,0,GETPIVOTDATA("VALUE",'CSS WK pvt'!$I$2,"DT_FILE",AS$8,"CD_CO",AS$6,"TRIM_CAT",TRIM(B21),"TRIM_LINE",A20))</f>
        <v>1295</v>
      </c>
    </row>
    <row r="22" spans="1:45" s="71" customFormat="1" x14ac:dyDescent="0.35">
      <c r="A22" s="171"/>
      <c r="B22" s="254" t="s">
        <v>399</v>
      </c>
      <c r="C22" s="95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7"/>
      <c r="O22" s="95"/>
      <c r="P22" s="96"/>
      <c r="Q22" s="96"/>
      <c r="R22" s="96"/>
      <c r="S22" s="96"/>
      <c r="T22" s="96"/>
      <c r="U22" s="228"/>
      <c r="V22" s="228"/>
      <c r="W22" s="253">
        <f>W21-W23</f>
        <v>209</v>
      </c>
      <c r="X22" s="253">
        <f>X21-X23</f>
        <v>186</v>
      </c>
      <c r="Y22" s="253">
        <f>Y21-Y23</f>
        <v>165</v>
      </c>
      <c r="Z22" s="253">
        <v>164</v>
      </c>
      <c r="AA22" s="253">
        <v>182</v>
      </c>
      <c r="AB22" s="253">
        <v>176</v>
      </c>
      <c r="AC22" s="97"/>
      <c r="AD22" s="98"/>
      <c r="AE22" s="99"/>
      <c r="AF22" s="99"/>
      <c r="AG22" s="99"/>
      <c r="AH22" s="99"/>
      <c r="AI22" s="99"/>
      <c r="AJ22" s="99"/>
      <c r="AK22" s="99"/>
      <c r="AL22" s="99"/>
      <c r="AM22" s="99"/>
      <c r="AN22" s="99"/>
      <c r="AO22" s="99"/>
      <c r="AP22" s="99"/>
      <c r="AQ22" s="99"/>
      <c r="AR22" s="100"/>
      <c r="AS22" s="76">
        <f>GETPIVOTDATA("VALUE",'CSS ESCO pvt'!$I$3,"DATE_FILE",$AS$8,"COMPANY",$AS$6,"TRIM_CAT","Residential-GRID","TRIM_LINE",A20)</f>
        <v>176</v>
      </c>
    </row>
    <row r="23" spans="1:45" s="71" customFormat="1" x14ac:dyDescent="0.35">
      <c r="A23" s="171"/>
      <c r="B23" s="254" t="s">
        <v>400</v>
      </c>
      <c r="C23" s="95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7"/>
      <c r="O23" s="95"/>
      <c r="P23" s="96"/>
      <c r="Q23" s="96"/>
      <c r="R23" s="96"/>
      <c r="S23" s="96"/>
      <c r="T23" s="96"/>
      <c r="U23" s="228"/>
      <c r="V23" s="228"/>
      <c r="W23" s="253">
        <v>1530</v>
      </c>
      <c r="X23" s="253">
        <v>1357</v>
      </c>
      <c r="Y23" s="253">
        <v>1227</v>
      </c>
      <c r="Z23" s="253">
        <v>1205</v>
      </c>
      <c r="AA23" s="253">
        <v>1087</v>
      </c>
      <c r="AB23" s="253">
        <v>1119</v>
      </c>
      <c r="AC23" s="97"/>
      <c r="AD23" s="98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99"/>
      <c r="AP23" s="99"/>
      <c r="AQ23" s="99"/>
      <c r="AR23" s="100"/>
      <c r="AS23" s="92">
        <f>AS21-AS22</f>
        <v>1119</v>
      </c>
    </row>
    <row r="24" spans="1:45" s="71" customFormat="1" x14ac:dyDescent="0.35">
      <c r="A24" s="171"/>
      <c r="B24" s="72" t="s">
        <v>38</v>
      </c>
      <c r="C24" s="95">
        <v>38</v>
      </c>
      <c r="D24" s="96">
        <v>38</v>
      </c>
      <c r="E24" s="96">
        <v>43</v>
      </c>
      <c r="F24" s="96">
        <v>38</v>
      </c>
      <c r="G24" s="96">
        <v>38</v>
      </c>
      <c r="H24" s="96">
        <v>39</v>
      </c>
      <c r="I24" s="96">
        <v>37</v>
      </c>
      <c r="J24" s="96">
        <v>38</v>
      </c>
      <c r="K24" s="96">
        <v>47</v>
      </c>
      <c r="L24" s="96">
        <v>40</v>
      </c>
      <c r="M24" s="96">
        <v>38</v>
      </c>
      <c r="N24" s="97">
        <v>37</v>
      </c>
      <c r="O24" s="95">
        <v>46</v>
      </c>
      <c r="P24" s="96">
        <v>42</v>
      </c>
      <c r="Q24" s="96">
        <v>46</v>
      </c>
      <c r="R24" s="96">
        <v>45</v>
      </c>
      <c r="S24" s="96">
        <v>49</v>
      </c>
      <c r="T24" s="96">
        <v>45</v>
      </c>
      <c r="U24" s="228">
        <v>43</v>
      </c>
      <c r="V24" s="228">
        <v>38</v>
      </c>
      <c r="W24" s="228">
        <v>47</v>
      </c>
      <c r="X24" s="228">
        <v>42</v>
      </c>
      <c r="Y24" s="228">
        <v>42</v>
      </c>
      <c r="Z24" s="228">
        <v>52</v>
      </c>
      <c r="AA24" s="228">
        <v>54</v>
      </c>
      <c r="AB24" s="228">
        <v>56</v>
      </c>
      <c r="AC24" s="97"/>
      <c r="AD24" s="98">
        <f>O24-C24</f>
        <v>8</v>
      </c>
      <c r="AE24" s="99">
        <f>P24-D24</f>
        <v>4</v>
      </c>
      <c r="AF24" s="99">
        <f>Q24-E24</f>
        <v>3</v>
      </c>
      <c r="AG24" s="99">
        <f>R24-F24</f>
        <v>7</v>
      </c>
      <c r="AH24" s="99">
        <f>S24-G24</f>
        <v>11</v>
      </c>
      <c r="AI24" s="99">
        <f>T24-H24</f>
        <v>6</v>
      </c>
      <c r="AJ24" s="99">
        <f>U24-I24</f>
        <v>6</v>
      </c>
      <c r="AK24" s="99">
        <f>V24-J24</f>
        <v>0</v>
      </c>
      <c r="AL24" s="99">
        <f>W24-K24</f>
        <v>0</v>
      </c>
      <c r="AM24" s="99">
        <f>X24-L24</f>
        <v>2</v>
      </c>
      <c r="AN24" s="99">
        <f>Y24-M24</f>
        <v>4</v>
      </c>
      <c r="AO24" s="99">
        <f>Z24-N24</f>
        <v>15</v>
      </c>
      <c r="AP24" s="99">
        <f>AA24-O24</f>
        <v>8</v>
      </c>
      <c r="AQ24" s="99">
        <f>AB24-P24</f>
        <v>14</v>
      </c>
      <c r="AR24" s="100"/>
      <c r="AS24" s="76">
        <f>IF(ISERROR(GETPIVOTDATA("VALUE",'CSS WK pvt'!$I$2,"DT_FILE",AS$8,"CD_CO",AS$6,"TRIM_CAT",TRIM(B24),"TRIM_LINE",A20))=TRUE,0,GETPIVOTDATA("VALUE",'CSS WK pvt'!$I$2,"DT_FILE",AS$8,"CD_CO",AS$6,"TRIM_CAT",TRIM(B24),"TRIM_LINE",A20))</f>
        <v>56</v>
      </c>
    </row>
    <row r="25" spans="1:45" s="71" customFormat="1" x14ac:dyDescent="0.35">
      <c r="A25" s="171"/>
      <c r="B25" s="254" t="s">
        <v>399</v>
      </c>
      <c r="C25" s="95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7"/>
      <c r="O25" s="95"/>
      <c r="P25" s="96"/>
      <c r="Q25" s="96"/>
      <c r="R25" s="96"/>
      <c r="S25" s="96"/>
      <c r="T25" s="96"/>
      <c r="U25" s="228"/>
      <c r="V25" s="228"/>
      <c r="W25" s="253">
        <f>W24-W26</f>
        <v>3</v>
      </c>
      <c r="X25" s="253">
        <f>X24-X26</f>
        <v>3</v>
      </c>
      <c r="Y25" s="253">
        <f>Y24-Y26</f>
        <v>7</v>
      </c>
      <c r="Z25" s="253">
        <v>7</v>
      </c>
      <c r="AA25" s="253">
        <v>4</v>
      </c>
      <c r="AB25" s="253">
        <v>11</v>
      </c>
      <c r="AC25" s="97"/>
      <c r="AD25" s="98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100"/>
      <c r="AS25" s="76">
        <f>GETPIVOTDATA("VALUE",'CSS ESCO pvt'!$I$3,"DATE_FILE",$AS$8,"COMPANY",$AS$6,"TRIM_CAT","Low Income Residential-GRID","TRIM_LINE",A20)</f>
        <v>11</v>
      </c>
    </row>
    <row r="26" spans="1:45" s="71" customFormat="1" x14ac:dyDescent="0.35">
      <c r="A26" s="171"/>
      <c r="B26" s="254" t="s">
        <v>400</v>
      </c>
      <c r="C26" s="95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7"/>
      <c r="O26" s="95"/>
      <c r="P26" s="96"/>
      <c r="Q26" s="96"/>
      <c r="R26" s="96"/>
      <c r="S26" s="96"/>
      <c r="T26" s="96"/>
      <c r="U26" s="228"/>
      <c r="V26" s="228"/>
      <c r="W26" s="253">
        <v>44</v>
      </c>
      <c r="X26" s="253">
        <v>39</v>
      </c>
      <c r="Y26" s="253">
        <v>35</v>
      </c>
      <c r="Z26" s="253">
        <v>45</v>
      </c>
      <c r="AA26" s="253">
        <v>50</v>
      </c>
      <c r="AB26" s="253">
        <v>45</v>
      </c>
      <c r="AC26" s="97"/>
      <c r="AD26" s="98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100"/>
      <c r="AS26" s="92">
        <f>AS24-AS25</f>
        <v>45</v>
      </c>
    </row>
    <row r="27" spans="1:45" s="71" customFormat="1" x14ac:dyDescent="0.35">
      <c r="A27" s="171"/>
      <c r="B27" s="72" t="s">
        <v>39</v>
      </c>
      <c r="C27" s="95">
        <v>238</v>
      </c>
      <c r="D27" s="96">
        <v>256</v>
      </c>
      <c r="E27" s="96">
        <v>174</v>
      </c>
      <c r="F27" s="96">
        <v>249</v>
      </c>
      <c r="G27" s="96">
        <v>205</v>
      </c>
      <c r="H27" s="96">
        <v>225</v>
      </c>
      <c r="I27" s="96">
        <v>132</v>
      </c>
      <c r="J27" s="96">
        <v>203</v>
      </c>
      <c r="K27" s="96">
        <v>308</v>
      </c>
      <c r="L27" s="96">
        <v>281</v>
      </c>
      <c r="M27" s="96">
        <v>280</v>
      </c>
      <c r="N27" s="97">
        <v>273</v>
      </c>
      <c r="O27" s="95">
        <v>232</v>
      </c>
      <c r="P27" s="96">
        <v>391</v>
      </c>
      <c r="Q27" s="96">
        <v>354</v>
      </c>
      <c r="R27" s="96">
        <v>200</v>
      </c>
      <c r="S27" s="96">
        <v>255</v>
      </c>
      <c r="T27" s="96">
        <v>157</v>
      </c>
      <c r="U27" s="228">
        <v>162</v>
      </c>
      <c r="V27" s="228">
        <v>232</v>
      </c>
      <c r="W27" s="228">
        <v>351</v>
      </c>
      <c r="X27" s="228">
        <v>296</v>
      </c>
      <c r="Y27" s="228">
        <v>201</v>
      </c>
      <c r="Z27" s="228">
        <v>159</v>
      </c>
      <c r="AA27" s="228">
        <v>160</v>
      </c>
      <c r="AB27" s="228">
        <v>180</v>
      </c>
      <c r="AC27" s="97"/>
      <c r="AD27" s="98">
        <f>O27-C27</f>
        <v>-6</v>
      </c>
      <c r="AE27" s="99">
        <f>P27-D27</f>
        <v>135</v>
      </c>
      <c r="AF27" s="99">
        <f>Q27-E27</f>
        <v>180</v>
      </c>
      <c r="AG27" s="99">
        <f>R27-F27</f>
        <v>-49</v>
      </c>
      <c r="AH27" s="99">
        <f>S27-G27</f>
        <v>50</v>
      </c>
      <c r="AI27" s="99">
        <f>T27-H27</f>
        <v>-68</v>
      </c>
      <c r="AJ27" s="99">
        <f>U27-I27</f>
        <v>30</v>
      </c>
      <c r="AK27" s="99">
        <f>V27-J27</f>
        <v>29</v>
      </c>
      <c r="AL27" s="99">
        <f>W27-K27</f>
        <v>43</v>
      </c>
      <c r="AM27" s="99">
        <f>X27-L27</f>
        <v>15</v>
      </c>
      <c r="AN27" s="99">
        <f>Y27-M27</f>
        <v>-79</v>
      </c>
      <c r="AO27" s="99">
        <f>Z27-N27</f>
        <v>-114</v>
      </c>
      <c r="AP27" s="99">
        <f>AA27-O27</f>
        <v>-72</v>
      </c>
      <c r="AQ27" s="99">
        <f>AB27-P27</f>
        <v>-211</v>
      </c>
      <c r="AR27" s="100"/>
      <c r="AS27" s="76">
        <f>IF(ISERROR(GETPIVOTDATA("VALUE",'CSS WK pvt'!$I$2,"DT_FILE",AS$8,"CD_CO",AS$6,"TRIM_CAT",TRIM(B27),"TRIM_LINE",A20))=TRUE,0,GETPIVOTDATA("VALUE",'CSS WK pvt'!$I$2,"DT_FILE",AS$8,"CD_CO",AS$6,"TRIM_CAT",TRIM(B27),"TRIM_LINE",A20))</f>
        <v>180</v>
      </c>
    </row>
    <row r="28" spans="1:45" s="71" customFormat="1" x14ac:dyDescent="0.35">
      <c r="A28" s="171"/>
      <c r="B28" s="72" t="s">
        <v>40</v>
      </c>
      <c r="C28" s="95">
        <v>15</v>
      </c>
      <c r="D28" s="96">
        <v>16</v>
      </c>
      <c r="E28" s="96">
        <v>20</v>
      </c>
      <c r="F28" s="96">
        <v>12</v>
      </c>
      <c r="G28" s="96">
        <v>13</v>
      </c>
      <c r="H28" s="96">
        <v>18</v>
      </c>
      <c r="I28" s="96">
        <v>13</v>
      </c>
      <c r="J28" s="96">
        <v>12</v>
      </c>
      <c r="K28" s="96">
        <v>24</v>
      </c>
      <c r="L28" s="96">
        <v>20</v>
      </c>
      <c r="M28" s="96">
        <v>26</v>
      </c>
      <c r="N28" s="97">
        <v>26</v>
      </c>
      <c r="O28" s="95">
        <v>27</v>
      </c>
      <c r="P28" s="96">
        <v>30</v>
      </c>
      <c r="Q28" s="96">
        <v>29</v>
      </c>
      <c r="R28" s="96">
        <v>16</v>
      </c>
      <c r="S28" s="96">
        <v>20</v>
      </c>
      <c r="T28" s="96">
        <v>16</v>
      </c>
      <c r="U28" s="228">
        <v>13</v>
      </c>
      <c r="V28" s="228">
        <v>17</v>
      </c>
      <c r="W28" s="228">
        <v>25</v>
      </c>
      <c r="X28" s="228">
        <v>22</v>
      </c>
      <c r="Y28" s="228">
        <v>22</v>
      </c>
      <c r="Z28" s="228">
        <v>8</v>
      </c>
      <c r="AA28" s="228">
        <v>8</v>
      </c>
      <c r="AB28" s="228">
        <v>14</v>
      </c>
      <c r="AC28" s="97"/>
      <c r="AD28" s="98">
        <f>O28-C28</f>
        <v>12</v>
      </c>
      <c r="AE28" s="99">
        <f>P28-D28</f>
        <v>14</v>
      </c>
      <c r="AF28" s="99">
        <f>Q28-E28</f>
        <v>9</v>
      </c>
      <c r="AG28" s="99">
        <f>R28-F28</f>
        <v>4</v>
      </c>
      <c r="AH28" s="99">
        <f>S28-G28</f>
        <v>7</v>
      </c>
      <c r="AI28" s="99">
        <f>T28-H28</f>
        <v>-2</v>
      </c>
      <c r="AJ28" s="99">
        <f>U28-I28</f>
        <v>0</v>
      </c>
      <c r="AK28" s="99">
        <f>V28-J28</f>
        <v>5</v>
      </c>
      <c r="AL28" s="99">
        <f>W28-K28</f>
        <v>1</v>
      </c>
      <c r="AM28" s="99">
        <f>X28-L28</f>
        <v>2</v>
      </c>
      <c r="AN28" s="99">
        <f>Y28-M28</f>
        <v>-4</v>
      </c>
      <c r="AO28" s="99">
        <f>Z28-N28</f>
        <v>-18</v>
      </c>
      <c r="AP28" s="99">
        <f>AA28-O28</f>
        <v>-19</v>
      </c>
      <c r="AQ28" s="99">
        <f>AB28-P28</f>
        <v>-16</v>
      </c>
      <c r="AR28" s="100"/>
      <c r="AS28" s="76">
        <f>IF(ISERROR(GETPIVOTDATA("VALUE",'CSS WK pvt'!$I$2,"DT_FILE",AS$8,"CD_CO",AS$6,"TRIM_CAT",TRIM(B28),"TRIM_LINE",A20))=TRUE,0,GETPIVOTDATA("VALUE",'CSS WK pvt'!$I$2,"DT_FILE",AS$8,"CD_CO",AS$6,"TRIM_CAT",TRIM(B28),"TRIM_LINE",A20))</f>
        <v>14</v>
      </c>
    </row>
    <row r="29" spans="1:45" s="71" customFormat="1" x14ac:dyDescent="0.35">
      <c r="A29" s="171"/>
      <c r="B29" s="72" t="s">
        <v>41</v>
      </c>
      <c r="C29" s="95">
        <v>1</v>
      </c>
      <c r="D29" s="96">
        <v>4</v>
      </c>
      <c r="E29" s="96"/>
      <c r="F29" s="96">
        <v>5</v>
      </c>
      <c r="G29" s="96">
        <v>4</v>
      </c>
      <c r="H29" s="96">
        <v>2</v>
      </c>
      <c r="I29" s="96">
        <v>3</v>
      </c>
      <c r="J29" s="96">
        <v>3</v>
      </c>
      <c r="K29" s="96">
        <v>3</v>
      </c>
      <c r="L29" s="96">
        <v>1</v>
      </c>
      <c r="M29" s="96">
        <v>2</v>
      </c>
      <c r="N29" s="97">
        <v>6</v>
      </c>
      <c r="O29" s="95">
        <v>2</v>
      </c>
      <c r="P29" s="96">
        <v>4</v>
      </c>
      <c r="Q29" s="96">
        <v>5</v>
      </c>
      <c r="R29" s="96">
        <v>3</v>
      </c>
      <c r="S29" s="96">
        <v>1</v>
      </c>
      <c r="T29" s="96">
        <v>3</v>
      </c>
      <c r="U29" s="228">
        <v>4</v>
      </c>
      <c r="V29" s="228">
        <v>4</v>
      </c>
      <c r="W29" s="228">
        <v>3</v>
      </c>
      <c r="X29" s="228">
        <v>3</v>
      </c>
      <c r="Y29" s="228">
        <v>1</v>
      </c>
      <c r="Z29" s="228">
        <v>5</v>
      </c>
      <c r="AA29" s="228">
        <v>1</v>
      </c>
      <c r="AB29" s="228">
        <v>4</v>
      </c>
      <c r="AC29" s="97"/>
      <c r="AD29" s="98">
        <f>O29-C29</f>
        <v>1</v>
      </c>
      <c r="AE29" s="99">
        <f>P29-D29</f>
        <v>0</v>
      </c>
      <c r="AF29" s="99">
        <f>Q29-E29</f>
        <v>5</v>
      </c>
      <c r="AG29" s="99">
        <f>R29-F29</f>
        <v>-2</v>
      </c>
      <c r="AH29" s="99">
        <f>S29-G29</f>
        <v>-3</v>
      </c>
      <c r="AI29" s="99">
        <f>T29-H29</f>
        <v>1</v>
      </c>
      <c r="AJ29" s="99">
        <f>U29-I29</f>
        <v>1</v>
      </c>
      <c r="AK29" s="99">
        <f>V29-J29</f>
        <v>1</v>
      </c>
      <c r="AL29" s="99">
        <f>W29-K29</f>
        <v>0</v>
      </c>
      <c r="AM29" s="99">
        <f>X29-L29</f>
        <v>2</v>
      </c>
      <c r="AN29" s="99">
        <f>Y29-M29</f>
        <v>-1</v>
      </c>
      <c r="AO29" s="99">
        <f>Z29-N29</f>
        <v>-1</v>
      </c>
      <c r="AP29" s="99">
        <f>AA29-O29</f>
        <v>-1</v>
      </c>
      <c r="AQ29" s="99">
        <f>AB29-P29</f>
        <v>0</v>
      </c>
      <c r="AR29" s="100"/>
      <c r="AS29" s="76">
        <f>IF(ISERROR(GETPIVOTDATA("VALUE",'CSS WK pvt'!$I$2,"DT_FILE",AS$8,"CD_CO",AS$6,"TRIM_CAT",TRIM(B29),"TRIM_LINE",A20))=TRUE,0,GETPIVOTDATA("VALUE",'CSS WK pvt'!$I$2,"DT_FILE",AS$8,"CD_CO",AS$6,"TRIM_CAT",TRIM(B29),"TRIM_LINE",A20))</f>
        <v>4</v>
      </c>
    </row>
    <row r="30" spans="1:45" s="87" customFormat="1" x14ac:dyDescent="0.35">
      <c r="A30" s="173"/>
      <c r="B30" s="72" t="s">
        <v>42</v>
      </c>
      <c r="C30" s="159">
        <f>SUM(C21:C29)</f>
        <v>1274</v>
      </c>
      <c r="D30" s="160">
        <f t="shared" ref="D30:AD30" si="7">SUM(D21:D29)</f>
        <v>1416</v>
      </c>
      <c r="E30" s="160">
        <f t="shared" si="7"/>
        <v>1337</v>
      </c>
      <c r="F30" s="160">
        <f t="shared" si="7"/>
        <v>1164</v>
      </c>
      <c r="G30" s="160">
        <f t="shared" si="7"/>
        <v>1287</v>
      </c>
      <c r="H30" s="160">
        <f t="shared" si="7"/>
        <v>1096</v>
      </c>
      <c r="I30" s="160">
        <f t="shared" si="7"/>
        <v>1211</v>
      </c>
      <c r="J30" s="160">
        <f t="shared" si="7"/>
        <v>1449</v>
      </c>
      <c r="K30" s="160">
        <f t="shared" si="7"/>
        <v>1804</v>
      </c>
      <c r="L30" s="160">
        <f t="shared" si="7"/>
        <v>1692</v>
      </c>
      <c r="M30" s="160">
        <f t="shared" si="7"/>
        <v>1571</v>
      </c>
      <c r="N30" s="161">
        <f t="shared" si="7"/>
        <v>1480</v>
      </c>
      <c r="O30" s="159">
        <f t="shared" si="7"/>
        <v>1620</v>
      </c>
      <c r="P30" s="160">
        <f t="shared" si="7"/>
        <v>2016</v>
      </c>
      <c r="Q30" s="160">
        <f t="shared" si="7"/>
        <v>1947</v>
      </c>
      <c r="R30" s="160">
        <v>1745</v>
      </c>
      <c r="S30" s="160">
        <v>1892</v>
      </c>
      <c r="T30" s="160">
        <v>1501</v>
      </c>
      <c r="U30" s="229">
        <v>1596</v>
      </c>
      <c r="V30" s="229">
        <v>1790</v>
      </c>
      <c r="W30" s="229">
        <f>SUM(W21+W24+W27+W28+W29)</f>
        <v>2165</v>
      </c>
      <c r="X30" s="229">
        <f>SUM(X21+X24+X27+X28+X29)</f>
        <v>1906</v>
      </c>
      <c r="Y30" s="229">
        <v>1658</v>
      </c>
      <c r="Z30" s="229">
        <v>1593</v>
      </c>
      <c r="AA30" s="229">
        <v>1492</v>
      </c>
      <c r="AB30" s="229">
        <v>1549</v>
      </c>
      <c r="AC30" s="161"/>
      <c r="AD30" s="101">
        <f t="shared" si="7"/>
        <v>346</v>
      </c>
      <c r="AE30" s="162">
        <f t="shared" ref="AE30:AG30" si="8">SUM(AE21:AE29)</f>
        <v>600</v>
      </c>
      <c r="AF30" s="162">
        <f t="shared" si="8"/>
        <v>610</v>
      </c>
      <c r="AG30" s="162">
        <f t="shared" si="8"/>
        <v>581</v>
      </c>
      <c r="AH30" s="162">
        <f t="shared" ref="AH30:AI30" si="9">SUM(AH21:AH29)</f>
        <v>605</v>
      </c>
      <c r="AI30" s="162">
        <f t="shared" si="9"/>
        <v>405</v>
      </c>
      <c r="AJ30" s="162">
        <f t="shared" ref="AJ30:AK30" si="10">SUM(AJ21:AJ29)</f>
        <v>385</v>
      </c>
      <c r="AK30" s="162">
        <f t="shared" si="10"/>
        <v>341</v>
      </c>
      <c r="AL30" s="162">
        <f t="shared" ref="AL30:AM30" si="11">SUM(AL21:AL29)</f>
        <v>361</v>
      </c>
      <c r="AM30" s="162">
        <f t="shared" si="11"/>
        <v>214</v>
      </c>
      <c r="AN30" s="162">
        <f t="shared" ref="AN30:AO30" si="12">SUM(AN21:AN29)</f>
        <v>87</v>
      </c>
      <c r="AO30" s="162">
        <f t="shared" si="12"/>
        <v>113</v>
      </c>
      <c r="AP30" s="162">
        <f t="shared" ref="AP30:AQ30" si="13">SUM(AP21:AP29)</f>
        <v>-128</v>
      </c>
      <c r="AQ30" s="162">
        <f t="shared" si="13"/>
        <v>-467</v>
      </c>
      <c r="AR30" s="163"/>
      <c r="AS30" s="162">
        <f>AS21+AS24+AS27+AS28+AS29</f>
        <v>1549</v>
      </c>
    </row>
    <row r="31" spans="1:45" s="71" customFormat="1" x14ac:dyDescent="0.35">
      <c r="A31" s="171">
        <f>+A20+1</f>
        <v>3</v>
      </c>
      <c r="B31" s="102" t="s">
        <v>18</v>
      </c>
      <c r="C31" s="103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5"/>
      <c r="O31" s="103"/>
      <c r="P31" s="104"/>
      <c r="Q31" s="104"/>
      <c r="R31" s="104"/>
      <c r="S31" s="104"/>
      <c r="T31" s="104"/>
      <c r="U31" s="230"/>
      <c r="V31" s="230"/>
      <c r="W31" s="230"/>
      <c r="X31" s="230"/>
      <c r="Y31" s="230"/>
      <c r="Z31" s="230"/>
      <c r="AA31" s="230"/>
      <c r="AB31" s="230"/>
      <c r="AC31" s="105"/>
      <c r="AD31" s="106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8"/>
      <c r="AS31" s="106"/>
    </row>
    <row r="32" spans="1:45" s="71" customFormat="1" x14ac:dyDescent="0.35">
      <c r="A32" s="169"/>
      <c r="B32" s="72" t="s">
        <v>37</v>
      </c>
      <c r="C32" s="95">
        <v>585</v>
      </c>
      <c r="D32" s="96">
        <v>667</v>
      </c>
      <c r="E32" s="96">
        <v>642</v>
      </c>
      <c r="F32" s="96">
        <v>454</v>
      </c>
      <c r="G32" s="96">
        <v>622</v>
      </c>
      <c r="H32" s="96">
        <v>430</v>
      </c>
      <c r="I32" s="96">
        <v>666</v>
      </c>
      <c r="J32" s="96">
        <v>762</v>
      </c>
      <c r="K32" s="96">
        <v>994</v>
      </c>
      <c r="L32" s="96">
        <v>844</v>
      </c>
      <c r="M32" s="96">
        <v>696</v>
      </c>
      <c r="N32" s="97">
        <v>718</v>
      </c>
      <c r="O32" s="95">
        <v>742</v>
      </c>
      <c r="P32" s="96">
        <v>752</v>
      </c>
      <c r="Q32" s="96">
        <v>683</v>
      </c>
      <c r="R32" s="96">
        <v>647</v>
      </c>
      <c r="S32" s="96">
        <v>781</v>
      </c>
      <c r="T32" s="96">
        <v>580</v>
      </c>
      <c r="U32" s="228">
        <v>634</v>
      </c>
      <c r="V32" s="228">
        <v>744</v>
      </c>
      <c r="W32" s="228">
        <v>940</v>
      </c>
      <c r="X32" s="228">
        <v>759</v>
      </c>
      <c r="Y32" s="228">
        <v>629</v>
      </c>
      <c r="Z32" s="228">
        <v>640</v>
      </c>
      <c r="AA32" s="228">
        <v>547</v>
      </c>
      <c r="AB32" s="228">
        <v>603</v>
      </c>
      <c r="AC32" s="97"/>
      <c r="AD32" s="98">
        <f>O32-C32</f>
        <v>157</v>
      </c>
      <c r="AE32" s="99">
        <f>P32-D32</f>
        <v>85</v>
      </c>
      <c r="AF32" s="99">
        <f>Q32-E32</f>
        <v>41</v>
      </c>
      <c r="AG32" s="99">
        <f>R32-F32</f>
        <v>193</v>
      </c>
      <c r="AH32" s="99">
        <f>S32-G32</f>
        <v>159</v>
      </c>
      <c r="AI32" s="99">
        <f>T32-H32</f>
        <v>150</v>
      </c>
      <c r="AJ32" s="99">
        <f>U32-I32</f>
        <v>-32</v>
      </c>
      <c r="AK32" s="99">
        <f>V32-J32</f>
        <v>-18</v>
      </c>
      <c r="AL32" s="99">
        <f>W32-K32</f>
        <v>-54</v>
      </c>
      <c r="AM32" s="99">
        <f>X32-L32</f>
        <v>-85</v>
      </c>
      <c r="AN32" s="99">
        <f>Y32-M32</f>
        <v>-67</v>
      </c>
      <c r="AO32" s="99">
        <f>Z32-N32</f>
        <v>-78</v>
      </c>
      <c r="AP32" s="99">
        <f>AA32-O32</f>
        <v>-195</v>
      </c>
      <c r="AQ32" s="99">
        <f>AB32-P32</f>
        <v>-149</v>
      </c>
      <c r="AR32" s="100"/>
      <c r="AS32" s="76">
        <f>IF(ISERROR(GETPIVOTDATA("VALUE",'CSS WK pvt'!$I$2,"DT_FILE",AS$8,"CD_CO",AS$6,"TRIM_CAT",TRIM(B32),"TRIM_LINE",A31))=TRUE,0,GETPIVOTDATA("VALUE",'CSS WK pvt'!$I$2,"DT_FILE",AS$8,"CD_CO",AS$6,"TRIM_CAT",TRIM(B32),"TRIM_LINE",A31))</f>
        <v>603</v>
      </c>
    </row>
    <row r="33" spans="1:45" s="71" customFormat="1" x14ac:dyDescent="0.35">
      <c r="A33" s="169"/>
      <c r="B33" s="254" t="s">
        <v>399</v>
      </c>
      <c r="C33" s="95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7"/>
      <c r="O33" s="95"/>
      <c r="P33" s="96"/>
      <c r="Q33" s="96"/>
      <c r="R33" s="96"/>
      <c r="S33" s="96"/>
      <c r="T33" s="96"/>
      <c r="U33" s="228"/>
      <c r="V33" s="228"/>
      <c r="W33" s="253">
        <f>W32-W34</f>
        <v>103</v>
      </c>
      <c r="X33" s="253">
        <f>X32-X34</f>
        <v>93</v>
      </c>
      <c r="Y33" s="253">
        <f>Y32-Y34</f>
        <v>76</v>
      </c>
      <c r="Z33" s="253">
        <v>78</v>
      </c>
      <c r="AA33" s="253">
        <v>86</v>
      </c>
      <c r="AB33" s="253">
        <v>77</v>
      </c>
      <c r="AC33" s="97"/>
      <c r="AD33" s="98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99"/>
      <c r="AP33" s="99"/>
      <c r="AQ33" s="99"/>
      <c r="AR33" s="100"/>
      <c r="AS33" s="76">
        <f>GETPIVOTDATA("VALUE",'CSS ESCO pvt'!$I$3,"DATE_FILE",$AS$8,"COMPANY",$AS$6,"TRIM_CAT","Residential-GRID","TRIM_LINE",A31)</f>
        <v>77</v>
      </c>
    </row>
    <row r="34" spans="1:45" s="71" customFormat="1" x14ac:dyDescent="0.35">
      <c r="A34" s="169"/>
      <c r="B34" s="254" t="s">
        <v>400</v>
      </c>
      <c r="C34" s="95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7"/>
      <c r="O34" s="95"/>
      <c r="P34" s="96"/>
      <c r="Q34" s="96"/>
      <c r="R34" s="96"/>
      <c r="S34" s="96"/>
      <c r="T34" s="96"/>
      <c r="U34" s="228"/>
      <c r="V34" s="228"/>
      <c r="W34" s="253">
        <v>837</v>
      </c>
      <c r="X34" s="253">
        <v>666</v>
      </c>
      <c r="Y34" s="253">
        <v>553</v>
      </c>
      <c r="Z34" s="253">
        <v>562</v>
      </c>
      <c r="AA34" s="253">
        <v>461</v>
      </c>
      <c r="AB34" s="253">
        <v>526</v>
      </c>
      <c r="AC34" s="97"/>
      <c r="AD34" s="98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100"/>
      <c r="AS34" s="92">
        <f>AS32-AS33</f>
        <v>526</v>
      </c>
    </row>
    <row r="35" spans="1:45" s="71" customFormat="1" x14ac:dyDescent="0.35">
      <c r="A35" s="169"/>
      <c r="B35" s="72" t="s">
        <v>38</v>
      </c>
      <c r="C35" s="95">
        <v>9</v>
      </c>
      <c r="D35" s="96">
        <v>7</v>
      </c>
      <c r="E35" s="96">
        <v>12</v>
      </c>
      <c r="F35" s="96">
        <v>10</v>
      </c>
      <c r="G35" s="96">
        <v>10</v>
      </c>
      <c r="H35" s="96">
        <v>18</v>
      </c>
      <c r="I35" s="96">
        <v>15</v>
      </c>
      <c r="J35" s="96">
        <v>10</v>
      </c>
      <c r="K35" s="96">
        <v>21</v>
      </c>
      <c r="L35" s="96">
        <v>9</v>
      </c>
      <c r="M35" s="96">
        <v>10</v>
      </c>
      <c r="N35" s="97">
        <v>9</v>
      </c>
      <c r="O35" s="95">
        <v>18</v>
      </c>
      <c r="P35" s="96">
        <v>10</v>
      </c>
      <c r="Q35" s="96">
        <v>13</v>
      </c>
      <c r="R35" s="96">
        <v>10</v>
      </c>
      <c r="S35" s="96">
        <v>9</v>
      </c>
      <c r="T35" s="96">
        <v>10</v>
      </c>
      <c r="U35" s="228">
        <v>6</v>
      </c>
      <c r="V35" s="228">
        <v>8</v>
      </c>
      <c r="W35" s="228">
        <v>15</v>
      </c>
      <c r="X35" s="228">
        <v>5</v>
      </c>
      <c r="Y35" s="228">
        <v>10</v>
      </c>
      <c r="Z35" s="228">
        <v>14</v>
      </c>
      <c r="AA35" s="228">
        <v>11</v>
      </c>
      <c r="AB35" s="228">
        <v>10</v>
      </c>
      <c r="AC35" s="97"/>
      <c r="AD35" s="98">
        <f>O35-C35</f>
        <v>9</v>
      </c>
      <c r="AE35" s="99">
        <f>P35-D35</f>
        <v>3</v>
      </c>
      <c r="AF35" s="99">
        <f>Q35-E35</f>
        <v>1</v>
      </c>
      <c r="AG35" s="99">
        <f>R35-F35</f>
        <v>0</v>
      </c>
      <c r="AH35" s="99">
        <f>S35-G35</f>
        <v>-1</v>
      </c>
      <c r="AI35" s="99">
        <f>T35-H35</f>
        <v>-8</v>
      </c>
      <c r="AJ35" s="99">
        <f>U35-I35</f>
        <v>-9</v>
      </c>
      <c r="AK35" s="99">
        <f>V35-J35</f>
        <v>-2</v>
      </c>
      <c r="AL35" s="99">
        <f>W35-K35</f>
        <v>-6</v>
      </c>
      <c r="AM35" s="99">
        <f>X35-L35</f>
        <v>-4</v>
      </c>
      <c r="AN35" s="99">
        <f>Y35-M35</f>
        <v>0</v>
      </c>
      <c r="AO35" s="99">
        <f>Z35-N35</f>
        <v>5</v>
      </c>
      <c r="AP35" s="99">
        <f>AA35-O35</f>
        <v>-7</v>
      </c>
      <c r="AQ35" s="99">
        <f>AB35-P35</f>
        <v>0</v>
      </c>
      <c r="AR35" s="100"/>
      <c r="AS35" s="76">
        <f>IF(ISERROR(GETPIVOTDATA("VALUE",'CSS WK pvt'!$I$2,"DT_FILE",AS$8,"CD_CO",AS$6,"TRIM_CAT",TRIM(B35),"TRIM_LINE",A31))=TRUE,0,GETPIVOTDATA("VALUE",'CSS WK pvt'!$I$2,"DT_FILE",AS$8,"CD_CO",AS$6,"TRIM_CAT",TRIM(B35),"TRIM_LINE",A31))</f>
        <v>10</v>
      </c>
    </row>
    <row r="36" spans="1:45" s="71" customFormat="1" x14ac:dyDescent="0.35">
      <c r="A36" s="169"/>
      <c r="B36" s="252" t="s">
        <v>399</v>
      </c>
      <c r="C36" s="95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7"/>
      <c r="O36" s="95"/>
      <c r="P36" s="96"/>
      <c r="Q36" s="96"/>
      <c r="R36" s="96"/>
      <c r="S36" s="96"/>
      <c r="T36" s="96"/>
      <c r="U36" s="228"/>
      <c r="V36" s="228"/>
      <c r="W36" s="253">
        <f>W35-W37</f>
        <v>3</v>
      </c>
      <c r="X36" s="253">
        <f>X35-X37</f>
        <v>0</v>
      </c>
      <c r="Y36" s="253">
        <f>Y35-Y37</f>
        <v>3</v>
      </c>
      <c r="Z36" s="253">
        <v>3</v>
      </c>
      <c r="AA36" s="253">
        <v>0</v>
      </c>
      <c r="AB36" s="253">
        <v>5</v>
      </c>
      <c r="AC36" s="97"/>
      <c r="AD36" s="98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100"/>
      <c r="AS36" s="76">
        <f>GETPIVOTDATA("VALUE",'CSS ESCO pvt'!$I$3,"DATE_FILE",$AS$8,"COMPANY",$AS$6,"TRIM_CAT","Low Income Residential-GRID","TRIM_LINE",A31)</f>
        <v>5</v>
      </c>
    </row>
    <row r="37" spans="1:45" s="71" customFormat="1" x14ac:dyDescent="0.35">
      <c r="A37" s="169"/>
      <c r="B37" s="252" t="s">
        <v>400</v>
      </c>
      <c r="C37" s="95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7"/>
      <c r="O37" s="95"/>
      <c r="P37" s="96"/>
      <c r="Q37" s="96"/>
      <c r="R37" s="96"/>
      <c r="S37" s="96"/>
      <c r="T37" s="96"/>
      <c r="U37" s="228"/>
      <c r="V37" s="228"/>
      <c r="W37" s="253">
        <v>12</v>
      </c>
      <c r="X37" s="253">
        <v>5</v>
      </c>
      <c r="Y37" s="253">
        <v>7</v>
      </c>
      <c r="Z37" s="253">
        <v>11</v>
      </c>
      <c r="AA37" s="253">
        <v>11</v>
      </c>
      <c r="AB37" s="253">
        <v>5</v>
      </c>
      <c r="AC37" s="97"/>
      <c r="AD37" s="98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100"/>
      <c r="AS37" s="92">
        <f>AS35-AS36</f>
        <v>5</v>
      </c>
    </row>
    <row r="38" spans="1:45" s="71" customFormat="1" x14ac:dyDescent="0.35">
      <c r="A38" s="169"/>
      <c r="B38" s="72" t="s">
        <v>39</v>
      </c>
      <c r="C38" s="95">
        <v>165</v>
      </c>
      <c r="D38" s="96">
        <v>202</v>
      </c>
      <c r="E38" s="96">
        <v>110</v>
      </c>
      <c r="F38" s="96">
        <v>180</v>
      </c>
      <c r="G38" s="96">
        <v>146</v>
      </c>
      <c r="H38" s="96">
        <v>148</v>
      </c>
      <c r="I38" s="96">
        <v>84</v>
      </c>
      <c r="J38" s="96">
        <v>154</v>
      </c>
      <c r="K38" s="96">
        <v>251</v>
      </c>
      <c r="L38" s="96">
        <v>214</v>
      </c>
      <c r="M38" s="96">
        <v>213</v>
      </c>
      <c r="N38" s="97">
        <v>211</v>
      </c>
      <c r="O38" s="95">
        <v>168</v>
      </c>
      <c r="P38" s="96">
        <v>257</v>
      </c>
      <c r="Q38" s="96">
        <v>218</v>
      </c>
      <c r="R38" s="96">
        <v>81</v>
      </c>
      <c r="S38" s="96">
        <v>164</v>
      </c>
      <c r="T38" s="96">
        <v>78</v>
      </c>
      <c r="U38" s="228">
        <v>87</v>
      </c>
      <c r="V38" s="228">
        <v>156</v>
      </c>
      <c r="W38" s="228">
        <v>269</v>
      </c>
      <c r="X38" s="228">
        <v>222</v>
      </c>
      <c r="Y38" s="228">
        <v>124</v>
      </c>
      <c r="Z38" s="228">
        <v>82</v>
      </c>
      <c r="AA38" s="228">
        <v>83</v>
      </c>
      <c r="AB38" s="228">
        <v>101</v>
      </c>
      <c r="AC38" s="97"/>
      <c r="AD38" s="98">
        <f>O38-C38</f>
        <v>3</v>
      </c>
      <c r="AE38" s="99">
        <f>P38-D38</f>
        <v>55</v>
      </c>
      <c r="AF38" s="99">
        <f>Q38-E38</f>
        <v>108</v>
      </c>
      <c r="AG38" s="99">
        <f>R38-F38</f>
        <v>-99</v>
      </c>
      <c r="AH38" s="99">
        <f>S38-G38</f>
        <v>18</v>
      </c>
      <c r="AI38" s="99">
        <f>T38-H38</f>
        <v>-70</v>
      </c>
      <c r="AJ38" s="99">
        <f>U38-I38</f>
        <v>3</v>
      </c>
      <c r="AK38" s="99">
        <f>V38-J38</f>
        <v>2</v>
      </c>
      <c r="AL38" s="99">
        <f>W38-K38</f>
        <v>18</v>
      </c>
      <c r="AM38" s="99">
        <f>X38-L38</f>
        <v>8</v>
      </c>
      <c r="AN38" s="99">
        <f>Y38-M38</f>
        <v>-89</v>
      </c>
      <c r="AO38" s="99">
        <f>Z38-N38</f>
        <v>-129</v>
      </c>
      <c r="AP38" s="99">
        <f>AA38-O38</f>
        <v>-85</v>
      </c>
      <c r="AQ38" s="99">
        <f>AB38-P38</f>
        <v>-156</v>
      </c>
      <c r="AR38" s="100"/>
      <c r="AS38" s="76">
        <f>IF(ISERROR(GETPIVOTDATA("VALUE",'CSS WK pvt'!$I$2,"DT_FILE",AS$8,"CD_CO",AS$6,"TRIM_CAT",TRIM(B38),"TRIM_LINE",A31))=TRUE,0,GETPIVOTDATA("VALUE",'CSS WK pvt'!$I$2,"DT_FILE",AS$8,"CD_CO",AS$6,"TRIM_CAT",TRIM(B38),"TRIM_LINE",A31))</f>
        <v>101</v>
      </c>
    </row>
    <row r="39" spans="1:45" s="71" customFormat="1" x14ac:dyDescent="0.35">
      <c r="A39" s="169"/>
      <c r="B39" s="72" t="s">
        <v>40</v>
      </c>
      <c r="C39" s="95">
        <v>10</v>
      </c>
      <c r="D39" s="96">
        <v>14</v>
      </c>
      <c r="E39" s="96">
        <v>17</v>
      </c>
      <c r="F39" s="96">
        <v>10</v>
      </c>
      <c r="G39" s="96">
        <v>11</v>
      </c>
      <c r="H39" s="96">
        <v>14</v>
      </c>
      <c r="I39" s="96">
        <v>10</v>
      </c>
      <c r="J39" s="96">
        <v>11</v>
      </c>
      <c r="K39" s="96">
        <v>20</v>
      </c>
      <c r="L39" s="96">
        <v>16</v>
      </c>
      <c r="M39" s="96">
        <v>21</v>
      </c>
      <c r="N39" s="97">
        <v>22</v>
      </c>
      <c r="O39" s="95">
        <v>23</v>
      </c>
      <c r="P39" s="96">
        <v>14</v>
      </c>
      <c r="Q39" s="96">
        <v>22</v>
      </c>
      <c r="R39" s="96">
        <v>14</v>
      </c>
      <c r="S39" s="96">
        <v>16</v>
      </c>
      <c r="T39" s="96">
        <v>11</v>
      </c>
      <c r="U39" s="228">
        <v>8</v>
      </c>
      <c r="V39" s="228">
        <v>11</v>
      </c>
      <c r="W39" s="228">
        <v>20</v>
      </c>
      <c r="X39" s="228">
        <v>15</v>
      </c>
      <c r="Y39" s="228">
        <v>17</v>
      </c>
      <c r="Z39" s="228">
        <v>7</v>
      </c>
      <c r="AA39" s="228">
        <v>6</v>
      </c>
      <c r="AB39" s="228">
        <v>11</v>
      </c>
      <c r="AC39" s="97"/>
      <c r="AD39" s="98">
        <f>O39-C39</f>
        <v>13</v>
      </c>
      <c r="AE39" s="99">
        <f>P39-D39</f>
        <v>0</v>
      </c>
      <c r="AF39" s="99">
        <f>Q39-E39</f>
        <v>5</v>
      </c>
      <c r="AG39" s="99">
        <f>R39-F39</f>
        <v>4</v>
      </c>
      <c r="AH39" s="99">
        <f>S39-G39</f>
        <v>5</v>
      </c>
      <c r="AI39" s="99">
        <f>T39-H39</f>
        <v>-3</v>
      </c>
      <c r="AJ39" s="99">
        <f>U39-I39</f>
        <v>-2</v>
      </c>
      <c r="AK39" s="99">
        <f>V39-J39</f>
        <v>0</v>
      </c>
      <c r="AL39" s="99">
        <f>W39-K39</f>
        <v>0</v>
      </c>
      <c r="AM39" s="99">
        <f>X39-L39</f>
        <v>-1</v>
      </c>
      <c r="AN39" s="99">
        <f>Y39-M39</f>
        <v>-4</v>
      </c>
      <c r="AO39" s="99">
        <f>Z39-N39</f>
        <v>-15</v>
      </c>
      <c r="AP39" s="99">
        <f>AA39-O39</f>
        <v>-17</v>
      </c>
      <c r="AQ39" s="99">
        <f>AB39-P39</f>
        <v>-3</v>
      </c>
      <c r="AR39" s="100"/>
      <c r="AS39" s="76">
        <f>IF(ISERROR(GETPIVOTDATA("VALUE",'CSS WK pvt'!$I$2,"DT_FILE",AS$8,"CD_CO",AS$6,"TRIM_CAT",TRIM(B39),"TRIM_LINE",A31))=TRUE,0,GETPIVOTDATA("VALUE",'CSS WK pvt'!$I$2,"DT_FILE",AS$8,"CD_CO",AS$6,"TRIM_CAT",TRIM(B39),"TRIM_LINE",A31))</f>
        <v>11</v>
      </c>
    </row>
    <row r="40" spans="1:45" s="71" customFormat="1" x14ac:dyDescent="0.35">
      <c r="A40" s="169"/>
      <c r="B40" s="72" t="s">
        <v>41</v>
      </c>
      <c r="C40" s="95">
        <v>1</v>
      </c>
      <c r="D40" s="96">
        <v>4</v>
      </c>
      <c r="E40" s="96"/>
      <c r="F40" s="96">
        <v>5</v>
      </c>
      <c r="G40" s="96">
        <v>3</v>
      </c>
      <c r="H40" s="96">
        <v>2</v>
      </c>
      <c r="I40" s="96">
        <v>3</v>
      </c>
      <c r="J40" s="96">
        <v>3</v>
      </c>
      <c r="K40" s="96">
        <v>3</v>
      </c>
      <c r="L40" s="96">
        <v>1</v>
      </c>
      <c r="M40" s="96">
        <v>2</v>
      </c>
      <c r="N40" s="97">
        <v>6</v>
      </c>
      <c r="O40" s="95"/>
      <c r="P40" s="96">
        <v>2</v>
      </c>
      <c r="Q40" s="96">
        <v>3</v>
      </c>
      <c r="R40" s="96">
        <v>3</v>
      </c>
      <c r="S40" s="96">
        <v>0</v>
      </c>
      <c r="T40" s="96">
        <v>3</v>
      </c>
      <c r="U40" s="228">
        <v>4</v>
      </c>
      <c r="V40" s="228">
        <v>2</v>
      </c>
      <c r="W40" s="228">
        <v>2</v>
      </c>
      <c r="X40" s="228">
        <v>2</v>
      </c>
      <c r="Y40" s="228">
        <v>1</v>
      </c>
      <c r="Z40" s="228">
        <v>5</v>
      </c>
      <c r="AA40" s="228">
        <v>0</v>
      </c>
      <c r="AB40" s="228">
        <v>4</v>
      </c>
      <c r="AC40" s="97"/>
      <c r="AD40" s="98">
        <f>O40-C40</f>
        <v>-1</v>
      </c>
      <c r="AE40" s="99">
        <f>P40-D40</f>
        <v>-2</v>
      </c>
      <c r="AF40" s="99">
        <f>Q40-E40</f>
        <v>3</v>
      </c>
      <c r="AG40" s="99">
        <f>R40-F40</f>
        <v>-2</v>
      </c>
      <c r="AH40" s="99">
        <f>S40-G40</f>
        <v>-3</v>
      </c>
      <c r="AI40" s="99">
        <f>T40-H40</f>
        <v>1</v>
      </c>
      <c r="AJ40" s="99">
        <f>U40-I40</f>
        <v>1</v>
      </c>
      <c r="AK40" s="99">
        <f>V40-J40</f>
        <v>-1</v>
      </c>
      <c r="AL40" s="99">
        <f>W40-K40</f>
        <v>-1</v>
      </c>
      <c r="AM40" s="99">
        <f>X40-L40</f>
        <v>1</v>
      </c>
      <c r="AN40" s="99">
        <f>Y40-M40</f>
        <v>-1</v>
      </c>
      <c r="AO40" s="99">
        <f>Z40-N40</f>
        <v>-1</v>
      </c>
      <c r="AP40" s="99">
        <f>AA40-O40</f>
        <v>0</v>
      </c>
      <c r="AQ40" s="99">
        <f>AB40-P40</f>
        <v>2</v>
      </c>
      <c r="AR40" s="100"/>
      <c r="AS40" s="76">
        <f>IF(ISERROR(GETPIVOTDATA("VALUE",'CSS WK pvt'!$I$2,"DT_FILE",AS$8,"CD_CO",AS$6,"TRIM_CAT",TRIM(B40),"TRIM_LINE",A31))=TRUE,0,GETPIVOTDATA("VALUE",'CSS WK pvt'!$I$2,"DT_FILE",AS$8,"CD_CO",AS$6,"TRIM_CAT",TRIM(B40),"TRIM_LINE",A31))</f>
        <v>4</v>
      </c>
    </row>
    <row r="41" spans="1:45" s="87" customFormat="1" x14ac:dyDescent="0.35">
      <c r="A41" s="173"/>
      <c r="B41" s="72" t="s">
        <v>42</v>
      </c>
      <c r="C41" s="159">
        <f t="shared" ref="C41:Q41" si="14">SUM(C32:C40)</f>
        <v>770</v>
      </c>
      <c r="D41" s="160">
        <f t="shared" si="14"/>
        <v>894</v>
      </c>
      <c r="E41" s="160">
        <f t="shared" si="14"/>
        <v>781</v>
      </c>
      <c r="F41" s="160">
        <f t="shared" si="14"/>
        <v>659</v>
      </c>
      <c r="G41" s="160">
        <f t="shared" si="14"/>
        <v>792</v>
      </c>
      <c r="H41" s="160">
        <f t="shared" si="14"/>
        <v>612</v>
      </c>
      <c r="I41" s="160">
        <f t="shared" si="14"/>
        <v>778</v>
      </c>
      <c r="J41" s="160">
        <f t="shared" si="14"/>
        <v>940</v>
      </c>
      <c r="K41" s="160">
        <f t="shared" si="14"/>
        <v>1289</v>
      </c>
      <c r="L41" s="160">
        <f t="shared" si="14"/>
        <v>1084</v>
      </c>
      <c r="M41" s="160">
        <f t="shared" si="14"/>
        <v>942</v>
      </c>
      <c r="N41" s="161">
        <f t="shared" si="14"/>
        <v>966</v>
      </c>
      <c r="O41" s="159">
        <f t="shared" si="14"/>
        <v>951</v>
      </c>
      <c r="P41" s="160">
        <f t="shared" si="14"/>
        <v>1035</v>
      </c>
      <c r="Q41" s="160">
        <f t="shared" si="14"/>
        <v>939</v>
      </c>
      <c r="R41" s="160">
        <v>755</v>
      </c>
      <c r="S41" s="160">
        <v>970</v>
      </c>
      <c r="T41" s="160">
        <v>682</v>
      </c>
      <c r="U41" s="229">
        <v>739</v>
      </c>
      <c r="V41" s="229">
        <v>921</v>
      </c>
      <c r="W41" s="229">
        <f>SUM(W32+W35+W38+W39+W40)</f>
        <v>1246</v>
      </c>
      <c r="X41" s="229">
        <f>SUM(X32+X35+X38+X39+X40)</f>
        <v>1003</v>
      </c>
      <c r="Y41" s="229">
        <v>781</v>
      </c>
      <c r="Z41" s="229">
        <v>748</v>
      </c>
      <c r="AA41" s="229">
        <v>647</v>
      </c>
      <c r="AB41" s="229">
        <v>729</v>
      </c>
      <c r="AC41" s="161"/>
      <c r="AD41" s="101">
        <f>SUM(AD32:AD40)</f>
        <v>181</v>
      </c>
      <c r="AE41" s="162">
        <f t="shared" ref="AE41:AG41" si="15">SUM(AE32:AE40)</f>
        <v>141</v>
      </c>
      <c r="AF41" s="162">
        <f t="shared" si="15"/>
        <v>158</v>
      </c>
      <c r="AG41" s="162">
        <f t="shared" si="15"/>
        <v>96</v>
      </c>
      <c r="AH41" s="162">
        <f t="shared" ref="AH41:AI41" si="16">SUM(AH32:AH40)</f>
        <v>178</v>
      </c>
      <c r="AI41" s="162">
        <f t="shared" si="16"/>
        <v>70</v>
      </c>
      <c r="AJ41" s="162">
        <f t="shared" ref="AJ41:AK41" si="17">SUM(AJ32:AJ40)</f>
        <v>-39</v>
      </c>
      <c r="AK41" s="162">
        <f t="shared" si="17"/>
        <v>-19</v>
      </c>
      <c r="AL41" s="162">
        <f t="shared" ref="AL41:AM41" si="18">SUM(AL32:AL40)</f>
        <v>-43</v>
      </c>
      <c r="AM41" s="162">
        <f t="shared" si="18"/>
        <v>-81</v>
      </c>
      <c r="AN41" s="162">
        <f t="shared" ref="AN41:AO41" si="19">SUM(AN32:AN40)</f>
        <v>-161</v>
      </c>
      <c r="AO41" s="162">
        <f t="shared" si="19"/>
        <v>-218</v>
      </c>
      <c r="AP41" s="162">
        <f t="shared" ref="AP41:AQ41" si="20">SUM(AP32:AP40)</f>
        <v>-304</v>
      </c>
      <c r="AQ41" s="162">
        <f t="shared" si="20"/>
        <v>-306</v>
      </c>
      <c r="AR41" s="163"/>
      <c r="AS41" s="162">
        <f>AS32+AS35+AS38+AS39+AS40</f>
        <v>729</v>
      </c>
    </row>
    <row r="42" spans="1:45" s="71" customFormat="1" x14ac:dyDescent="0.35">
      <c r="A42" s="171">
        <f>+A31+1</f>
        <v>4</v>
      </c>
      <c r="B42" s="102" t="s">
        <v>19</v>
      </c>
      <c r="C42" s="103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5"/>
      <c r="O42" s="103"/>
      <c r="P42" s="104"/>
      <c r="Q42" s="104"/>
      <c r="R42" s="104"/>
      <c r="S42" s="104"/>
      <c r="T42" s="104"/>
      <c r="U42" s="230"/>
      <c r="V42" s="230"/>
      <c r="W42" s="230"/>
      <c r="X42" s="230"/>
      <c r="Y42" s="230"/>
      <c r="Z42" s="230"/>
      <c r="AA42" s="230"/>
      <c r="AB42" s="230"/>
      <c r="AC42" s="105"/>
      <c r="AD42" s="106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8"/>
      <c r="AS42" s="106"/>
    </row>
    <row r="43" spans="1:45" s="71" customFormat="1" x14ac:dyDescent="0.35">
      <c r="A43" s="171"/>
      <c r="B43" s="72" t="s">
        <v>37</v>
      </c>
      <c r="C43" s="95">
        <v>162</v>
      </c>
      <c r="D43" s="96">
        <v>167</v>
      </c>
      <c r="E43" s="96">
        <v>198</v>
      </c>
      <c r="F43" s="96">
        <v>157</v>
      </c>
      <c r="G43" s="96">
        <v>166</v>
      </c>
      <c r="H43" s="96">
        <v>192</v>
      </c>
      <c r="I43" s="96">
        <v>162</v>
      </c>
      <c r="J43" s="96">
        <v>229</v>
      </c>
      <c r="K43" s="96">
        <v>182</v>
      </c>
      <c r="L43" s="96">
        <v>263</v>
      </c>
      <c r="M43" s="96">
        <v>243</v>
      </c>
      <c r="N43" s="97">
        <v>145</v>
      </c>
      <c r="O43" s="95">
        <v>260</v>
      </c>
      <c r="P43" s="96">
        <v>364</v>
      </c>
      <c r="Q43" s="96">
        <v>294</v>
      </c>
      <c r="R43" s="96">
        <v>246</v>
      </c>
      <c r="S43" s="96">
        <v>222</v>
      </c>
      <c r="T43" s="96">
        <v>167</v>
      </c>
      <c r="U43" s="228">
        <v>219</v>
      </c>
      <c r="V43" s="228">
        <v>247</v>
      </c>
      <c r="W43" s="228">
        <v>288</v>
      </c>
      <c r="X43" s="228">
        <v>231</v>
      </c>
      <c r="Y43" s="228">
        <v>190</v>
      </c>
      <c r="Z43" s="228">
        <v>209</v>
      </c>
      <c r="AA43" s="228">
        <v>183</v>
      </c>
      <c r="AB43" s="228">
        <v>194</v>
      </c>
      <c r="AC43" s="97"/>
      <c r="AD43" s="98">
        <f>O43-C43</f>
        <v>98</v>
      </c>
      <c r="AE43" s="99">
        <f>P43-D43</f>
        <v>197</v>
      </c>
      <c r="AF43" s="99">
        <f>Q43-E43</f>
        <v>96</v>
      </c>
      <c r="AG43" s="99">
        <f>R43-F43</f>
        <v>89</v>
      </c>
      <c r="AH43" s="99">
        <f>S43-G43</f>
        <v>56</v>
      </c>
      <c r="AI43" s="99">
        <f>T43-H43</f>
        <v>-25</v>
      </c>
      <c r="AJ43" s="99">
        <f>U43-I43</f>
        <v>57</v>
      </c>
      <c r="AK43" s="99">
        <f>V43-J43</f>
        <v>18</v>
      </c>
      <c r="AL43" s="99">
        <f>W43-K43</f>
        <v>106</v>
      </c>
      <c r="AM43" s="99">
        <f>X43-L43</f>
        <v>-32</v>
      </c>
      <c r="AN43" s="99">
        <f>Y43-M43</f>
        <v>-53</v>
      </c>
      <c r="AO43" s="99">
        <f>Z43-N43</f>
        <v>64</v>
      </c>
      <c r="AP43" s="99">
        <f>AA43-O43</f>
        <v>-77</v>
      </c>
      <c r="AQ43" s="99">
        <f>AB43-P43</f>
        <v>-170</v>
      </c>
      <c r="AR43" s="100"/>
      <c r="AS43" s="76">
        <f>IF(ISERROR(GETPIVOTDATA("VALUE",'CSS WK pvt'!$I$2,"DT_FILE",AS$8,"CD_CO",AS$6,"TRIM_CAT",TRIM(B43),"TRIM_LINE",A42))=TRUE,0,GETPIVOTDATA("VALUE",'CSS WK pvt'!$I$2,"DT_FILE",AS$8,"CD_CO",AS$6,"TRIM_CAT",TRIM(B43),"TRIM_LINE",A42))</f>
        <v>194</v>
      </c>
    </row>
    <row r="44" spans="1:45" s="71" customFormat="1" x14ac:dyDescent="0.35">
      <c r="A44" s="171"/>
      <c r="B44" s="254" t="s">
        <v>399</v>
      </c>
      <c r="C44" s="95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7"/>
      <c r="O44" s="95"/>
      <c r="P44" s="96"/>
      <c r="Q44" s="96"/>
      <c r="R44" s="96"/>
      <c r="S44" s="96"/>
      <c r="T44" s="96"/>
      <c r="U44" s="228"/>
      <c r="V44" s="228"/>
      <c r="W44" s="253">
        <f>W43-W45</f>
        <v>32</v>
      </c>
      <c r="X44" s="253">
        <f>X43-X45</f>
        <v>24</v>
      </c>
      <c r="Y44" s="253">
        <f>Y43-Y45</f>
        <v>20</v>
      </c>
      <c r="Z44" s="253">
        <v>27</v>
      </c>
      <c r="AA44" s="253">
        <v>36</v>
      </c>
      <c r="AB44" s="253">
        <v>32</v>
      </c>
      <c r="AC44" s="97"/>
      <c r="AD44" s="98"/>
      <c r="AE44" s="99"/>
      <c r="AF44" s="99"/>
      <c r="AG44" s="99"/>
      <c r="AH44" s="99"/>
      <c r="AI44" s="99"/>
      <c r="AJ44" s="99"/>
      <c r="AK44" s="99"/>
      <c r="AL44" s="99"/>
      <c r="AM44" s="99"/>
      <c r="AN44" s="99"/>
      <c r="AO44" s="99"/>
      <c r="AP44" s="99"/>
      <c r="AQ44" s="99"/>
      <c r="AR44" s="100"/>
      <c r="AS44" s="76">
        <f>GETPIVOTDATA("VALUE",'CSS ESCO pvt'!$I$3,"DATE_FILE",$AS$8,"COMPANY",$AS$6,"TRIM_CAT","Residential-GRID","TRIM_LINE",A42)</f>
        <v>32</v>
      </c>
    </row>
    <row r="45" spans="1:45" s="71" customFormat="1" x14ac:dyDescent="0.35">
      <c r="A45" s="171"/>
      <c r="B45" s="254" t="s">
        <v>400</v>
      </c>
      <c r="C45" s="95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7"/>
      <c r="O45" s="95"/>
      <c r="P45" s="96"/>
      <c r="Q45" s="96"/>
      <c r="R45" s="96"/>
      <c r="S45" s="96"/>
      <c r="T45" s="96"/>
      <c r="U45" s="228"/>
      <c r="V45" s="228"/>
      <c r="W45" s="253">
        <v>256</v>
      </c>
      <c r="X45" s="253">
        <v>207</v>
      </c>
      <c r="Y45" s="253">
        <v>170</v>
      </c>
      <c r="Z45" s="253">
        <v>182</v>
      </c>
      <c r="AA45" s="253">
        <v>147</v>
      </c>
      <c r="AB45" s="253">
        <v>162</v>
      </c>
      <c r="AC45" s="97"/>
      <c r="AD45" s="98"/>
      <c r="AE45" s="99"/>
      <c r="AF45" s="99"/>
      <c r="AG45" s="99"/>
      <c r="AH45" s="99"/>
      <c r="AI45" s="99"/>
      <c r="AJ45" s="99"/>
      <c r="AK45" s="99"/>
      <c r="AL45" s="99"/>
      <c r="AM45" s="99"/>
      <c r="AN45" s="99"/>
      <c r="AO45" s="99"/>
      <c r="AP45" s="99"/>
      <c r="AQ45" s="99"/>
      <c r="AR45" s="100"/>
      <c r="AS45" s="92">
        <f>AS43-AS44</f>
        <v>162</v>
      </c>
    </row>
    <row r="46" spans="1:45" s="71" customFormat="1" x14ac:dyDescent="0.35">
      <c r="A46" s="171"/>
      <c r="B46" s="72" t="s">
        <v>38</v>
      </c>
      <c r="C46" s="95">
        <v>7</v>
      </c>
      <c r="D46" s="96">
        <v>6</v>
      </c>
      <c r="E46" s="96">
        <v>5</v>
      </c>
      <c r="F46" s="96">
        <v>5</v>
      </c>
      <c r="G46" s="96">
        <v>4</v>
      </c>
      <c r="H46" s="96">
        <v>4</v>
      </c>
      <c r="I46" s="96">
        <v>4</v>
      </c>
      <c r="J46" s="96">
        <v>10</v>
      </c>
      <c r="K46" s="96">
        <v>3</v>
      </c>
      <c r="L46" s="96">
        <v>8</v>
      </c>
      <c r="M46" s="96">
        <v>5</v>
      </c>
      <c r="N46" s="97">
        <v>7</v>
      </c>
      <c r="O46" s="95">
        <v>3</v>
      </c>
      <c r="P46" s="96">
        <v>9</v>
      </c>
      <c r="Q46" s="96">
        <v>4</v>
      </c>
      <c r="R46" s="96">
        <v>5</v>
      </c>
      <c r="S46" s="96">
        <v>6</v>
      </c>
      <c r="T46" s="96">
        <v>3</v>
      </c>
      <c r="U46" s="228">
        <v>4</v>
      </c>
      <c r="V46" s="228">
        <v>3</v>
      </c>
      <c r="W46" s="228">
        <v>2</v>
      </c>
      <c r="X46" s="228">
        <v>6</v>
      </c>
      <c r="Y46" s="228">
        <v>3</v>
      </c>
      <c r="Z46" s="228">
        <v>2</v>
      </c>
      <c r="AA46" s="228">
        <v>5</v>
      </c>
      <c r="AB46" s="228">
        <v>7</v>
      </c>
      <c r="AC46" s="97"/>
      <c r="AD46" s="98">
        <f>O46-C46</f>
        <v>-4</v>
      </c>
      <c r="AE46" s="99">
        <f>P46-D46</f>
        <v>3</v>
      </c>
      <c r="AF46" s="99">
        <f>Q46-E46</f>
        <v>-1</v>
      </c>
      <c r="AG46" s="99">
        <f>R46-F46</f>
        <v>0</v>
      </c>
      <c r="AH46" s="99">
        <f>S46-G46</f>
        <v>2</v>
      </c>
      <c r="AI46" s="99">
        <f>T46-H46</f>
        <v>-1</v>
      </c>
      <c r="AJ46" s="99">
        <f>U46-I46</f>
        <v>0</v>
      </c>
      <c r="AK46" s="99">
        <f>V46-J46</f>
        <v>-7</v>
      </c>
      <c r="AL46" s="99">
        <f>W46-K46</f>
        <v>-1</v>
      </c>
      <c r="AM46" s="99">
        <f>X46-L46</f>
        <v>-2</v>
      </c>
      <c r="AN46" s="99">
        <f>Y46-M46</f>
        <v>-2</v>
      </c>
      <c r="AO46" s="99">
        <f>Z46-N46</f>
        <v>-5</v>
      </c>
      <c r="AP46" s="99">
        <f>AA46-O46</f>
        <v>2</v>
      </c>
      <c r="AQ46" s="99">
        <f>AB46-P46</f>
        <v>-2</v>
      </c>
      <c r="AR46" s="100"/>
      <c r="AS46" s="76">
        <f>IF(ISERROR(GETPIVOTDATA("VALUE",'CSS WK pvt'!$I$2,"DT_FILE",AS$8,"CD_CO",AS$6,"TRIM_CAT",TRIM(B46),"TRIM_LINE",A42))=TRUE,0,GETPIVOTDATA("VALUE",'CSS WK pvt'!$I$2,"DT_FILE",AS$8,"CD_CO",AS$6,"TRIM_CAT",TRIM(B46),"TRIM_LINE",A42))</f>
        <v>7</v>
      </c>
    </row>
    <row r="47" spans="1:45" s="71" customFormat="1" x14ac:dyDescent="0.35">
      <c r="A47" s="171"/>
      <c r="B47" s="254" t="s">
        <v>399</v>
      </c>
      <c r="C47" s="95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7"/>
      <c r="O47" s="95"/>
      <c r="P47" s="96"/>
      <c r="Q47" s="96"/>
      <c r="R47" s="96"/>
      <c r="S47" s="96"/>
      <c r="T47" s="96"/>
      <c r="U47" s="228"/>
      <c r="V47" s="228"/>
      <c r="W47" s="253">
        <f>W46-W48</f>
        <v>0</v>
      </c>
      <c r="X47" s="253">
        <f>X46-X48</f>
        <v>0</v>
      </c>
      <c r="Y47" s="253">
        <f>Y46-Y48</f>
        <v>0</v>
      </c>
      <c r="Z47" s="253">
        <v>0</v>
      </c>
      <c r="AA47" s="253">
        <v>0</v>
      </c>
      <c r="AB47" s="253">
        <v>1</v>
      </c>
      <c r="AC47" s="97"/>
      <c r="AD47" s="98"/>
      <c r="AE47" s="99"/>
      <c r="AF47" s="99"/>
      <c r="AG47" s="99"/>
      <c r="AH47" s="99"/>
      <c r="AI47" s="99"/>
      <c r="AJ47" s="99"/>
      <c r="AK47" s="99"/>
      <c r="AL47" s="99"/>
      <c r="AM47" s="99"/>
      <c r="AN47" s="99"/>
      <c r="AO47" s="99"/>
      <c r="AP47" s="99"/>
      <c r="AQ47" s="99"/>
      <c r="AR47" s="100"/>
      <c r="AS47" s="76">
        <f>GETPIVOTDATA("VALUE",'CSS ESCO pvt'!$I$3,"DATE_FILE",$AS$8,"COMPANY",$AS$6,"TRIM_CAT","Low Income Residential-GRID","TRIM_LINE",A42)</f>
        <v>1</v>
      </c>
    </row>
    <row r="48" spans="1:45" s="71" customFormat="1" x14ac:dyDescent="0.35">
      <c r="A48" s="171"/>
      <c r="B48" s="254" t="s">
        <v>400</v>
      </c>
      <c r="C48" s="95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7"/>
      <c r="O48" s="95"/>
      <c r="P48" s="96"/>
      <c r="Q48" s="96"/>
      <c r="R48" s="96"/>
      <c r="S48" s="96"/>
      <c r="T48" s="96"/>
      <c r="U48" s="228"/>
      <c r="V48" s="228"/>
      <c r="W48" s="253">
        <v>2</v>
      </c>
      <c r="X48" s="253">
        <v>6</v>
      </c>
      <c r="Y48" s="253">
        <v>3</v>
      </c>
      <c r="Z48" s="253">
        <v>2</v>
      </c>
      <c r="AA48" s="253">
        <v>5</v>
      </c>
      <c r="AB48" s="253">
        <v>6</v>
      </c>
      <c r="AC48" s="97"/>
      <c r="AD48" s="98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100"/>
      <c r="AS48" s="92">
        <f>AS46-AS47</f>
        <v>6</v>
      </c>
    </row>
    <row r="49" spans="1:45" s="71" customFormat="1" x14ac:dyDescent="0.35">
      <c r="A49" s="171"/>
      <c r="B49" s="72" t="s">
        <v>39</v>
      </c>
      <c r="C49" s="95">
        <v>55</v>
      </c>
      <c r="D49" s="96">
        <v>31</v>
      </c>
      <c r="E49" s="96">
        <v>34</v>
      </c>
      <c r="F49" s="96">
        <v>38</v>
      </c>
      <c r="G49" s="96">
        <v>20</v>
      </c>
      <c r="H49" s="96">
        <v>52</v>
      </c>
      <c r="I49" s="96">
        <v>31</v>
      </c>
      <c r="J49" s="96">
        <v>26</v>
      </c>
      <c r="K49" s="96">
        <v>39</v>
      </c>
      <c r="L49" s="96">
        <v>35</v>
      </c>
      <c r="M49" s="96">
        <v>38</v>
      </c>
      <c r="N49" s="97">
        <v>39</v>
      </c>
      <c r="O49" s="95">
        <v>35</v>
      </c>
      <c r="P49" s="96">
        <v>79</v>
      </c>
      <c r="Q49" s="96">
        <v>51</v>
      </c>
      <c r="R49" s="96">
        <v>50</v>
      </c>
      <c r="S49" s="96">
        <v>20</v>
      </c>
      <c r="T49" s="96">
        <v>21</v>
      </c>
      <c r="U49" s="228">
        <v>22</v>
      </c>
      <c r="V49" s="228">
        <v>35</v>
      </c>
      <c r="W49" s="228">
        <v>41</v>
      </c>
      <c r="X49" s="228">
        <v>30</v>
      </c>
      <c r="Y49" s="228">
        <v>28</v>
      </c>
      <c r="Z49" s="228">
        <v>31</v>
      </c>
      <c r="AA49" s="228">
        <v>22</v>
      </c>
      <c r="AB49" s="228">
        <v>36</v>
      </c>
      <c r="AC49" s="97"/>
      <c r="AD49" s="98">
        <f>O49-C49</f>
        <v>-20</v>
      </c>
      <c r="AE49" s="99">
        <f>P49-D49</f>
        <v>48</v>
      </c>
      <c r="AF49" s="99">
        <f>Q49-E49</f>
        <v>17</v>
      </c>
      <c r="AG49" s="99">
        <f>R49-F49</f>
        <v>12</v>
      </c>
      <c r="AH49" s="99">
        <f>S49-G49</f>
        <v>0</v>
      </c>
      <c r="AI49" s="99">
        <f>T49-H49</f>
        <v>-31</v>
      </c>
      <c r="AJ49" s="99">
        <f>U49-I49</f>
        <v>-9</v>
      </c>
      <c r="AK49" s="99">
        <f>V49-J49</f>
        <v>9</v>
      </c>
      <c r="AL49" s="99">
        <f>W49-K49</f>
        <v>2</v>
      </c>
      <c r="AM49" s="99">
        <f>X49-L49</f>
        <v>-5</v>
      </c>
      <c r="AN49" s="99">
        <f>Y49-M49</f>
        <v>-10</v>
      </c>
      <c r="AO49" s="99">
        <f>Z49-N49</f>
        <v>-8</v>
      </c>
      <c r="AP49" s="99">
        <f>AA49-O49</f>
        <v>-13</v>
      </c>
      <c r="AQ49" s="99">
        <f>AB49-P49</f>
        <v>-43</v>
      </c>
      <c r="AR49" s="100"/>
      <c r="AS49" s="76">
        <f>IF(ISERROR(GETPIVOTDATA("VALUE",'CSS WK pvt'!$I$2,"DT_FILE",AS$8,"CD_CO",AS$6,"TRIM_CAT",TRIM(B49),"TRIM_LINE",A42))=TRUE,0,GETPIVOTDATA("VALUE",'CSS WK pvt'!$I$2,"DT_FILE",AS$8,"CD_CO",AS$6,"TRIM_CAT",TRIM(B49),"TRIM_LINE",A42))</f>
        <v>36</v>
      </c>
    </row>
    <row r="50" spans="1:45" s="71" customFormat="1" x14ac:dyDescent="0.35">
      <c r="A50" s="171"/>
      <c r="B50" s="72" t="s">
        <v>40</v>
      </c>
      <c r="C50" s="95">
        <v>4</v>
      </c>
      <c r="D50" s="96"/>
      <c r="E50" s="96">
        <v>2</v>
      </c>
      <c r="F50" s="96">
        <v>1</v>
      </c>
      <c r="G50" s="96">
        <v>2</v>
      </c>
      <c r="H50" s="96">
        <v>3</v>
      </c>
      <c r="I50" s="96">
        <v>1</v>
      </c>
      <c r="J50" s="96"/>
      <c r="K50" s="96">
        <v>3</v>
      </c>
      <c r="L50" s="96">
        <v>3</v>
      </c>
      <c r="M50" s="96">
        <v>4</v>
      </c>
      <c r="N50" s="97">
        <v>2</v>
      </c>
      <c r="O50" s="95"/>
      <c r="P50" s="96">
        <v>12</v>
      </c>
      <c r="Q50" s="96">
        <v>4</v>
      </c>
      <c r="R50" s="96">
        <v>0</v>
      </c>
      <c r="S50" s="96">
        <v>1</v>
      </c>
      <c r="T50" s="96">
        <v>3</v>
      </c>
      <c r="U50" s="228">
        <v>2</v>
      </c>
      <c r="V50" s="228">
        <v>2</v>
      </c>
      <c r="W50" s="228">
        <v>2</v>
      </c>
      <c r="X50" s="228">
        <v>4</v>
      </c>
      <c r="Y50" s="228">
        <v>2</v>
      </c>
      <c r="Z50" s="228">
        <v>0</v>
      </c>
      <c r="AA50" s="228">
        <v>1</v>
      </c>
      <c r="AB50" s="228">
        <v>2</v>
      </c>
      <c r="AC50" s="97"/>
      <c r="AD50" s="98">
        <f>O50-C50</f>
        <v>-4</v>
      </c>
      <c r="AE50" s="99">
        <f>P50-D50</f>
        <v>12</v>
      </c>
      <c r="AF50" s="99">
        <f>Q50-E50</f>
        <v>2</v>
      </c>
      <c r="AG50" s="99">
        <f>R50-F50</f>
        <v>-1</v>
      </c>
      <c r="AH50" s="99">
        <f>S50-G50</f>
        <v>-1</v>
      </c>
      <c r="AI50" s="99">
        <f>T50-H50</f>
        <v>0</v>
      </c>
      <c r="AJ50" s="99">
        <f>U50-I50</f>
        <v>1</v>
      </c>
      <c r="AK50" s="99">
        <f>V50-J50</f>
        <v>2</v>
      </c>
      <c r="AL50" s="99">
        <f>W50-K50</f>
        <v>-1</v>
      </c>
      <c r="AM50" s="99">
        <f>X50-L50</f>
        <v>1</v>
      </c>
      <c r="AN50" s="99">
        <f>Y50-M50</f>
        <v>-2</v>
      </c>
      <c r="AO50" s="99">
        <f>Z50-N50</f>
        <v>-2</v>
      </c>
      <c r="AP50" s="99">
        <f>AA50-O50</f>
        <v>1</v>
      </c>
      <c r="AQ50" s="99">
        <f>AB50-P50</f>
        <v>-10</v>
      </c>
      <c r="AR50" s="100"/>
      <c r="AS50" s="76">
        <f>IF(ISERROR(GETPIVOTDATA("VALUE",'CSS WK pvt'!$I$2,"DT_FILE",AS$8,"CD_CO",AS$6,"TRIM_CAT",TRIM(B50),"TRIM_LINE",A42))=TRUE,0,GETPIVOTDATA("VALUE",'CSS WK pvt'!$I$2,"DT_FILE",AS$8,"CD_CO",AS$6,"TRIM_CAT",TRIM(B50),"TRIM_LINE",A42))</f>
        <v>2</v>
      </c>
    </row>
    <row r="51" spans="1:45" s="71" customFormat="1" x14ac:dyDescent="0.35">
      <c r="A51" s="171"/>
      <c r="B51" s="72" t="s">
        <v>41</v>
      </c>
      <c r="C51" s="95"/>
      <c r="D51" s="96"/>
      <c r="E51" s="96"/>
      <c r="F51" s="96"/>
      <c r="G51" s="96">
        <v>1</v>
      </c>
      <c r="H51" s="96"/>
      <c r="I51" s="96"/>
      <c r="J51" s="96"/>
      <c r="K51" s="96"/>
      <c r="L51" s="96"/>
      <c r="M51" s="96"/>
      <c r="N51" s="97"/>
      <c r="O51" s="95">
        <v>2</v>
      </c>
      <c r="P51" s="96">
        <v>2</v>
      </c>
      <c r="Q51" s="96">
        <v>2</v>
      </c>
      <c r="R51" s="96">
        <v>0</v>
      </c>
      <c r="S51" s="96">
        <v>1</v>
      </c>
      <c r="T51" s="96">
        <v>0</v>
      </c>
      <c r="U51" s="228">
        <v>0</v>
      </c>
      <c r="V51" s="228">
        <v>2</v>
      </c>
      <c r="W51" s="228">
        <v>1</v>
      </c>
      <c r="X51" s="228">
        <v>1</v>
      </c>
      <c r="Y51" s="228">
        <v>0</v>
      </c>
      <c r="Z51" s="228">
        <v>0</v>
      </c>
      <c r="AA51" s="228">
        <v>1</v>
      </c>
      <c r="AB51" s="228">
        <v>0</v>
      </c>
      <c r="AC51" s="97"/>
      <c r="AD51" s="98">
        <f>O51-C51</f>
        <v>2</v>
      </c>
      <c r="AE51" s="99">
        <f>P51-D51</f>
        <v>2</v>
      </c>
      <c r="AF51" s="99">
        <f>Q51-E51</f>
        <v>2</v>
      </c>
      <c r="AG51" s="99">
        <f>R51-F51</f>
        <v>0</v>
      </c>
      <c r="AH51" s="99">
        <f>S51-G51</f>
        <v>0</v>
      </c>
      <c r="AI51" s="99">
        <f>T51-H51</f>
        <v>0</v>
      </c>
      <c r="AJ51" s="99">
        <f>U51-I51</f>
        <v>0</v>
      </c>
      <c r="AK51" s="99">
        <f>V51-J51</f>
        <v>2</v>
      </c>
      <c r="AL51" s="99">
        <f>W51-K51</f>
        <v>1</v>
      </c>
      <c r="AM51" s="99">
        <f>X51-L51</f>
        <v>1</v>
      </c>
      <c r="AN51" s="99">
        <f>Y51-M51</f>
        <v>0</v>
      </c>
      <c r="AO51" s="99">
        <f>Z51-N51</f>
        <v>0</v>
      </c>
      <c r="AP51" s="99">
        <f>AA51-O51</f>
        <v>-1</v>
      </c>
      <c r="AQ51" s="99">
        <f>AB51-P51</f>
        <v>-2</v>
      </c>
      <c r="AR51" s="100"/>
      <c r="AS51" s="76">
        <f>IF(ISERROR(GETPIVOTDATA("VALUE",'CSS WK pvt'!$I$2,"DT_FILE",AS$8,"CD_CO",AS$6,"TRIM_CAT",TRIM(B51),"TRIM_LINE",A42))=TRUE,0,GETPIVOTDATA("VALUE",'CSS WK pvt'!$I$2,"DT_FILE",AS$8,"CD_CO",AS$6,"TRIM_CAT",TRIM(B51),"TRIM_LINE",A42))</f>
        <v>0</v>
      </c>
    </row>
    <row r="52" spans="1:45" s="87" customFormat="1" x14ac:dyDescent="0.35">
      <c r="A52" s="172"/>
      <c r="B52" s="72" t="s">
        <v>42</v>
      </c>
      <c r="C52" s="159">
        <f>SUM(C43:C51)</f>
        <v>228</v>
      </c>
      <c r="D52" s="160">
        <f t="shared" ref="D52:Q52" si="21">SUM(D43:D51)</f>
        <v>204</v>
      </c>
      <c r="E52" s="160">
        <f t="shared" si="21"/>
        <v>239</v>
      </c>
      <c r="F52" s="160">
        <f t="shared" si="21"/>
        <v>201</v>
      </c>
      <c r="G52" s="160">
        <f t="shared" si="21"/>
        <v>193</v>
      </c>
      <c r="H52" s="160">
        <f t="shared" si="21"/>
        <v>251</v>
      </c>
      <c r="I52" s="160">
        <f t="shared" si="21"/>
        <v>198</v>
      </c>
      <c r="J52" s="160">
        <f t="shared" si="21"/>
        <v>265</v>
      </c>
      <c r="K52" s="160">
        <f t="shared" si="21"/>
        <v>227</v>
      </c>
      <c r="L52" s="160">
        <f t="shared" si="21"/>
        <v>309</v>
      </c>
      <c r="M52" s="160">
        <f t="shared" si="21"/>
        <v>290</v>
      </c>
      <c r="N52" s="161">
        <f t="shared" si="21"/>
        <v>193</v>
      </c>
      <c r="O52" s="159">
        <f t="shared" si="21"/>
        <v>300</v>
      </c>
      <c r="P52" s="160">
        <f t="shared" si="21"/>
        <v>466</v>
      </c>
      <c r="Q52" s="160">
        <f t="shared" si="21"/>
        <v>355</v>
      </c>
      <c r="R52" s="160">
        <v>301</v>
      </c>
      <c r="S52" s="160">
        <v>250</v>
      </c>
      <c r="T52" s="160">
        <v>194</v>
      </c>
      <c r="U52" s="229">
        <v>247</v>
      </c>
      <c r="V52" s="229">
        <v>289</v>
      </c>
      <c r="W52" s="229">
        <f>SUM(W43+W46+W49+W50+W51)</f>
        <v>334</v>
      </c>
      <c r="X52" s="229">
        <f>SUM(X43+X46+X49+X50+X51)</f>
        <v>272</v>
      </c>
      <c r="Y52" s="229">
        <v>223</v>
      </c>
      <c r="Z52" s="229">
        <v>242</v>
      </c>
      <c r="AA52" s="229">
        <v>212</v>
      </c>
      <c r="AB52" s="229">
        <v>239</v>
      </c>
      <c r="AC52" s="161"/>
      <c r="AD52" s="101">
        <f>SUM(AD43:AD51)</f>
        <v>72</v>
      </c>
      <c r="AE52" s="162">
        <f t="shared" ref="AE52" si="22">SUM(AE43:AE51)</f>
        <v>262</v>
      </c>
      <c r="AF52" s="162">
        <f t="shared" ref="AF52:AK52" si="23">SUM(AF43:AF51)</f>
        <v>116</v>
      </c>
      <c r="AG52" s="162">
        <f t="shared" si="23"/>
        <v>100</v>
      </c>
      <c r="AH52" s="162">
        <f t="shared" si="23"/>
        <v>57</v>
      </c>
      <c r="AI52" s="162">
        <f t="shared" si="23"/>
        <v>-57</v>
      </c>
      <c r="AJ52" s="162">
        <f t="shared" si="23"/>
        <v>49</v>
      </c>
      <c r="AK52" s="162">
        <f t="shared" si="23"/>
        <v>24</v>
      </c>
      <c r="AL52" s="162">
        <f t="shared" ref="AL52:AM52" si="24">SUM(AL43:AL51)</f>
        <v>107</v>
      </c>
      <c r="AM52" s="162">
        <f t="shared" si="24"/>
        <v>-37</v>
      </c>
      <c r="AN52" s="162">
        <f t="shared" ref="AN52:AO52" si="25">SUM(AN43:AN51)</f>
        <v>-67</v>
      </c>
      <c r="AO52" s="162">
        <f t="shared" si="25"/>
        <v>49</v>
      </c>
      <c r="AP52" s="162">
        <f t="shared" ref="AP52:AQ52" si="26">SUM(AP43:AP51)</f>
        <v>-88</v>
      </c>
      <c r="AQ52" s="162">
        <f t="shared" si="26"/>
        <v>-227</v>
      </c>
      <c r="AR52" s="163"/>
      <c r="AS52" s="162">
        <f>AS43+AS46+AS49+AS50+AS51</f>
        <v>239</v>
      </c>
    </row>
    <row r="53" spans="1:45" s="71" customFormat="1" x14ac:dyDescent="0.35">
      <c r="A53" s="171">
        <f>+A42+1</f>
        <v>5</v>
      </c>
      <c r="B53" s="102" t="s">
        <v>20</v>
      </c>
      <c r="C53" s="103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5"/>
      <c r="O53" s="103"/>
      <c r="P53" s="104"/>
      <c r="Q53" s="104"/>
      <c r="R53" s="104"/>
      <c r="S53" s="104"/>
      <c r="T53" s="104"/>
      <c r="U53" s="230"/>
      <c r="V53" s="230"/>
      <c r="W53" s="230"/>
      <c r="X53" s="230"/>
      <c r="Y53" s="230"/>
      <c r="Z53" s="230"/>
      <c r="AA53" s="230"/>
      <c r="AB53" s="230"/>
      <c r="AC53" s="105"/>
      <c r="AD53" s="106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8"/>
      <c r="AS53" s="106"/>
    </row>
    <row r="54" spans="1:45" s="71" customFormat="1" x14ac:dyDescent="0.35">
      <c r="A54" s="171"/>
      <c r="B54" s="72" t="s">
        <v>37</v>
      </c>
      <c r="C54" s="95">
        <v>235</v>
      </c>
      <c r="D54" s="96">
        <v>268</v>
      </c>
      <c r="E54" s="96">
        <v>260</v>
      </c>
      <c r="F54" s="96">
        <v>249</v>
      </c>
      <c r="G54" s="96">
        <v>239</v>
      </c>
      <c r="H54" s="96">
        <v>190</v>
      </c>
      <c r="I54" s="96">
        <v>198</v>
      </c>
      <c r="J54" s="96">
        <v>202</v>
      </c>
      <c r="K54" s="96">
        <v>246</v>
      </c>
      <c r="L54" s="96">
        <v>243</v>
      </c>
      <c r="M54" s="96">
        <v>286</v>
      </c>
      <c r="N54" s="97">
        <v>275</v>
      </c>
      <c r="O54" s="95">
        <v>311</v>
      </c>
      <c r="P54" s="96">
        <v>433</v>
      </c>
      <c r="Q54" s="96">
        <v>536</v>
      </c>
      <c r="R54" s="96">
        <v>588</v>
      </c>
      <c r="S54" s="96">
        <v>564</v>
      </c>
      <c r="T54" s="96">
        <v>533</v>
      </c>
      <c r="U54" s="228">
        <v>521</v>
      </c>
      <c r="V54" s="228">
        <v>508</v>
      </c>
      <c r="W54" s="228">
        <v>511</v>
      </c>
      <c r="X54" s="228">
        <v>553</v>
      </c>
      <c r="Y54" s="228">
        <v>573</v>
      </c>
      <c r="Z54" s="228">
        <v>520</v>
      </c>
      <c r="AA54" s="228">
        <v>539</v>
      </c>
      <c r="AB54" s="228">
        <v>498</v>
      </c>
      <c r="AC54" s="97"/>
      <c r="AD54" s="98">
        <f>O54-C54</f>
        <v>76</v>
      </c>
      <c r="AE54" s="99">
        <f>P54-D54</f>
        <v>165</v>
      </c>
      <c r="AF54" s="99">
        <f>Q54-E54</f>
        <v>276</v>
      </c>
      <c r="AG54" s="99">
        <f>R54-F54</f>
        <v>339</v>
      </c>
      <c r="AH54" s="99">
        <f>S54-G54</f>
        <v>325</v>
      </c>
      <c r="AI54" s="99">
        <f>T54-H54</f>
        <v>343</v>
      </c>
      <c r="AJ54" s="99">
        <f>U54-I54</f>
        <v>323</v>
      </c>
      <c r="AK54" s="99">
        <f>V54-J54</f>
        <v>306</v>
      </c>
      <c r="AL54" s="99">
        <f>W54-K54</f>
        <v>265</v>
      </c>
      <c r="AM54" s="99">
        <f>X54-L54</f>
        <v>310</v>
      </c>
      <c r="AN54" s="99">
        <f>Y54-M54</f>
        <v>287</v>
      </c>
      <c r="AO54" s="99">
        <f>Z54-N54</f>
        <v>245</v>
      </c>
      <c r="AP54" s="99">
        <f>AA54-O54</f>
        <v>228</v>
      </c>
      <c r="AQ54" s="99">
        <f>AB54-P54</f>
        <v>65</v>
      </c>
      <c r="AR54" s="100"/>
      <c r="AS54" s="76">
        <f>IF(ISERROR(GETPIVOTDATA("VALUE",'CSS WK pvt'!$I$2,"DT_FILE",AS$8,"CD_CO",AS$6,"TRIM_CAT",TRIM(B54),"TRIM_LINE",A53))=TRUE,0,GETPIVOTDATA("VALUE",'CSS WK pvt'!$I$2,"DT_FILE",AS$8,"CD_CO",AS$6,"TRIM_CAT",TRIM(B54),"TRIM_LINE",A53))</f>
        <v>498</v>
      </c>
    </row>
    <row r="55" spans="1:45" s="71" customFormat="1" x14ac:dyDescent="0.35">
      <c r="A55" s="171"/>
      <c r="B55" s="254" t="s">
        <v>399</v>
      </c>
      <c r="C55" s="95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7"/>
      <c r="O55" s="95"/>
      <c r="P55" s="96"/>
      <c r="Q55" s="96"/>
      <c r="R55" s="96"/>
      <c r="S55" s="96"/>
      <c r="T55" s="96"/>
      <c r="U55" s="228"/>
      <c r="V55" s="228"/>
      <c r="W55" s="253">
        <f>W54-W56</f>
        <v>74</v>
      </c>
      <c r="X55" s="253">
        <f>X54-X56</f>
        <v>69</v>
      </c>
      <c r="Y55" s="253">
        <f>Y54-Y56</f>
        <v>69</v>
      </c>
      <c r="Z55" s="253">
        <v>59</v>
      </c>
      <c r="AA55" s="253">
        <v>60</v>
      </c>
      <c r="AB55" s="253">
        <v>67</v>
      </c>
      <c r="AC55" s="97"/>
      <c r="AD55" s="98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99"/>
      <c r="AP55" s="99"/>
      <c r="AQ55" s="99"/>
      <c r="AR55" s="100"/>
      <c r="AS55" s="76">
        <f>GETPIVOTDATA("VALUE",'CSS ESCO pvt'!$I$3,"DATE_FILE",$AS$8,"COMPANY",$AS$6,"TRIM_CAT","Residential-GRID","TRIM_LINE",A53)</f>
        <v>67</v>
      </c>
    </row>
    <row r="56" spans="1:45" s="71" customFormat="1" x14ac:dyDescent="0.35">
      <c r="A56" s="171"/>
      <c r="B56" s="254" t="s">
        <v>400</v>
      </c>
      <c r="C56" s="95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7"/>
      <c r="O56" s="95"/>
      <c r="P56" s="96"/>
      <c r="Q56" s="96"/>
      <c r="R56" s="96"/>
      <c r="S56" s="96"/>
      <c r="T56" s="96"/>
      <c r="U56" s="228"/>
      <c r="V56" s="228"/>
      <c r="W56" s="253">
        <v>437</v>
      </c>
      <c r="X56" s="253">
        <v>484</v>
      </c>
      <c r="Y56" s="253">
        <v>504</v>
      </c>
      <c r="Z56" s="253">
        <v>461</v>
      </c>
      <c r="AA56" s="253">
        <v>479</v>
      </c>
      <c r="AB56" s="253">
        <v>431</v>
      </c>
      <c r="AC56" s="97"/>
      <c r="AD56" s="98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99"/>
      <c r="AP56" s="99"/>
      <c r="AQ56" s="99"/>
      <c r="AR56" s="100"/>
      <c r="AS56" s="92">
        <f>AS54-AS55</f>
        <v>431</v>
      </c>
    </row>
    <row r="57" spans="1:45" s="71" customFormat="1" x14ac:dyDescent="0.35">
      <c r="A57" s="171"/>
      <c r="B57" s="72" t="s">
        <v>38</v>
      </c>
      <c r="C57" s="95">
        <v>22</v>
      </c>
      <c r="D57" s="96">
        <v>25</v>
      </c>
      <c r="E57" s="96">
        <v>26</v>
      </c>
      <c r="F57" s="96">
        <v>23</v>
      </c>
      <c r="G57" s="96">
        <v>24</v>
      </c>
      <c r="H57" s="96">
        <v>17</v>
      </c>
      <c r="I57" s="96">
        <v>18</v>
      </c>
      <c r="J57" s="96">
        <v>18</v>
      </c>
      <c r="K57" s="96">
        <v>23</v>
      </c>
      <c r="L57" s="96">
        <v>23</v>
      </c>
      <c r="M57" s="96">
        <v>23</v>
      </c>
      <c r="N57" s="97">
        <v>21</v>
      </c>
      <c r="O57" s="95">
        <v>25</v>
      </c>
      <c r="P57" s="96">
        <v>23</v>
      </c>
      <c r="Q57" s="96">
        <v>29</v>
      </c>
      <c r="R57" s="96">
        <v>30</v>
      </c>
      <c r="S57" s="96">
        <v>34</v>
      </c>
      <c r="T57" s="96">
        <v>32</v>
      </c>
      <c r="U57" s="228">
        <v>33</v>
      </c>
      <c r="V57" s="228">
        <v>27</v>
      </c>
      <c r="W57" s="228">
        <v>30</v>
      </c>
      <c r="X57" s="228">
        <v>31</v>
      </c>
      <c r="Y57" s="228">
        <v>29</v>
      </c>
      <c r="Z57" s="228">
        <v>36</v>
      </c>
      <c r="AA57" s="228">
        <v>38</v>
      </c>
      <c r="AB57" s="228">
        <v>39</v>
      </c>
      <c r="AC57" s="97"/>
      <c r="AD57" s="98">
        <f>O57-C57</f>
        <v>3</v>
      </c>
      <c r="AE57" s="99">
        <f>P57-D57</f>
        <v>-2</v>
      </c>
      <c r="AF57" s="99">
        <f>Q57-E57</f>
        <v>3</v>
      </c>
      <c r="AG57" s="99">
        <f>R57-F57</f>
        <v>7</v>
      </c>
      <c r="AH57" s="99">
        <f>S57-G57</f>
        <v>10</v>
      </c>
      <c r="AI57" s="99">
        <f>T57-H57</f>
        <v>15</v>
      </c>
      <c r="AJ57" s="99">
        <f>U57-I57</f>
        <v>15</v>
      </c>
      <c r="AK57" s="99">
        <f>V57-J57</f>
        <v>9</v>
      </c>
      <c r="AL57" s="99">
        <f>W57-K57</f>
        <v>7</v>
      </c>
      <c r="AM57" s="99">
        <f>X57-L57</f>
        <v>8</v>
      </c>
      <c r="AN57" s="99">
        <f>Y57-M57</f>
        <v>6</v>
      </c>
      <c r="AO57" s="99">
        <f>Z57-N57</f>
        <v>15</v>
      </c>
      <c r="AP57" s="99">
        <f>AA57-O57</f>
        <v>13</v>
      </c>
      <c r="AQ57" s="99">
        <f>AB57-P57</f>
        <v>16</v>
      </c>
      <c r="AR57" s="100"/>
      <c r="AS57" s="76">
        <f>IF(ISERROR(GETPIVOTDATA("VALUE",'CSS WK pvt'!$I$2,"DT_FILE",AS$8,"CD_CO",AS$6,"TRIM_CAT",TRIM(B57),"TRIM_LINE",A53))=TRUE,0,GETPIVOTDATA("VALUE",'CSS WK pvt'!$I$2,"DT_FILE",AS$8,"CD_CO",AS$6,"TRIM_CAT",TRIM(B57),"TRIM_LINE",A53))</f>
        <v>39</v>
      </c>
    </row>
    <row r="58" spans="1:45" s="71" customFormat="1" x14ac:dyDescent="0.35">
      <c r="A58" s="171"/>
      <c r="B58" s="254" t="s">
        <v>399</v>
      </c>
      <c r="C58" s="95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7"/>
      <c r="O58" s="95"/>
      <c r="P58" s="96"/>
      <c r="Q58" s="96"/>
      <c r="R58" s="96"/>
      <c r="S58" s="96"/>
      <c r="T58" s="96"/>
      <c r="U58" s="228"/>
      <c r="V58" s="228"/>
      <c r="W58" s="253">
        <f>W57-W59</f>
        <v>0</v>
      </c>
      <c r="X58" s="253">
        <f>X57-X59</f>
        <v>4</v>
      </c>
      <c r="Y58" s="253">
        <f>Y57-Y59</f>
        <v>4</v>
      </c>
      <c r="Z58" s="253">
        <v>4</v>
      </c>
      <c r="AA58" s="253">
        <v>4</v>
      </c>
      <c r="AB58" s="253">
        <v>5</v>
      </c>
      <c r="AC58" s="97"/>
      <c r="AD58" s="98"/>
      <c r="AE58" s="99"/>
      <c r="AF58" s="99"/>
      <c r="AG58" s="99"/>
      <c r="AH58" s="99"/>
      <c r="AI58" s="99"/>
      <c r="AJ58" s="99"/>
      <c r="AK58" s="99"/>
      <c r="AL58" s="99"/>
      <c r="AM58" s="99"/>
      <c r="AN58" s="99"/>
      <c r="AO58" s="99"/>
      <c r="AP58" s="99"/>
      <c r="AQ58" s="99"/>
      <c r="AR58" s="100"/>
      <c r="AS58" s="76">
        <f>GETPIVOTDATA("VALUE",'CSS ESCO pvt'!$I$3,"DATE_FILE",$AS$8,"COMPANY",$AS$6,"TRIM_CAT","Low Income Residential-GRID","TRIM_LINE",A53)</f>
        <v>5</v>
      </c>
    </row>
    <row r="59" spans="1:45" s="71" customFormat="1" x14ac:dyDescent="0.35">
      <c r="A59" s="171"/>
      <c r="B59" s="254" t="s">
        <v>400</v>
      </c>
      <c r="C59" s="95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7"/>
      <c r="O59" s="95"/>
      <c r="P59" s="96"/>
      <c r="Q59" s="96"/>
      <c r="R59" s="96"/>
      <c r="S59" s="96"/>
      <c r="T59" s="96"/>
      <c r="U59" s="228"/>
      <c r="V59" s="228"/>
      <c r="W59" s="253">
        <v>30</v>
      </c>
      <c r="X59" s="253">
        <v>27</v>
      </c>
      <c r="Y59" s="253">
        <v>25</v>
      </c>
      <c r="Z59" s="253">
        <v>32</v>
      </c>
      <c r="AA59" s="253">
        <v>34</v>
      </c>
      <c r="AB59" s="253">
        <v>34</v>
      </c>
      <c r="AC59" s="97"/>
      <c r="AD59" s="98"/>
      <c r="AE59" s="99"/>
      <c r="AF59" s="99"/>
      <c r="AG59" s="99"/>
      <c r="AH59" s="99"/>
      <c r="AI59" s="99"/>
      <c r="AJ59" s="99"/>
      <c r="AK59" s="99"/>
      <c r="AL59" s="99"/>
      <c r="AM59" s="99"/>
      <c r="AN59" s="99"/>
      <c r="AO59" s="99"/>
      <c r="AP59" s="99"/>
      <c r="AQ59" s="99"/>
      <c r="AR59" s="100"/>
      <c r="AS59" s="92">
        <f>AS57-AS58</f>
        <v>34</v>
      </c>
    </row>
    <row r="60" spans="1:45" s="71" customFormat="1" x14ac:dyDescent="0.35">
      <c r="A60" s="171"/>
      <c r="B60" s="72" t="s">
        <v>39</v>
      </c>
      <c r="C60" s="95">
        <v>18</v>
      </c>
      <c r="D60" s="96">
        <v>23</v>
      </c>
      <c r="E60" s="96">
        <v>30</v>
      </c>
      <c r="F60" s="96">
        <v>31</v>
      </c>
      <c r="G60" s="96">
        <v>39</v>
      </c>
      <c r="H60" s="96">
        <v>25</v>
      </c>
      <c r="I60" s="96">
        <v>17</v>
      </c>
      <c r="J60" s="96">
        <v>23</v>
      </c>
      <c r="K60" s="96">
        <v>18</v>
      </c>
      <c r="L60" s="96">
        <v>32</v>
      </c>
      <c r="M60" s="96">
        <v>29</v>
      </c>
      <c r="N60" s="97">
        <v>23</v>
      </c>
      <c r="O60" s="95">
        <v>29</v>
      </c>
      <c r="P60" s="96">
        <v>55</v>
      </c>
      <c r="Q60" s="96">
        <v>85</v>
      </c>
      <c r="R60" s="96">
        <v>69</v>
      </c>
      <c r="S60" s="96">
        <v>71</v>
      </c>
      <c r="T60" s="96">
        <v>58</v>
      </c>
      <c r="U60" s="228">
        <v>53</v>
      </c>
      <c r="V60" s="228">
        <v>41</v>
      </c>
      <c r="W60" s="228">
        <v>41</v>
      </c>
      <c r="X60" s="228">
        <v>44</v>
      </c>
      <c r="Y60" s="228">
        <v>49</v>
      </c>
      <c r="Z60" s="228">
        <v>46</v>
      </c>
      <c r="AA60" s="228">
        <v>55</v>
      </c>
      <c r="AB60" s="228">
        <v>43</v>
      </c>
      <c r="AC60" s="97"/>
      <c r="AD60" s="98">
        <f>O60-C60</f>
        <v>11</v>
      </c>
      <c r="AE60" s="99">
        <f>P60-D60</f>
        <v>32</v>
      </c>
      <c r="AF60" s="99">
        <f>Q60-E60</f>
        <v>55</v>
      </c>
      <c r="AG60" s="99">
        <f>R60-F60</f>
        <v>38</v>
      </c>
      <c r="AH60" s="99">
        <f>S60-G60</f>
        <v>32</v>
      </c>
      <c r="AI60" s="99">
        <f>T60-H60</f>
        <v>33</v>
      </c>
      <c r="AJ60" s="99">
        <f>U60-I60</f>
        <v>36</v>
      </c>
      <c r="AK60" s="99">
        <f>V60-J60</f>
        <v>18</v>
      </c>
      <c r="AL60" s="99">
        <f>W60-K60</f>
        <v>23</v>
      </c>
      <c r="AM60" s="99">
        <f>X60-L60</f>
        <v>12</v>
      </c>
      <c r="AN60" s="99">
        <f>Y60-M60</f>
        <v>20</v>
      </c>
      <c r="AO60" s="99">
        <f>Z60-N60</f>
        <v>23</v>
      </c>
      <c r="AP60" s="99">
        <f>AA60-O60</f>
        <v>26</v>
      </c>
      <c r="AQ60" s="99">
        <f>AB60-P60</f>
        <v>-12</v>
      </c>
      <c r="AR60" s="100"/>
      <c r="AS60" s="76">
        <f>IF(ISERROR(GETPIVOTDATA("VALUE",'CSS WK pvt'!$I$2,"DT_FILE",AS$8,"CD_CO",AS$6,"TRIM_CAT",TRIM(B60),"TRIM_LINE",A53))=TRUE,0,GETPIVOTDATA("VALUE",'CSS WK pvt'!$I$2,"DT_FILE",AS$8,"CD_CO",AS$6,"TRIM_CAT",TRIM(B60),"TRIM_LINE",A53))</f>
        <v>43</v>
      </c>
    </row>
    <row r="61" spans="1:45" s="71" customFormat="1" x14ac:dyDescent="0.35">
      <c r="A61" s="171"/>
      <c r="B61" s="72" t="s">
        <v>40</v>
      </c>
      <c r="C61" s="95">
        <v>1</v>
      </c>
      <c r="D61" s="96">
        <v>2</v>
      </c>
      <c r="E61" s="96">
        <v>1</v>
      </c>
      <c r="F61" s="96">
        <v>1</v>
      </c>
      <c r="G61" s="96"/>
      <c r="H61" s="96">
        <v>1</v>
      </c>
      <c r="I61" s="96">
        <v>2</v>
      </c>
      <c r="J61" s="96">
        <v>1</v>
      </c>
      <c r="K61" s="96">
        <v>1</v>
      </c>
      <c r="L61" s="96">
        <v>1</v>
      </c>
      <c r="M61" s="96">
        <v>1</v>
      </c>
      <c r="N61" s="97">
        <v>2</v>
      </c>
      <c r="O61" s="95">
        <v>4</v>
      </c>
      <c r="P61" s="96">
        <v>4</v>
      </c>
      <c r="Q61" s="96">
        <v>3</v>
      </c>
      <c r="R61" s="96">
        <v>2</v>
      </c>
      <c r="S61" s="96">
        <v>3</v>
      </c>
      <c r="T61" s="96">
        <v>2</v>
      </c>
      <c r="U61" s="228">
        <v>3</v>
      </c>
      <c r="V61" s="228">
        <v>4</v>
      </c>
      <c r="W61" s="228">
        <v>3</v>
      </c>
      <c r="X61" s="228">
        <v>3</v>
      </c>
      <c r="Y61" s="228">
        <v>3</v>
      </c>
      <c r="Z61" s="228">
        <v>1</v>
      </c>
      <c r="AA61" s="228">
        <v>1</v>
      </c>
      <c r="AB61" s="228">
        <v>1</v>
      </c>
      <c r="AC61" s="97"/>
      <c r="AD61" s="98">
        <f>O61-C61</f>
        <v>3</v>
      </c>
      <c r="AE61" s="99">
        <f>P61-D61</f>
        <v>2</v>
      </c>
      <c r="AF61" s="99">
        <f>Q61-E61</f>
        <v>2</v>
      </c>
      <c r="AG61" s="99">
        <f>R61-F61</f>
        <v>1</v>
      </c>
      <c r="AH61" s="99">
        <f>S61-G61</f>
        <v>3</v>
      </c>
      <c r="AI61" s="99">
        <f>T61-H61</f>
        <v>1</v>
      </c>
      <c r="AJ61" s="99">
        <f>U61-I61</f>
        <v>1</v>
      </c>
      <c r="AK61" s="99">
        <f>V61-J61</f>
        <v>3</v>
      </c>
      <c r="AL61" s="99">
        <f>W61-K61</f>
        <v>2</v>
      </c>
      <c r="AM61" s="99">
        <f>X61-L61</f>
        <v>2</v>
      </c>
      <c r="AN61" s="99">
        <f>Y61-M61</f>
        <v>2</v>
      </c>
      <c r="AO61" s="99">
        <f>Z61-N61</f>
        <v>-1</v>
      </c>
      <c r="AP61" s="99">
        <f>AA61-O61</f>
        <v>-3</v>
      </c>
      <c r="AQ61" s="99">
        <f>AB61-P61</f>
        <v>-3</v>
      </c>
      <c r="AR61" s="100"/>
      <c r="AS61" s="76">
        <f>IF(ISERROR(GETPIVOTDATA("VALUE",'CSS WK pvt'!$I$2,"DT_FILE",AS$8,"CD_CO",AS$6,"TRIM_CAT",TRIM(B61),"TRIM_LINE",A53))=TRUE,0,GETPIVOTDATA("VALUE",'CSS WK pvt'!$I$2,"DT_FILE",AS$8,"CD_CO",AS$6,"TRIM_CAT",TRIM(B61),"TRIM_LINE",A53))</f>
        <v>1</v>
      </c>
    </row>
    <row r="62" spans="1:45" s="71" customFormat="1" x14ac:dyDescent="0.35">
      <c r="A62" s="171"/>
      <c r="B62" s="72" t="s">
        <v>41</v>
      </c>
      <c r="C62" s="95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7"/>
      <c r="O62" s="95"/>
      <c r="P62" s="96">
        <v>0</v>
      </c>
      <c r="Q62" s="96">
        <v>0</v>
      </c>
      <c r="R62" s="96">
        <v>0</v>
      </c>
      <c r="S62" s="96">
        <v>0</v>
      </c>
      <c r="T62" s="96">
        <v>0</v>
      </c>
      <c r="U62" s="228">
        <v>0</v>
      </c>
      <c r="V62" s="228">
        <v>0</v>
      </c>
      <c r="W62" s="228">
        <v>0</v>
      </c>
      <c r="X62" s="228">
        <v>0</v>
      </c>
      <c r="Y62" s="228">
        <v>0</v>
      </c>
      <c r="Z62" s="228">
        <v>0</v>
      </c>
      <c r="AA62" s="228">
        <v>0</v>
      </c>
      <c r="AB62" s="228">
        <v>0</v>
      </c>
      <c r="AC62" s="97"/>
      <c r="AD62" s="98">
        <f>O62-C62</f>
        <v>0</v>
      </c>
      <c r="AE62" s="99">
        <f>P62-D62</f>
        <v>0</v>
      </c>
      <c r="AF62" s="99">
        <f>Q62-E62</f>
        <v>0</v>
      </c>
      <c r="AG62" s="99">
        <f>R62-F62</f>
        <v>0</v>
      </c>
      <c r="AH62" s="99">
        <f>S62-G62</f>
        <v>0</v>
      </c>
      <c r="AI62" s="99">
        <f>T62-H62</f>
        <v>0</v>
      </c>
      <c r="AJ62" s="99">
        <f>U62-I62</f>
        <v>0</v>
      </c>
      <c r="AK62" s="99">
        <f>V62-J62</f>
        <v>0</v>
      </c>
      <c r="AL62" s="99">
        <f>W62-K62</f>
        <v>0</v>
      </c>
      <c r="AM62" s="99">
        <f>X62-L62</f>
        <v>0</v>
      </c>
      <c r="AN62" s="99">
        <f>Y62-M62</f>
        <v>0</v>
      </c>
      <c r="AO62" s="99">
        <f>Z62-N62</f>
        <v>0</v>
      </c>
      <c r="AP62" s="99">
        <f>AA62-O62</f>
        <v>0</v>
      </c>
      <c r="AQ62" s="99">
        <f>AB62-P62</f>
        <v>0</v>
      </c>
      <c r="AR62" s="100"/>
      <c r="AS62" s="76">
        <f>IF(ISERROR(GETPIVOTDATA("VALUE",'CSS WK pvt'!$I$2,"DT_FILE",AS$8,"CD_CO",AS$6,"TRIM_CAT",TRIM(B62),"TRIM_LINE",A53))=TRUE,0,GETPIVOTDATA("VALUE",'CSS WK pvt'!$I$2,"DT_FILE",AS$8,"CD_CO",AS$6,"TRIM_CAT",TRIM(B62),"TRIM_LINE",A53))</f>
        <v>0</v>
      </c>
    </row>
    <row r="63" spans="1:45" s="87" customFormat="1" ht="15" thickBot="1" x14ac:dyDescent="0.4">
      <c r="A63" s="172"/>
      <c r="B63" s="80" t="s">
        <v>42</v>
      </c>
      <c r="C63" s="81">
        <f>SUM(C54:C62)</f>
        <v>276</v>
      </c>
      <c r="D63" s="82">
        <f t="shared" ref="D63:Q63" si="27">SUM(D54:D62)</f>
        <v>318</v>
      </c>
      <c r="E63" s="82">
        <f t="shared" si="27"/>
        <v>317</v>
      </c>
      <c r="F63" s="82">
        <f t="shared" si="27"/>
        <v>304</v>
      </c>
      <c r="G63" s="82">
        <f t="shared" si="27"/>
        <v>302</v>
      </c>
      <c r="H63" s="82">
        <f t="shared" si="27"/>
        <v>233</v>
      </c>
      <c r="I63" s="82">
        <f t="shared" si="27"/>
        <v>235</v>
      </c>
      <c r="J63" s="82">
        <f t="shared" si="27"/>
        <v>244</v>
      </c>
      <c r="K63" s="82">
        <f t="shared" si="27"/>
        <v>288</v>
      </c>
      <c r="L63" s="82">
        <f t="shared" si="27"/>
        <v>299</v>
      </c>
      <c r="M63" s="82">
        <f t="shared" si="27"/>
        <v>339</v>
      </c>
      <c r="N63" s="83">
        <f t="shared" si="27"/>
        <v>321</v>
      </c>
      <c r="O63" s="81">
        <f t="shared" si="27"/>
        <v>369</v>
      </c>
      <c r="P63" s="82">
        <f t="shared" si="27"/>
        <v>515</v>
      </c>
      <c r="Q63" s="82">
        <f t="shared" si="27"/>
        <v>653</v>
      </c>
      <c r="R63" s="82">
        <v>689</v>
      </c>
      <c r="S63" s="82">
        <v>672</v>
      </c>
      <c r="T63" s="82">
        <v>625</v>
      </c>
      <c r="U63" s="226">
        <v>610</v>
      </c>
      <c r="V63" s="226">
        <v>580</v>
      </c>
      <c r="W63" s="226">
        <f>SUM(W54+W57+W60+W61+W62)</f>
        <v>585</v>
      </c>
      <c r="X63" s="226">
        <f>SUM(X54+X57+X60+X61+X62)</f>
        <v>631</v>
      </c>
      <c r="Y63" s="226">
        <v>654</v>
      </c>
      <c r="Z63" s="226">
        <v>603</v>
      </c>
      <c r="AA63" s="226">
        <v>633</v>
      </c>
      <c r="AB63" s="226">
        <v>581</v>
      </c>
      <c r="AC63" s="83"/>
      <c r="AD63" s="84">
        <f t="shared" ref="AD63" si="28">SUM(AD54:AD62)</f>
        <v>93</v>
      </c>
      <c r="AE63" s="85">
        <f t="shared" ref="AE63" si="29">SUM(AE54:AE62)</f>
        <v>197</v>
      </c>
      <c r="AF63" s="85">
        <f t="shared" ref="AF63:AK63" si="30">SUM(AF54:AF62)</f>
        <v>336</v>
      </c>
      <c r="AG63" s="85">
        <f t="shared" si="30"/>
        <v>385</v>
      </c>
      <c r="AH63" s="85">
        <f t="shared" si="30"/>
        <v>370</v>
      </c>
      <c r="AI63" s="85">
        <f t="shared" si="30"/>
        <v>392</v>
      </c>
      <c r="AJ63" s="85">
        <f t="shared" si="30"/>
        <v>375</v>
      </c>
      <c r="AK63" s="85">
        <f t="shared" si="30"/>
        <v>336</v>
      </c>
      <c r="AL63" s="85">
        <f t="shared" ref="AL63:AM63" si="31">SUM(AL54:AL62)</f>
        <v>297</v>
      </c>
      <c r="AM63" s="85">
        <f t="shared" si="31"/>
        <v>332</v>
      </c>
      <c r="AN63" s="85">
        <f t="shared" ref="AN63:AO63" si="32">SUM(AN54:AN62)</f>
        <v>315</v>
      </c>
      <c r="AO63" s="85">
        <f t="shared" si="32"/>
        <v>282</v>
      </c>
      <c r="AP63" s="85">
        <f t="shared" ref="AP63:AQ63" si="33">SUM(AP54:AP62)</f>
        <v>264</v>
      </c>
      <c r="AQ63" s="85">
        <f t="shared" si="33"/>
        <v>66</v>
      </c>
      <c r="AR63" s="86"/>
      <c r="AS63" s="84">
        <f>AS54+AS57+AS60+AS61+AS62</f>
        <v>581</v>
      </c>
    </row>
    <row r="64" spans="1:45" s="47" customFormat="1" x14ac:dyDescent="0.35">
      <c r="A64" s="171">
        <f>+A53+1</f>
        <v>6</v>
      </c>
      <c r="B64" s="46" t="s">
        <v>29</v>
      </c>
      <c r="C64" s="109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1"/>
      <c r="O64" s="109"/>
      <c r="P64" s="110"/>
      <c r="Q64" s="110"/>
      <c r="R64" s="110"/>
      <c r="S64" s="110"/>
      <c r="T64" s="110"/>
      <c r="U64" s="231"/>
      <c r="V64" s="231"/>
      <c r="W64" s="231"/>
      <c r="X64" s="231"/>
      <c r="Y64" s="231"/>
      <c r="Z64" s="231"/>
      <c r="AA64" s="231"/>
      <c r="AB64" s="231"/>
      <c r="AC64" s="111"/>
      <c r="AD64" s="112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  <c r="AO64" s="113"/>
      <c r="AP64" s="113"/>
      <c r="AQ64" s="113"/>
      <c r="AR64" s="114"/>
      <c r="AS64" s="112"/>
    </row>
    <row r="65" spans="1:45" s="47" customFormat="1" x14ac:dyDescent="0.35">
      <c r="A65" s="171"/>
      <c r="B65" s="48" t="s">
        <v>37</v>
      </c>
      <c r="C65" s="49">
        <v>190641.79</v>
      </c>
      <c r="D65" s="50">
        <v>189665.5</v>
      </c>
      <c r="E65" s="50">
        <v>183086.38</v>
      </c>
      <c r="F65" s="50">
        <v>120907.28</v>
      </c>
      <c r="G65" s="50">
        <v>156496.85</v>
      </c>
      <c r="H65" s="50">
        <v>139658.5</v>
      </c>
      <c r="I65" s="50">
        <v>220721.65</v>
      </c>
      <c r="J65" s="50">
        <v>203450.52</v>
      </c>
      <c r="K65" s="50">
        <v>191142.76</v>
      </c>
      <c r="L65" s="50">
        <v>182494.58</v>
      </c>
      <c r="M65" s="50">
        <v>220675.66</v>
      </c>
      <c r="N65" s="51">
        <v>212554.99</v>
      </c>
      <c r="O65" s="49">
        <v>245435.69</v>
      </c>
      <c r="P65" s="50">
        <v>276049</v>
      </c>
      <c r="Q65" s="50">
        <v>257201</v>
      </c>
      <c r="R65" s="50">
        <v>225420</v>
      </c>
      <c r="S65" s="50">
        <v>258395</v>
      </c>
      <c r="T65" s="50">
        <v>276624</v>
      </c>
      <c r="U65" s="232">
        <v>373381</v>
      </c>
      <c r="V65" s="232">
        <v>312586</v>
      </c>
      <c r="W65" s="232">
        <v>290178</v>
      </c>
      <c r="X65" s="232">
        <v>241186</v>
      </c>
      <c r="Y65" s="232">
        <v>258460</v>
      </c>
      <c r="Z65" s="232">
        <v>298066</v>
      </c>
      <c r="AA65" s="232">
        <v>281346</v>
      </c>
      <c r="AB65" s="232">
        <v>274949</v>
      </c>
      <c r="AC65" s="51"/>
      <c r="AD65" s="52">
        <f>O65-C65</f>
        <v>54793.899999999994</v>
      </c>
      <c r="AE65" s="53">
        <f>P65-D65</f>
        <v>86383.5</v>
      </c>
      <c r="AF65" s="53">
        <f>Q65-E65</f>
        <v>74114.62</v>
      </c>
      <c r="AG65" s="53">
        <f>R65-F65</f>
        <v>104512.72</v>
      </c>
      <c r="AH65" s="53">
        <f>S65-G65</f>
        <v>101898.15</v>
      </c>
      <c r="AI65" s="53">
        <f>T65-H65</f>
        <v>136965.5</v>
      </c>
      <c r="AJ65" s="53">
        <f>U65-I65</f>
        <v>152659.35</v>
      </c>
      <c r="AK65" s="53">
        <f>V65-J65</f>
        <v>109135.48000000001</v>
      </c>
      <c r="AL65" s="53">
        <f>W65-K65</f>
        <v>99035.239999999991</v>
      </c>
      <c r="AM65" s="53">
        <f>X65-L65</f>
        <v>58691.420000000013</v>
      </c>
      <c r="AN65" s="53">
        <f>Y65-M65</f>
        <v>37784.339999999997</v>
      </c>
      <c r="AO65" s="53">
        <f>Z65-N65</f>
        <v>85511.010000000009</v>
      </c>
      <c r="AP65" s="53">
        <f>AA65-O65</f>
        <v>35910.31</v>
      </c>
      <c r="AQ65" s="53">
        <f>AB65-P65</f>
        <v>-1100</v>
      </c>
      <c r="AR65" s="54"/>
      <c r="AS65" s="76">
        <f>IF(ISERROR(GETPIVOTDATA("VALUE",'CSS WK pvt'!$I$2,"DT_FILE",AS$8,"CD_CO",AS$6,"TRIM_CAT",TRIM(B65),"TRIM_LINE",A64))=TRUE,0,GETPIVOTDATA("VALUE",'CSS WK pvt'!$I$2,"DT_FILE",AS$8,"CD_CO",AS$6,"TRIM_CAT",TRIM(B65),"TRIM_LINE",A64))</f>
        <v>274949</v>
      </c>
    </row>
    <row r="66" spans="1:45" s="47" customFormat="1" x14ac:dyDescent="0.35">
      <c r="A66" s="171"/>
      <c r="B66" s="254" t="s">
        <v>399</v>
      </c>
      <c r="C66" s="49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1"/>
      <c r="O66" s="49"/>
      <c r="P66" s="50"/>
      <c r="Q66" s="50"/>
      <c r="R66" s="50"/>
      <c r="S66" s="50"/>
      <c r="T66" s="50"/>
      <c r="U66" s="232"/>
      <c r="V66" s="232"/>
      <c r="W66" s="256">
        <f>W65-W67</f>
        <v>31738.320000000007</v>
      </c>
      <c r="X66" s="256">
        <f>X65-X67</f>
        <v>26549.26999999999</v>
      </c>
      <c r="Y66" s="256">
        <f>Y65-Y67</f>
        <v>28661.630000000005</v>
      </c>
      <c r="Z66" s="256">
        <v>35554.26</v>
      </c>
      <c r="AA66" s="256">
        <v>46082.3</v>
      </c>
      <c r="AB66" s="256">
        <v>34429.35</v>
      </c>
      <c r="AC66" s="51"/>
      <c r="AD66" s="52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4"/>
      <c r="AS66" s="76">
        <f>GETPIVOTDATA("VALUE",'CSS ESCO pvt'!$I$3,"DATE_FILE",$AS$8,"COMPANY",$AS$6,"TRIM_CAT","Residential-GRID","TRIM_LINE",A64)</f>
        <v>34429.35</v>
      </c>
    </row>
    <row r="67" spans="1:45" s="47" customFormat="1" x14ac:dyDescent="0.35">
      <c r="A67" s="171"/>
      <c r="B67" s="254" t="s">
        <v>400</v>
      </c>
      <c r="C67" s="49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1"/>
      <c r="O67" s="49"/>
      <c r="P67" s="50"/>
      <c r="Q67" s="50"/>
      <c r="R67" s="50"/>
      <c r="S67" s="50"/>
      <c r="T67" s="50"/>
      <c r="U67" s="232"/>
      <c r="V67" s="232"/>
      <c r="W67" s="256">
        <v>258439.67999999999</v>
      </c>
      <c r="X67" s="256">
        <v>214636.73</v>
      </c>
      <c r="Y67" s="256">
        <v>229798.37</v>
      </c>
      <c r="Z67" s="256">
        <v>262511.74</v>
      </c>
      <c r="AA67" s="256">
        <v>235263.7</v>
      </c>
      <c r="AB67" s="256">
        <v>240519.65</v>
      </c>
      <c r="AC67" s="51"/>
      <c r="AD67" s="52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4"/>
      <c r="AS67" s="92">
        <f>AS65-AS66</f>
        <v>240519.65</v>
      </c>
    </row>
    <row r="68" spans="1:45" s="47" customFormat="1" x14ac:dyDescent="0.35">
      <c r="A68" s="171"/>
      <c r="B68" s="48" t="s">
        <v>38</v>
      </c>
      <c r="C68" s="49">
        <v>6254.66</v>
      </c>
      <c r="D68" s="50">
        <v>6112.85</v>
      </c>
      <c r="E68" s="50">
        <v>6570.76</v>
      </c>
      <c r="F68" s="50">
        <v>5029.84</v>
      </c>
      <c r="G68" s="50">
        <v>3995.71</v>
      </c>
      <c r="H68" s="50">
        <v>5084.32</v>
      </c>
      <c r="I68" s="50">
        <v>5015.87</v>
      </c>
      <c r="J68" s="50">
        <v>4244.57</v>
      </c>
      <c r="K68" s="50">
        <v>4422.8100000000004</v>
      </c>
      <c r="L68" s="50">
        <v>4861.2299999999996</v>
      </c>
      <c r="M68" s="50">
        <v>5734.61</v>
      </c>
      <c r="N68" s="51">
        <v>5784.46</v>
      </c>
      <c r="O68" s="49">
        <v>6963.42</v>
      </c>
      <c r="P68" s="50">
        <v>6032</v>
      </c>
      <c r="Q68" s="50">
        <v>6842</v>
      </c>
      <c r="R68" s="50">
        <v>5588</v>
      </c>
      <c r="S68" s="50">
        <v>5220</v>
      </c>
      <c r="T68" s="50">
        <v>5672</v>
      </c>
      <c r="U68" s="232">
        <v>7165</v>
      </c>
      <c r="V68" s="232">
        <v>4373</v>
      </c>
      <c r="W68" s="232">
        <v>4843</v>
      </c>
      <c r="X68" s="232">
        <v>4431</v>
      </c>
      <c r="Y68" s="232">
        <v>4937</v>
      </c>
      <c r="Z68" s="232">
        <v>12151</v>
      </c>
      <c r="AA68" s="232">
        <v>10302</v>
      </c>
      <c r="AB68" s="232">
        <v>13567</v>
      </c>
      <c r="AC68" s="51"/>
      <c r="AD68" s="52">
        <f>O68-C68</f>
        <v>708.76000000000022</v>
      </c>
      <c r="AE68" s="53">
        <f>P68-D68</f>
        <v>-80.850000000000364</v>
      </c>
      <c r="AF68" s="53">
        <f>Q68-E68</f>
        <v>271.23999999999978</v>
      </c>
      <c r="AG68" s="53">
        <f>R68-F68</f>
        <v>558.15999999999985</v>
      </c>
      <c r="AH68" s="53">
        <f>S68-G68</f>
        <v>1224.29</v>
      </c>
      <c r="AI68" s="53">
        <f>T68-H68</f>
        <v>587.68000000000029</v>
      </c>
      <c r="AJ68" s="53">
        <f>U68-I68</f>
        <v>2149.13</v>
      </c>
      <c r="AK68" s="53">
        <f>V68-J68</f>
        <v>128.43000000000029</v>
      </c>
      <c r="AL68" s="53">
        <f>W68-K68</f>
        <v>420.1899999999996</v>
      </c>
      <c r="AM68" s="53">
        <f>X68-L68</f>
        <v>-430.22999999999956</v>
      </c>
      <c r="AN68" s="53">
        <f>Y68-M68</f>
        <v>-797.60999999999967</v>
      </c>
      <c r="AO68" s="53">
        <f>Z68-N68</f>
        <v>6366.54</v>
      </c>
      <c r="AP68" s="53">
        <f>AA68-O68</f>
        <v>3338.58</v>
      </c>
      <c r="AQ68" s="53">
        <f>AB68-P68</f>
        <v>7535</v>
      </c>
      <c r="AR68" s="54"/>
      <c r="AS68" s="76">
        <f>IF(ISERROR(GETPIVOTDATA("VALUE",'CSS WK pvt'!$I$2,"DT_FILE",AS$8,"CD_CO",AS$6,"TRIM_CAT",TRIM(B68),"TRIM_LINE",A64))=TRUE,0,GETPIVOTDATA("VALUE",'CSS WK pvt'!$I$2,"DT_FILE",AS$8,"CD_CO",AS$6,"TRIM_CAT",TRIM(B68),"TRIM_LINE",A64))</f>
        <v>13567</v>
      </c>
    </row>
    <row r="69" spans="1:45" s="47" customFormat="1" x14ac:dyDescent="0.35">
      <c r="A69" s="171"/>
      <c r="B69" s="254" t="s">
        <v>399</v>
      </c>
      <c r="C69" s="49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1"/>
      <c r="O69" s="49"/>
      <c r="P69" s="50"/>
      <c r="Q69" s="50"/>
      <c r="R69" s="50"/>
      <c r="S69" s="50"/>
      <c r="T69" s="50"/>
      <c r="U69" s="232"/>
      <c r="V69" s="232"/>
      <c r="W69" s="256">
        <f>W68-W70</f>
        <v>390.63000000000011</v>
      </c>
      <c r="X69" s="256">
        <f>X68-X70</f>
        <v>403.57999999999993</v>
      </c>
      <c r="Y69" s="256">
        <f>Y68-Y70</f>
        <v>731.85000000000036</v>
      </c>
      <c r="Z69" s="256">
        <v>2305.12</v>
      </c>
      <c r="AA69" s="256">
        <v>776.59</v>
      </c>
      <c r="AB69" s="256">
        <v>2443.89</v>
      </c>
      <c r="AC69" s="51"/>
      <c r="AD69" s="52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4"/>
      <c r="AS69" s="76">
        <f>GETPIVOTDATA("VALUE",'CSS ESCO pvt'!$I$3,"DATE_FILE",$AS$8,"COMPANY",$AS$6,"TRIM_CAT","Low Income Residential-GRID","TRIM_LINE",A64)</f>
        <v>2443.89</v>
      </c>
    </row>
    <row r="70" spans="1:45" s="47" customFormat="1" x14ac:dyDescent="0.35">
      <c r="A70" s="171"/>
      <c r="B70" s="254" t="s">
        <v>400</v>
      </c>
      <c r="C70" s="49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1"/>
      <c r="O70" s="49"/>
      <c r="P70" s="50"/>
      <c r="Q70" s="50"/>
      <c r="R70" s="50"/>
      <c r="S70" s="50"/>
      <c r="T70" s="50"/>
      <c r="U70" s="232"/>
      <c r="V70" s="232"/>
      <c r="W70" s="256">
        <v>4452.37</v>
      </c>
      <c r="X70" s="256">
        <v>4027.42</v>
      </c>
      <c r="Y70" s="256">
        <v>4205.1499999999996</v>
      </c>
      <c r="Z70" s="256">
        <v>9845.880000000001</v>
      </c>
      <c r="AA70" s="256">
        <v>9525.41</v>
      </c>
      <c r="AB70" s="256">
        <v>11123.11</v>
      </c>
      <c r="AC70" s="51"/>
      <c r="AD70" s="52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4"/>
      <c r="AS70" s="92">
        <f>AS68-AS69</f>
        <v>11123.11</v>
      </c>
    </row>
    <row r="71" spans="1:45" s="47" customFormat="1" x14ac:dyDescent="0.35">
      <c r="A71" s="171"/>
      <c r="B71" s="48" t="s">
        <v>39</v>
      </c>
      <c r="C71" s="49">
        <v>38269.46</v>
      </c>
      <c r="D71" s="50">
        <v>33040.639999999999</v>
      </c>
      <c r="E71" s="50">
        <v>29542.81</v>
      </c>
      <c r="F71" s="50">
        <v>23310.91</v>
      </c>
      <c r="G71" s="50">
        <v>21232.06</v>
      </c>
      <c r="H71" s="50">
        <v>12619.87</v>
      </c>
      <c r="I71" s="50">
        <v>38121.919999999998</v>
      </c>
      <c r="J71" s="50">
        <v>43569.21</v>
      </c>
      <c r="K71" s="50">
        <v>72954.559999999998</v>
      </c>
      <c r="L71" s="50">
        <v>46571.67</v>
      </c>
      <c r="M71" s="50">
        <v>48000.61</v>
      </c>
      <c r="N71" s="51">
        <v>55701.95</v>
      </c>
      <c r="O71" s="49">
        <v>38541.82</v>
      </c>
      <c r="P71" s="50">
        <v>88019</v>
      </c>
      <c r="Q71" s="50">
        <v>63068</v>
      </c>
      <c r="R71" s="50">
        <v>30459</v>
      </c>
      <c r="S71" s="50">
        <v>70186</v>
      </c>
      <c r="T71" s="50">
        <v>24471</v>
      </c>
      <c r="U71" s="232">
        <v>32452</v>
      </c>
      <c r="V71" s="232">
        <v>65372</v>
      </c>
      <c r="W71" s="232">
        <v>76144</v>
      </c>
      <c r="X71" s="232">
        <v>48682</v>
      </c>
      <c r="Y71" s="232">
        <v>36727</v>
      </c>
      <c r="Z71" s="232">
        <v>59621</v>
      </c>
      <c r="AA71" s="232">
        <v>24982</v>
      </c>
      <c r="AB71" s="232">
        <v>39668</v>
      </c>
      <c r="AC71" s="51"/>
      <c r="AD71" s="52">
        <f>O71-C71</f>
        <v>272.36000000000058</v>
      </c>
      <c r="AE71" s="53">
        <f>P71-D71</f>
        <v>54978.36</v>
      </c>
      <c r="AF71" s="53">
        <f>Q71-E71</f>
        <v>33525.19</v>
      </c>
      <c r="AG71" s="53">
        <f>R71-F71</f>
        <v>7148.09</v>
      </c>
      <c r="AH71" s="53">
        <f>S71-G71</f>
        <v>48953.94</v>
      </c>
      <c r="AI71" s="53">
        <f>T71-H71</f>
        <v>11851.13</v>
      </c>
      <c r="AJ71" s="53">
        <f>U71-I71</f>
        <v>-5669.9199999999983</v>
      </c>
      <c r="AK71" s="53">
        <f>V71-J71</f>
        <v>21802.79</v>
      </c>
      <c r="AL71" s="53">
        <f>W71-K71</f>
        <v>3189.4400000000023</v>
      </c>
      <c r="AM71" s="53">
        <f>X71-L71</f>
        <v>2110.3300000000017</v>
      </c>
      <c r="AN71" s="53">
        <f>Y71-M71</f>
        <v>-11273.61</v>
      </c>
      <c r="AO71" s="53">
        <f>Z71-N71</f>
        <v>3919.0500000000029</v>
      </c>
      <c r="AP71" s="53">
        <f>AA71-O71</f>
        <v>-13559.82</v>
      </c>
      <c r="AQ71" s="53">
        <f>AB71-P71</f>
        <v>-48351</v>
      </c>
      <c r="AR71" s="54"/>
      <c r="AS71" s="76">
        <f>IF(ISERROR(GETPIVOTDATA("VALUE",'CSS WK pvt'!$I$2,"DT_FILE",AS$8,"CD_CO",AS$6,"TRIM_CAT",TRIM(B71),"TRIM_LINE",A64))=TRUE,0,GETPIVOTDATA("VALUE",'CSS WK pvt'!$I$2,"DT_FILE",AS$8,"CD_CO",AS$6,"TRIM_CAT",TRIM(B71),"TRIM_LINE",A64))</f>
        <v>39668</v>
      </c>
    </row>
    <row r="72" spans="1:45" s="47" customFormat="1" x14ac:dyDescent="0.35">
      <c r="A72" s="171"/>
      <c r="B72" s="48" t="s">
        <v>40</v>
      </c>
      <c r="C72" s="49">
        <v>24372.95</v>
      </c>
      <c r="D72" s="50">
        <v>23262.58</v>
      </c>
      <c r="E72" s="50">
        <v>11562.19</v>
      </c>
      <c r="F72" s="50">
        <v>23927.84</v>
      </c>
      <c r="G72" s="50">
        <v>21871.52</v>
      </c>
      <c r="H72" s="50">
        <v>15224.92</v>
      </c>
      <c r="I72" s="50">
        <v>17020.099999999999</v>
      </c>
      <c r="J72" s="50">
        <v>16485.990000000002</v>
      </c>
      <c r="K72" s="50">
        <v>69899.710000000006</v>
      </c>
      <c r="L72" s="50">
        <v>54675.44</v>
      </c>
      <c r="M72" s="50">
        <v>49977.919999999998</v>
      </c>
      <c r="N72" s="51">
        <v>37990.82</v>
      </c>
      <c r="O72" s="49">
        <v>20374.759999999998</v>
      </c>
      <c r="P72" s="50">
        <v>72620</v>
      </c>
      <c r="Q72" s="50">
        <v>40983</v>
      </c>
      <c r="R72" s="50">
        <v>9584</v>
      </c>
      <c r="S72" s="50">
        <v>64166</v>
      </c>
      <c r="T72" s="50">
        <v>30699</v>
      </c>
      <c r="U72" s="232">
        <v>21822</v>
      </c>
      <c r="V72" s="232">
        <v>76851</v>
      </c>
      <c r="W72" s="232">
        <v>81255</v>
      </c>
      <c r="X72" s="232">
        <v>76339</v>
      </c>
      <c r="Y72" s="232">
        <v>44531</v>
      </c>
      <c r="Z72" s="232">
        <v>11466</v>
      </c>
      <c r="AA72" s="232">
        <v>6450</v>
      </c>
      <c r="AB72" s="232">
        <v>35914</v>
      </c>
      <c r="AC72" s="51"/>
      <c r="AD72" s="52">
        <f>O72-C72</f>
        <v>-3998.1900000000023</v>
      </c>
      <c r="AE72" s="53">
        <f>P72-D72</f>
        <v>49357.42</v>
      </c>
      <c r="AF72" s="53">
        <f>Q72-E72</f>
        <v>29420.809999999998</v>
      </c>
      <c r="AG72" s="53">
        <f>R72-F72</f>
        <v>-14343.84</v>
      </c>
      <c r="AH72" s="53">
        <f>S72-G72</f>
        <v>42294.479999999996</v>
      </c>
      <c r="AI72" s="53">
        <f>T72-H72</f>
        <v>15474.08</v>
      </c>
      <c r="AJ72" s="53">
        <f>U72-I72</f>
        <v>4801.9000000000015</v>
      </c>
      <c r="AK72" s="53">
        <f>V72-J72</f>
        <v>60365.009999999995</v>
      </c>
      <c r="AL72" s="53">
        <f>W72-K72</f>
        <v>11355.289999999994</v>
      </c>
      <c r="AM72" s="53">
        <f>X72-L72</f>
        <v>21663.559999999998</v>
      </c>
      <c r="AN72" s="53">
        <f>Y72-M72</f>
        <v>-5446.9199999999983</v>
      </c>
      <c r="AO72" s="53">
        <f>Z72-N72</f>
        <v>-26524.82</v>
      </c>
      <c r="AP72" s="53">
        <f>AA72-O72</f>
        <v>-13924.759999999998</v>
      </c>
      <c r="AQ72" s="53">
        <f>AB72-P72</f>
        <v>-36706</v>
      </c>
      <c r="AR72" s="54"/>
      <c r="AS72" s="76">
        <f>IF(ISERROR(GETPIVOTDATA("VALUE",'CSS WK pvt'!$I$2,"DT_FILE",AS$8,"CD_CO",AS$6,"TRIM_CAT",TRIM(B72),"TRIM_LINE",A64))=TRUE,0,GETPIVOTDATA("VALUE",'CSS WK pvt'!$I$2,"DT_FILE",AS$8,"CD_CO",AS$6,"TRIM_CAT",TRIM(B72),"TRIM_LINE",A64))</f>
        <v>35914</v>
      </c>
    </row>
    <row r="73" spans="1:45" s="47" customFormat="1" x14ac:dyDescent="0.35">
      <c r="A73" s="171"/>
      <c r="B73" s="48" t="s">
        <v>41</v>
      </c>
      <c r="C73" s="49">
        <v>0.79</v>
      </c>
      <c r="D73" s="50">
        <v>348.28</v>
      </c>
      <c r="E73" s="50">
        <v>0</v>
      </c>
      <c r="F73" s="50">
        <v>16546.490000000002</v>
      </c>
      <c r="G73" s="50">
        <v>24862.12</v>
      </c>
      <c r="H73" s="50">
        <v>31340.82</v>
      </c>
      <c r="I73" s="50">
        <v>275.51</v>
      </c>
      <c r="J73" s="50">
        <v>101.35</v>
      </c>
      <c r="K73" s="50">
        <v>106.05</v>
      </c>
      <c r="L73" s="50">
        <v>22714.720000000001</v>
      </c>
      <c r="M73" s="50">
        <v>0.54</v>
      </c>
      <c r="N73" s="51">
        <v>14791.05</v>
      </c>
      <c r="O73" s="49">
        <v>44784.14</v>
      </c>
      <c r="P73" s="50">
        <v>13716</v>
      </c>
      <c r="Q73" s="50">
        <v>15739</v>
      </c>
      <c r="R73" s="50">
        <v>94878</v>
      </c>
      <c r="S73" s="50">
        <v>25516</v>
      </c>
      <c r="T73" s="50">
        <v>37076</v>
      </c>
      <c r="U73" s="232">
        <v>13918</v>
      </c>
      <c r="V73" s="232">
        <v>33710</v>
      </c>
      <c r="W73" s="232">
        <v>10193</v>
      </c>
      <c r="X73" s="232">
        <v>62797</v>
      </c>
      <c r="Y73" s="232">
        <v>30</v>
      </c>
      <c r="Z73" s="232">
        <v>37396</v>
      </c>
      <c r="AA73" s="232">
        <v>11343</v>
      </c>
      <c r="AB73" s="232">
        <v>3599</v>
      </c>
      <c r="AC73" s="51"/>
      <c r="AD73" s="52">
        <f>O73-C73</f>
        <v>44783.35</v>
      </c>
      <c r="AE73" s="53">
        <f>P73-D73</f>
        <v>13367.72</v>
      </c>
      <c r="AF73" s="53">
        <f>Q73-E73</f>
        <v>15739</v>
      </c>
      <c r="AG73" s="53">
        <f>R73-F73</f>
        <v>78331.509999999995</v>
      </c>
      <c r="AH73" s="53">
        <f>S73-G73</f>
        <v>653.88000000000102</v>
      </c>
      <c r="AI73" s="53">
        <f>T73-H73</f>
        <v>5735.18</v>
      </c>
      <c r="AJ73" s="53">
        <f>U73-I73</f>
        <v>13642.49</v>
      </c>
      <c r="AK73" s="53">
        <f>V73-J73</f>
        <v>33608.65</v>
      </c>
      <c r="AL73" s="53">
        <f>W73-K73</f>
        <v>10086.950000000001</v>
      </c>
      <c r="AM73" s="53">
        <f>X73-L73</f>
        <v>40082.28</v>
      </c>
      <c r="AN73" s="53">
        <f>Y73-M73</f>
        <v>29.46</v>
      </c>
      <c r="AO73" s="53">
        <f>Z73-N73</f>
        <v>22604.95</v>
      </c>
      <c r="AP73" s="53">
        <f>AA73-O73</f>
        <v>-33441.14</v>
      </c>
      <c r="AQ73" s="53">
        <f>AB73-P73</f>
        <v>-10117</v>
      </c>
      <c r="AR73" s="54"/>
      <c r="AS73" s="76">
        <f>IF(ISERROR(GETPIVOTDATA("VALUE",'CSS WK pvt'!$I$2,"DT_FILE",AS$8,"CD_CO",AS$6,"TRIM_CAT",TRIM(B73),"TRIM_LINE",A64))=TRUE,0,GETPIVOTDATA("VALUE",'CSS WK pvt'!$I$2,"DT_FILE",AS$8,"CD_CO",AS$6,"TRIM_CAT",TRIM(B73),"TRIM_LINE",A64))</f>
        <v>3599</v>
      </c>
    </row>
    <row r="74" spans="1:45" s="152" customFormat="1" x14ac:dyDescent="0.35">
      <c r="A74" s="172"/>
      <c r="B74" s="48" t="s">
        <v>42</v>
      </c>
      <c r="C74" s="164">
        <f t="shared" ref="C74:Q74" si="34">SUM(C65:C73)</f>
        <v>259539.65000000002</v>
      </c>
      <c r="D74" s="165">
        <f t="shared" si="34"/>
        <v>252429.85</v>
      </c>
      <c r="E74" s="165">
        <f t="shared" si="34"/>
        <v>230762.14</v>
      </c>
      <c r="F74" s="165">
        <f t="shared" si="34"/>
        <v>189722.36</v>
      </c>
      <c r="G74" s="165">
        <f t="shared" si="34"/>
        <v>228458.25999999998</v>
      </c>
      <c r="H74" s="165">
        <f t="shared" si="34"/>
        <v>203928.43000000002</v>
      </c>
      <c r="I74" s="165">
        <f t="shared" si="34"/>
        <v>281155.05</v>
      </c>
      <c r="J74" s="165">
        <f t="shared" si="34"/>
        <v>267851.63999999996</v>
      </c>
      <c r="K74" s="165">
        <f t="shared" si="34"/>
        <v>338525.89</v>
      </c>
      <c r="L74" s="165">
        <f t="shared" si="34"/>
        <v>311317.64</v>
      </c>
      <c r="M74" s="165">
        <f t="shared" si="34"/>
        <v>324389.33999999997</v>
      </c>
      <c r="N74" s="166">
        <f t="shared" si="34"/>
        <v>326823.26999999996</v>
      </c>
      <c r="O74" s="164">
        <f t="shared" si="34"/>
        <v>356099.83</v>
      </c>
      <c r="P74" s="165">
        <f t="shared" si="34"/>
        <v>456436</v>
      </c>
      <c r="Q74" s="165">
        <f t="shared" si="34"/>
        <v>383833</v>
      </c>
      <c r="R74" s="165">
        <v>365929</v>
      </c>
      <c r="S74" s="165">
        <v>423483</v>
      </c>
      <c r="T74" s="165">
        <v>374542</v>
      </c>
      <c r="U74" s="233">
        <v>448738</v>
      </c>
      <c r="V74" s="233">
        <v>492892</v>
      </c>
      <c r="W74" s="233">
        <f>SUM(W65+W68+W71+W72+W73)</f>
        <v>462613</v>
      </c>
      <c r="X74" s="233">
        <f>SUM(X65+X68+X71+X72+X73)</f>
        <v>433435</v>
      </c>
      <c r="Y74" s="233">
        <v>344685</v>
      </c>
      <c r="Z74" s="233">
        <v>418700</v>
      </c>
      <c r="AA74" s="233">
        <v>334423</v>
      </c>
      <c r="AB74" s="233">
        <v>367697</v>
      </c>
      <c r="AC74" s="166"/>
      <c r="AD74" s="55">
        <f>SUM(AD65:AD73)</f>
        <v>96560.18</v>
      </c>
      <c r="AE74" s="167">
        <f t="shared" ref="AE74:AG74" si="35">SUM(AE65:AE73)</f>
        <v>204006.15</v>
      </c>
      <c r="AF74" s="167">
        <f t="shared" si="35"/>
        <v>153070.85999999999</v>
      </c>
      <c r="AG74" s="167">
        <f t="shared" si="35"/>
        <v>176206.64</v>
      </c>
      <c r="AH74" s="167">
        <f t="shared" ref="AH74:AI74" si="36">SUM(AH65:AH73)</f>
        <v>195024.74</v>
      </c>
      <c r="AI74" s="167">
        <f t="shared" si="36"/>
        <v>170613.56999999998</v>
      </c>
      <c r="AJ74" s="167">
        <f t="shared" ref="AJ74:AK74" si="37">SUM(AJ65:AJ73)</f>
        <v>167582.94999999998</v>
      </c>
      <c r="AK74" s="167">
        <f t="shared" si="37"/>
        <v>225040.36000000002</v>
      </c>
      <c r="AL74" s="167">
        <f t="shared" ref="AL74:AM74" si="38">SUM(AL65:AL73)</f>
        <v>124087.10999999999</v>
      </c>
      <c r="AM74" s="167">
        <f t="shared" si="38"/>
        <v>122117.36000000002</v>
      </c>
      <c r="AN74" s="167">
        <f t="shared" ref="AN74:AO74" si="39">SUM(AN65:AN73)</f>
        <v>20295.659999999996</v>
      </c>
      <c r="AO74" s="167">
        <f t="shared" si="39"/>
        <v>91876.73</v>
      </c>
      <c r="AP74" s="167">
        <f t="shared" ref="AP74:AQ74" si="40">SUM(AP65:AP73)</f>
        <v>-21676.829999999998</v>
      </c>
      <c r="AQ74" s="167">
        <f t="shared" si="40"/>
        <v>-88739</v>
      </c>
      <c r="AR74" s="168"/>
      <c r="AS74" s="162">
        <f>AS65+AS68+AS71+AS72+AS73</f>
        <v>367697</v>
      </c>
    </row>
    <row r="75" spans="1:45" s="47" customFormat="1" x14ac:dyDescent="0.35">
      <c r="A75" s="171">
        <f>+A64+1</f>
        <v>7</v>
      </c>
      <c r="B75" s="56" t="s">
        <v>30</v>
      </c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9"/>
      <c r="O75" s="57"/>
      <c r="P75" s="58"/>
      <c r="Q75" s="58"/>
      <c r="R75" s="58"/>
      <c r="S75" s="58"/>
      <c r="T75" s="58"/>
      <c r="U75" s="234"/>
      <c r="V75" s="234"/>
      <c r="W75" s="234"/>
      <c r="X75" s="234"/>
      <c r="Y75" s="234"/>
      <c r="Z75" s="234"/>
      <c r="AA75" s="234"/>
      <c r="AB75" s="234"/>
      <c r="AC75" s="59"/>
      <c r="AD75" s="60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2"/>
      <c r="AS75" s="60"/>
    </row>
    <row r="76" spans="1:45" s="47" customFormat="1" x14ac:dyDescent="0.35">
      <c r="A76" s="171"/>
      <c r="B76" s="48" t="s">
        <v>37</v>
      </c>
      <c r="C76" s="49">
        <v>74756.33</v>
      </c>
      <c r="D76" s="50">
        <v>77226.009999999995</v>
      </c>
      <c r="E76" s="50">
        <v>81916.66</v>
      </c>
      <c r="F76" s="50">
        <v>65618.41</v>
      </c>
      <c r="G76" s="50">
        <v>53128.1</v>
      </c>
      <c r="H76" s="50">
        <v>50910.77</v>
      </c>
      <c r="I76" s="50">
        <v>60106.73</v>
      </c>
      <c r="J76" s="50">
        <v>85656.45</v>
      </c>
      <c r="K76" s="50">
        <v>68293.850000000006</v>
      </c>
      <c r="L76" s="50">
        <v>71220.66</v>
      </c>
      <c r="M76" s="50">
        <v>66928.44</v>
      </c>
      <c r="N76" s="51">
        <v>68834.17</v>
      </c>
      <c r="O76" s="49">
        <v>102855.05</v>
      </c>
      <c r="P76" s="50">
        <v>155850</v>
      </c>
      <c r="Q76" s="50">
        <v>148310</v>
      </c>
      <c r="R76" s="50">
        <v>144886</v>
      </c>
      <c r="S76" s="50">
        <v>123922</v>
      </c>
      <c r="T76" s="50">
        <v>108090</v>
      </c>
      <c r="U76" s="232">
        <v>139100</v>
      </c>
      <c r="V76" s="232">
        <v>213615</v>
      </c>
      <c r="W76" s="232">
        <v>186880</v>
      </c>
      <c r="X76" s="232">
        <v>139068</v>
      </c>
      <c r="Y76" s="232">
        <v>117632</v>
      </c>
      <c r="Z76" s="232">
        <v>140332</v>
      </c>
      <c r="AA76" s="232">
        <v>158472</v>
      </c>
      <c r="AB76" s="232">
        <v>170185</v>
      </c>
      <c r="AC76" s="51"/>
      <c r="AD76" s="52">
        <f>O76-C76</f>
        <v>28098.720000000001</v>
      </c>
      <c r="AE76" s="53">
        <f>P76-D76</f>
        <v>78623.990000000005</v>
      </c>
      <c r="AF76" s="53">
        <f>Q76-E76</f>
        <v>66393.34</v>
      </c>
      <c r="AG76" s="53">
        <f>R76-F76</f>
        <v>79267.59</v>
      </c>
      <c r="AH76" s="53">
        <f>S76-G76</f>
        <v>70793.899999999994</v>
      </c>
      <c r="AI76" s="53">
        <f>T76-H76</f>
        <v>57179.23</v>
      </c>
      <c r="AJ76" s="53">
        <f>U76-I76</f>
        <v>78993.26999999999</v>
      </c>
      <c r="AK76" s="53">
        <f>V76-J76</f>
        <v>127958.55</v>
      </c>
      <c r="AL76" s="53">
        <f>W76-K76</f>
        <v>118586.15</v>
      </c>
      <c r="AM76" s="53">
        <f>X76-L76</f>
        <v>67847.34</v>
      </c>
      <c r="AN76" s="53">
        <f>Y76-M76</f>
        <v>50703.56</v>
      </c>
      <c r="AO76" s="53">
        <f>Z76-N76</f>
        <v>71497.83</v>
      </c>
      <c r="AP76" s="53">
        <f>AA76-O76</f>
        <v>55616.95</v>
      </c>
      <c r="AQ76" s="53">
        <f>AB76-P76</f>
        <v>14335</v>
      </c>
      <c r="AR76" s="54"/>
      <c r="AS76" s="76">
        <f>IF(ISERROR(GETPIVOTDATA("VALUE",'CSS WK pvt'!$I$2,"DT_FILE",AS$8,"CD_CO",AS$6,"TRIM_CAT",TRIM(B76),"TRIM_LINE",A75))=TRUE,0,GETPIVOTDATA("VALUE",'CSS WK pvt'!$I$2,"DT_FILE",AS$8,"CD_CO",AS$6,"TRIM_CAT",TRIM(B76),"TRIM_LINE",A75))</f>
        <v>170185</v>
      </c>
    </row>
    <row r="77" spans="1:45" s="47" customFormat="1" x14ac:dyDescent="0.35">
      <c r="A77" s="171"/>
      <c r="B77" s="254" t="s">
        <v>399</v>
      </c>
      <c r="C77" s="49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1"/>
      <c r="O77" s="49"/>
      <c r="P77" s="50"/>
      <c r="Q77" s="50"/>
      <c r="R77" s="50"/>
      <c r="S77" s="50"/>
      <c r="T77" s="50"/>
      <c r="U77" s="232"/>
      <c r="V77" s="232"/>
      <c r="W77" s="256">
        <f>W76-W78</f>
        <v>24098.799999999988</v>
      </c>
      <c r="X77" s="256">
        <f>X76-X78</f>
        <v>14471.320000000007</v>
      </c>
      <c r="Y77" s="256">
        <f>Y76-Y78</f>
        <v>11991.690000000002</v>
      </c>
      <c r="Z77" s="256">
        <v>15116.48</v>
      </c>
      <c r="AA77" s="256">
        <v>19645.25</v>
      </c>
      <c r="AB77" s="256">
        <v>20500.740000000002</v>
      </c>
      <c r="AC77" s="51"/>
      <c r="AD77" s="52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4"/>
      <c r="AS77" s="76">
        <f>GETPIVOTDATA("VALUE",'CSS ESCO pvt'!$I$3,"DATE_FILE",$AS$8,"COMPANY",$AS$6,"TRIM_CAT","Residential-GRID","TRIM_LINE",A75)</f>
        <v>20500.740000000002</v>
      </c>
    </row>
    <row r="78" spans="1:45" s="47" customFormat="1" x14ac:dyDescent="0.35">
      <c r="A78" s="171"/>
      <c r="B78" s="254" t="s">
        <v>400</v>
      </c>
      <c r="C78" s="49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1"/>
      <c r="O78" s="49"/>
      <c r="P78" s="50"/>
      <c r="Q78" s="50"/>
      <c r="R78" s="50"/>
      <c r="S78" s="50"/>
      <c r="T78" s="50"/>
      <c r="U78" s="232"/>
      <c r="V78" s="232"/>
      <c r="W78" s="256">
        <v>162781.20000000001</v>
      </c>
      <c r="X78" s="256">
        <v>124596.68</v>
      </c>
      <c r="Y78" s="256">
        <v>105640.31</v>
      </c>
      <c r="Z78" s="256">
        <v>125215.52</v>
      </c>
      <c r="AA78" s="256">
        <v>138826.75</v>
      </c>
      <c r="AB78" s="256">
        <v>149684.26</v>
      </c>
      <c r="AC78" s="51"/>
      <c r="AD78" s="52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4"/>
      <c r="AS78" s="92">
        <f>AS76-AS77</f>
        <v>149684.26</v>
      </c>
    </row>
    <row r="79" spans="1:45" s="47" customFormat="1" x14ac:dyDescent="0.35">
      <c r="A79" s="171"/>
      <c r="B79" s="48" t="s">
        <v>38</v>
      </c>
      <c r="C79" s="49">
        <v>5690.41</v>
      </c>
      <c r="D79" s="50">
        <v>5262.45</v>
      </c>
      <c r="E79" s="50">
        <v>5053.75</v>
      </c>
      <c r="F79" s="50">
        <v>4017.97</v>
      </c>
      <c r="G79" s="50">
        <v>3471.44</v>
      </c>
      <c r="H79" s="50">
        <v>2701.25</v>
      </c>
      <c r="I79" s="50">
        <v>3208.94</v>
      </c>
      <c r="J79" s="50">
        <v>3860.3</v>
      </c>
      <c r="K79" s="50">
        <v>3318.77</v>
      </c>
      <c r="L79" s="50">
        <v>3576.83</v>
      </c>
      <c r="M79" s="50">
        <v>3197.83</v>
      </c>
      <c r="N79" s="51">
        <v>4036.38</v>
      </c>
      <c r="O79" s="49">
        <v>4602.68</v>
      </c>
      <c r="P79" s="50">
        <v>5166</v>
      </c>
      <c r="Q79" s="50">
        <v>5224</v>
      </c>
      <c r="R79" s="50">
        <v>5642</v>
      </c>
      <c r="S79" s="50">
        <v>5192</v>
      </c>
      <c r="T79" s="50">
        <v>4418</v>
      </c>
      <c r="U79" s="232">
        <v>5008</v>
      </c>
      <c r="V79" s="232">
        <v>4732</v>
      </c>
      <c r="W79" s="232">
        <v>4106</v>
      </c>
      <c r="X79" s="232">
        <v>3931</v>
      </c>
      <c r="Y79" s="232">
        <v>3554</v>
      </c>
      <c r="Z79" s="232">
        <v>6970</v>
      </c>
      <c r="AA79" s="232">
        <v>9897</v>
      </c>
      <c r="AB79" s="232">
        <v>10352</v>
      </c>
      <c r="AC79" s="51"/>
      <c r="AD79" s="52">
        <f>O79-C79</f>
        <v>-1087.7299999999996</v>
      </c>
      <c r="AE79" s="53">
        <f>P79-D79</f>
        <v>-96.449999999999818</v>
      </c>
      <c r="AF79" s="53">
        <f>Q79-E79</f>
        <v>170.25</v>
      </c>
      <c r="AG79" s="53">
        <f>R79-F79</f>
        <v>1624.0300000000002</v>
      </c>
      <c r="AH79" s="53">
        <f>S79-G79</f>
        <v>1720.56</v>
      </c>
      <c r="AI79" s="53">
        <f>T79-H79</f>
        <v>1716.75</v>
      </c>
      <c r="AJ79" s="53">
        <f>U79-I79</f>
        <v>1799.06</v>
      </c>
      <c r="AK79" s="53">
        <f>V79-J79</f>
        <v>871.69999999999982</v>
      </c>
      <c r="AL79" s="53">
        <f>W79-K79</f>
        <v>787.23</v>
      </c>
      <c r="AM79" s="53">
        <f>X79-L79</f>
        <v>354.17000000000007</v>
      </c>
      <c r="AN79" s="53">
        <f>Y79-M79</f>
        <v>356.17000000000007</v>
      </c>
      <c r="AO79" s="53">
        <f>Z79-N79</f>
        <v>2933.62</v>
      </c>
      <c r="AP79" s="53">
        <f>AA79-O79</f>
        <v>5294.32</v>
      </c>
      <c r="AQ79" s="53">
        <f>AB79-P79</f>
        <v>5186</v>
      </c>
      <c r="AR79" s="54"/>
      <c r="AS79" s="76">
        <f>IF(ISERROR(GETPIVOTDATA("VALUE",'CSS WK pvt'!$I$2,"DT_FILE",AS$8,"CD_CO",AS$6,"TRIM_CAT",TRIM(B79),"TRIM_LINE",A75))=TRUE,0,GETPIVOTDATA("VALUE",'CSS WK pvt'!$I$2,"DT_FILE",AS$8,"CD_CO",AS$6,"TRIM_CAT",TRIM(B79),"TRIM_LINE",A75))</f>
        <v>10352</v>
      </c>
    </row>
    <row r="80" spans="1:45" s="47" customFormat="1" x14ac:dyDescent="0.35">
      <c r="A80" s="171"/>
      <c r="B80" s="254" t="s">
        <v>399</v>
      </c>
      <c r="C80" s="49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1"/>
      <c r="O80" s="49"/>
      <c r="P80" s="50"/>
      <c r="Q80" s="50"/>
      <c r="R80" s="50"/>
      <c r="S80" s="50"/>
      <c r="T80" s="50"/>
      <c r="U80" s="232"/>
      <c r="V80" s="232"/>
      <c r="W80" s="256">
        <f>W79-W81</f>
        <v>483.36999999999989</v>
      </c>
      <c r="X80" s="256">
        <f>X79-X81</f>
        <v>445.13000000000011</v>
      </c>
      <c r="Y80" s="256">
        <f>Y79-Y81</f>
        <v>460.61999999999989</v>
      </c>
      <c r="Z80" s="256">
        <v>698.54</v>
      </c>
      <c r="AA80" s="256">
        <v>863.25</v>
      </c>
      <c r="AB80" s="256">
        <v>978.19</v>
      </c>
      <c r="AC80" s="51"/>
      <c r="AD80" s="52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4"/>
      <c r="AS80" s="76">
        <f>GETPIVOTDATA("VALUE",'CSS ESCO pvt'!$I$3,"DATE_FILE",$AS$8,"COMPANY",$AS$6,"TRIM_CAT","Low Income Residential-GRID","TRIM_LINE",A75)</f>
        <v>978.19</v>
      </c>
    </row>
    <row r="81" spans="1:45" s="47" customFormat="1" x14ac:dyDescent="0.35">
      <c r="A81" s="171"/>
      <c r="B81" s="254" t="s">
        <v>400</v>
      </c>
      <c r="C81" s="49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1"/>
      <c r="O81" s="49"/>
      <c r="P81" s="50"/>
      <c r="Q81" s="50"/>
      <c r="R81" s="50"/>
      <c r="S81" s="50"/>
      <c r="T81" s="50"/>
      <c r="U81" s="232"/>
      <c r="V81" s="232"/>
      <c r="W81" s="256">
        <v>3622.63</v>
      </c>
      <c r="X81" s="256">
        <v>3485.87</v>
      </c>
      <c r="Y81" s="256">
        <v>3093.38</v>
      </c>
      <c r="Z81" s="256">
        <v>6271.46</v>
      </c>
      <c r="AA81" s="256">
        <v>9033.75</v>
      </c>
      <c r="AB81" s="256">
        <v>9373.81</v>
      </c>
      <c r="AC81" s="51"/>
      <c r="AD81" s="52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4"/>
      <c r="AS81" s="92">
        <f>AS79-AS80</f>
        <v>9373.81</v>
      </c>
    </row>
    <row r="82" spans="1:45" s="47" customFormat="1" x14ac:dyDescent="0.35">
      <c r="A82" s="171"/>
      <c r="B82" s="48" t="s">
        <v>39</v>
      </c>
      <c r="C82" s="49">
        <v>10764.54</v>
      </c>
      <c r="D82" s="50">
        <v>7597.25</v>
      </c>
      <c r="E82" s="50">
        <v>9939.75</v>
      </c>
      <c r="F82" s="50">
        <v>6389.14</v>
      </c>
      <c r="G82" s="50">
        <v>4005.85</v>
      </c>
      <c r="H82" s="50">
        <v>15238.49</v>
      </c>
      <c r="I82" s="50">
        <v>12254.65</v>
      </c>
      <c r="J82" s="50">
        <v>22333.93</v>
      </c>
      <c r="K82" s="50">
        <v>8730.9599999999991</v>
      </c>
      <c r="L82" s="50">
        <v>14076.17</v>
      </c>
      <c r="M82" s="50">
        <v>8824.98</v>
      </c>
      <c r="N82" s="51">
        <v>5015.34</v>
      </c>
      <c r="O82" s="49">
        <v>15015.96</v>
      </c>
      <c r="P82" s="50">
        <v>23942</v>
      </c>
      <c r="Q82" s="50">
        <v>25423</v>
      </c>
      <c r="R82" s="50">
        <v>20269</v>
      </c>
      <c r="S82" s="50">
        <v>22867</v>
      </c>
      <c r="T82" s="50">
        <v>12391</v>
      </c>
      <c r="U82" s="232">
        <v>11928</v>
      </c>
      <c r="V82" s="232">
        <v>16068</v>
      </c>
      <c r="W82" s="232">
        <v>21138</v>
      </c>
      <c r="X82" s="232">
        <v>11507</v>
      </c>
      <c r="Y82" s="232">
        <v>14732</v>
      </c>
      <c r="Z82" s="232">
        <v>11001</v>
      </c>
      <c r="AA82" s="232">
        <v>12874</v>
      </c>
      <c r="AB82" s="232">
        <v>11555</v>
      </c>
      <c r="AC82" s="51"/>
      <c r="AD82" s="52">
        <f>O82-C82</f>
        <v>4251.4199999999983</v>
      </c>
      <c r="AE82" s="53">
        <f>P82-D82</f>
        <v>16344.75</v>
      </c>
      <c r="AF82" s="53">
        <f>Q82-E82</f>
        <v>15483.25</v>
      </c>
      <c r="AG82" s="53">
        <f>R82-F82</f>
        <v>13879.86</v>
      </c>
      <c r="AH82" s="53">
        <f>S82-G82</f>
        <v>18861.150000000001</v>
      </c>
      <c r="AI82" s="53">
        <f>T82-H82</f>
        <v>-2847.49</v>
      </c>
      <c r="AJ82" s="53">
        <f>U82-I82</f>
        <v>-326.64999999999964</v>
      </c>
      <c r="AK82" s="53">
        <f>V82-J82</f>
        <v>-6265.93</v>
      </c>
      <c r="AL82" s="53">
        <f>W82-K82</f>
        <v>12407.04</v>
      </c>
      <c r="AM82" s="53">
        <f>X82-L82</f>
        <v>-2569.17</v>
      </c>
      <c r="AN82" s="53">
        <f>Y82-M82</f>
        <v>5907.02</v>
      </c>
      <c r="AO82" s="53">
        <f>Z82-N82</f>
        <v>5985.66</v>
      </c>
      <c r="AP82" s="53">
        <f>AA82-O82</f>
        <v>-2141.9599999999991</v>
      </c>
      <c r="AQ82" s="53">
        <f>AB82-P82</f>
        <v>-12387</v>
      </c>
      <c r="AR82" s="54"/>
      <c r="AS82" s="76">
        <f>IF(ISERROR(GETPIVOTDATA("VALUE",'CSS WK pvt'!$I$2,"DT_FILE",AS$8,"CD_CO",AS$6,"TRIM_CAT",TRIM(B82),"TRIM_LINE",A75))=TRUE,0,GETPIVOTDATA("VALUE",'CSS WK pvt'!$I$2,"DT_FILE",AS$8,"CD_CO",AS$6,"TRIM_CAT",TRIM(B82),"TRIM_LINE",A75))</f>
        <v>11555</v>
      </c>
    </row>
    <row r="83" spans="1:45" s="47" customFormat="1" x14ac:dyDescent="0.35">
      <c r="A83" s="171"/>
      <c r="B83" s="48" t="s">
        <v>40</v>
      </c>
      <c r="C83" s="49">
        <v>2031.24</v>
      </c>
      <c r="D83" s="50">
        <v>2434.92</v>
      </c>
      <c r="E83" s="50">
        <v>1527.58</v>
      </c>
      <c r="F83" s="50">
        <v>57.87</v>
      </c>
      <c r="G83" s="50">
        <v>2894.1</v>
      </c>
      <c r="H83" s="50">
        <v>4566.1499999999996</v>
      </c>
      <c r="I83" s="50">
        <v>2517.09</v>
      </c>
      <c r="J83" s="50">
        <v>2617.2399999999998</v>
      </c>
      <c r="K83" s="50">
        <v>4365.01</v>
      </c>
      <c r="L83" s="50">
        <v>5176.7299999999996</v>
      </c>
      <c r="M83" s="50">
        <v>8875.11</v>
      </c>
      <c r="N83" s="51">
        <v>4332.9799999999996</v>
      </c>
      <c r="O83" s="49">
        <v>6203.42</v>
      </c>
      <c r="P83" s="50">
        <v>9978</v>
      </c>
      <c r="Q83" s="50">
        <v>8442</v>
      </c>
      <c r="R83" s="50">
        <v>2797</v>
      </c>
      <c r="S83" s="50">
        <v>3853</v>
      </c>
      <c r="T83" s="50">
        <v>4523</v>
      </c>
      <c r="U83" s="232">
        <v>3481</v>
      </c>
      <c r="V83" s="232">
        <v>6163</v>
      </c>
      <c r="W83" s="232">
        <v>4205</v>
      </c>
      <c r="X83" s="232">
        <v>14055</v>
      </c>
      <c r="Y83" s="232">
        <v>4691</v>
      </c>
      <c r="Z83" s="232">
        <v>1280</v>
      </c>
      <c r="AA83" s="232">
        <v>1103</v>
      </c>
      <c r="AB83" s="232">
        <v>1000</v>
      </c>
      <c r="AC83" s="51"/>
      <c r="AD83" s="52">
        <f>O83-C83</f>
        <v>4172.18</v>
      </c>
      <c r="AE83" s="53">
        <f>P83-D83</f>
        <v>7543.08</v>
      </c>
      <c r="AF83" s="53">
        <f>Q83-E83</f>
        <v>6914.42</v>
      </c>
      <c r="AG83" s="53">
        <f>R83-F83</f>
        <v>2739.13</v>
      </c>
      <c r="AH83" s="53">
        <f>S83-G83</f>
        <v>958.90000000000009</v>
      </c>
      <c r="AI83" s="53">
        <f>T83-H83</f>
        <v>-43.149999999999636</v>
      </c>
      <c r="AJ83" s="53">
        <f>U83-I83</f>
        <v>963.90999999999985</v>
      </c>
      <c r="AK83" s="53">
        <f>V83-J83</f>
        <v>3545.76</v>
      </c>
      <c r="AL83" s="53">
        <f>W83-K83</f>
        <v>-160.01000000000022</v>
      </c>
      <c r="AM83" s="53">
        <f>X83-L83</f>
        <v>8878.27</v>
      </c>
      <c r="AN83" s="53">
        <f>Y83-M83</f>
        <v>-4184.1100000000006</v>
      </c>
      <c r="AO83" s="53">
        <f>Z83-N83</f>
        <v>-3052.9799999999996</v>
      </c>
      <c r="AP83" s="53">
        <f>AA83-O83</f>
        <v>-5100.42</v>
      </c>
      <c r="AQ83" s="53">
        <f>AB83-P83</f>
        <v>-8978</v>
      </c>
      <c r="AR83" s="54"/>
      <c r="AS83" s="76">
        <f>IF(ISERROR(GETPIVOTDATA("VALUE",'CSS WK pvt'!$I$2,"DT_FILE",AS$8,"CD_CO",AS$6,"TRIM_CAT",TRIM(B83),"TRIM_LINE",A75))=TRUE,0,GETPIVOTDATA("VALUE",'CSS WK pvt'!$I$2,"DT_FILE",AS$8,"CD_CO",AS$6,"TRIM_CAT",TRIM(B83),"TRIM_LINE",A75))</f>
        <v>1000</v>
      </c>
    </row>
    <row r="84" spans="1:45" s="47" customFormat="1" x14ac:dyDescent="0.35">
      <c r="A84" s="171"/>
      <c r="B84" s="48" t="s">
        <v>41</v>
      </c>
      <c r="C84" s="49">
        <v>0</v>
      </c>
      <c r="D84" s="50">
        <v>0</v>
      </c>
      <c r="E84" s="50">
        <v>0</v>
      </c>
      <c r="F84" s="50">
        <v>0</v>
      </c>
      <c r="G84" s="50">
        <v>86.85</v>
      </c>
      <c r="H84" s="50">
        <v>0</v>
      </c>
      <c r="I84" s="50">
        <v>0</v>
      </c>
      <c r="J84" s="50">
        <v>0</v>
      </c>
      <c r="K84" s="50">
        <v>0</v>
      </c>
      <c r="L84" s="50">
        <v>0</v>
      </c>
      <c r="M84" s="50">
        <v>0</v>
      </c>
      <c r="N84" s="51">
        <v>0</v>
      </c>
      <c r="O84" s="49">
        <v>2779.98</v>
      </c>
      <c r="P84" s="50">
        <v>11155</v>
      </c>
      <c r="Q84" s="50">
        <v>557</v>
      </c>
      <c r="R84" s="50">
        <v>0</v>
      </c>
      <c r="S84" s="50">
        <v>135</v>
      </c>
      <c r="T84" s="50">
        <v>0</v>
      </c>
      <c r="U84" s="232">
        <v>0</v>
      </c>
      <c r="V84" s="232">
        <v>896</v>
      </c>
      <c r="W84" s="232">
        <v>20</v>
      </c>
      <c r="X84" s="232">
        <v>70</v>
      </c>
      <c r="Y84" s="232">
        <v>0</v>
      </c>
      <c r="Z84" s="232">
        <v>0</v>
      </c>
      <c r="AA84" s="232">
        <v>91</v>
      </c>
      <c r="AB84" s="232">
        <v>0</v>
      </c>
      <c r="AC84" s="51"/>
      <c r="AD84" s="52">
        <f>O84-C84</f>
        <v>2779.98</v>
      </c>
      <c r="AE84" s="53">
        <f>P84-D84</f>
        <v>11155</v>
      </c>
      <c r="AF84" s="53">
        <f>Q84-E84</f>
        <v>557</v>
      </c>
      <c r="AG84" s="53">
        <f>R84-F84</f>
        <v>0</v>
      </c>
      <c r="AH84" s="53">
        <f>S84-G84</f>
        <v>48.150000000000006</v>
      </c>
      <c r="AI84" s="53">
        <f>T84-H84</f>
        <v>0</v>
      </c>
      <c r="AJ84" s="53">
        <f>U84-I84</f>
        <v>0</v>
      </c>
      <c r="AK84" s="53">
        <f>V84-J84</f>
        <v>896</v>
      </c>
      <c r="AL84" s="53">
        <f>W84-K84</f>
        <v>20</v>
      </c>
      <c r="AM84" s="53">
        <f>X84-L84</f>
        <v>70</v>
      </c>
      <c r="AN84" s="53">
        <f>Y84-M84</f>
        <v>0</v>
      </c>
      <c r="AO84" s="53">
        <f>Z84-N84</f>
        <v>0</v>
      </c>
      <c r="AP84" s="53">
        <f>AA84-O84</f>
        <v>-2688.98</v>
      </c>
      <c r="AQ84" s="53">
        <f>AB84-P84</f>
        <v>-11155</v>
      </c>
      <c r="AR84" s="54"/>
      <c r="AS84" s="76">
        <f>IF(ISERROR(GETPIVOTDATA("VALUE",'CSS WK pvt'!$I$2,"DT_FILE",AS$8,"CD_CO",AS$6,"TRIM_CAT",TRIM(B84),"TRIM_LINE",A75))=TRUE,0,GETPIVOTDATA("VALUE",'CSS WK pvt'!$I$2,"DT_FILE",AS$8,"CD_CO",AS$6,"TRIM_CAT",TRIM(B84),"TRIM_LINE",A75))</f>
        <v>0</v>
      </c>
    </row>
    <row r="85" spans="1:45" s="152" customFormat="1" x14ac:dyDescent="0.35">
      <c r="A85" s="172"/>
      <c r="B85" s="48" t="s">
        <v>42</v>
      </c>
      <c r="C85" s="164">
        <f>SUM(C76:C84)</f>
        <v>93242.52</v>
      </c>
      <c r="D85" s="165">
        <f t="shared" ref="D85:P85" si="41">SUM(D76:D84)</f>
        <v>92520.62999999999</v>
      </c>
      <c r="E85" s="165">
        <f t="shared" si="41"/>
        <v>98437.74</v>
      </c>
      <c r="F85" s="165">
        <f t="shared" si="41"/>
        <v>76083.39</v>
      </c>
      <c r="G85" s="165">
        <f t="shared" si="41"/>
        <v>63586.34</v>
      </c>
      <c r="H85" s="165">
        <f t="shared" si="41"/>
        <v>73416.659999999989</v>
      </c>
      <c r="I85" s="165">
        <f t="shared" si="41"/>
        <v>78087.41</v>
      </c>
      <c r="J85" s="165">
        <f t="shared" si="41"/>
        <v>114467.92</v>
      </c>
      <c r="K85" s="165">
        <f t="shared" si="41"/>
        <v>84708.590000000011</v>
      </c>
      <c r="L85" s="165">
        <f t="shared" si="41"/>
        <v>94050.39</v>
      </c>
      <c r="M85" s="165">
        <f t="shared" si="41"/>
        <v>87826.36</v>
      </c>
      <c r="N85" s="166">
        <f t="shared" si="41"/>
        <v>82218.87</v>
      </c>
      <c r="O85" s="164">
        <f t="shared" si="41"/>
        <v>131457.09</v>
      </c>
      <c r="P85" s="165">
        <f t="shared" si="41"/>
        <v>206091</v>
      </c>
      <c r="Q85" s="165">
        <f>SUM(Q76:Q84)</f>
        <v>187956</v>
      </c>
      <c r="R85" s="165">
        <v>173594</v>
      </c>
      <c r="S85" s="165">
        <v>155969</v>
      </c>
      <c r="T85" s="165">
        <v>129422</v>
      </c>
      <c r="U85" s="233">
        <v>159517</v>
      </c>
      <c r="V85" s="233">
        <v>241474</v>
      </c>
      <c r="W85" s="233">
        <f>SUM(W76+W79+W82+W83+W84)</f>
        <v>216349</v>
      </c>
      <c r="X85" s="233">
        <f>SUM(X76+X79+X82+X83+X84)</f>
        <v>168631</v>
      </c>
      <c r="Y85" s="233">
        <v>140609</v>
      </c>
      <c r="Z85" s="233">
        <v>159583</v>
      </c>
      <c r="AA85" s="233">
        <v>182437</v>
      </c>
      <c r="AB85" s="233">
        <v>193092</v>
      </c>
      <c r="AC85" s="166"/>
      <c r="AD85" s="55">
        <f>SUM(AD76:AD84)</f>
        <v>38214.57</v>
      </c>
      <c r="AE85" s="167">
        <f t="shared" ref="AE85:AG85" si="42">SUM(AE76:AE84)</f>
        <v>113570.37000000001</v>
      </c>
      <c r="AF85" s="167">
        <f t="shared" si="42"/>
        <v>89518.26</v>
      </c>
      <c r="AG85" s="167">
        <f t="shared" si="42"/>
        <v>97510.61</v>
      </c>
      <c r="AH85" s="167">
        <f t="shared" ref="AH85:AI85" si="43">SUM(AH76:AH84)</f>
        <v>92382.659999999974</v>
      </c>
      <c r="AI85" s="167">
        <f t="shared" si="43"/>
        <v>56005.340000000004</v>
      </c>
      <c r="AJ85" s="167">
        <f t="shared" ref="AJ85:AK85" si="44">SUM(AJ76:AJ84)</f>
        <v>81429.59</v>
      </c>
      <c r="AK85" s="167">
        <f t="shared" si="44"/>
        <v>127006.08</v>
      </c>
      <c r="AL85" s="167">
        <f t="shared" ref="AL85:AM85" si="45">SUM(AL76:AL84)</f>
        <v>131640.40999999997</v>
      </c>
      <c r="AM85" s="167">
        <f t="shared" si="45"/>
        <v>74580.61</v>
      </c>
      <c r="AN85" s="167">
        <f t="shared" ref="AN85:AO85" si="46">SUM(AN76:AN84)</f>
        <v>52782.64</v>
      </c>
      <c r="AO85" s="167">
        <f t="shared" si="46"/>
        <v>77364.13</v>
      </c>
      <c r="AP85" s="167">
        <f t="shared" ref="AP85:AQ85" si="47">SUM(AP76:AP84)</f>
        <v>50979.909999999996</v>
      </c>
      <c r="AQ85" s="167">
        <f t="shared" si="47"/>
        <v>-12999</v>
      </c>
      <c r="AR85" s="168"/>
      <c r="AS85" s="162">
        <f>AS76+AS79+AS82+AS83+AS84</f>
        <v>193092</v>
      </c>
    </row>
    <row r="86" spans="1:45" s="47" customFormat="1" x14ac:dyDescent="0.35">
      <c r="A86" s="171">
        <f>+A75+1</f>
        <v>8</v>
      </c>
      <c r="B86" s="56" t="s">
        <v>31</v>
      </c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9"/>
      <c r="O86" s="57"/>
      <c r="P86" s="58"/>
      <c r="Q86" s="58"/>
      <c r="R86" s="58"/>
      <c r="S86" s="58"/>
      <c r="T86" s="58"/>
      <c r="U86" s="234"/>
      <c r="V86" s="234"/>
      <c r="W86" s="234"/>
      <c r="X86" s="234"/>
      <c r="Y86" s="234"/>
      <c r="Z86" s="234"/>
      <c r="AA86" s="234"/>
      <c r="AB86" s="234"/>
      <c r="AC86" s="59"/>
      <c r="AD86" s="60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2"/>
      <c r="AS86" s="60"/>
    </row>
    <row r="87" spans="1:45" s="47" customFormat="1" x14ac:dyDescent="0.35">
      <c r="A87" s="171"/>
      <c r="B87" s="48" t="s">
        <v>37</v>
      </c>
      <c r="C87" s="49">
        <v>227624.44</v>
      </c>
      <c r="D87" s="50">
        <v>250429.81</v>
      </c>
      <c r="E87" s="50">
        <v>260399.11</v>
      </c>
      <c r="F87" s="50">
        <v>262372.74</v>
      </c>
      <c r="G87" s="50">
        <v>270569.24</v>
      </c>
      <c r="H87" s="50">
        <v>245372.09</v>
      </c>
      <c r="I87" s="50">
        <v>246401.37</v>
      </c>
      <c r="J87" s="50">
        <v>250968.65</v>
      </c>
      <c r="K87" s="50">
        <v>283286.64</v>
      </c>
      <c r="L87" s="50">
        <v>294515.48</v>
      </c>
      <c r="M87" s="50">
        <v>313057.93</v>
      </c>
      <c r="N87" s="51">
        <v>302182.02</v>
      </c>
      <c r="O87" s="49">
        <v>339460.96</v>
      </c>
      <c r="P87" s="50">
        <v>401097</v>
      </c>
      <c r="Q87" s="50">
        <v>471741</v>
      </c>
      <c r="R87" s="50">
        <v>533002</v>
      </c>
      <c r="S87" s="50">
        <v>577654</v>
      </c>
      <c r="T87" s="50">
        <v>566414</v>
      </c>
      <c r="U87" s="232">
        <v>607910</v>
      </c>
      <c r="V87" s="232">
        <v>637439</v>
      </c>
      <c r="W87" s="232">
        <v>715218</v>
      </c>
      <c r="X87" s="232">
        <v>764991</v>
      </c>
      <c r="Y87" s="232">
        <v>792889</v>
      </c>
      <c r="Z87" s="232">
        <v>780069</v>
      </c>
      <c r="AA87" s="232">
        <v>811643</v>
      </c>
      <c r="AB87" s="232">
        <v>796025</v>
      </c>
      <c r="AC87" s="51"/>
      <c r="AD87" s="52">
        <f>O87-C87</f>
        <v>111836.52000000002</v>
      </c>
      <c r="AE87" s="53">
        <f>P87-D87</f>
        <v>150667.19</v>
      </c>
      <c r="AF87" s="53">
        <f>Q87-E87</f>
        <v>211341.89</v>
      </c>
      <c r="AG87" s="53">
        <f>R87-F87</f>
        <v>270629.26</v>
      </c>
      <c r="AH87" s="53">
        <f>S87-G87</f>
        <v>307084.76</v>
      </c>
      <c r="AI87" s="53">
        <f>T87-H87</f>
        <v>321041.91000000003</v>
      </c>
      <c r="AJ87" s="53">
        <f>U87-I87</f>
        <v>361508.63</v>
      </c>
      <c r="AK87" s="53">
        <f>V87-J87</f>
        <v>386470.35</v>
      </c>
      <c r="AL87" s="53">
        <f>W87-K87</f>
        <v>431931.36</v>
      </c>
      <c r="AM87" s="53">
        <f>X87-L87</f>
        <v>470475.52000000002</v>
      </c>
      <c r="AN87" s="53">
        <f>Y87-M87</f>
        <v>479831.07</v>
      </c>
      <c r="AO87" s="53">
        <f>Z87-N87</f>
        <v>477886.98</v>
      </c>
      <c r="AP87" s="53">
        <f>AA87-O87</f>
        <v>472182.04</v>
      </c>
      <c r="AQ87" s="53">
        <f>AB87-P87</f>
        <v>394928</v>
      </c>
      <c r="AR87" s="54"/>
      <c r="AS87" s="76">
        <f>IF(ISERROR(GETPIVOTDATA("VALUE",'CSS WK pvt'!$I$2,"DT_FILE",AS$8,"CD_CO",AS$6,"TRIM_CAT",TRIM(B87),"TRIM_LINE",A86))=TRUE,0,GETPIVOTDATA("VALUE",'CSS WK pvt'!$I$2,"DT_FILE",AS$8,"CD_CO",AS$6,"TRIM_CAT",TRIM(B87),"TRIM_LINE",A86))</f>
        <v>796025</v>
      </c>
    </row>
    <row r="88" spans="1:45" s="47" customFormat="1" x14ac:dyDescent="0.35">
      <c r="A88" s="171"/>
      <c r="B88" s="254" t="s">
        <v>399</v>
      </c>
      <c r="C88" s="49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1"/>
      <c r="O88" s="49"/>
      <c r="P88" s="50"/>
      <c r="Q88" s="50"/>
      <c r="R88" s="50"/>
      <c r="S88" s="50"/>
      <c r="T88" s="50"/>
      <c r="U88" s="232"/>
      <c r="V88" s="232"/>
      <c r="W88" s="256">
        <f>W87-W89</f>
        <v>114623.73999999999</v>
      </c>
      <c r="X88" s="256">
        <f>X87-X89</f>
        <v>103985.62</v>
      </c>
      <c r="Y88" s="256">
        <f>Y87-Y89</f>
        <v>97202.199999999953</v>
      </c>
      <c r="Z88" s="256">
        <v>89367.78</v>
      </c>
      <c r="AA88" s="256">
        <v>87860.2</v>
      </c>
      <c r="AB88" s="256">
        <v>79627.789999999994</v>
      </c>
      <c r="AC88" s="51"/>
      <c r="AD88" s="52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4"/>
      <c r="AS88" s="76">
        <f>GETPIVOTDATA("VALUE",'CSS ESCO pvt'!$I$3,"DATE_FILE",$AS$8,"COMPANY",$AS$6,"TRIM_CAT","Residential-GRID","TRIM_LINE",A86)</f>
        <v>79627.789999999994</v>
      </c>
    </row>
    <row r="89" spans="1:45" s="47" customFormat="1" x14ac:dyDescent="0.35">
      <c r="A89" s="171"/>
      <c r="B89" s="254" t="s">
        <v>400</v>
      </c>
      <c r="C89" s="49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1"/>
      <c r="O89" s="49"/>
      <c r="P89" s="50"/>
      <c r="Q89" s="50"/>
      <c r="R89" s="50"/>
      <c r="S89" s="50"/>
      <c r="T89" s="50"/>
      <c r="U89" s="232"/>
      <c r="V89" s="232"/>
      <c r="W89" s="256">
        <v>600594.26</v>
      </c>
      <c r="X89" s="256">
        <v>661005.38</v>
      </c>
      <c r="Y89" s="256">
        <v>695686.8</v>
      </c>
      <c r="Z89" s="256">
        <v>690701.22</v>
      </c>
      <c r="AA89" s="256">
        <v>723782.8</v>
      </c>
      <c r="AB89" s="256">
        <v>716397.21</v>
      </c>
      <c r="AC89" s="51"/>
      <c r="AD89" s="52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4"/>
      <c r="AS89" s="92">
        <f>AS87-AS88</f>
        <v>716397.21</v>
      </c>
    </row>
    <row r="90" spans="1:45" s="47" customFormat="1" x14ac:dyDescent="0.35">
      <c r="A90" s="171"/>
      <c r="B90" s="48" t="s">
        <v>38</v>
      </c>
      <c r="C90" s="49">
        <v>60438.94</v>
      </c>
      <c r="D90" s="50">
        <v>59650.67</v>
      </c>
      <c r="E90" s="50">
        <v>60263.72</v>
      </c>
      <c r="F90" s="50">
        <v>59073.06</v>
      </c>
      <c r="G90" s="50">
        <v>59760.76</v>
      </c>
      <c r="H90" s="50">
        <v>58806.09</v>
      </c>
      <c r="I90" s="50">
        <v>57428.84</v>
      </c>
      <c r="J90" s="50">
        <v>55437.599999999999</v>
      </c>
      <c r="K90" s="50">
        <v>55041.02</v>
      </c>
      <c r="L90" s="50">
        <v>55485.61</v>
      </c>
      <c r="M90" s="50">
        <v>55656.17</v>
      </c>
      <c r="N90" s="51">
        <v>54911.02</v>
      </c>
      <c r="O90" s="49">
        <v>57010.82</v>
      </c>
      <c r="P90" s="50">
        <v>60519</v>
      </c>
      <c r="Q90" s="50">
        <v>65117</v>
      </c>
      <c r="R90" s="50">
        <v>68209</v>
      </c>
      <c r="S90" s="50">
        <v>78610</v>
      </c>
      <c r="T90" s="50">
        <v>77400</v>
      </c>
      <c r="U90" s="232">
        <v>68080</v>
      </c>
      <c r="V90" s="232">
        <v>55061</v>
      </c>
      <c r="W90" s="232">
        <v>57837</v>
      </c>
      <c r="X90" s="232">
        <v>68507</v>
      </c>
      <c r="Y90" s="232">
        <v>64082</v>
      </c>
      <c r="Z90" s="232">
        <v>69954</v>
      </c>
      <c r="AA90" s="232">
        <v>81439</v>
      </c>
      <c r="AB90" s="232">
        <v>100658</v>
      </c>
      <c r="AC90" s="51"/>
      <c r="AD90" s="52">
        <f>O90-C90</f>
        <v>-3428.1200000000026</v>
      </c>
      <c r="AE90" s="53">
        <f>P90-D90</f>
        <v>868.33000000000175</v>
      </c>
      <c r="AF90" s="53">
        <f>Q90-E90</f>
        <v>4853.2799999999988</v>
      </c>
      <c r="AG90" s="53">
        <f>R90-F90</f>
        <v>9135.9400000000023</v>
      </c>
      <c r="AH90" s="53">
        <f>S90-G90</f>
        <v>18849.239999999998</v>
      </c>
      <c r="AI90" s="53">
        <f>T90-H90</f>
        <v>18593.910000000003</v>
      </c>
      <c r="AJ90" s="53">
        <f>U90-I90</f>
        <v>10651.160000000003</v>
      </c>
      <c r="AK90" s="53">
        <f>V90-J90</f>
        <v>-376.59999999999854</v>
      </c>
      <c r="AL90" s="53">
        <f>W90-K90</f>
        <v>2795.9800000000032</v>
      </c>
      <c r="AM90" s="53">
        <f>X90-L90</f>
        <v>13021.39</v>
      </c>
      <c r="AN90" s="53">
        <f>Y90-M90</f>
        <v>8425.8300000000017</v>
      </c>
      <c r="AO90" s="53">
        <f>Z90-N90</f>
        <v>15042.980000000003</v>
      </c>
      <c r="AP90" s="53">
        <f>AA90-O90</f>
        <v>24428.18</v>
      </c>
      <c r="AQ90" s="53">
        <f>AB90-P90</f>
        <v>40139</v>
      </c>
      <c r="AR90" s="54"/>
      <c r="AS90" s="76">
        <f>IF(ISERROR(GETPIVOTDATA("VALUE",'CSS WK pvt'!$I$2,"DT_FILE",AS$8,"CD_CO",AS$6,"TRIM_CAT",TRIM(B90),"TRIM_LINE",A86))=TRUE,0,GETPIVOTDATA("VALUE",'CSS WK pvt'!$I$2,"DT_FILE",AS$8,"CD_CO",AS$6,"TRIM_CAT",TRIM(B90),"TRIM_LINE",A86))</f>
        <v>100658</v>
      </c>
    </row>
    <row r="91" spans="1:45" s="47" customFormat="1" x14ac:dyDescent="0.35">
      <c r="A91" s="171"/>
      <c r="B91" s="254" t="s">
        <v>399</v>
      </c>
      <c r="C91" s="49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1"/>
      <c r="O91" s="49"/>
      <c r="P91" s="50"/>
      <c r="Q91" s="50"/>
      <c r="R91" s="50"/>
      <c r="S91" s="50"/>
      <c r="T91" s="50"/>
      <c r="U91" s="232"/>
      <c r="V91" s="232"/>
      <c r="W91" s="256">
        <f>W90-W92</f>
        <v>10123</v>
      </c>
      <c r="X91" s="256">
        <f>X90-X92</f>
        <v>10284.959999999999</v>
      </c>
      <c r="Y91" s="256">
        <f>Y90-Y92</f>
        <v>10195.660000000003</v>
      </c>
      <c r="Z91" s="256">
        <v>9901.64</v>
      </c>
      <c r="AA91" s="256">
        <v>9919.93</v>
      </c>
      <c r="AB91" s="256">
        <v>10736.51</v>
      </c>
      <c r="AC91" s="51"/>
      <c r="AD91" s="52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4"/>
      <c r="AS91" s="76">
        <f>GETPIVOTDATA("VALUE",'CSS ESCO pvt'!$I$3,"DATE_FILE",$AS$8,"COMPANY",$AS$6,"TRIM_CAT","Low Income Residential-GRID","TRIM_LINE",A86)</f>
        <v>10736.51</v>
      </c>
    </row>
    <row r="92" spans="1:45" s="47" customFormat="1" x14ac:dyDescent="0.35">
      <c r="A92" s="171"/>
      <c r="B92" s="254" t="s">
        <v>400</v>
      </c>
      <c r="C92" s="49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1"/>
      <c r="O92" s="49"/>
      <c r="P92" s="50"/>
      <c r="Q92" s="50"/>
      <c r="R92" s="50"/>
      <c r="S92" s="50"/>
      <c r="T92" s="50"/>
      <c r="U92" s="232"/>
      <c r="V92" s="232"/>
      <c r="W92" s="256">
        <v>47714</v>
      </c>
      <c r="X92" s="256">
        <v>58222.04</v>
      </c>
      <c r="Y92" s="256">
        <v>53886.34</v>
      </c>
      <c r="Z92" s="256">
        <v>60052.36</v>
      </c>
      <c r="AA92" s="256">
        <v>71519.070000000007</v>
      </c>
      <c r="AB92" s="256">
        <v>89921.49</v>
      </c>
      <c r="AC92" s="51"/>
      <c r="AD92" s="52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4"/>
      <c r="AS92" s="92">
        <f>AS90-AS91</f>
        <v>89921.49</v>
      </c>
    </row>
    <row r="93" spans="1:45" s="47" customFormat="1" x14ac:dyDescent="0.35">
      <c r="A93" s="171"/>
      <c r="B93" s="48" t="s">
        <v>39</v>
      </c>
      <c r="C93" s="49">
        <v>7606.61</v>
      </c>
      <c r="D93" s="50">
        <v>4384.2700000000004</v>
      </c>
      <c r="E93" s="50">
        <v>8892.92</v>
      </c>
      <c r="F93" s="50">
        <v>6137.52</v>
      </c>
      <c r="G93" s="50">
        <v>6258.27</v>
      </c>
      <c r="H93" s="50">
        <v>5702.12</v>
      </c>
      <c r="I93" s="50">
        <v>4291.7</v>
      </c>
      <c r="J93" s="50">
        <v>11216.27</v>
      </c>
      <c r="K93" s="50">
        <v>6245.94</v>
      </c>
      <c r="L93" s="50">
        <v>6997.03</v>
      </c>
      <c r="M93" s="50">
        <v>10905.92</v>
      </c>
      <c r="N93" s="51">
        <v>4101.26</v>
      </c>
      <c r="O93" s="49">
        <v>6466.59</v>
      </c>
      <c r="P93" s="50">
        <v>19518</v>
      </c>
      <c r="Q93" s="50">
        <v>28001</v>
      </c>
      <c r="R93" s="50">
        <v>37110</v>
      </c>
      <c r="S93" s="50">
        <v>47579</v>
      </c>
      <c r="T93" s="50">
        <v>50045</v>
      </c>
      <c r="U93" s="232">
        <v>49441</v>
      </c>
      <c r="V93" s="232">
        <v>22073</v>
      </c>
      <c r="W93" s="232">
        <v>24567</v>
      </c>
      <c r="X93" s="232">
        <v>34897</v>
      </c>
      <c r="Y93" s="232">
        <v>40486</v>
      </c>
      <c r="Z93" s="232">
        <v>43801</v>
      </c>
      <c r="AA93" s="232">
        <v>44565</v>
      </c>
      <c r="AB93" s="232">
        <v>31311</v>
      </c>
      <c r="AC93" s="51"/>
      <c r="AD93" s="52">
        <f>O93-C93</f>
        <v>-1140.0199999999995</v>
      </c>
      <c r="AE93" s="53">
        <f>P93-D93</f>
        <v>15133.73</v>
      </c>
      <c r="AF93" s="53">
        <f>Q93-E93</f>
        <v>19108.080000000002</v>
      </c>
      <c r="AG93" s="53">
        <f>R93-F93</f>
        <v>30972.48</v>
      </c>
      <c r="AH93" s="53">
        <f>S93-G93</f>
        <v>41320.729999999996</v>
      </c>
      <c r="AI93" s="53">
        <f>T93-H93</f>
        <v>44342.879999999997</v>
      </c>
      <c r="AJ93" s="53">
        <f>U93-I93</f>
        <v>45149.3</v>
      </c>
      <c r="AK93" s="53">
        <f>V93-J93</f>
        <v>10856.73</v>
      </c>
      <c r="AL93" s="53">
        <f>W93-K93</f>
        <v>18321.060000000001</v>
      </c>
      <c r="AM93" s="53">
        <f>X93-L93</f>
        <v>27899.97</v>
      </c>
      <c r="AN93" s="53">
        <f>Y93-M93</f>
        <v>29580.080000000002</v>
      </c>
      <c r="AO93" s="53">
        <f>Z93-N93</f>
        <v>39699.74</v>
      </c>
      <c r="AP93" s="53">
        <f>AA93-O93</f>
        <v>38098.410000000003</v>
      </c>
      <c r="AQ93" s="53">
        <f>AB93-P93</f>
        <v>11793</v>
      </c>
      <c r="AR93" s="54"/>
      <c r="AS93" s="76">
        <f>IF(ISERROR(GETPIVOTDATA("VALUE",'CSS WK pvt'!$I$2,"DT_FILE",AS$8,"CD_CO",AS$6,"TRIM_CAT",TRIM(B93),"TRIM_LINE",A86))=TRUE,0,GETPIVOTDATA("VALUE",'CSS WK pvt'!$I$2,"DT_FILE",AS$8,"CD_CO",AS$6,"TRIM_CAT",TRIM(B93),"TRIM_LINE",A86))</f>
        <v>31311</v>
      </c>
    </row>
    <row r="94" spans="1:45" s="47" customFormat="1" x14ac:dyDescent="0.35">
      <c r="A94" s="171"/>
      <c r="B94" s="48" t="s">
        <v>40</v>
      </c>
      <c r="C94" s="49">
        <v>89.63</v>
      </c>
      <c r="D94" s="50">
        <v>97.17</v>
      </c>
      <c r="E94" s="50">
        <v>1559.46</v>
      </c>
      <c r="F94" s="50">
        <v>0.08</v>
      </c>
      <c r="G94" s="50">
        <v>0</v>
      </c>
      <c r="H94" s="50">
        <v>1338.4</v>
      </c>
      <c r="I94" s="50">
        <v>3479.8</v>
      </c>
      <c r="J94" s="50">
        <v>5055.1099999999997</v>
      </c>
      <c r="K94" s="50">
        <v>2617.2399999999998</v>
      </c>
      <c r="L94" s="50">
        <v>5156.59</v>
      </c>
      <c r="M94" s="50">
        <v>2516.91</v>
      </c>
      <c r="N94" s="51">
        <v>101.49</v>
      </c>
      <c r="O94" s="49">
        <v>3278.95</v>
      </c>
      <c r="P94" s="50">
        <v>9481</v>
      </c>
      <c r="Q94" s="50">
        <v>5223</v>
      </c>
      <c r="R94" s="50">
        <v>5608</v>
      </c>
      <c r="S94" s="50">
        <v>9264</v>
      </c>
      <c r="T94" s="50">
        <v>7448</v>
      </c>
      <c r="U94" s="232">
        <v>9081</v>
      </c>
      <c r="V94" s="232">
        <v>11261</v>
      </c>
      <c r="W94" s="232">
        <v>13802</v>
      </c>
      <c r="X94" s="232">
        <v>15115</v>
      </c>
      <c r="Y94" s="232">
        <v>16333</v>
      </c>
      <c r="Z94" s="232">
        <v>14387</v>
      </c>
      <c r="AA94" s="232">
        <v>3343</v>
      </c>
      <c r="AB94" s="232">
        <v>993</v>
      </c>
      <c r="AC94" s="51"/>
      <c r="AD94" s="52">
        <f>O94-C94</f>
        <v>3189.3199999999997</v>
      </c>
      <c r="AE94" s="53">
        <f>P94-D94</f>
        <v>9383.83</v>
      </c>
      <c r="AF94" s="53">
        <f>Q94-E94</f>
        <v>3663.54</v>
      </c>
      <c r="AG94" s="53">
        <f>R94-F94</f>
        <v>5607.92</v>
      </c>
      <c r="AH94" s="53">
        <f>S94-G94</f>
        <v>9264</v>
      </c>
      <c r="AI94" s="53">
        <f>T94-H94</f>
        <v>6109.6</v>
      </c>
      <c r="AJ94" s="53">
        <f>U94-I94</f>
        <v>5601.2</v>
      </c>
      <c r="AK94" s="53">
        <f>V94-J94</f>
        <v>6205.89</v>
      </c>
      <c r="AL94" s="53">
        <f>W94-K94</f>
        <v>11184.76</v>
      </c>
      <c r="AM94" s="53">
        <f>X94-L94</f>
        <v>9958.41</v>
      </c>
      <c r="AN94" s="53">
        <f>Y94-M94</f>
        <v>13816.09</v>
      </c>
      <c r="AO94" s="53">
        <f>Z94-N94</f>
        <v>14285.51</v>
      </c>
      <c r="AP94" s="53">
        <f>AA94-O94</f>
        <v>64.050000000000182</v>
      </c>
      <c r="AQ94" s="53">
        <f>AB94-P94</f>
        <v>-8488</v>
      </c>
      <c r="AR94" s="54"/>
      <c r="AS94" s="76">
        <f>IF(ISERROR(GETPIVOTDATA("VALUE",'CSS WK pvt'!$I$2,"DT_FILE",AS$8,"CD_CO",AS$6,"TRIM_CAT",TRIM(B94),"TRIM_LINE",A86))=TRUE,0,GETPIVOTDATA("VALUE",'CSS WK pvt'!$I$2,"DT_FILE",AS$8,"CD_CO",AS$6,"TRIM_CAT",TRIM(B94),"TRIM_LINE",A86))</f>
        <v>993</v>
      </c>
    </row>
    <row r="95" spans="1:45" s="47" customFormat="1" x14ac:dyDescent="0.35">
      <c r="A95" s="171"/>
      <c r="B95" s="48" t="s">
        <v>41</v>
      </c>
      <c r="C95" s="49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1"/>
      <c r="O95" s="49"/>
      <c r="P95" s="50">
        <v>0</v>
      </c>
      <c r="Q95" s="50">
        <v>0</v>
      </c>
      <c r="R95" s="50">
        <v>0</v>
      </c>
      <c r="S95" s="50">
        <v>0</v>
      </c>
      <c r="T95" s="50">
        <v>0</v>
      </c>
      <c r="U95" s="232">
        <v>0</v>
      </c>
      <c r="V95" s="232">
        <v>0</v>
      </c>
      <c r="W95" s="232">
        <v>0</v>
      </c>
      <c r="X95" s="232">
        <v>0</v>
      </c>
      <c r="Y95" s="232">
        <v>0</v>
      </c>
      <c r="Z95" s="232">
        <v>0</v>
      </c>
      <c r="AA95" s="232">
        <v>0</v>
      </c>
      <c r="AB95" s="232">
        <v>0</v>
      </c>
      <c r="AC95" s="51"/>
      <c r="AD95" s="52">
        <f>O95-C95</f>
        <v>0</v>
      </c>
      <c r="AE95" s="53">
        <f>P95-D95</f>
        <v>0</v>
      </c>
      <c r="AF95" s="53">
        <f>Q95-E95</f>
        <v>0</v>
      </c>
      <c r="AG95" s="53">
        <f>R95-F95</f>
        <v>0</v>
      </c>
      <c r="AH95" s="53">
        <f>S95-G95</f>
        <v>0</v>
      </c>
      <c r="AI95" s="53">
        <f>T95-H95</f>
        <v>0</v>
      </c>
      <c r="AJ95" s="53">
        <f>U95-I95</f>
        <v>0</v>
      </c>
      <c r="AK95" s="53">
        <f>V95-J95</f>
        <v>0</v>
      </c>
      <c r="AL95" s="53">
        <f>W95-K95</f>
        <v>0</v>
      </c>
      <c r="AM95" s="53">
        <f>X95-L95</f>
        <v>0</v>
      </c>
      <c r="AN95" s="53">
        <f>Y95-M95</f>
        <v>0</v>
      </c>
      <c r="AO95" s="53">
        <f>Z95-N95</f>
        <v>0</v>
      </c>
      <c r="AP95" s="53">
        <f>AA95-O95</f>
        <v>0</v>
      </c>
      <c r="AQ95" s="53">
        <f>AB95-P95</f>
        <v>0</v>
      </c>
      <c r="AR95" s="54"/>
      <c r="AS95" s="76">
        <f>IF(ISERROR(GETPIVOTDATA("VALUE",'CSS WK pvt'!$I$2,"DT_FILE",AS$8,"CD_CO",AS$6,"TRIM_CAT",TRIM(B95),"TRIM_LINE",A86))=TRUE,0,GETPIVOTDATA("VALUE",'CSS WK pvt'!$I$2,"DT_FILE",AS$8,"CD_CO",AS$6,"TRIM_CAT",TRIM(B95),"TRIM_LINE",A86))</f>
        <v>0</v>
      </c>
    </row>
    <row r="96" spans="1:45" s="152" customFormat="1" x14ac:dyDescent="0.35">
      <c r="A96" s="172"/>
      <c r="B96" s="48" t="s">
        <v>42</v>
      </c>
      <c r="C96" s="164">
        <f>SUM(C87:C95)</f>
        <v>295759.62</v>
      </c>
      <c r="D96" s="165">
        <f t="shared" ref="D96:P96" si="48">SUM(D87:D95)</f>
        <v>314561.91999999998</v>
      </c>
      <c r="E96" s="165">
        <f t="shared" si="48"/>
        <v>331115.20999999996</v>
      </c>
      <c r="F96" s="165">
        <f t="shared" si="48"/>
        <v>327583.40000000002</v>
      </c>
      <c r="G96" s="165">
        <f t="shared" si="48"/>
        <v>336588.27</v>
      </c>
      <c r="H96" s="165">
        <f t="shared" si="48"/>
        <v>311218.7</v>
      </c>
      <c r="I96" s="165">
        <f t="shared" si="48"/>
        <v>311601.70999999996</v>
      </c>
      <c r="J96" s="165">
        <f t="shared" si="48"/>
        <v>322677.63</v>
      </c>
      <c r="K96" s="165">
        <f t="shared" si="48"/>
        <v>347190.84</v>
      </c>
      <c r="L96" s="165">
        <f t="shared" si="48"/>
        <v>362154.71</v>
      </c>
      <c r="M96" s="165">
        <f t="shared" si="48"/>
        <v>382136.92999999993</v>
      </c>
      <c r="N96" s="166">
        <f t="shared" si="48"/>
        <v>361295.79000000004</v>
      </c>
      <c r="O96" s="164">
        <f t="shared" si="48"/>
        <v>406217.32000000007</v>
      </c>
      <c r="P96" s="165">
        <f t="shared" si="48"/>
        <v>490615</v>
      </c>
      <c r="Q96" s="165">
        <f t="shared" ref="Q96:AD96" si="49">SUM(Q87:Q95)</f>
        <v>570082</v>
      </c>
      <c r="R96" s="165">
        <v>643929</v>
      </c>
      <c r="S96" s="165">
        <v>713107</v>
      </c>
      <c r="T96" s="165">
        <v>701307</v>
      </c>
      <c r="U96" s="233">
        <v>734512</v>
      </c>
      <c r="V96" s="233">
        <v>725834</v>
      </c>
      <c r="W96" s="233">
        <f>SUM(W87+W90+W93+W94+W95)</f>
        <v>811424</v>
      </c>
      <c r="X96" s="233">
        <f>SUM(X87+X90+X93+X94+X95)</f>
        <v>883510</v>
      </c>
      <c r="Y96" s="233">
        <v>913790</v>
      </c>
      <c r="Z96" s="233">
        <v>908211</v>
      </c>
      <c r="AA96" s="233">
        <v>940990</v>
      </c>
      <c r="AB96" s="233">
        <v>928987</v>
      </c>
      <c r="AC96" s="166"/>
      <c r="AD96" s="55">
        <f t="shared" si="49"/>
        <v>110457.70000000001</v>
      </c>
      <c r="AE96" s="167">
        <f t="shared" ref="AE96:AG96" si="50">SUM(AE87:AE95)</f>
        <v>176053.08000000002</v>
      </c>
      <c r="AF96" s="167">
        <f t="shared" si="50"/>
        <v>238966.79</v>
      </c>
      <c r="AG96" s="167">
        <f t="shared" si="50"/>
        <v>316345.59999999998</v>
      </c>
      <c r="AH96" s="167">
        <f t="shared" ref="AH96:AI96" si="51">SUM(AH87:AH95)</f>
        <v>376518.73</v>
      </c>
      <c r="AI96" s="167">
        <f t="shared" si="51"/>
        <v>390088.30000000005</v>
      </c>
      <c r="AJ96" s="167">
        <f t="shared" ref="AJ96:AK96" si="52">SUM(AJ87:AJ95)</f>
        <v>422910.29000000004</v>
      </c>
      <c r="AK96" s="167">
        <f t="shared" si="52"/>
        <v>403156.37</v>
      </c>
      <c r="AL96" s="167">
        <f t="shared" ref="AL96:AM96" si="53">SUM(AL87:AL95)</f>
        <v>464233.16</v>
      </c>
      <c r="AM96" s="167">
        <f t="shared" si="53"/>
        <v>521355.29</v>
      </c>
      <c r="AN96" s="167">
        <f t="shared" ref="AN96:AO96" si="54">SUM(AN87:AN95)</f>
        <v>531653.07000000007</v>
      </c>
      <c r="AO96" s="167">
        <f t="shared" si="54"/>
        <v>546915.21</v>
      </c>
      <c r="AP96" s="167">
        <f t="shared" ref="AP96:AQ96" si="55">SUM(AP87:AP95)</f>
        <v>534772.68000000005</v>
      </c>
      <c r="AQ96" s="167">
        <f t="shared" si="55"/>
        <v>438372</v>
      </c>
      <c r="AR96" s="168"/>
      <c r="AS96" s="162">
        <f>AS87+AS90+AS93+AS94+AS95</f>
        <v>928987</v>
      </c>
    </row>
    <row r="97" spans="1:46" s="47" customFormat="1" x14ac:dyDescent="0.35">
      <c r="A97" s="171">
        <f>+A86+1</f>
        <v>9</v>
      </c>
      <c r="B97" s="56" t="s">
        <v>43</v>
      </c>
      <c r="C97" s="57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9"/>
      <c r="O97" s="57"/>
      <c r="P97" s="58"/>
      <c r="Q97" s="58"/>
      <c r="R97" s="58"/>
      <c r="S97" s="58"/>
      <c r="T97" s="58"/>
      <c r="U97" s="234"/>
      <c r="V97" s="234"/>
      <c r="W97" s="234"/>
      <c r="X97" s="234"/>
      <c r="Y97" s="234"/>
      <c r="Z97" s="234"/>
      <c r="AA97" s="234"/>
      <c r="AB97" s="234"/>
      <c r="AC97" s="59"/>
      <c r="AD97" s="60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2"/>
      <c r="AS97" s="60"/>
    </row>
    <row r="98" spans="1:46" s="47" customFormat="1" x14ac:dyDescent="0.35">
      <c r="A98" s="171"/>
      <c r="B98" s="48" t="s">
        <v>37</v>
      </c>
      <c r="C98" s="49">
        <v>493022.56</v>
      </c>
      <c r="D98" s="50">
        <v>517321.32</v>
      </c>
      <c r="E98" s="50">
        <v>525402.15</v>
      </c>
      <c r="F98" s="50">
        <v>448898.43</v>
      </c>
      <c r="G98" s="50">
        <v>480194.19</v>
      </c>
      <c r="H98" s="50">
        <v>435941.36</v>
      </c>
      <c r="I98" s="50">
        <v>527229.75</v>
      </c>
      <c r="J98" s="50">
        <v>540075.62</v>
      </c>
      <c r="K98" s="50">
        <v>542723.25</v>
      </c>
      <c r="L98" s="50">
        <v>548230.72</v>
      </c>
      <c r="M98" s="50">
        <v>600662.03</v>
      </c>
      <c r="N98" s="51">
        <v>583571.18000000005</v>
      </c>
      <c r="O98" s="49">
        <v>687751.7</v>
      </c>
      <c r="P98" s="50">
        <v>832996</v>
      </c>
      <c r="Q98" s="50">
        <v>877252</v>
      </c>
      <c r="R98" s="50">
        <v>903308</v>
      </c>
      <c r="S98" s="50">
        <v>959971</v>
      </c>
      <c r="T98" s="50">
        <v>951128</v>
      </c>
      <c r="U98" s="232">
        <v>1120391</v>
      </c>
      <c r="V98" s="232">
        <v>1163640</v>
      </c>
      <c r="W98" s="232">
        <v>1192277</v>
      </c>
      <c r="X98" s="232">
        <v>1145245</v>
      </c>
      <c r="Y98" s="232">
        <v>1168981</v>
      </c>
      <c r="Z98" s="232">
        <v>1218467</v>
      </c>
      <c r="AA98" s="232">
        <v>1251462</v>
      </c>
      <c r="AB98" s="232">
        <v>1241159</v>
      </c>
      <c r="AC98" s="51"/>
      <c r="AD98" s="52">
        <f>O98-C98</f>
        <v>194729.13999999996</v>
      </c>
      <c r="AE98" s="53">
        <f>P98-D98</f>
        <v>315674.68</v>
      </c>
      <c r="AF98" s="53">
        <f>Q98-E98</f>
        <v>351849.85</v>
      </c>
      <c r="AG98" s="53">
        <f>R98-F98</f>
        <v>454409.57</v>
      </c>
      <c r="AH98" s="53">
        <f>S98-G98</f>
        <v>479776.81</v>
      </c>
      <c r="AI98" s="53">
        <f>T98-H98</f>
        <v>515186.64</v>
      </c>
      <c r="AJ98" s="53">
        <f>U98-I98</f>
        <v>593161.25</v>
      </c>
      <c r="AK98" s="53">
        <f>V98-J98</f>
        <v>623564.38</v>
      </c>
      <c r="AL98" s="53">
        <f>W98-K98</f>
        <v>649553.75</v>
      </c>
      <c r="AM98" s="53">
        <f>X98-L98</f>
        <v>597014.28</v>
      </c>
      <c r="AN98" s="53">
        <f>Y98-M98</f>
        <v>568318.97</v>
      </c>
      <c r="AO98" s="53">
        <f>Z98-N98</f>
        <v>634895.81999999995</v>
      </c>
      <c r="AP98" s="53">
        <f>AA98-O98</f>
        <v>563710.30000000005</v>
      </c>
      <c r="AQ98" s="53">
        <f>AB98-P98</f>
        <v>408163</v>
      </c>
      <c r="AR98" s="54"/>
      <c r="AS98" s="76">
        <f>IF(ISERROR(GETPIVOTDATA("VALUE",'CSS WK pvt'!$I$2,"DT_FILE",AS$8,"CD_CO",AS$6,"TRIM_CAT",TRIM(B98),"TRIM_LINE",A97))=TRUE,0,GETPIVOTDATA("VALUE",'CSS WK pvt'!$I$2,"DT_FILE",AS$8,"CD_CO",AS$6,"TRIM_CAT",TRIM(B98),"TRIM_LINE",A97))</f>
        <v>1241159</v>
      </c>
    </row>
    <row r="99" spans="1:46" s="47" customFormat="1" x14ac:dyDescent="0.35">
      <c r="A99" s="171"/>
      <c r="B99" s="254" t="s">
        <v>399</v>
      </c>
      <c r="C99" s="49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1"/>
      <c r="O99" s="49"/>
      <c r="P99" s="50"/>
      <c r="Q99" s="50"/>
      <c r="R99" s="50"/>
      <c r="S99" s="50"/>
      <c r="T99" s="50"/>
      <c r="U99" s="232"/>
      <c r="V99" s="232"/>
      <c r="W99" s="256">
        <f>W98-W100</f>
        <v>170461.86</v>
      </c>
      <c r="X99" s="256">
        <f>X98-X100</f>
        <v>145006.20999999996</v>
      </c>
      <c r="Y99" s="256">
        <f>Y98-Y100</f>
        <v>137855.52000000002</v>
      </c>
      <c r="Z99" s="256">
        <v>140038.51999999999</v>
      </c>
      <c r="AA99" s="256">
        <v>153587.75</v>
      </c>
      <c r="AB99" s="256">
        <v>134557.88</v>
      </c>
      <c r="AC99" s="51"/>
      <c r="AD99" s="52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4"/>
      <c r="AS99" s="76">
        <f>GETPIVOTDATA("VALUE",'CSS ESCO pvt'!$I$3,"DATE_FILE",$AS$8,"COMPANY",$AS$6,"TRIM_CAT","Residential-GRID","TRIM_LINE",A97)</f>
        <v>134557.88</v>
      </c>
    </row>
    <row r="100" spans="1:46" s="47" customFormat="1" x14ac:dyDescent="0.35">
      <c r="A100" s="171"/>
      <c r="B100" s="254" t="s">
        <v>400</v>
      </c>
      <c r="C100" s="49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1"/>
      <c r="O100" s="49"/>
      <c r="P100" s="50"/>
      <c r="Q100" s="50"/>
      <c r="R100" s="50"/>
      <c r="S100" s="50"/>
      <c r="T100" s="50"/>
      <c r="U100" s="232"/>
      <c r="V100" s="232"/>
      <c r="W100" s="256">
        <v>1021815.14</v>
      </c>
      <c r="X100" s="256">
        <v>1000238.79</v>
      </c>
      <c r="Y100" s="256">
        <v>1031125.48</v>
      </c>
      <c r="Z100" s="256">
        <v>1078428.48</v>
      </c>
      <c r="AA100" s="256">
        <v>1097874.25</v>
      </c>
      <c r="AB100" s="256">
        <v>1106601.1200000001</v>
      </c>
      <c r="AC100" s="51"/>
      <c r="AD100" s="52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4"/>
      <c r="AS100" s="92">
        <f>AS98-AS99</f>
        <v>1106601.1200000001</v>
      </c>
    </row>
    <row r="101" spans="1:46" s="47" customFormat="1" x14ac:dyDescent="0.35">
      <c r="A101" s="171"/>
      <c r="B101" s="48" t="s">
        <v>38</v>
      </c>
      <c r="C101" s="49">
        <v>72384.009999999995</v>
      </c>
      <c r="D101" s="50">
        <v>71025.97</v>
      </c>
      <c r="E101" s="50">
        <v>71888.23</v>
      </c>
      <c r="F101" s="50">
        <v>68120.87</v>
      </c>
      <c r="G101" s="50">
        <v>67227.91</v>
      </c>
      <c r="H101" s="50">
        <v>66591.66</v>
      </c>
      <c r="I101" s="50">
        <v>65653.649999999994</v>
      </c>
      <c r="J101" s="50">
        <v>63542.47</v>
      </c>
      <c r="K101" s="50">
        <v>62782.6</v>
      </c>
      <c r="L101" s="50">
        <v>63923.67</v>
      </c>
      <c r="M101" s="50">
        <v>64588.61</v>
      </c>
      <c r="N101" s="51">
        <v>64731.86</v>
      </c>
      <c r="O101" s="49">
        <v>68576.92</v>
      </c>
      <c r="P101" s="50">
        <v>71717</v>
      </c>
      <c r="Q101" s="50">
        <v>77183</v>
      </c>
      <c r="R101" s="50">
        <v>79439</v>
      </c>
      <c r="S101" s="50">
        <v>89023</v>
      </c>
      <c r="T101" s="50">
        <v>87490</v>
      </c>
      <c r="U101" s="232">
        <v>80253</v>
      </c>
      <c r="V101" s="232">
        <v>64166</v>
      </c>
      <c r="W101" s="232">
        <v>66787</v>
      </c>
      <c r="X101" s="232">
        <v>76869</v>
      </c>
      <c r="Y101" s="232">
        <v>72574</v>
      </c>
      <c r="Z101" s="232">
        <v>89075</v>
      </c>
      <c r="AA101" s="232">
        <v>101638</v>
      </c>
      <c r="AB101" s="232">
        <v>124577</v>
      </c>
      <c r="AC101" s="51"/>
      <c r="AD101" s="52">
        <f>O101-C101</f>
        <v>-3807.0899999999965</v>
      </c>
      <c r="AE101" s="53">
        <f>P101-D101</f>
        <v>691.02999999999884</v>
      </c>
      <c r="AF101" s="53">
        <f>Q101-E101</f>
        <v>5294.7700000000041</v>
      </c>
      <c r="AG101" s="53">
        <f>R101-F101</f>
        <v>11318.130000000005</v>
      </c>
      <c r="AH101" s="53">
        <f>S101-G101</f>
        <v>21795.089999999997</v>
      </c>
      <c r="AI101" s="53">
        <f>T101-H101</f>
        <v>20898.339999999997</v>
      </c>
      <c r="AJ101" s="53">
        <f>U101-I101</f>
        <v>14599.350000000006</v>
      </c>
      <c r="AK101" s="53">
        <f>V101-J101</f>
        <v>623.52999999999884</v>
      </c>
      <c r="AL101" s="53">
        <f>W101-K101</f>
        <v>4004.4000000000015</v>
      </c>
      <c r="AM101" s="53">
        <f>X101-L101</f>
        <v>12945.330000000002</v>
      </c>
      <c r="AN101" s="53">
        <f>Y101-M101</f>
        <v>7985.3899999999994</v>
      </c>
      <c r="AO101" s="53">
        <f>Z101-N101</f>
        <v>24343.14</v>
      </c>
      <c r="AP101" s="53">
        <f>AA101-O101</f>
        <v>33061.08</v>
      </c>
      <c r="AQ101" s="53">
        <f>AB101-P101</f>
        <v>52860</v>
      </c>
      <c r="AR101" s="54"/>
      <c r="AS101" s="76">
        <f>IF(ISERROR(GETPIVOTDATA("VALUE",'CSS WK pvt'!$I$2,"DT_FILE",AS$8,"CD_CO",AS$6,"TRIM_CAT",TRIM(B101),"TRIM_LINE",A97))=TRUE,0,GETPIVOTDATA("VALUE",'CSS WK pvt'!$I$2,"DT_FILE",AS$8,"CD_CO",AS$6,"TRIM_CAT",TRIM(B101),"TRIM_LINE",A97))</f>
        <v>124577</v>
      </c>
    </row>
    <row r="102" spans="1:46" s="47" customFormat="1" x14ac:dyDescent="0.35">
      <c r="A102" s="171"/>
      <c r="B102" s="254" t="s">
        <v>399</v>
      </c>
      <c r="C102" s="49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1"/>
      <c r="O102" s="49"/>
      <c r="P102" s="50"/>
      <c r="Q102" s="50"/>
      <c r="R102" s="50"/>
      <c r="S102" s="50"/>
      <c r="T102" s="50"/>
      <c r="U102" s="232"/>
      <c r="V102" s="232"/>
      <c r="W102" s="256">
        <f>W101-W103</f>
        <v>10998</v>
      </c>
      <c r="X102" s="256">
        <f>X101-X103</f>
        <v>11133.669999999998</v>
      </c>
      <c r="Y102" s="256">
        <f>Y101-Y103</f>
        <v>11389.129999999997</v>
      </c>
      <c r="Z102" s="256">
        <v>12905.3</v>
      </c>
      <c r="AA102" s="256">
        <v>11559.77</v>
      </c>
      <c r="AB102" s="256">
        <v>14158.59</v>
      </c>
      <c r="AC102" s="51"/>
      <c r="AD102" s="52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4"/>
      <c r="AS102" s="76">
        <f>GETPIVOTDATA("VALUE",'CSS ESCO pvt'!$I$3,"DATE_FILE",$AS$8,"COMPANY",$AS$6,"TRIM_CAT","Low Income Residential-GRID","TRIM_LINE",A97)</f>
        <v>14158.59</v>
      </c>
    </row>
    <row r="103" spans="1:46" s="47" customFormat="1" x14ac:dyDescent="0.35">
      <c r="A103" s="171"/>
      <c r="B103" s="254" t="s">
        <v>400</v>
      </c>
      <c r="C103" s="49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1"/>
      <c r="O103" s="49"/>
      <c r="P103" s="50"/>
      <c r="Q103" s="50"/>
      <c r="R103" s="50"/>
      <c r="S103" s="50"/>
      <c r="T103" s="50"/>
      <c r="U103" s="232"/>
      <c r="V103" s="232"/>
      <c r="W103" s="256">
        <v>55789</v>
      </c>
      <c r="X103" s="256">
        <v>65735.33</v>
      </c>
      <c r="Y103" s="256">
        <v>61184.87</v>
      </c>
      <c r="Z103" s="256">
        <v>76169.7</v>
      </c>
      <c r="AA103" s="256">
        <v>90078.23</v>
      </c>
      <c r="AB103" s="256">
        <v>110418.41</v>
      </c>
      <c r="AC103" s="51"/>
      <c r="AD103" s="52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4"/>
      <c r="AS103" s="92">
        <f>AS101-AS102</f>
        <v>110418.41</v>
      </c>
    </row>
    <row r="104" spans="1:46" s="47" customFormat="1" x14ac:dyDescent="0.35">
      <c r="A104" s="171"/>
      <c r="B104" s="48" t="s">
        <v>39</v>
      </c>
      <c r="C104" s="49">
        <v>56640.61</v>
      </c>
      <c r="D104" s="50">
        <v>45022.16</v>
      </c>
      <c r="E104" s="50">
        <v>48375.48</v>
      </c>
      <c r="F104" s="50">
        <v>35837.57</v>
      </c>
      <c r="G104" s="50">
        <v>31496.18</v>
      </c>
      <c r="H104" s="50">
        <v>33560.480000000003</v>
      </c>
      <c r="I104" s="50">
        <v>54668.27</v>
      </c>
      <c r="J104" s="50">
        <v>77119.41</v>
      </c>
      <c r="K104" s="50">
        <v>87931.46</v>
      </c>
      <c r="L104" s="50">
        <v>67644.87</v>
      </c>
      <c r="M104" s="50">
        <v>67731.509999999995</v>
      </c>
      <c r="N104" s="51">
        <v>64818.55</v>
      </c>
      <c r="O104" s="49">
        <v>60024.37</v>
      </c>
      <c r="P104" s="50">
        <v>131479</v>
      </c>
      <c r="Q104" s="50">
        <v>116493</v>
      </c>
      <c r="R104" s="50">
        <v>87838</v>
      </c>
      <c r="S104" s="50">
        <v>140632</v>
      </c>
      <c r="T104" s="50">
        <v>86907</v>
      </c>
      <c r="U104" s="232">
        <v>93820</v>
      </c>
      <c r="V104" s="232">
        <v>103513</v>
      </c>
      <c r="W104" s="232">
        <v>121849</v>
      </c>
      <c r="X104" s="232">
        <v>95086</v>
      </c>
      <c r="Y104" s="232">
        <v>91945</v>
      </c>
      <c r="Z104" s="232">
        <v>114423</v>
      </c>
      <c r="AA104" s="232">
        <v>82421</v>
      </c>
      <c r="AB104" s="232">
        <v>82534</v>
      </c>
      <c r="AC104" s="51"/>
      <c r="AD104" s="52">
        <f>O104-C104</f>
        <v>3383.760000000002</v>
      </c>
      <c r="AE104" s="53">
        <f>P104-D104</f>
        <v>86456.84</v>
      </c>
      <c r="AF104" s="53">
        <f>Q104-E104</f>
        <v>68117.51999999999</v>
      </c>
      <c r="AG104" s="53">
        <f>R104-F104</f>
        <v>52000.43</v>
      </c>
      <c r="AH104" s="53">
        <f>S104-G104</f>
        <v>109135.82</v>
      </c>
      <c r="AI104" s="53">
        <f>T104-H104</f>
        <v>53346.52</v>
      </c>
      <c r="AJ104" s="53">
        <f>U104-I104</f>
        <v>39151.730000000003</v>
      </c>
      <c r="AK104" s="53">
        <f>V104-J104</f>
        <v>26393.589999999997</v>
      </c>
      <c r="AL104" s="53">
        <f>W104-K104</f>
        <v>33917.539999999994</v>
      </c>
      <c r="AM104" s="53">
        <f>X104-L104</f>
        <v>27441.130000000005</v>
      </c>
      <c r="AN104" s="53">
        <f>Y104-M104</f>
        <v>24213.490000000005</v>
      </c>
      <c r="AO104" s="53">
        <f>Z104-N104</f>
        <v>49604.45</v>
      </c>
      <c r="AP104" s="53">
        <f>AA104-O104</f>
        <v>22396.629999999997</v>
      </c>
      <c r="AQ104" s="53">
        <f>AB104-P104</f>
        <v>-48945</v>
      </c>
      <c r="AR104" s="54"/>
      <c r="AS104" s="76">
        <f>IF(ISERROR(GETPIVOTDATA("VALUE",'CSS WK pvt'!$I$2,"DT_FILE",AS$8,"CD_CO",AS$6,"TRIM_CAT",TRIM(B104),"TRIM_LINE",A97))=TRUE,0,GETPIVOTDATA("VALUE",'CSS WK pvt'!$I$2,"DT_FILE",AS$8,"CD_CO",AS$6,"TRIM_CAT",TRIM(B104),"TRIM_LINE",A97))</f>
        <v>82534</v>
      </c>
    </row>
    <row r="105" spans="1:46" s="47" customFormat="1" x14ac:dyDescent="0.35">
      <c r="A105" s="171"/>
      <c r="B105" s="48" t="s">
        <v>40</v>
      </c>
      <c r="C105" s="49">
        <v>26493.82</v>
      </c>
      <c r="D105" s="50">
        <v>25794.67</v>
      </c>
      <c r="E105" s="50">
        <v>14649.23</v>
      </c>
      <c r="F105" s="50">
        <v>23985.79</v>
      </c>
      <c r="G105" s="50">
        <v>24765.62</v>
      </c>
      <c r="H105" s="50">
        <v>21129.47</v>
      </c>
      <c r="I105" s="50">
        <v>23016.99</v>
      </c>
      <c r="J105" s="50">
        <v>24158.34</v>
      </c>
      <c r="K105" s="50">
        <v>76881.960000000006</v>
      </c>
      <c r="L105" s="50">
        <v>65008.76</v>
      </c>
      <c r="M105" s="50">
        <v>61369.94</v>
      </c>
      <c r="N105" s="51">
        <v>42425.29</v>
      </c>
      <c r="O105" s="49">
        <v>29857.13</v>
      </c>
      <c r="P105" s="50">
        <v>92080</v>
      </c>
      <c r="Q105" s="50">
        <v>54647</v>
      </c>
      <c r="R105" s="50">
        <v>17989</v>
      </c>
      <c r="S105" s="50">
        <v>77283</v>
      </c>
      <c r="T105" s="50">
        <v>42670</v>
      </c>
      <c r="U105" s="232">
        <v>34384</v>
      </c>
      <c r="V105" s="232">
        <v>94275</v>
      </c>
      <c r="W105" s="232">
        <v>99263</v>
      </c>
      <c r="X105" s="232">
        <v>105509</v>
      </c>
      <c r="Y105" s="232">
        <v>65555</v>
      </c>
      <c r="Z105" s="232">
        <v>27133</v>
      </c>
      <c r="AA105" s="232">
        <v>10896</v>
      </c>
      <c r="AB105" s="232">
        <v>37907</v>
      </c>
      <c r="AC105" s="51"/>
      <c r="AD105" s="52">
        <f>O105-C105</f>
        <v>3363.3100000000013</v>
      </c>
      <c r="AE105" s="53">
        <f>P105-D105</f>
        <v>66285.33</v>
      </c>
      <c r="AF105" s="53">
        <f>Q105-E105</f>
        <v>39997.770000000004</v>
      </c>
      <c r="AG105" s="53">
        <f>R105-F105</f>
        <v>-5996.7900000000009</v>
      </c>
      <c r="AH105" s="53">
        <f>S105-G105</f>
        <v>52517.380000000005</v>
      </c>
      <c r="AI105" s="53">
        <f>T105-H105</f>
        <v>21540.53</v>
      </c>
      <c r="AJ105" s="53">
        <f>U105-I105</f>
        <v>11367.009999999998</v>
      </c>
      <c r="AK105" s="53">
        <f>V105-J105</f>
        <v>70116.66</v>
      </c>
      <c r="AL105" s="53">
        <f>W105-K105</f>
        <v>22381.039999999994</v>
      </c>
      <c r="AM105" s="53">
        <f>X105-L105</f>
        <v>40500.239999999998</v>
      </c>
      <c r="AN105" s="53">
        <f>Y105-M105</f>
        <v>4185.0599999999977</v>
      </c>
      <c r="AO105" s="53">
        <f>Z105-N105</f>
        <v>-15292.29</v>
      </c>
      <c r="AP105" s="53">
        <f>AA105-O105</f>
        <v>-18961.13</v>
      </c>
      <c r="AQ105" s="53">
        <f>AB105-P105</f>
        <v>-54173</v>
      </c>
      <c r="AR105" s="54"/>
      <c r="AS105" s="76">
        <f>IF(ISERROR(GETPIVOTDATA("VALUE",'CSS WK pvt'!$I$2,"DT_FILE",AS$8,"CD_CO",AS$6,"TRIM_CAT",TRIM(B105),"TRIM_LINE",A97))=TRUE,0,GETPIVOTDATA("VALUE",'CSS WK pvt'!$I$2,"DT_FILE",AS$8,"CD_CO",AS$6,"TRIM_CAT",TRIM(B105),"TRIM_LINE",A97))</f>
        <v>37907</v>
      </c>
    </row>
    <row r="106" spans="1:46" s="47" customFormat="1" x14ac:dyDescent="0.35">
      <c r="A106" s="171"/>
      <c r="B106" s="48" t="s">
        <v>41</v>
      </c>
      <c r="C106" s="49">
        <v>0.79</v>
      </c>
      <c r="D106" s="50">
        <v>348.28</v>
      </c>
      <c r="E106" s="50">
        <v>0</v>
      </c>
      <c r="F106" s="50">
        <v>16546.490000000002</v>
      </c>
      <c r="G106" s="50">
        <v>24948.97</v>
      </c>
      <c r="H106" s="50">
        <v>31340.82</v>
      </c>
      <c r="I106" s="50">
        <v>275.51</v>
      </c>
      <c r="J106" s="50">
        <v>101.35</v>
      </c>
      <c r="K106" s="50">
        <v>106.05</v>
      </c>
      <c r="L106" s="50">
        <v>22714.720000000001</v>
      </c>
      <c r="M106" s="50">
        <v>0.54</v>
      </c>
      <c r="N106" s="51">
        <v>14791.05</v>
      </c>
      <c r="O106" s="49">
        <v>47564.12</v>
      </c>
      <c r="P106" s="50">
        <v>24871</v>
      </c>
      <c r="Q106" s="50">
        <v>16296</v>
      </c>
      <c r="R106" s="50">
        <v>94878</v>
      </c>
      <c r="S106" s="50">
        <v>25651</v>
      </c>
      <c r="T106" s="50">
        <v>37076</v>
      </c>
      <c r="U106" s="232">
        <v>13918</v>
      </c>
      <c r="V106" s="232">
        <v>34606</v>
      </c>
      <c r="W106" s="232">
        <v>10213</v>
      </c>
      <c r="X106" s="232">
        <v>62866</v>
      </c>
      <c r="Y106" s="232">
        <v>30</v>
      </c>
      <c r="Z106" s="232">
        <v>37396</v>
      </c>
      <c r="AA106" s="232">
        <v>11434</v>
      </c>
      <c r="AB106" s="232">
        <v>3599</v>
      </c>
      <c r="AC106" s="51"/>
      <c r="AD106" s="52">
        <f>O106-C106</f>
        <v>47563.33</v>
      </c>
      <c r="AE106" s="53">
        <f>P106-D106</f>
        <v>24522.720000000001</v>
      </c>
      <c r="AF106" s="53">
        <f>Q106-E106</f>
        <v>16296</v>
      </c>
      <c r="AG106" s="53">
        <f>R106-F106</f>
        <v>78331.509999999995</v>
      </c>
      <c r="AH106" s="53">
        <f>S106-G106</f>
        <v>702.02999999999884</v>
      </c>
      <c r="AI106" s="53">
        <f>T106-H106</f>
        <v>5735.18</v>
      </c>
      <c r="AJ106" s="53">
        <f>U106-I106</f>
        <v>13642.49</v>
      </c>
      <c r="AK106" s="53">
        <f>V106-J106</f>
        <v>34504.65</v>
      </c>
      <c r="AL106" s="53">
        <f>W106-K106</f>
        <v>10106.950000000001</v>
      </c>
      <c r="AM106" s="53">
        <f>X106-L106</f>
        <v>40151.279999999999</v>
      </c>
      <c r="AN106" s="53">
        <f>Y106-M106</f>
        <v>29.46</v>
      </c>
      <c r="AO106" s="53">
        <f>Z106-N106</f>
        <v>22604.95</v>
      </c>
      <c r="AP106" s="53">
        <f>AA106-O106</f>
        <v>-36130.120000000003</v>
      </c>
      <c r="AQ106" s="53">
        <f>AB106-P106</f>
        <v>-21272</v>
      </c>
      <c r="AR106" s="54"/>
      <c r="AS106" s="76">
        <f>IF(ISERROR(GETPIVOTDATA("VALUE",'CSS WK pvt'!$I$2,"DT_FILE",AS$8,"CD_CO",AS$6,"TRIM_CAT",TRIM(B106),"TRIM_LINE",A97))=TRUE,0,GETPIVOTDATA("VALUE",'CSS WK pvt'!$I$2,"DT_FILE",AS$8,"CD_CO",AS$6,"TRIM_CAT",TRIM(B106),"TRIM_LINE",A97))</f>
        <v>3599</v>
      </c>
    </row>
    <row r="107" spans="1:46" s="152" customFormat="1" ht="15" thickBot="1" x14ac:dyDescent="0.4">
      <c r="A107" s="172"/>
      <c r="B107" s="63" t="s">
        <v>42</v>
      </c>
      <c r="C107" s="147">
        <f t="shared" ref="C107:Q107" si="56">SUM(C98:C106)</f>
        <v>648541.78999999992</v>
      </c>
      <c r="D107" s="148">
        <f t="shared" si="56"/>
        <v>659512.40000000014</v>
      </c>
      <c r="E107" s="148">
        <f t="shared" si="56"/>
        <v>660315.09</v>
      </c>
      <c r="F107" s="148">
        <f t="shared" si="56"/>
        <v>593389.15</v>
      </c>
      <c r="G107" s="148">
        <f t="shared" si="56"/>
        <v>628632.87</v>
      </c>
      <c r="H107" s="148">
        <f t="shared" si="56"/>
        <v>588563.78999999992</v>
      </c>
      <c r="I107" s="148">
        <f t="shared" si="56"/>
        <v>670844.17000000004</v>
      </c>
      <c r="J107" s="148">
        <f t="shared" si="56"/>
        <v>704997.19</v>
      </c>
      <c r="K107" s="148">
        <f t="shared" si="56"/>
        <v>770425.32</v>
      </c>
      <c r="L107" s="148">
        <f t="shared" si="56"/>
        <v>767522.74</v>
      </c>
      <c r="M107" s="148">
        <f t="shared" si="56"/>
        <v>794352.63000000012</v>
      </c>
      <c r="N107" s="149">
        <f t="shared" si="56"/>
        <v>770337.93000000017</v>
      </c>
      <c r="O107" s="147">
        <f t="shared" si="56"/>
        <v>893774.24</v>
      </c>
      <c r="P107" s="148">
        <f t="shared" si="56"/>
        <v>1153143</v>
      </c>
      <c r="Q107" s="148">
        <f t="shared" si="56"/>
        <v>1141871</v>
      </c>
      <c r="R107" s="148">
        <v>1183452</v>
      </c>
      <c r="S107" s="148">
        <v>1292560</v>
      </c>
      <c r="T107" s="148">
        <v>1205271</v>
      </c>
      <c r="U107" s="235">
        <v>1342766</v>
      </c>
      <c r="V107" s="235">
        <v>1460200</v>
      </c>
      <c r="W107" s="235">
        <f>SUM(W98+W101+W104+W105+W106)</f>
        <v>1490389</v>
      </c>
      <c r="X107" s="235">
        <f>SUM(X98+X101+X104+X105+X106)</f>
        <v>1485575</v>
      </c>
      <c r="Y107" s="235">
        <v>1399085</v>
      </c>
      <c r="Z107" s="235">
        <v>1486494</v>
      </c>
      <c r="AA107" s="235">
        <v>1457851</v>
      </c>
      <c r="AB107" s="235">
        <v>1489776</v>
      </c>
      <c r="AC107" s="149"/>
      <c r="AD107" s="45">
        <f>SUM(AD98:AD106)</f>
        <v>245232.44999999995</v>
      </c>
      <c r="AE107" s="150">
        <f t="shared" ref="AE107:AG107" si="57">SUM(AE98:AE106)</f>
        <v>493630.6</v>
      </c>
      <c r="AF107" s="150">
        <f t="shared" si="57"/>
        <v>481555.91000000003</v>
      </c>
      <c r="AG107" s="150">
        <f t="shared" si="57"/>
        <v>590062.85</v>
      </c>
      <c r="AH107" s="150">
        <f t="shared" ref="AH107:AI107" si="58">SUM(AH98:AH106)</f>
        <v>663927.13</v>
      </c>
      <c r="AI107" s="150">
        <f t="shared" si="58"/>
        <v>616707.21000000008</v>
      </c>
      <c r="AJ107" s="150">
        <f t="shared" ref="AJ107:AK107" si="59">SUM(AJ98:AJ106)</f>
        <v>671921.83</v>
      </c>
      <c r="AK107" s="150">
        <f t="shared" si="59"/>
        <v>755202.81</v>
      </c>
      <c r="AL107" s="150">
        <f t="shared" ref="AL107:AM107" si="60">SUM(AL98:AL106)</f>
        <v>719963.68</v>
      </c>
      <c r="AM107" s="150">
        <f t="shared" si="60"/>
        <v>718052.26</v>
      </c>
      <c r="AN107" s="150">
        <f t="shared" ref="AN107:AO107" si="61">SUM(AN98:AN106)</f>
        <v>604732.36999999988</v>
      </c>
      <c r="AO107" s="150">
        <f t="shared" si="61"/>
        <v>716156.06999999983</v>
      </c>
      <c r="AP107" s="150">
        <f t="shared" ref="AP107:AQ107" si="62">SUM(AP98:AP106)</f>
        <v>564076.76</v>
      </c>
      <c r="AQ107" s="150">
        <f t="shared" si="62"/>
        <v>336633</v>
      </c>
      <c r="AR107" s="151"/>
      <c r="AS107" s="45">
        <f>AS98+AS101+AS104+AS105+AS106</f>
        <v>1489776</v>
      </c>
    </row>
    <row r="108" spans="1:46" s="71" customFormat="1" x14ac:dyDescent="0.35">
      <c r="A108" s="171">
        <f>+A97+1</f>
        <v>10</v>
      </c>
      <c r="B108" s="88" t="s">
        <v>34</v>
      </c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1"/>
      <c r="O108" s="89"/>
      <c r="P108" s="90"/>
      <c r="Q108" s="90"/>
      <c r="R108" s="90"/>
      <c r="S108" s="90"/>
      <c r="T108" s="90"/>
      <c r="U108" s="227"/>
      <c r="V108" s="227"/>
      <c r="W108" s="227"/>
      <c r="X108" s="227"/>
      <c r="Y108" s="227"/>
      <c r="Z108" s="227"/>
      <c r="AA108" s="227"/>
      <c r="AB108" s="227"/>
      <c r="AC108" s="91"/>
      <c r="AD108" s="92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4"/>
      <c r="AS108" s="92"/>
    </row>
    <row r="109" spans="1:46" s="71" customFormat="1" x14ac:dyDescent="0.35">
      <c r="A109" s="171"/>
      <c r="B109" s="72" t="s">
        <v>37</v>
      </c>
      <c r="C109" s="95">
        <v>8413006</v>
      </c>
      <c r="D109" s="96">
        <v>7493859</v>
      </c>
      <c r="E109" s="96">
        <v>6882357</v>
      </c>
      <c r="F109" s="96">
        <v>7653126</v>
      </c>
      <c r="G109" s="96">
        <v>11866360</v>
      </c>
      <c r="H109" s="96">
        <v>15371241</v>
      </c>
      <c r="I109" s="96">
        <v>12995472</v>
      </c>
      <c r="J109" s="96">
        <v>7720909</v>
      </c>
      <c r="K109" s="96">
        <v>6879745</v>
      </c>
      <c r="L109" s="96">
        <v>8909312</v>
      </c>
      <c r="M109" s="96">
        <v>10332686</v>
      </c>
      <c r="N109" s="97">
        <v>7436933</v>
      </c>
      <c r="O109" s="95">
        <v>7922539</v>
      </c>
      <c r="P109" s="96">
        <v>7840372</v>
      </c>
      <c r="Q109" s="218">
        <v>7198773</v>
      </c>
      <c r="R109" s="218">
        <v>7936869</v>
      </c>
      <c r="S109" s="218">
        <v>11792346</v>
      </c>
      <c r="T109" s="218">
        <v>16704650</v>
      </c>
      <c r="U109" s="218">
        <v>13934448</v>
      </c>
      <c r="V109" s="248">
        <v>9620016</v>
      </c>
      <c r="W109" s="248">
        <v>7825932</v>
      </c>
      <c r="X109" s="248">
        <v>8891778</v>
      </c>
      <c r="Y109" s="248">
        <v>9919067</v>
      </c>
      <c r="Z109" s="248">
        <v>9515425</v>
      </c>
      <c r="AA109" s="248">
        <v>9285023</v>
      </c>
      <c r="AB109" s="248">
        <v>7886697</v>
      </c>
      <c r="AC109" s="222"/>
      <c r="AD109" s="98">
        <f>O109-C109</f>
        <v>-490467</v>
      </c>
      <c r="AE109" s="99">
        <f>P109-D109</f>
        <v>346513</v>
      </c>
      <c r="AF109" s="99">
        <f>Q109-E109</f>
        <v>316416</v>
      </c>
      <c r="AG109" s="99">
        <f>R109-F109</f>
        <v>283743</v>
      </c>
      <c r="AH109" s="99">
        <f>S109-G109</f>
        <v>-74014</v>
      </c>
      <c r="AI109" s="99">
        <f>T109-H109</f>
        <v>1333409</v>
      </c>
      <c r="AJ109" s="99">
        <f>U109-I109</f>
        <v>938976</v>
      </c>
      <c r="AK109" s="249">
        <f>IF(ISERROR(V109-J109)=TRUE,"N/A",V109-J109)</f>
        <v>1899107</v>
      </c>
      <c r="AL109" s="249">
        <f>IF(ISERROR(W109-K109)=TRUE,"N/A",W109-K109)</f>
        <v>946187</v>
      </c>
      <c r="AM109" s="249">
        <f>IF(ISERROR(X109-L109)=TRUE,"N/A",X109-L109)</f>
        <v>-17534</v>
      </c>
      <c r="AN109" s="249">
        <f>IF(ISERROR(Y109-M109)=TRUE,"N/A",Y109-M109)</f>
        <v>-413619</v>
      </c>
      <c r="AO109" s="249">
        <f>IF(ISERROR(Z109-N109)=TRUE,"N/A",Z109-N109)</f>
        <v>2078492</v>
      </c>
      <c r="AP109" s="249">
        <f>IF(ISERROR(AA109-O109)=TRUE,"N/A",AA109-O109)</f>
        <v>1362484</v>
      </c>
      <c r="AQ109" s="249">
        <f>IF(ISERROR(AB109-P109)=TRUE,"N/A",AB109-P109)</f>
        <v>46325</v>
      </c>
      <c r="AR109" s="100"/>
      <c r="AS109" s="206">
        <f>AT109</f>
        <v>7886697</v>
      </c>
      <c r="AT109" s="248">
        <v>7886697</v>
      </c>
    </row>
    <row r="110" spans="1:46" s="71" customFormat="1" x14ac:dyDescent="0.35">
      <c r="A110" s="171"/>
      <c r="B110" s="72" t="s">
        <v>38</v>
      </c>
      <c r="C110" s="95">
        <v>131191</v>
      </c>
      <c r="D110" s="96">
        <v>115954</v>
      </c>
      <c r="E110" s="96">
        <v>88660</v>
      </c>
      <c r="F110" s="96">
        <v>72239</v>
      </c>
      <c r="G110" s="96">
        <v>85018</v>
      </c>
      <c r="H110" s="96">
        <v>96604</v>
      </c>
      <c r="I110" s="96">
        <v>77551</v>
      </c>
      <c r="J110" s="96">
        <v>70760</v>
      </c>
      <c r="K110" s="96">
        <v>83984</v>
      </c>
      <c r="L110" s="96">
        <v>115271</v>
      </c>
      <c r="M110" s="96">
        <v>140170</v>
      </c>
      <c r="N110" s="97">
        <v>120748</v>
      </c>
      <c r="O110" s="95">
        <v>116131</v>
      </c>
      <c r="P110" s="96">
        <v>118459</v>
      </c>
      <c r="Q110" s="218">
        <v>96903</v>
      </c>
      <c r="R110" s="218">
        <v>82914</v>
      </c>
      <c r="S110" s="218">
        <v>91482</v>
      </c>
      <c r="T110" s="218">
        <v>120540</v>
      </c>
      <c r="U110" s="218">
        <v>100229</v>
      </c>
      <c r="V110" s="248">
        <v>88888</v>
      </c>
      <c r="W110" s="248">
        <v>88198</v>
      </c>
      <c r="X110" s="248">
        <v>125653</v>
      </c>
      <c r="Y110" s="248">
        <v>162582</v>
      </c>
      <c r="Z110" s="248">
        <v>160373</v>
      </c>
      <c r="AA110" s="248">
        <v>178449</v>
      </c>
      <c r="AB110" s="248">
        <v>147515</v>
      </c>
      <c r="AC110" s="222"/>
      <c r="AD110" s="98">
        <f>O110-C110</f>
        <v>-15060</v>
      </c>
      <c r="AE110" s="99">
        <f>P110-D110</f>
        <v>2505</v>
      </c>
      <c r="AF110" s="99">
        <f>Q110-E110</f>
        <v>8243</v>
      </c>
      <c r="AG110" s="99">
        <f>R110-F110</f>
        <v>10675</v>
      </c>
      <c r="AH110" s="99">
        <f>S110-G110</f>
        <v>6464</v>
      </c>
      <c r="AI110" s="99">
        <f>T110-H110</f>
        <v>23936</v>
      </c>
      <c r="AJ110" s="99">
        <f>U110-I110</f>
        <v>22678</v>
      </c>
      <c r="AK110" s="249">
        <f>IF(ISERROR(V110-J110)=TRUE,"N/A",V110-J110)</f>
        <v>18128</v>
      </c>
      <c r="AL110" s="249">
        <f>IF(ISERROR(W110-K110)=TRUE,"N/A",W110-K110)</f>
        <v>4214</v>
      </c>
      <c r="AM110" s="249">
        <f>IF(ISERROR(X110-L110)=TRUE,"N/A",X110-L110)</f>
        <v>10382</v>
      </c>
      <c r="AN110" s="249">
        <f>IF(ISERROR(Y110-M110)=TRUE,"N/A",Y110-M110)</f>
        <v>22412</v>
      </c>
      <c r="AO110" s="249">
        <f>IF(ISERROR(Z110-N110)=TRUE,"N/A",Z110-N110)</f>
        <v>39625</v>
      </c>
      <c r="AP110" s="249">
        <f>IF(ISERROR(AA110-O110)=TRUE,"N/A",AA110-O110)</f>
        <v>62318</v>
      </c>
      <c r="AQ110" s="249">
        <f>IF(ISERROR(AB110-P110)=TRUE,"N/A",AB110-P110)</f>
        <v>29056</v>
      </c>
      <c r="AR110" s="100"/>
      <c r="AS110" s="206">
        <f t="shared" ref="AS110:AS113" si="63">AT110</f>
        <v>147515</v>
      </c>
      <c r="AT110" s="248">
        <v>147515</v>
      </c>
    </row>
    <row r="111" spans="1:46" s="71" customFormat="1" x14ac:dyDescent="0.35">
      <c r="A111" s="171"/>
      <c r="B111" s="72" t="s">
        <v>39</v>
      </c>
      <c r="C111" s="95">
        <v>1833698</v>
      </c>
      <c r="D111" s="96">
        <v>1825790</v>
      </c>
      <c r="E111" s="96">
        <v>1636051</v>
      </c>
      <c r="F111" s="96">
        <v>1927752</v>
      </c>
      <c r="G111" s="96">
        <v>2350383</v>
      </c>
      <c r="H111" s="96">
        <v>3134952</v>
      </c>
      <c r="I111" s="96">
        <v>3081535</v>
      </c>
      <c r="J111" s="96">
        <v>1955153</v>
      </c>
      <c r="K111" s="96">
        <v>1642559</v>
      </c>
      <c r="L111" s="96">
        <v>1868784</v>
      </c>
      <c r="M111" s="96">
        <v>2471374</v>
      </c>
      <c r="N111" s="97">
        <v>1402405</v>
      </c>
      <c r="O111" s="95">
        <v>1825458</v>
      </c>
      <c r="P111" s="96">
        <v>1536033</v>
      </c>
      <c r="Q111" s="218">
        <v>1390111</v>
      </c>
      <c r="R111" s="218">
        <v>1442209</v>
      </c>
      <c r="S111" s="218">
        <v>1972630</v>
      </c>
      <c r="T111" s="218">
        <v>2764757</v>
      </c>
      <c r="U111" s="218">
        <v>2564352</v>
      </c>
      <c r="V111" s="248">
        <v>1843444</v>
      </c>
      <c r="W111" s="248">
        <v>1683387</v>
      </c>
      <c r="X111" s="248">
        <v>1745283</v>
      </c>
      <c r="Y111" s="248">
        <v>2044759</v>
      </c>
      <c r="Z111" s="248">
        <v>1833425</v>
      </c>
      <c r="AA111" s="248">
        <v>1869907</v>
      </c>
      <c r="AB111" s="248">
        <v>1740209</v>
      </c>
      <c r="AC111" s="222"/>
      <c r="AD111" s="98">
        <f>O111-C111</f>
        <v>-8240</v>
      </c>
      <c r="AE111" s="99">
        <f>P111-D111</f>
        <v>-289757</v>
      </c>
      <c r="AF111" s="99">
        <f>Q111-E111</f>
        <v>-245940</v>
      </c>
      <c r="AG111" s="99">
        <f>R111-F111</f>
        <v>-485543</v>
      </c>
      <c r="AH111" s="99">
        <f>S111-G111</f>
        <v>-377753</v>
      </c>
      <c r="AI111" s="99">
        <f>T111-H111</f>
        <v>-370195</v>
      </c>
      <c r="AJ111" s="99">
        <f>U111-I111</f>
        <v>-517183</v>
      </c>
      <c r="AK111" s="249">
        <f>IF(ISERROR(V111-J111)=TRUE,"N/A",V111-J111)</f>
        <v>-111709</v>
      </c>
      <c r="AL111" s="249">
        <f>IF(ISERROR(W111-K111)=TRUE,"N/A",W111-K111)</f>
        <v>40828</v>
      </c>
      <c r="AM111" s="249">
        <f>IF(ISERROR(X111-L111)=TRUE,"N/A",X111-L111)</f>
        <v>-123501</v>
      </c>
      <c r="AN111" s="249">
        <f>IF(ISERROR(Y111-M111)=TRUE,"N/A",Y111-M111)</f>
        <v>-426615</v>
      </c>
      <c r="AO111" s="249">
        <f>IF(ISERROR(Z111-N111)=TRUE,"N/A",Z111-N111)</f>
        <v>431020</v>
      </c>
      <c r="AP111" s="249">
        <f>IF(ISERROR(AA111-O111)=TRUE,"N/A",AA111-O111)</f>
        <v>44449</v>
      </c>
      <c r="AQ111" s="249">
        <f>IF(ISERROR(AB111-P111)=TRUE,"N/A",AB111-P111)</f>
        <v>204176</v>
      </c>
      <c r="AR111" s="100"/>
      <c r="AS111" s="206">
        <f t="shared" si="63"/>
        <v>1740209</v>
      </c>
      <c r="AT111" s="248">
        <v>1740209</v>
      </c>
    </row>
    <row r="112" spans="1:46" s="71" customFormat="1" x14ac:dyDescent="0.35">
      <c r="A112" s="171"/>
      <c r="B112" s="72" t="s">
        <v>40</v>
      </c>
      <c r="C112" s="95">
        <v>1300650</v>
      </c>
      <c r="D112" s="96">
        <v>1267725</v>
      </c>
      <c r="E112" s="96">
        <v>1312322</v>
      </c>
      <c r="F112" s="96">
        <v>1443259</v>
      </c>
      <c r="G112" s="96">
        <v>1588852</v>
      </c>
      <c r="H112" s="96">
        <v>2297707</v>
      </c>
      <c r="I112" s="96">
        <v>2069118</v>
      </c>
      <c r="J112" s="96">
        <v>1576700</v>
      </c>
      <c r="K112" s="96">
        <v>1299078</v>
      </c>
      <c r="L112" s="96">
        <v>1284619</v>
      </c>
      <c r="M112" s="96">
        <v>1868766</v>
      </c>
      <c r="N112" s="97">
        <v>950888</v>
      </c>
      <c r="O112" s="95">
        <v>1199874</v>
      </c>
      <c r="P112" s="96">
        <v>1169155</v>
      </c>
      <c r="Q112" s="218">
        <v>1048582</v>
      </c>
      <c r="R112" s="218">
        <v>983243</v>
      </c>
      <c r="S112" s="218">
        <v>1361001</v>
      </c>
      <c r="T112" s="218">
        <v>1882193</v>
      </c>
      <c r="U112" s="218">
        <v>1780088</v>
      </c>
      <c r="V112" s="248">
        <v>1541109</v>
      </c>
      <c r="W112" s="248">
        <v>1350079</v>
      </c>
      <c r="X112" s="248">
        <v>1134977</v>
      </c>
      <c r="Y112" s="248">
        <v>1299464</v>
      </c>
      <c r="Z112" s="248">
        <v>1190853</v>
      </c>
      <c r="AA112" s="248">
        <v>1200458</v>
      </c>
      <c r="AB112" s="248">
        <v>1077734</v>
      </c>
      <c r="AC112" s="222"/>
      <c r="AD112" s="98">
        <f>O112-C112</f>
        <v>-100776</v>
      </c>
      <c r="AE112" s="99">
        <f>P112-D112</f>
        <v>-98570</v>
      </c>
      <c r="AF112" s="99">
        <f>Q112-E112</f>
        <v>-263740</v>
      </c>
      <c r="AG112" s="99">
        <f>R112-F112</f>
        <v>-460016</v>
      </c>
      <c r="AH112" s="99">
        <f>S112-G112</f>
        <v>-227851</v>
      </c>
      <c r="AI112" s="99">
        <f>T112-H112</f>
        <v>-415514</v>
      </c>
      <c r="AJ112" s="99">
        <f>U112-I112</f>
        <v>-289030</v>
      </c>
      <c r="AK112" s="249">
        <f>IF(ISERROR(V112-J112)=TRUE,"N/A",V112-J112)</f>
        <v>-35591</v>
      </c>
      <c r="AL112" s="249">
        <f>IF(ISERROR(W112-K112)=TRUE,"N/A",W112-K112)</f>
        <v>51001</v>
      </c>
      <c r="AM112" s="249">
        <f>IF(ISERROR(X112-L112)=TRUE,"N/A",X112-L112)</f>
        <v>-149642</v>
      </c>
      <c r="AN112" s="249">
        <f>IF(ISERROR(Y112-M112)=TRUE,"N/A",Y112-M112)</f>
        <v>-569302</v>
      </c>
      <c r="AO112" s="249">
        <f>IF(ISERROR(Z112-N112)=TRUE,"N/A",Z112-N112)</f>
        <v>239965</v>
      </c>
      <c r="AP112" s="249">
        <f>IF(ISERROR(AA112-O112)=TRUE,"N/A",AA112-O112)</f>
        <v>584</v>
      </c>
      <c r="AQ112" s="249">
        <f>IF(ISERROR(AB112-P112)=TRUE,"N/A",AB112-P112)</f>
        <v>-91421</v>
      </c>
      <c r="AR112" s="100"/>
      <c r="AS112" s="206">
        <f t="shared" si="63"/>
        <v>1077734</v>
      </c>
      <c r="AT112" s="248">
        <v>1077734</v>
      </c>
    </row>
    <row r="113" spans="1:46" s="71" customFormat="1" x14ac:dyDescent="0.35">
      <c r="A113" s="171"/>
      <c r="B113" s="72" t="s">
        <v>41</v>
      </c>
      <c r="C113" s="95">
        <v>1121217</v>
      </c>
      <c r="D113" s="96">
        <v>1025131</v>
      </c>
      <c r="E113" s="96">
        <v>1330312</v>
      </c>
      <c r="F113" s="96">
        <v>1003118</v>
      </c>
      <c r="G113" s="96">
        <v>1407782</v>
      </c>
      <c r="H113" s="96">
        <v>1424500</v>
      </c>
      <c r="I113" s="96">
        <v>1469728</v>
      </c>
      <c r="J113" s="96">
        <v>1189301</v>
      </c>
      <c r="K113" s="96">
        <v>1006563</v>
      </c>
      <c r="L113" s="96">
        <v>1048184</v>
      </c>
      <c r="M113" s="96">
        <v>317552</v>
      </c>
      <c r="N113" s="97">
        <v>2033847</v>
      </c>
      <c r="O113" s="95">
        <v>-2284181</v>
      </c>
      <c r="P113" s="96">
        <v>2001093</v>
      </c>
      <c r="Q113" s="218">
        <v>3122907</v>
      </c>
      <c r="R113" s="218">
        <v>1087026</v>
      </c>
      <c r="S113" s="218">
        <v>1249553</v>
      </c>
      <c r="T113" s="218">
        <v>1261163</v>
      </c>
      <c r="U113" s="218">
        <v>1390015</v>
      </c>
      <c r="V113" s="248">
        <v>1098838</v>
      </c>
      <c r="W113" s="248">
        <v>1075518</v>
      </c>
      <c r="X113" s="248">
        <v>1154476</v>
      </c>
      <c r="Y113" s="248">
        <v>609487</v>
      </c>
      <c r="Z113" s="248">
        <v>1348468</v>
      </c>
      <c r="AA113" s="248">
        <v>1202429</v>
      </c>
      <c r="AB113" s="248">
        <v>757740</v>
      </c>
      <c r="AC113" s="222"/>
      <c r="AD113" s="98">
        <f>O113-C113</f>
        <v>-3405398</v>
      </c>
      <c r="AE113" s="99">
        <f>P113-D113</f>
        <v>975962</v>
      </c>
      <c r="AF113" s="99">
        <f>Q113-E113</f>
        <v>1792595</v>
      </c>
      <c r="AG113" s="99">
        <f>R113-F113</f>
        <v>83908</v>
      </c>
      <c r="AH113" s="99">
        <f>S113-G113</f>
        <v>-158229</v>
      </c>
      <c r="AI113" s="99">
        <f>T113-H113</f>
        <v>-163337</v>
      </c>
      <c r="AJ113" s="99">
        <f>U113-I113</f>
        <v>-79713</v>
      </c>
      <c r="AK113" s="249">
        <f>IF(ISERROR(V113-J113)=TRUE,"N/A",V113-J113)</f>
        <v>-90463</v>
      </c>
      <c r="AL113" s="249">
        <f>IF(ISERROR(W113-K113)=TRUE,"N/A",W113-K113)</f>
        <v>68955</v>
      </c>
      <c r="AM113" s="249">
        <f>IF(ISERROR(X113-L113)=TRUE,"N/A",X113-L113)</f>
        <v>106292</v>
      </c>
      <c r="AN113" s="249">
        <f>IF(ISERROR(Y113-M113)=TRUE,"N/A",Y113-M113)</f>
        <v>291935</v>
      </c>
      <c r="AO113" s="249">
        <f>IF(ISERROR(Z113-N113)=TRUE,"N/A",Z113-N113)</f>
        <v>-685379</v>
      </c>
      <c r="AP113" s="249">
        <f>IF(ISERROR(AA113-O113)=TRUE,"N/A",AA113-O113)</f>
        <v>3486610</v>
      </c>
      <c r="AQ113" s="249">
        <f>IF(ISERROR(AB113-P113)=TRUE,"N/A",AB113-P113)</f>
        <v>-1243353</v>
      </c>
      <c r="AR113" s="100"/>
      <c r="AS113" s="206">
        <f t="shared" si="63"/>
        <v>757740</v>
      </c>
      <c r="AT113" s="248">
        <v>757740</v>
      </c>
    </row>
    <row r="114" spans="1:46" s="87" customFormat="1" x14ac:dyDescent="0.35">
      <c r="A114" s="172"/>
      <c r="B114" s="72" t="s">
        <v>42</v>
      </c>
      <c r="C114" s="159">
        <f>SUM(C109:C113)</f>
        <v>12799762</v>
      </c>
      <c r="D114" s="160">
        <f t="shared" ref="D114:AA114" si="64">SUM(D109:D113)</f>
        <v>11728459</v>
      </c>
      <c r="E114" s="160">
        <f t="shared" si="64"/>
        <v>11249702</v>
      </c>
      <c r="F114" s="160">
        <f t="shared" si="64"/>
        <v>12099494</v>
      </c>
      <c r="G114" s="160">
        <f t="shared" si="64"/>
        <v>17298395</v>
      </c>
      <c r="H114" s="160">
        <f t="shared" si="64"/>
        <v>22325004</v>
      </c>
      <c r="I114" s="160">
        <f t="shared" si="64"/>
        <v>19693404</v>
      </c>
      <c r="J114" s="160">
        <f t="shared" si="64"/>
        <v>12512823</v>
      </c>
      <c r="K114" s="160">
        <f t="shared" si="64"/>
        <v>10911929</v>
      </c>
      <c r="L114" s="160">
        <f t="shared" si="64"/>
        <v>13226170</v>
      </c>
      <c r="M114" s="160">
        <f t="shared" si="64"/>
        <v>15130548</v>
      </c>
      <c r="N114" s="161">
        <f t="shared" si="64"/>
        <v>11944821</v>
      </c>
      <c r="O114" s="159">
        <f t="shared" si="64"/>
        <v>8779821</v>
      </c>
      <c r="P114" s="160">
        <f t="shared" si="64"/>
        <v>12665112</v>
      </c>
      <c r="Q114" s="160">
        <f t="shared" si="64"/>
        <v>12857276</v>
      </c>
      <c r="R114" s="160">
        <f t="shared" si="64"/>
        <v>11532261</v>
      </c>
      <c r="S114" s="160">
        <f t="shared" si="64"/>
        <v>16467012</v>
      </c>
      <c r="T114" s="160">
        <f t="shared" si="64"/>
        <v>22733303</v>
      </c>
      <c r="U114" s="160">
        <f t="shared" si="64"/>
        <v>19769132</v>
      </c>
      <c r="V114" s="160">
        <f t="shared" si="64"/>
        <v>14192295</v>
      </c>
      <c r="W114" s="160">
        <f t="shared" si="64"/>
        <v>12023114</v>
      </c>
      <c r="X114" s="160">
        <f t="shared" si="64"/>
        <v>13052167</v>
      </c>
      <c r="Y114" s="160">
        <f t="shared" si="64"/>
        <v>14035359</v>
      </c>
      <c r="Z114" s="160">
        <v>14048544</v>
      </c>
      <c r="AA114" s="160">
        <f t="shared" si="64"/>
        <v>13736266</v>
      </c>
      <c r="AB114" s="229">
        <v>11609895</v>
      </c>
      <c r="AC114" s="161"/>
      <c r="AD114" s="101">
        <f t="shared" ref="AD114:AS121" si="65">SUM(AD109:AD113)</f>
        <v>-4019941</v>
      </c>
      <c r="AE114" s="162">
        <f t="shared" ref="AE114:AG114" si="66">SUM(AE109:AE113)</f>
        <v>936653</v>
      </c>
      <c r="AF114" s="162">
        <f t="shared" si="66"/>
        <v>1607574</v>
      </c>
      <c r="AG114" s="162">
        <f t="shared" si="66"/>
        <v>-567233</v>
      </c>
      <c r="AH114" s="162">
        <f t="shared" ref="AH114:AI114" si="67">SUM(AH109:AH113)</f>
        <v>-831383</v>
      </c>
      <c r="AI114" s="162">
        <f t="shared" si="67"/>
        <v>408299</v>
      </c>
      <c r="AJ114" s="162">
        <f t="shared" ref="AJ114" si="68">SUM(AJ109:AJ113)</f>
        <v>75728</v>
      </c>
      <c r="AK114" s="250">
        <f>IF(AK113="N/A","N/A",SUM(AK109:AK113))</f>
        <v>1679472</v>
      </c>
      <c r="AL114" s="250">
        <f>IF(AL113="N/A","N/A",SUM(AL109:AL113))</f>
        <v>1111185</v>
      </c>
      <c r="AM114" s="250">
        <f>IF(AM113="N/A","N/A",SUM(AM109:AM113))</f>
        <v>-174003</v>
      </c>
      <c r="AN114" s="250">
        <f>IF(AN113="N/A","N/A",SUM(AN109:AN113))</f>
        <v>-1095189</v>
      </c>
      <c r="AO114" s="250">
        <f>IF(AO113="N/A","N/A",SUM(AO109:AO113))</f>
        <v>2103723</v>
      </c>
      <c r="AP114" s="250">
        <f>IF(AP113="N/A","N/A",SUM(AP109:AP113))</f>
        <v>4956445</v>
      </c>
      <c r="AQ114" s="250">
        <f>IF(AQ113="N/A","N/A",SUM(AQ109:AQ113))</f>
        <v>-1055217</v>
      </c>
      <c r="AR114" s="163"/>
      <c r="AS114" s="303">
        <f t="shared" si="65"/>
        <v>11609895</v>
      </c>
      <c r="AT114" s="160">
        <v>11609895</v>
      </c>
    </row>
    <row r="115" spans="1:46" s="47" customFormat="1" x14ac:dyDescent="0.35">
      <c r="A115" s="171">
        <f>+A108+1</f>
        <v>11</v>
      </c>
      <c r="B115" s="56" t="s">
        <v>35</v>
      </c>
      <c r="C115" s="57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9"/>
      <c r="O115" s="57"/>
      <c r="P115" s="58"/>
      <c r="Q115" s="58"/>
      <c r="R115" s="58"/>
      <c r="S115" s="221"/>
      <c r="T115" s="58"/>
      <c r="U115" s="234"/>
      <c r="V115" s="234"/>
      <c r="W115" s="234"/>
      <c r="X115" s="234"/>
      <c r="Y115" s="234"/>
      <c r="Z115" s="234"/>
      <c r="AA115" s="234"/>
      <c r="AB115" s="234"/>
      <c r="AC115" s="59"/>
      <c r="AD115" s="60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2"/>
      <c r="AS115" s="304"/>
      <c r="AT115" s="234"/>
    </row>
    <row r="116" spans="1:46" s="47" customFormat="1" x14ac:dyDescent="0.35">
      <c r="A116" s="171"/>
      <c r="B116" s="48" t="s">
        <v>37</v>
      </c>
      <c r="C116" s="115">
        <f>C130-C123</f>
        <v>964451.8</v>
      </c>
      <c r="D116" s="116">
        <f t="shared" ref="D116:O116" si="69">D130-D123</f>
        <v>885026.44</v>
      </c>
      <c r="E116" s="116">
        <f t="shared" si="69"/>
        <v>948444.29999999993</v>
      </c>
      <c r="F116" s="116">
        <f t="shared" si="69"/>
        <v>835116.07999999984</v>
      </c>
      <c r="G116" s="116">
        <f t="shared" si="69"/>
        <v>1466563.31</v>
      </c>
      <c r="H116" s="116">
        <f t="shared" si="69"/>
        <v>1893474.63</v>
      </c>
      <c r="I116" s="116">
        <f t="shared" si="69"/>
        <v>1702039.5399999998</v>
      </c>
      <c r="J116" s="116">
        <f t="shared" si="69"/>
        <v>1308529.1100000001</v>
      </c>
      <c r="K116" s="116">
        <f t="shared" si="69"/>
        <v>676738.5</v>
      </c>
      <c r="L116" s="116">
        <f t="shared" si="69"/>
        <v>1202677.9499999997</v>
      </c>
      <c r="M116" s="116">
        <f t="shared" si="69"/>
        <v>1414476.54</v>
      </c>
      <c r="N116" s="117">
        <f t="shared" si="69"/>
        <v>1167237.93</v>
      </c>
      <c r="O116" s="115">
        <f t="shared" si="69"/>
        <v>1219451.52</v>
      </c>
      <c r="P116" s="116">
        <f t="shared" ref="P116:Q116" si="70">P130-P123</f>
        <v>1164026.48</v>
      </c>
      <c r="Q116" s="116">
        <f t="shared" si="70"/>
        <v>1084223.07</v>
      </c>
      <c r="R116" s="116">
        <f t="shared" ref="R116:S116" si="71">R130-R123</f>
        <v>1276079.83</v>
      </c>
      <c r="S116" s="116">
        <f t="shared" si="71"/>
        <v>1815272.53</v>
      </c>
      <c r="T116" s="116">
        <f t="shared" ref="T116:U116" si="72">T130-T123</f>
        <v>2915906.7299999995</v>
      </c>
      <c r="U116" s="116">
        <f t="shared" si="72"/>
        <v>1997871.1800000002</v>
      </c>
      <c r="V116" s="116">
        <f t="shared" ref="V116:W116" si="73">V130-V123</f>
        <v>1271814.76</v>
      </c>
      <c r="W116" s="116">
        <f t="shared" si="73"/>
        <v>2691744.79</v>
      </c>
      <c r="X116" s="116">
        <f t="shared" ref="X116:Y116" si="74">X130-X123</f>
        <v>1313424.4400000002</v>
      </c>
      <c r="Y116" s="116">
        <f t="shared" si="74"/>
        <v>1244614.6800000002</v>
      </c>
      <c r="Z116" s="116">
        <v>1514608.3</v>
      </c>
      <c r="AA116" s="116">
        <f t="shared" ref="AA116" si="75">AA130-AA123</f>
        <v>1420137.31</v>
      </c>
      <c r="AB116" s="236">
        <v>1294680.4700000002</v>
      </c>
      <c r="AC116" s="223"/>
      <c r="AD116" s="44">
        <f>O116-C116</f>
        <v>254999.71999999997</v>
      </c>
      <c r="AE116" s="118">
        <f>P116-D116</f>
        <v>279000.04000000004</v>
      </c>
      <c r="AF116" s="118">
        <f>Q116-E116</f>
        <v>135778.77000000014</v>
      </c>
      <c r="AG116" s="118">
        <f>R116-F116</f>
        <v>440963.75000000023</v>
      </c>
      <c r="AH116" s="118">
        <f>S116-G116</f>
        <v>348709.22</v>
      </c>
      <c r="AI116" s="118">
        <f>T116-H116</f>
        <v>1022432.0999999996</v>
      </c>
      <c r="AJ116" s="118">
        <f>U116-I116</f>
        <v>295831.64000000036</v>
      </c>
      <c r="AK116" s="249">
        <f>IF(ISERROR(V116-J116)=TRUE,"N/A",V116-J116)</f>
        <v>-36714.350000000093</v>
      </c>
      <c r="AL116" s="249">
        <f>IF(ISERROR(W116-K116)=TRUE,"N/A",W116-K116)</f>
        <v>2015006.29</v>
      </c>
      <c r="AM116" s="249">
        <f>IF(ISERROR(X116-L116)=TRUE,"N/A",X116-L116)</f>
        <v>110746.49000000046</v>
      </c>
      <c r="AN116" s="249">
        <f>IF(ISERROR(Y116-M116)=TRUE,"N/A",Y116-M116)</f>
        <v>-169861.85999999987</v>
      </c>
      <c r="AO116" s="249">
        <f>IF(ISERROR(Z116-N116)=TRUE,"N/A",Z116-N116)</f>
        <v>347370.37000000011</v>
      </c>
      <c r="AP116" s="249">
        <f>IF(ISERROR(AA116-O116)=TRUE,"N/A",AA116-O116)</f>
        <v>200685.79000000004</v>
      </c>
      <c r="AQ116" s="249">
        <f>IF(ISERROR(AB116-P116)=TRUE,"N/A",AB116-P116)</f>
        <v>130653.99000000022</v>
      </c>
      <c r="AR116" s="119"/>
      <c r="AS116" s="206">
        <f t="shared" ref="AS116:AS120" si="76">AT116</f>
        <v>1294680.4700000002</v>
      </c>
      <c r="AT116" s="116">
        <v>1294680.4700000002</v>
      </c>
    </row>
    <row r="117" spans="1:46" s="47" customFormat="1" x14ac:dyDescent="0.35">
      <c r="A117" s="171"/>
      <c r="B117" s="48" t="s">
        <v>38</v>
      </c>
      <c r="C117" s="115">
        <f t="shared" ref="C117:P117" si="77">C133-C124</f>
        <v>6075.2899999999991</v>
      </c>
      <c r="D117" s="116">
        <f t="shared" si="77"/>
        <v>6604.09</v>
      </c>
      <c r="E117" s="116">
        <f t="shared" si="77"/>
        <v>5384.420000000001</v>
      </c>
      <c r="F117" s="116">
        <f t="shared" si="77"/>
        <v>5096.2700000000004</v>
      </c>
      <c r="G117" s="116">
        <f t="shared" si="77"/>
        <v>7189.4100000000008</v>
      </c>
      <c r="H117" s="116">
        <f t="shared" si="77"/>
        <v>6721.7900000000009</v>
      </c>
      <c r="I117" s="116">
        <f t="shared" si="77"/>
        <v>9196.2099999999991</v>
      </c>
      <c r="J117" s="116">
        <f t="shared" si="77"/>
        <v>7587.8400000000011</v>
      </c>
      <c r="K117" s="116">
        <f t="shared" si="77"/>
        <v>4667.67</v>
      </c>
      <c r="L117" s="116">
        <f t="shared" si="77"/>
        <v>8488.41</v>
      </c>
      <c r="M117" s="116">
        <f t="shared" si="77"/>
        <v>8359.7199999999993</v>
      </c>
      <c r="N117" s="117">
        <f t="shared" si="77"/>
        <v>9210.69</v>
      </c>
      <c r="O117" s="115">
        <f t="shared" si="77"/>
        <v>10604.369999999999</v>
      </c>
      <c r="P117" s="116">
        <f t="shared" si="77"/>
        <v>6465.8500000000022</v>
      </c>
      <c r="Q117" s="116">
        <f t="shared" ref="Q117:R117" si="78">Q133-Q124</f>
        <v>6698.8799999999992</v>
      </c>
      <c r="R117" s="116">
        <f t="shared" si="78"/>
        <v>6275.02</v>
      </c>
      <c r="S117" s="116">
        <f t="shared" ref="S117:T117" si="79">S133-S124</f>
        <v>7746.9</v>
      </c>
      <c r="T117" s="116">
        <f t="shared" si="79"/>
        <v>7874.42</v>
      </c>
      <c r="U117" s="116">
        <f t="shared" ref="U117:V117" si="80">U133-U124</f>
        <v>6662.43</v>
      </c>
      <c r="V117" s="116">
        <f t="shared" si="80"/>
        <v>3860.5200000000004</v>
      </c>
      <c r="W117" s="116">
        <f t="shared" ref="W117:X117" si="81">W133-W124</f>
        <v>9418.9299999999985</v>
      </c>
      <c r="X117" s="116">
        <f t="shared" si="81"/>
        <v>8586.8200000000015</v>
      </c>
      <c r="Y117" s="116">
        <f t="shared" ref="Y117:AA117" si="82">Y133-Y124</f>
        <v>8526.34</v>
      </c>
      <c r="Z117" s="116">
        <v>22782.559999999998</v>
      </c>
      <c r="AA117" s="116">
        <f t="shared" si="82"/>
        <v>13598.45</v>
      </c>
      <c r="AB117" s="236">
        <v>10447.09</v>
      </c>
      <c r="AC117" s="223"/>
      <c r="AD117" s="44">
        <f>O117-C117</f>
        <v>4529.08</v>
      </c>
      <c r="AE117" s="118">
        <f>P117-D117</f>
        <v>-138.23999999999796</v>
      </c>
      <c r="AF117" s="118">
        <f>Q117-E117</f>
        <v>1314.4599999999982</v>
      </c>
      <c r="AG117" s="118">
        <f>R117-F117</f>
        <v>1178.75</v>
      </c>
      <c r="AH117" s="118">
        <f>S117-G117</f>
        <v>557.48999999999887</v>
      </c>
      <c r="AI117" s="118">
        <f>T117-H117</f>
        <v>1152.6299999999992</v>
      </c>
      <c r="AJ117" s="118">
        <f>U117-I117</f>
        <v>-2533.7799999999988</v>
      </c>
      <c r="AK117" s="249">
        <f>IF(ISERROR(V117-J117)=TRUE,"N/A",V117-J117)</f>
        <v>-3727.3200000000006</v>
      </c>
      <c r="AL117" s="249">
        <f>IF(ISERROR(W117-K117)=TRUE,"N/A",W117-K117)</f>
        <v>4751.2599999999984</v>
      </c>
      <c r="AM117" s="249">
        <f>IF(ISERROR(X117-L117)=TRUE,"N/A",X117-L117)</f>
        <v>98.410000000001673</v>
      </c>
      <c r="AN117" s="249">
        <f>IF(ISERROR(Y117-M117)=TRUE,"N/A",Y117-M117)</f>
        <v>166.6200000000008</v>
      </c>
      <c r="AO117" s="249">
        <f>IF(ISERROR(Z117-N117)=TRUE,"N/A",Z117-N117)</f>
        <v>13571.869999999997</v>
      </c>
      <c r="AP117" s="249">
        <f>IF(ISERROR(AA117-O117)=TRUE,"N/A",AA117-O117)</f>
        <v>2994.0800000000017</v>
      </c>
      <c r="AQ117" s="249">
        <f>IF(ISERROR(AB117-P117)=TRUE,"N/A",AB117-P117)</f>
        <v>3981.239999999998</v>
      </c>
      <c r="AR117" s="119"/>
      <c r="AS117" s="206">
        <f t="shared" si="76"/>
        <v>10447.09</v>
      </c>
      <c r="AT117" s="116">
        <v>10447.09</v>
      </c>
    </row>
    <row r="118" spans="1:46" s="47" customFormat="1" x14ac:dyDescent="0.35">
      <c r="A118" s="171"/>
      <c r="B118" s="48" t="s">
        <v>39</v>
      </c>
      <c r="C118" s="115">
        <f t="shared" ref="C118:P118" si="83">C136-C125</f>
        <v>215628.67000000004</v>
      </c>
      <c r="D118" s="116">
        <f t="shared" si="83"/>
        <v>205151.00999999998</v>
      </c>
      <c r="E118" s="116">
        <f t="shared" si="83"/>
        <v>258335.22999999998</v>
      </c>
      <c r="F118" s="116">
        <f t="shared" si="83"/>
        <v>180172.31</v>
      </c>
      <c r="G118" s="116">
        <f t="shared" si="83"/>
        <v>272120.43000000005</v>
      </c>
      <c r="H118" s="116">
        <f t="shared" si="83"/>
        <v>367742.00000000006</v>
      </c>
      <c r="I118" s="116">
        <f t="shared" si="83"/>
        <v>392423.19</v>
      </c>
      <c r="J118" s="116">
        <f t="shared" si="83"/>
        <v>413064.33999999997</v>
      </c>
      <c r="K118" s="116">
        <f t="shared" si="83"/>
        <v>101573.44999999998</v>
      </c>
      <c r="L118" s="116">
        <f t="shared" si="83"/>
        <v>237082.69</v>
      </c>
      <c r="M118" s="116">
        <f t="shared" si="83"/>
        <v>307601.40000000002</v>
      </c>
      <c r="N118" s="117">
        <f t="shared" si="83"/>
        <v>197535.07999999996</v>
      </c>
      <c r="O118" s="115">
        <f t="shared" si="83"/>
        <v>252377.46</v>
      </c>
      <c r="P118" s="116">
        <f t="shared" si="83"/>
        <v>236680.09000000003</v>
      </c>
      <c r="Q118" s="116">
        <f t="shared" ref="Q118:R118" si="84">Q136-Q125</f>
        <v>230146.65000000002</v>
      </c>
      <c r="R118" s="116">
        <f t="shared" si="84"/>
        <v>225553.39</v>
      </c>
      <c r="S118" s="116">
        <f t="shared" ref="S118:T118" si="85">S136-S125</f>
        <v>285300.95</v>
      </c>
      <c r="T118" s="116">
        <f t="shared" si="85"/>
        <v>532906.09</v>
      </c>
      <c r="U118" s="116">
        <f t="shared" ref="U118:V118" si="86">U136-U125</f>
        <v>439941.17000000004</v>
      </c>
      <c r="V118" s="116">
        <f t="shared" si="86"/>
        <v>271877.57</v>
      </c>
      <c r="W118" s="116">
        <f t="shared" ref="W118:X118" si="87">W136-W125</f>
        <v>587113.84000000008</v>
      </c>
      <c r="X118" s="116">
        <f t="shared" si="87"/>
        <v>242740.48000000004</v>
      </c>
      <c r="Y118" s="116">
        <f t="shared" ref="Y118:AA118" si="88">Y136-Y125</f>
        <v>240240.7</v>
      </c>
      <c r="Z118" s="116">
        <v>281576.91000000003</v>
      </c>
      <c r="AA118" s="116">
        <f t="shared" si="88"/>
        <v>281691.27</v>
      </c>
      <c r="AB118" s="236">
        <v>277542.07999999996</v>
      </c>
      <c r="AC118" s="223"/>
      <c r="AD118" s="44">
        <f>O118-C118</f>
        <v>36748.78999999995</v>
      </c>
      <c r="AE118" s="118">
        <f>P118-D118</f>
        <v>31529.080000000045</v>
      </c>
      <c r="AF118" s="118">
        <f>Q118-E118</f>
        <v>-28188.579999999958</v>
      </c>
      <c r="AG118" s="118">
        <f>R118-F118</f>
        <v>45381.080000000016</v>
      </c>
      <c r="AH118" s="118">
        <f>S118-G118</f>
        <v>13180.51999999996</v>
      </c>
      <c r="AI118" s="118">
        <f>T118-H118</f>
        <v>165164.08999999991</v>
      </c>
      <c r="AJ118" s="118">
        <f>U118-I118</f>
        <v>47517.98000000004</v>
      </c>
      <c r="AK118" s="249">
        <f>IF(ISERROR(V118-J118)=TRUE,"N/A",V118-J118)</f>
        <v>-141186.76999999996</v>
      </c>
      <c r="AL118" s="249">
        <f>IF(ISERROR(W118-K118)=TRUE,"N/A",W118-K118)</f>
        <v>485540.39000000013</v>
      </c>
      <c r="AM118" s="249">
        <f>IF(ISERROR(X118-L118)=TRUE,"N/A",X118-L118)</f>
        <v>5657.7900000000373</v>
      </c>
      <c r="AN118" s="249">
        <f>IF(ISERROR(Y118-M118)=TRUE,"N/A",Y118-M118)</f>
        <v>-67360.700000000012</v>
      </c>
      <c r="AO118" s="249">
        <f>IF(ISERROR(Z118-N118)=TRUE,"N/A",Z118-N118)</f>
        <v>84041.830000000075</v>
      </c>
      <c r="AP118" s="249">
        <f>IF(ISERROR(AA118-O118)=TRUE,"N/A",AA118-O118)</f>
        <v>29313.810000000027</v>
      </c>
      <c r="AQ118" s="249">
        <f>IF(ISERROR(AB118-P118)=TRUE,"N/A",AB118-P118)</f>
        <v>40861.989999999932</v>
      </c>
      <c r="AR118" s="119"/>
      <c r="AS118" s="206">
        <f t="shared" si="76"/>
        <v>277542.07999999996</v>
      </c>
      <c r="AT118" s="116">
        <v>277542.07999999996</v>
      </c>
    </row>
    <row r="119" spans="1:46" s="47" customFormat="1" x14ac:dyDescent="0.35">
      <c r="A119" s="171"/>
      <c r="B119" s="48" t="s">
        <v>40</v>
      </c>
      <c r="C119" s="115">
        <f t="shared" ref="C119:P119" si="89">C137-C126</f>
        <v>148804.85999999999</v>
      </c>
      <c r="D119" s="116">
        <f t="shared" si="89"/>
        <v>162344.28000000003</v>
      </c>
      <c r="E119" s="116">
        <f t="shared" si="89"/>
        <v>228531.37</v>
      </c>
      <c r="F119" s="116">
        <f t="shared" si="89"/>
        <v>123834.63</v>
      </c>
      <c r="G119" s="116">
        <f t="shared" si="89"/>
        <v>231944.08</v>
      </c>
      <c r="H119" s="116">
        <f t="shared" si="89"/>
        <v>294203.90000000002</v>
      </c>
      <c r="I119" s="116">
        <f t="shared" si="89"/>
        <v>299208.37</v>
      </c>
      <c r="J119" s="116">
        <f t="shared" si="89"/>
        <v>355074.23</v>
      </c>
      <c r="K119" s="116">
        <f t="shared" si="89"/>
        <v>109477.86</v>
      </c>
      <c r="L119" s="116">
        <f t="shared" si="89"/>
        <v>175913.55000000002</v>
      </c>
      <c r="M119" s="116">
        <f t="shared" si="89"/>
        <v>297886.72000000003</v>
      </c>
      <c r="N119" s="117">
        <f t="shared" si="89"/>
        <v>116462.27</v>
      </c>
      <c r="O119" s="115">
        <f t="shared" si="89"/>
        <v>149773.39000000001</v>
      </c>
      <c r="P119" s="116">
        <f t="shared" si="89"/>
        <v>189099.84000000003</v>
      </c>
      <c r="Q119" s="116">
        <f t="shared" ref="Q119:R119" si="90">Q137-Q126</f>
        <v>188049.06000000003</v>
      </c>
      <c r="R119" s="116">
        <f t="shared" si="90"/>
        <v>153783.88</v>
      </c>
      <c r="S119" s="116">
        <f t="shared" ref="S119:T119" si="91">S137-S126</f>
        <v>194697.02000000002</v>
      </c>
      <c r="T119" s="116">
        <f t="shared" si="91"/>
        <v>450360.02000000008</v>
      </c>
      <c r="U119" s="116">
        <f t="shared" ref="U119:V119" si="92">U137-U126</f>
        <v>286514.07999999996</v>
      </c>
      <c r="V119" s="116">
        <f t="shared" si="92"/>
        <v>282919.76</v>
      </c>
      <c r="W119" s="116">
        <f t="shared" ref="W119:X119" si="93">W137-W126</f>
        <v>363963.08999999997</v>
      </c>
      <c r="X119" s="116">
        <f t="shared" si="93"/>
        <v>184644.2</v>
      </c>
      <c r="Y119" s="116">
        <f t="shared" ref="Y119:AA119" si="94">Y137-Y126</f>
        <v>149274.71000000002</v>
      </c>
      <c r="Z119" s="116">
        <v>202344.07</v>
      </c>
      <c r="AA119" s="116">
        <f t="shared" si="94"/>
        <v>161323.66000000003</v>
      </c>
      <c r="AB119" s="236">
        <v>155594.02000000002</v>
      </c>
      <c r="AC119" s="223"/>
      <c r="AD119" s="44">
        <f>O119-C119</f>
        <v>968.53000000002794</v>
      </c>
      <c r="AE119" s="118">
        <f>P119-D119</f>
        <v>26755.559999999998</v>
      </c>
      <c r="AF119" s="118">
        <f>Q119-E119</f>
        <v>-40482.309999999969</v>
      </c>
      <c r="AG119" s="118">
        <f>R119-F119</f>
        <v>29949.25</v>
      </c>
      <c r="AH119" s="118">
        <f>S119-G119</f>
        <v>-37247.059999999969</v>
      </c>
      <c r="AI119" s="118">
        <f>T119-H119</f>
        <v>156156.12000000005</v>
      </c>
      <c r="AJ119" s="118">
        <f>U119-I119</f>
        <v>-12694.290000000037</v>
      </c>
      <c r="AK119" s="249">
        <f>IF(ISERROR(V119-J119)=TRUE,"N/A",V119-J119)</f>
        <v>-72154.469999999972</v>
      </c>
      <c r="AL119" s="249">
        <f>IF(ISERROR(W119-K119)=TRUE,"N/A",W119-K119)</f>
        <v>254485.22999999998</v>
      </c>
      <c r="AM119" s="249">
        <f>IF(ISERROR(X119-L119)=TRUE,"N/A",X119-L119)</f>
        <v>8730.6499999999942</v>
      </c>
      <c r="AN119" s="249">
        <f>IF(ISERROR(Y119-M119)=TRUE,"N/A",Y119-M119)</f>
        <v>-148612.01</v>
      </c>
      <c r="AO119" s="249">
        <f>IF(ISERROR(Z119-N119)=TRUE,"N/A",Z119-N119)</f>
        <v>85881.8</v>
      </c>
      <c r="AP119" s="249">
        <f>IF(ISERROR(AA119-O119)=TRUE,"N/A",AA119-O119)</f>
        <v>11550.270000000019</v>
      </c>
      <c r="AQ119" s="249">
        <f>IF(ISERROR(AB119-P119)=TRUE,"N/A",AB119-P119)</f>
        <v>-33505.820000000007</v>
      </c>
      <c r="AR119" s="119"/>
      <c r="AS119" s="206">
        <f t="shared" si="76"/>
        <v>155594.02000000002</v>
      </c>
      <c r="AT119" s="116">
        <v>155594.02000000002</v>
      </c>
    </row>
    <row r="120" spans="1:46" s="47" customFormat="1" x14ac:dyDescent="0.35">
      <c r="A120" s="171"/>
      <c r="B120" s="48" t="s">
        <v>41</v>
      </c>
      <c r="C120" s="115">
        <f t="shared" ref="C120:P120" si="95">C138-C127</f>
        <v>44856.39</v>
      </c>
      <c r="D120" s="116">
        <f t="shared" si="95"/>
        <v>118159.67999999999</v>
      </c>
      <c r="E120" s="116">
        <f t="shared" si="95"/>
        <v>81548.820000000007</v>
      </c>
      <c r="F120" s="116">
        <f t="shared" si="95"/>
        <v>163324.87</v>
      </c>
      <c r="G120" s="116">
        <f t="shared" si="95"/>
        <v>206573.68</v>
      </c>
      <c r="H120" s="116">
        <f t="shared" si="95"/>
        <v>100782.94999999998</v>
      </c>
      <c r="I120" s="116">
        <f t="shared" si="95"/>
        <v>210289.96000000002</v>
      </c>
      <c r="J120" s="116">
        <f t="shared" si="95"/>
        <v>193114.78999999998</v>
      </c>
      <c r="K120" s="116">
        <f t="shared" si="95"/>
        <v>144717.44</v>
      </c>
      <c r="L120" s="116">
        <f t="shared" si="95"/>
        <v>70354.26999999999</v>
      </c>
      <c r="M120" s="116">
        <f t="shared" si="95"/>
        <v>218347.75</v>
      </c>
      <c r="N120" s="117">
        <f t="shared" si="95"/>
        <v>119420.98000000001</v>
      </c>
      <c r="O120" s="115">
        <f t="shared" si="95"/>
        <v>339086.6</v>
      </c>
      <c r="P120" s="116">
        <f t="shared" si="95"/>
        <v>134944.85999999999</v>
      </c>
      <c r="Q120" s="116">
        <f t="shared" ref="Q120:R120" si="96">Q138-Q127</f>
        <v>115099.03999999998</v>
      </c>
      <c r="R120" s="116">
        <f t="shared" si="96"/>
        <v>176298.05000000002</v>
      </c>
      <c r="S120" s="116">
        <f t="shared" ref="S120:T120" si="97">S138-S127</f>
        <v>154752.01999999999</v>
      </c>
      <c r="T120" s="116">
        <f t="shared" si="97"/>
        <v>207420.03999999998</v>
      </c>
      <c r="U120" s="116">
        <f t="shared" ref="U120:V120" si="98">U138-U127</f>
        <v>183981.81000000003</v>
      </c>
      <c r="V120" s="116">
        <f t="shared" si="98"/>
        <v>187723.76</v>
      </c>
      <c r="W120" s="116">
        <f t="shared" ref="W120:X120" si="99">W138-W127</f>
        <v>212469.02000000002</v>
      </c>
      <c r="X120" s="116">
        <f t="shared" si="99"/>
        <v>141491.82</v>
      </c>
      <c r="Y120" s="116">
        <f t="shared" ref="Y120:AA120" si="100">Y138-Y127</f>
        <v>157529.85999999999</v>
      </c>
      <c r="Z120" s="116">
        <v>187055.2</v>
      </c>
      <c r="AA120" s="116">
        <f t="shared" si="100"/>
        <v>136143.13</v>
      </c>
      <c r="AB120" s="236">
        <v>155764.03</v>
      </c>
      <c r="AC120" s="223"/>
      <c r="AD120" s="44">
        <f>O120-C120</f>
        <v>294230.20999999996</v>
      </c>
      <c r="AE120" s="118">
        <f>P120-D120</f>
        <v>16785.179999999993</v>
      </c>
      <c r="AF120" s="118">
        <f>Q120-E120</f>
        <v>33550.219999999972</v>
      </c>
      <c r="AG120" s="118">
        <f>R120-F120</f>
        <v>12973.180000000022</v>
      </c>
      <c r="AH120" s="118">
        <f>S120-G120</f>
        <v>-51821.66</v>
      </c>
      <c r="AI120" s="118">
        <f>T120-H120</f>
        <v>106637.09</v>
      </c>
      <c r="AJ120" s="118">
        <f>U120-I120</f>
        <v>-26308.149999999994</v>
      </c>
      <c r="AK120" s="249">
        <f>IF(ISERROR(V120-J120)=TRUE,"N/A",V120-J120)</f>
        <v>-5391.0299999999697</v>
      </c>
      <c r="AL120" s="249">
        <f>IF(ISERROR(W120-K120)=TRUE,"N/A",W120-K120)</f>
        <v>67751.580000000016</v>
      </c>
      <c r="AM120" s="249">
        <f>IF(ISERROR(X120-L120)=TRUE,"N/A",X120-L120)</f>
        <v>71137.550000000017</v>
      </c>
      <c r="AN120" s="249">
        <f>IF(ISERROR(Y120-M120)=TRUE,"N/A",Y120-M120)</f>
        <v>-60817.890000000014</v>
      </c>
      <c r="AO120" s="249">
        <f>IF(ISERROR(Z120-N120)=TRUE,"N/A",Z120-N120)</f>
        <v>67634.22</v>
      </c>
      <c r="AP120" s="249">
        <f>IF(ISERROR(AA120-O120)=TRUE,"N/A",AA120-O120)</f>
        <v>-202943.46999999997</v>
      </c>
      <c r="AQ120" s="249">
        <f>IF(ISERROR(AB120-P120)=TRUE,"N/A",AB120-P120)</f>
        <v>20819.170000000013</v>
      </c>
      <c r="AR120" s="119"/>
      <c r="AS120" s="206">
        <f t="shared" si="76"/>
        <v>155764.03</v>
      </c>
      <c r="AT120" s="116">
        <v>155764.03</v>
      </c>
    </row>
    <row r="121" spans="1:46" s="152" customFormat="1" x14ac:dyDescent="0.35">
      <c r="A121" s="172"/>
      <c r="B121" s="48" t="s">
        <v>42</v>
      </c>
      <c r="C121" s="153">
        <f>SUM(C116:C120)</f>
        <v>1379817.01</v>
      </c>
      <c r="D121" s="154">
        <f t="shared" ref="D121:P121" si="101">SUM(D116:D120)</f>
        <v>1377285.4999999998</v>
      </c>
      <c r="E121" s="154">
        <f t="shared" si="101"/>
        <v>1522244.14</v>
      </c>
      <c r="F121" s="154">
        <f t="shared" si="101"/>
        <v>1307544.1600000001</v>
      </c>
      <c r="G121" s="154">
        <f t="shared" si="101"/>
        <v>2184390.91</v>
      </c>
      <c r="H121" s="154">
        <f t="shared" si="101"/>
        <v>2662925.27</v>
      </c>
      <c r="I121" s="154">
        <f t="shared" si="101"/>
        <v>2613157.27</v>
      </c>
      <c r="J121" s="154">
        <f t="shared" si="101"/>
        <v>2277370.31</v>
      </c>
      <c r="K121" s="154">
        <f t="shared" si="101"/>
        <v>1037174.9199999999</v>
      </c>
      <c r="L121" s="154">
        <f t="shared" si="101"/>
        <v>1694516.8699999996</v>
      </c>
      <c r="M121" s="154">
        <f t="shared" si="101"/>
        <v>2246672.13</v>
      </c>
      <c r="N121" s="156">
        <f t="shared" si="101"/>
        <v>1609866.9499999997</v>
      </c>
      <c r="O121" s="153">
        <f t="shared" si="101"/>
        <v>1971293.3400000003</v>
      </c>
      <c r="P121" s="154">
        <f t="shared" si="101"/>
        <v>1731217.12</v>
      </c>
      <c r="Q121" s="154">
        <f t="shared" ref="Q121:R121" si="102">SUM(Q116:Q120)</f>
        <v>1624216.7000000002</v>
      </c>
      <c r="R121" s="154">
        <f t="shared" si="102"/>
        <v>1837990.1700000002</v>
      </c>
      <c r="S121" s="154">
        <f t="shared" ref="S121:T121" si="103">SUM(S116:S120)</f>
        <v>2457769.42</v>
      </c>
      <c r="T121" s="154">
        <f t="shared" si="103"/>
        <v>4114467.2999999993</v>
      </c>
      <c r="U121" s="154">
        <f t="shared" ref="U121:V121" si="104">SUM(U116:U120)</f>
        <v>2914970.6700000004</v>
      </c>
      <c r="V121" s="154">
        <f t="shared" si="104"/>
        <v>2018196.37</v>
      </c>
      <c r="W121" s="154">
        <f t="shared" ref="W121:X121" si="105">SUM(W116:W120)</f>
        <v>3864709.6700000004</v>
      </c>
      <c r="X121" s="154">
        <f t="shared" si="105"/>
        <v>1890887.7600000002</v>
      </c>
      <c r="Y121" s="154">
        <f t="shared" ref="Y121:AA121" si="106">SUM(Y116:Y120)</f>
        <v>1800186.29</v>
      </c>
      <c r="Z121" s="154">
        <v>2208367.04</v>
      </c>
      <c r="AA121" s="154">
        <f t="shared" si="106"/>
        <v>2012893.8199999998</v>
      </c>
      <c r="AB121" s="281">
        <v>1894027.6900000002</v>
      </c>
      <c r="AC121" s="156"/>
      <c r="AD121" s="155">
        <f t="shared" si="65"/>
        <v>591476.32999999984</v>
      </c>
      <c r="AE121" s="157">
        <f t="shared" ref="AE121:AG121" si="107">SUM(AE116:AE120)</f>
        <v>353931.62000000011</v>
      </c>
      <c r="AF121" s="157">
        <f t="shared" si="107"/>
        <v>101972.56000000017</v>
      </c>
      <c r="AG121" s="157">
        <f t="shared" si="107"/>
        <v>530446.01000000024</v>
      </c>
      <c r="AH121" s="157">
        <f t="shared" ref="AH121:AI121" si="108">SUM(AH116:AH120)</f>
        <v>273378.50999999989</v>
      </c>
      <c r="AI121" s="157">
        <f t="shared" si="108"/>
        <v>1451542.0299999998</v>
      </c>
      <c r="AJ121" s="157">
        <f t="shared" ref="AJ121" si="109">SUM(AJ116:AJ120)</f>
        <v>301813.40000000037</v>
      </c>
      <c r="AK121" s="250">
        <f>IF(AK120="N/A","N/A",SUM(AK116:AK120))</f>
        <v>-259173.94</v>
      </c>
      <c r="AL121" s="250">
        <f>IF(AL120="N/A","N/A",SUM(AL116:AL120))</f>
        <v>2827534.7500000005</v>
      </c>
      <c r="AM121" s="250">
        <f>IF(AM120="N/A","N/A",SUM(AM116:AM120))</f>
        <v>196370.89000000051</v>
      </c>
      <c r="AN121" s="250">
        <f>IF(AN120="N/A","N/A",SUM(AN116:AN120))</f>
        <v>-446485.83999999991</v>
      </c>
      <c r="AO121" s="250">
        <f>IF(AO120="N/A","N/A",SUM(AO116:AO120))</f>
        <v>598500.0900000002</v>
      </c>
      <c r="AP121" s="250">
        <f>IF(AP120="N/A","N/A",SUM(AP116:AP120))</f>
        <v>41600.480000000127</v>
      </c>
      <c r="AQ121" s="250">
        <f>IF(AQ120="N/A","N/A",SUM(AQ116:AQ120))</f>
        <v>162810.57000000015</v>
      </c>
      <c r="AR121" s="158"/>
      <c r="AS121" s="219">
        <f t="shared" si="65"/>
        <v>1894027.6900000002</v>
      </c>
      <c r="AT121" s="154">
        <v>1894027.6900000002</v>
      </c>
    </row>
    <row r="122" spans="1:46" s="47" customFormat="1" x14ac:dyDescent="0.35">
      <c r="A122" s="171">
        <f>+A115+1</f>
        <v>12</v>
      </c>
      <c r="B122" s="56" t="s">
        <v>33</v>
      </c>
      <c r="C122" s="57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9"/>
      <c r="O122" s="57"/>
      <c r="P122" s="58"/>
      <c r="Q122" s="58"/>
      <c r="R122" s="58"/>
      <c r="S122" s="221"/>
      <c r="T122" s="58"/>
      <c r="U122" s="234"/>
      <c r="V122" s="234"/>
      <c r="W122" s="234"/>
      <c r="X122" s="234"/>
      <c r="Y122" s="234"/>
      <c r="Z122" s="234"/>
      <c r="AA122" s="234"/>
      <c r="AB122" s="234"/>
      <c r="AC122" s="59"/>
      <c r="AD122" s="60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2"/>
      <c r="AS122" s="304"/>
      <c r="AT122" s="234"/>
    </row>
    <row r="123" spans="1:46" s="47" customFormat="1" x14ac:dyDescent="0.35">
      <c r="A123" s="171"/>
      <c r="B123" s="48" t="s">
        <v>37</v>
      </c>
      <c r="C123" s="115">
        <v>715496.02</v>
      </c>
      <c r="D123" s="116">
        <v>641768.84000000008</v>
      </c>
      <c r="E123" s="116">
        <v>675233.17</v>
      </c>
      <c r="F123" s="116">
        <v>564520.05000000005</v>
      </c>
      <c r="G123" s="116">
        <v>1007971.31</v>
      </c>
      <c r="H123" s="116">
        <v>1295763</v>
      </c>
      <c r="I123" s="116">
        <v>1091826.5900000001</v>
      </c>
      <c r="J123" s="116">
        <v>793537.51</v>
      </c>
      <c r="K123" s="116">
        <v>432466.89999999997</v>
      </c>
      <c r="L123" s="116">
        <v>741943.95000000007</v>
      </c>
      <c r="M123" s="116">
        <v>850444.29999999993</v>
      </c>
      <c r="N123" s="117">
        <v>610979.54</v>
      </c>
      <c r="O123" s="115">
        <v>654944.09</v>
      </c>
      <c r="P123" s="116">
        <v>651407.28</v>
      </c>
      <c r="Q123" s="191">
        <v>598794.99</v>
      </c>
      <c r="R123" s="186">
        <v>706902.17</v>
      </c>
      <c r="S123" s="191">
        <v>1063732.0399999998</v>
      </c>
      <c r="T123" s="218">
        <v>1700737.49</v>
      </c>
      <c r="U123" s="245">
        <v>1359611.65</v>
      </c>
      <c r="V123" s="244">
        <v>865744.24</v>
      </c>
      <c r="W123" s="244">
        <v>665738.04</v>
      </c>
      <c r="X123" s="244">
        <v>853865.53</v>
      </c>
      <c r="Y123" s="244">
        <v>863692.32</v>
      </c>
      <c r="Z123" s="244">
        <v>939387.7</v>
      </c>
      <c r="AA123" s="244">
        <v>921168.55999999994</v>
      </c>
      <c r="AB123" s="244">
        <v>788608.14999999991</v>
      </c>
      <c r="AC123" s="223"/>
      <c r="AD123" s="44">
        <f>O123-C123</f>
        <v>-60551.930000000051</v>
      </c>
      <c r="AE123" s="118">
        <f>P123-D123</f>
        <v>9638.4399999999441</v>
      </c>
      <c r="AF123" s="118">
        <f>Q123-E123</f>
        <v>-76438.180000000051</v>
      </c>
      <c r="AG123" s="118">
        <f>R123-F123</f>
        <v>142382.12</v>
      </c>
      <c r="AH123" s="118">
        <f>S123-G123</f>
        <v>55760.729999999749</v>
      </c>
      <c r="AI123" s="118">
        <f>T123-H123</f>
        <v>404974.49</v>
      </c>
      <c r="AJ123" s="118">
        <f>U123-I123</f>
        <v>267785.05999999982</v>
      </c>
      <c r="AK123" s="249">
        <f>IF(ISERROR(V123-J123)=TRUE,"N/A",V123-J123)</f>
        <v>72206.729999999981</v>
      </c>
      <c r="AL123" s="249">
        <f>IF(ISERROR(W123-K123)=TRUE,"N/A",W123-K123)</f>
        <v>233271.14000000007</v>
      </c>
      <c r="AM123" s="249">
        <f>IF(ISERROR(X123-L123)=TRUE,"N/A",X123-L123)</f>
        <v>111921.57999999996</v>
      </c>
      <c r="AN123" s="249">
        <f>IF(ISERROR(Y123-M123)=TRUE,"N/A",Y123-M123)</f>
        <v>13248.020000000019</v>
      </c>
      <c r="AO123" s="249">
        <f>IF(ISERROR(Z123-N123)=TRUE,"N/A",Z123-N123)</f>
        <v>328408.15999999992</v>
      </c>
      <c r="AP123" s="249">
        <f>IF(ISERROR(AA123-O123)=TRUE,"N/A",AA123-O123)</f>
        <v>266224.46999999997</v>
      </c>
      <c r="AQ123" s="249">
        <f>IF(ISERROR(AB123-P123)=TRUE,"N/A",AB123-P123)</f>
        <v>137200.86999999988</v>
      </c>
      <c r="AR123" s="119"/>
      <c r="AS123" s="206">
        <f t="shared" ref="AS123:AS127" si="110">AT123</f>
        <v>788608.14999999991</v>
      </c>
      <c r="AT123" s="288">
        <v>788608.14999999991</v>
      </c>
    </row>
    <row r="124" spans="1:46" s="47" customFormat="1" x14ac:dyDescent="0.35">
      <c r="A124" s="171"/>
      <c r="B124" s="48" t="s">
        <v>38</v>
      </c>
      <c r="C124" s="115">
        <v>10711.51</v>
      </c>
      <c r="D124" s="116">
        <v>9581.81</v>
      </c>
      <c r="E124" s="116">
        <v>7665.78</v>
      </c>
      <c r="F124" s="116">
        <v>6023.33</v>
      </c>
      <c r="G124" s="116">
        <v>7181.53</v>
      </c>
      <c r="H124" s="116">
        <v>8067.49</v>
      </c>
      <c r="I124" s="116">
        <v>6133.8</v>
      </c>
      <c r="J124" s="116">
        <v>6421.2</v>
      </c>
      <c r="K124" s="116">
        <v>6538.42</v>
      </c>
      <c r="L124" s="116">
        <v>9404.2999999999993</v>
      </c>
      <c r="M124" s="116">
        <v>11152.31</v>
      </c>
      <c r="N124" s="117">
        <v>9802.31</v>
      </c>
      <c r="O124" s="115">
        <v>9301.59</v>
      </c>
      <c r="P124" s="116">
        <v>9919.4599999999991</v>
      </c>
      <c r="Q124" s="191">
        <v>7875.42</v>
      </c>
      <c r="R124" s="186">
        <v>7220.18</v>
      </c>
      <c r="S124" s="191">
        <v>8106.99</v>
      </c>
      <c r="T124" s="218">
        <v>10864.4</v>
      </c>
      <c r="U124" s="245">
        <v>10753.849999999999</v>
      </c>
      <c r="V124" s="244">
        <v>8772.48</v>
      </c>
      <c r="W124" s="244">
        <v>7997.35</v>
      </c>
      <c r="X124" s="244">
        <v>11693.56</v>
      </c>
      <c r="Y124" s="244">
        <v>14691.66</v>
      </c>
      <c r="Z124" s="244">
        <v>14243.44</v>
      </c>
      <c r="AA124" s="244">
        <v>16161.43</v>
      </c>
      <c r="AB124" s="244">
        <v>13200.55</v>
      </c>
      <c r="AC124" s="223"/>
      <c r="AD124" s="44">
        <f>O124-C124</f>
        <v>-1409.92</v>
      </c>
      <c r="AE124" s="118">
        <f>P124-D124</f>
        <v>337.64999999999964</v>
      </c>
      <c r="AF124" s="118">
        <f>Q124-E124</f>
        <v>209.64000000000033</v>
      </c>
      <c r="AG124" s="118">
        <f>R124-F124</f>
        <v>1196.8500000000004</v>
      </c>
      <c r="AH124" s="118">
        <f>S124-G124</f>
        <v>925.46</v>
      </c>
      <c r="AI124" s="118">
        <f>T124-H124</f>
        <v>2796.91</v>
      </c>
      <c r="AJ124" s="118">
        <f>U124-I124</f>
        <v>4620.0499999999984</v>
      </c>
      <c r="AK124" s="249">
        <f>IF(ISERROR(V124-J124)=TRUE,"N/A",V124-J124)</f>
        <v>2351.2799999999997</v>
      </c>
      <c r="AL124" s="249">
        <f>IF(ISERROR(W124-K124)=TRUE,"N/A",W124-K124)</f>
        <v>1458.9300000000003</v>
      </c>
      <c r="AM124" s="249">
        <f>IF(ISERROR(X124-L124)=TRUE,"N/A",X124-L124)</f>
        <v>2289.2600000000002</v>
      </c>
      <c r="AN124" s="249">
        <f>IF(ISERROR(Y124-M124)=TRUE,"N/A",Y124-M124)</f>
        <v>3539.3500000000004</v>
      </c>
      <c r="AO124" s="249">
        <f>IF(ISERROR(Z124-N124)=TRUE,"N/A",Z124-N124)</f>
        <v>4441.130000000001</v>
      </c>
      <c r="AP124" s="249">
        <f>IF(ISERROR(AA124-O124)=TRUE,"N/A",AA124-O124)</f>
        <v>6859.84</v>
      </c>
      <c r="AQ124" s="249">
        <f>IF(ISERROR(AB124-P124)=TRUE,"N/A",AB124-P124)</f>
        <v>3281.09</v>
      </c>
      <c r="AR124" s="119"/>
      <c r="AS124" s="206">
        <f t="shared" si="110"/>
        <v>13200.55</v>
      </c>
      <c r="AT124" s="288">
        <v>13200.55</v>
      </c>
    </row>
    <row r="125" spans="1:46" s="47" customFormat="1" x14ac:dyDescent="0.35">
      <c r="A125" s="171"/>
      <c r="B125" s="48" t="s">
        <v>39</v>
      </c>
      <c r="C125" s="115">
        <v>145091.84999999998</v>
      </c>
      <c r="D125" s="116">
        <v>136384.61000000002</v>
      </c>
      <c r="E125" s="116">
        <v>171277.02000000002</v>
      </c>
      <c r="F125" s="116">
        <v>111905.73999999999</v>
      </c>
      <c r="G125" s="116">
        <v>195494.88999999998</v>
      </c>
      <c r="H125" s="116">
        <v>266565.64999999997</v>
      </c>
      <c r="I125" s="116">
        <v>254885.32</v>
      </c>
      <c r="J125" s="116">
        <v>229951.61</v>
      </c>
      <c r="K125" s="116">
        <v>64630.66</v>
      </c>
      <c r="L125" s="116">
        <v>151429.32</v>
      </c>
      <c r="M125" s="116">
        <v>190993.43000000002</v>
      </c>
      <c r="N125" s="117">
        <v>110114.72000000002</v>
      </c>
      <c r="O125" s="115">
        <v>143624.79</v>
      </c>
      <c r="P125" s="116">
        <v>119423.5</v>
      </c>
      <c r="Q125" s="191">
        <v>108175.3</v>
      </c>
      <c r="R125" s="186">
        <v>114868.42</v>
      </c>
      <c r="S125" s="191">
        <v>162435.76</v>
      </c>
      <c r="T125" s="218">
        <v>299298.01</v>
      </c>
      <c r="U125" s="245">
        <v>260122.11</v>
      </c>
      <c r="V125" s="244">
        <v>174240.43</v>
      </c>
      <c r="W125" s="244">
        <v>112949.44</v>
      </c>
      <c r="X125" s="244">
        <v>165633.29999999999</v>
      </c>
      <c r="Y125" s="244">
        <v>155279.29999999999</v>
      </c>
      <c r="Z125" s="244">
        <v>169683.09</v>
      </c>
      <c r="AA125" s="244">
        <v>175401.47</v>
      </c>
      <c r="AB125" s="244">
        <v>162585.97</v>
      </c>
      <c r="AC125" s="223"/>
      <c r="AD125" s="44">
        <f>O125-C125</f>
        <v>-1467.0599999999686</v>
      </c>
      <c r="AE125" s="118">
        <f>P125-D125</f>
        <v>-16961.110000000015</v>
      </c>
      <c r="AF125" s="118">
        <f>Q125-E125</f>
        <v>-63101.720000000016</v>
      </c>
      <c r="AG125" s="118">
        <f>R125-F125</f>
        <v>2962.6800000000076</v>
      </c>
      <c r="AH125" s="118">
        <f>S125-G125</f>
        <v>-33059.129999999976</v>
      </c>
      <c r="AI125" s="118">
        <f>T125-H125</f>
        <v>32732.360000000044</v>
      </c>
      <c r="AJ125" s="118">
        <f>U125-I125</f>
        <v>5236.789999999979</v>
      </c>
      <c r="AK125" s="249">
        <f>IF(ISERROR(V125-J125)=TRUE,"N/A",V125-J125)</f>
        <v>-55711.179999999993</v>
      </c>
      <c r="AL125" s="249">
        <f>IF(ISERROR(W125-K125)=TRUE,"N/A",W125-K125)</f>
        <v>48318.78</v>
      </c>
      <c r="AM125" s="249">
        <f>IF(ISERROR(X125-L125)=TRUE,"N/A",X125-L125)</f>
        <v>14203.979999999981</v>
      </c>
      <c r="AN125" s="249">
        <f>IF(ISERROR(Y125-M125)=TRUE,"N/A",Y125-M125)</f>
        <v>-35714.130000000034</v>
      </c>
      <c r="AO125" s="249">
        <f>IF(ISERROR(Z125-N125)=TRUE,"N/A",Z125-N125)</f>
        <v>59568.369999999981</v>
      </c>
      <c r="AP125" s="249">
        <f>IF(ISERROR(AA125-O125)=TRUE,"N/A",AA125-O125)</f>
        <v>31776.679999999993</v>
      </c>
      <c r="AQ125" s="249">
        <f>IF(ISERROR(AB125-P125)=TRUE,"N/A",AB125-P125)</f>
        <v>43162.47</v>
      </c>
      <c r="AR125" s="119"/>
      <c r="AS125" s="206">
        <f t="shared" si="110"/>
        <v>162585.97</v>
      </c>
      <c r="AT125" s="288">
        <v>162585.97</v>
      </c>
    </row>
    <row r="126" spans="1:46" s="47" customFormat="1" x14ac:dyDescent="0.35">
      <c r="A126" s="171"/>
      <c r="B126" s="48" t="s">
        <v>40</v>
      </c>
      <c r="C126" s="115">
        <v>101102.5</v>
      </c>
      <c r="D126" s="116">
        <v>101036.75</v>
      </c>
      <c r="E126" s="116">
        <v>148962.16999999998</v>
      </c>
      <c r="F126" s="116">
        <v>71368.010000000009</v>
      </c>
      <c r="G126" s="116">
        <v>131701.47</v>
      </c>
      <c r="H126" s="116">
        <v>178853.68000000002</v>
      </c>
      <c r="I126" s="116">
        <v>167443.74</v>
      </c>
      <c r="J126" s="116">
        <v>185303.15</v>
      </c>
      <c r="K126" s="116">
        <v>43973.919999999998</v>
      </c>
      <c r="L126" s="116">
        <v>97948.72</v>
      </c>
      <c r="M126" s="116">
        <v>146053.74</v>
      </c>
      <c r="N126" s="117">
        <v>67430.509999999995</v>
      </c>
      <c r="O126" s="115">
        <v>93507.01</v>
      </c>
      <c r="P126" s="116">
        <v>86057.3</v>
      </c>
      <c r="Q126" s="191">
        <v>79907.59</v>
      </c>
      <c r="R126" s="186">
        <v>75135.539999999994</v>
      </c>
      <c r="S126" s="191">
        <v>113875.98</v>
      </c>
      <c r="T126" s="218">
        <v>216493.15999999997</v>
      </c>
      <c r="U126" s="245">
        <v>167612.79</v>
      </c>
      <c r="V126" s="244">
        <v>127280.23999999999</v>
      </c>
      <c r="W126" s="244">
        <v>90163.78</v>
      </c>
      <c r="X126" s="244">
        <v>100499.83</v>
      </c>
      <c r="Y126" s="244">
        <v>65949.289999999994</v>
      </c>
      <c r="Z126" s="244">
        <v>94518.93</v>
      </c>
      <c r="AA126" s="244">
        <v>99229.969999999987</v>
      </c>
      <c r="AB126" s="244">
        <v>84562.8</v>
      </c>
      <c r="AC126" s="223"/>
      <c r="AD126" s="44">
        <f>O126-C126</f>
        <v>-7595.4900000000052</v>
      </c>
      <c r="AE126" s="118">
        <f>P126-D126</f>
        <v>-14979.449999999997</v>
      </c>
      <c r="AF126" s="118">
        <f>Q126-E126</f>
        <v>-69054.579999999987</v>
      </c>
      <c r="AG126" s="118">
        <f>R126-F126</f>
        <v>3767.5299999999843</v>
      </c>
      <c r="AH126" s="118">
        <f>S126-G126</f>
        <v>-17825.490000000005</v>
      </c>
      <c r="AI126" s="118">
        <f>T126-H126</f>
        <v>37639.479999999952</v>
      </c>
      <c r="AJ126" s="118">
        <f>U126-I126</f>
        <v>169.05000000001746</v>
      </c>
      <c r="AK126" s="249">
        <f>IF(ISERROR(V126-J126)=TRUE,"N/A",V126-J126)</f>
        <v>-58022.91</v>
      </c>
      <c r="AL126" s="249">
        <f>IF(ISERROR(W126-K126)=TRUE,"N/A",W126-K126)</f>
        <v>46189.86</v>
      </c>
      <c r="AM126" s="249">
        <f>IF(ISERROR(X126-L126)=TRUE,"N/A",X126-L126)</f>
        <v>2551.1100000000006</v>
      </c>
      <c r="AN126" s="249">
        <f>IF(ISERROR(Y126-M126)=TRUE,"N/A",Y126-M126)</f>
        <v>-80104.45</v>
      </c>
      <c r="AO126" s="249">
        <f>IF(ISERROR(Z126-N126)=TRUE,"N/A",Z126-N126)</f>
        <v>27088.42</v>
      </c>
      <c r="AP126" s="249">
        <f>IF(ISERROR(AA126-O126)=TRUE,"N/A",AA126-O126)</f>
        <v>5722.9599999999919</v>
      </c>
      <c r="AQ126" s="249">
        <f>IF(ISERROR(AB126-P126)=TRUE,"N/A",AB126-P126)</f>
        <v>-1494.5</v>
      </c>
      <c r="AR126" s="119"/>
      <c r="AS126" s="206">
        <f t="shared" si="110"/>
        <v>84562.8</v>
      </c>
      <c r="AT126" s="288">
        <v>84562.8</v>
      </c>
    </row>
    <row r="127" spans="1:46" s="47" customFormat="1" x14ac:dyDescent="0.35">
      <c r="A127" s="171"/>
      <c r="B127" s="48" t="s">
        <v>41</v>
      </c>
      <c r="C127" s="115">
        <v>92121.17</v>
      </c>
      <c r="D127" s="116">
        <v>86111.12</v>
      </c>
      <c r="E127" s="116">
        <v>106041.60000000001</v>
      </c>
      <c r="F127" s="116">
        <v>102025.8</v>
      </c>
      <c r="G127" s="116">
        <v>125139.38</v>
      </c>
      <c r="H127" s="116">
        <v>126196.82</v>
      </c>
      <c r="I127" s="116">
        <v>130466.93</v>
      </c>
      <c r="J127" s="116">
        <v>104636.06</v>
      </c>
      <c r="K127" s="116">
        <v>86698.73</v>
      </c>
      <c r="L127" s="116">
        <v>96949.31</v>
      </c>
      <c r="M127" s="116">
        <v>29452.57</v>
      </c>
      <c r="N127" s="117">
        <v>187687.9</v>
      </c>
      <c r="O127" s="115">
        <v>-168641.96</v>
      </c>
      <c r="P127" s="116">
        <v>199733.19</v>
      </c>
      <c r="Q127" s="191">
        <v>255106.2</v>
      </c>
      <c r="R127" s="186">
        <v>104921.78</v>
      </c>
      <c r="S127" s="191">
        <v>121411.84</v>
      </c>
      <c r="T127" s="218">
        <v>122852.63</v>
      </c>
      <c r="U127" s="245">
        <v>132001.78</v>
      </c>
      <c r="V127" s="244">
        <v>105182.24</v>
      </c>
      <c r="W127" s="244">
        <v>103514.57</v>
      </c>
      <c r="X127" s="244">
        <v>85064.88</v>
      </c>
      <c r="Y127" s="244">
        <v>49705.14</v>
      </c>
      <c r="Z127" s="244">
        <v>99547.8</v>
      </c>
      <c r="AA127" s="244">
        <v>95188.01</v>
      </c>
      <c r="AB127" s="244">
        <v>55252.51</v>
      </c>
      <c r="AC127" s="223"/>
      <c r="AD127" s="44">
        <f>O127-C127</f>
        <v>-260763.13</v>
      </c>
      <c r="AE127" s="118">
        <f>P127-D127</f>
        <v>113622.07</v>
      </c>
      <c r="AF127" s="118">
        <f>Q127-E127</f>
        <v>149064.6</v>
      </c>
      <c r="AG127" s="118">
        <f>R127-F127</f>
        <v>2895.9799999999959</v>
      </c>
      <c r="AH127" s="118">
        <f>S127-G127</f>
        <v>-3727.5400000000081</v>
      </c>
      <c r="AI127" s="118">
        <f>T127-H127</f>
        <v>-3344.1900000000023</v>
      </c>
      <c r="AJ127" s="118">
        <f>U127-I127</f>
        <v>1534.8500000000058</v>
      </c>
      <c r="AK127" s="249">
        <f>IF(ISERROR(V127-J127)=TRUE,"N/A",V127-J127)</f>
        <v>546.18000000000757</v>
      </c>
      <c r="AL127" s="249">
        <f>IF(ISERROR(W127-K127)=TRUE,"N/A",W127-K127)</f>
        <v>16815.840000000011</v>
      </c>
      <c r="AM127" s="249">
        <f>IF(ISERROR(X127-L127)=TRUE,"N/A",X127-L127)</f>
        <v>-11884.429999999993</v>
      </c>
      <c r="AN127" s="249">
        <f>IF(ISERROR(Y127-M127)=TRUE,"N/A",Y127-M127)</f>
        <v>20252.57</v>
      </c>
      <c r="AO127" s="249">
        <f>IF(ISERROR(Z127-N127)=TRUE,"N/A",Z127-N127)</f>
        <v>-88140.099999999991</v>
      </c>
      <c r="AP127" s="249">
        <f>IF(ISERROR(AA127-O127)=TRUE,"N/A",AA127-O127)</f>
        <v>263829.96999999997</v>
      </c>
      <c r="AQ127" s="249">
        <f>IF(ISERROR(AB127-P127)=TRUE,"N/A",AB127-P127)</f>
        <v>-144480.68</v>
      </c>
      <c r="AR127" s="119"/>
      <c r="AS127" s="206">
        <f t="shared" si="110"/>
        <v>55252.51</v>
      </c>
      <c r="AT127" s="288">
        <v>55252.51</v>
      </c>
    </row>
    <row r="128" spans="1:46" s="152" customFormat="1" x14ac:dyDescent="0.35">
      <c r="A128" s="172"/>
      <c r="B128" s="48" t="s">
        <v>42</v>
      </c>
      <c r="C128" s="153">
        <f>SUM(C123:C127)</f>
        <v>1064523.05</v>
      </c>
      <c r="D128" s="154">
        <f t="shared" ref="D128:AS146" si="111">SUM(D123:D127)</f>
        <v>974883.13000000012</v>
      </c>
      <c r="E128" s="154">
        <f t="shared" si="111"/>
        <v>1109179.7400000002</v>
      </c>
      <c r="F128" s="154">
        <f t="shared" si="111"/>
        <v>855842.93</v>
      </c>
      <c r="G128" s="154">
        <f t="shared" si="111"/>
        <v>1467488.58</v>
      </c>
      <c r="H128" s="154">
        <f t="shared" si="111"/>
        <v>1875446.64</v>
      </c>
      <c r="I128" s="154">
        <f t="shared" si="111"/>
        <v>1650756.3800000001</v>
      </c>
      <c r="J128" s="154">
        <f t="shared" si="111"/>
        <v>1319849.53</v>
      </c>
      <c r="K128" s="154">
        <f t="shared" si="111"/>
        <v>634308.63</v>
      </c>
      <c r="L128" s="154">
        <f t="shared" si="111"/>
        <v>1097675.6000000001</v>
      </c>
      <c r="M128" s="154">
        <f t="shared" si="111"/>
        <v>1228096.3500000001</v>
      </c>
      <c r="N128" s="156">
        <f t="shared" si="111"/>
        <v>986014.9800000001</v>
      </c>
      <c r="O128" s="153">
        <f t="shared" si="111"/>
        <v>732735.52</v>
      </c>
      <c r="P128" s="154">
        <f t="shared" si="111"/>
        <v>1066540.73</v>
      </c>
      <c r="Q128" s="154">
        <f t="shared" si="111"/>
        <v>1049859.5</v>
      </c>
      <c r="R128" s="154">
        <f t="shared" si="111"/>
        <v>1009048.0900000002</v>
      </c>
      <c r="S128" s="154">
        <f t="shared" si="111"/>
        <v>1469562.6099999999</v>
      </c>
      <c r="T128" s="154">
        <f t="shared" si="111"/>
        <v>2350245.69</v>
      </c>
      <c r="U128" s="207">
        <f t="shared" si="111"/>
        <v>1930102.18</v>
      </c>
      <c r="V128" s="207">
        <f t="shared" si="111"/>
        <v>1281219.6299999999</v>
      </c>
      <c r="W128" s="207">
        <f t="shared" si="111"/>
        <v>980363.18000000017</v>
      </c>
      <c r="X128" s="207">
        <f t="shared" si="111"/>
        <v>1216757.1000000001</v>
      </c>
      <c r="Y128" s="207">
        <f t="shared" si="111"/>
        <v>1149317.71</v>
      </c>
      <c r="Z128" s="282">
        <v>1317380.96</v>
      </c>
      <c r="AA128" s="282">
        <v>1307149.44</v>
      </c>
      <c r="AB128" s="282">
        <v>1104209.98</v>
      </c>
      <c r="AC128" s="156"/>
      <c r="AD128" s="155">
        <f t="shared" si="111"/>
        <v>-331787.53000000003</v>
      </c>
      <c r="AE128" s="157">
        <f t="shared" ref="AE128:AG128" si="112">SUM(AE123:AE127)</f>
        <v>91657.599999999948</v>
      </c>
      <c r="AF128" s="157">
        <f t="shared" si="112"/>
        <v>-59320.240000000049</v>
      </c>
      <c r="AG128" s="157">
        <f t="shared" si="112"/>
        <v>153205.15999999997</v>
      </c>
      <c r="AH128" s="157">
        <f t="shared" ref="AH128:AI128" si="113">SUM(AH123:AH127)</f>
        <v>2074.0299999997587</v>
      </c>
      <c r="AI128" s="157">
        <f t="shared" si="113"/>
        <v>474799.05</v>
      </c>
      <c r="AJ128" s="157">
        <f t="shared" ref="AJ128" si="114">SUM(AJ123:AJ127)</f>
        <v>279345.79999999981</v>
      </c>
      <c r="AK128" s="250">
        <f>IF(AK127="N/A","N/A",SUM(AK123:AK127))</f>
        <v>-38629.900000000009</v>
      </c>
      <c r="AL128" s="250">
        <f>IF(AL127="N/A","N/A",SUM(AL123:AL127))</f>
        <v>346054.5500000001</v>
      </c>
      <c r="AM128" s="250">
        <f>IF(AM127="N/A","N/A",SUM(AM123:AM127))</f>
        <v>119081.49999999994</v>
      </c>
      <c r="AN128" s="250">
        <f>IF(AN127="N/A","N/A",SUM(AN123:AN127))</f>
        <v>-78778.640000000014</v>
      </c>
      <c r="AO128" s="250">
        <f>IF(AO127="N/A","N/A",SUM(AO123:AO127))</f>
        <v>331365.97999999992</v>
      </c>
      <c r="AP128" s="250">
        <f>IF(AP127="N/A","N/A",SUM(AP123:AP127))</f>
        <v>574413.91999999993</v>
      </c>
      <c r="AQ128" s="250">
        <f>IF(AQ127="N/A","N/A",SUM(AQ123:AQ127))</f>
        <v>37669.249999999884</v>
      </c>
      <c r="AR128" s="158"/>
      <c r="AS128" s="219">
        <f t="shared" si="111"/>
        <v>1104209.98</v>
      </c>
      <c r="AT128" s="207">
        <v>1104209.98</v>
      </c>
    </row>
    <row r="129" spans="1:46" s="47" customFormat="1" x14ac:dyDescent="0.35">
      <c r="A129" s="171">
        <f>+A122+1</f>
        <v>13</v>
      </c>
      <c r="B129" s="56" t="s">
        <v>44</v>
      </c>
      <c r="C129" s="57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9"/>
      <c r="O129" s="57"/>
      <c r="P129" s="58"/>
      <c r="Q129" s="58"/>
      <c r="R129" s="58"/>
      <c r="S129" s="58"/>
      <c r="T129" s="58"/>
      <c r="U129" s="234"/>
      <c r="V129" s="234"/>
      <c r="W129" s="234"/>
      <c r="X129" s="234"/>
      <c r="Y129" s="234"/>
      <c r="Z129" s="234"/>
      <c r="AA129" s="234"/>
      <c r="AB129" s="234"/>
      <c r="AC129" s="59"/>
      <c r="AD129" s="60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2"/>
      <c r="AS129" s="60"/>
    </row>
    <row r="130" spans="1:46" s="47" customFormat="1" x14ac:dyDescent="0.35">
      <c r="A130" s="171"/>
      <c r="B130" s="48" t="s">
        <v>37</v>
      </c>
      <c r="C130" s="115">
        <v>1679947.82</v>
      </c>
      <c r="D130" s="116">
        <v>1526795.28</v>
      </c>
      <c r="E130" s="116">
        <v>1623677.47</v>
      </c>
      <c r="F130" s="116">
        <v>1399636.13</v>
      </c>
      <c r="G130" s="116">
        <v>2474534.62</v>
      </c>
      <c r="H130" s="116">
        <v>3189237.63</v>
      </c>
      <c r="I130" s="116">
        <v>2793866.13</v>
      </c>
      <c r="J130" s="116">
        <v>2102066.62</v>
      </c>
      <c r="K130" s="116">
        <v>1109205.3999999999</v>
      </c>
      <c r="L130" s="116">
        <v>1944621.9</v>
      </c>
      <c r="M130" s="116">
        <v>2264920.84</v>
      </c>
      <c r="N130" s="117">
        <v>1778217.47</v>
      </c>
      <c r="O130" s="115">
        <v>1874395.61</v>
      </c>
      <c r="P130" s="116">
        <v>1815433.76</v>
      </c>
      <c r="Q130" s="116">
        <v>1683018.06</v>
      </c>
      <c r="R130" s="116">
        <v>1982982</v>
      </c>
      <c r="S130" s="116">
        <v>2879004.57</v>
      </c>
      <c r="T130" s="116">
        <v>4616644.22</v>
      </c>
      <c r="U130" s="236">
        <v>3357482.83</v>
      </c>
      <c r="V130" s="236">
        <v>2137559</v>
      </c>
      <c r="W130" s="236">
        <v>3357482.83</v>
      </c>
      <c r="X130" s="236">
        <v>2167289.9700000002</v>
      </c>
      <c r="Y130" s="236">
        <v>2108307</v>
      </c>
      <c r="Z130" s="236">
        <v>2453996</v>
      </c>
      <c r="AA130" s="236">
        <v>2341305.87</v>
      </c>
      <c r="AB130" s="236">
        <v>2083288.62</v>
      </c>
      <c r="AC130" s="117"/>
      <c r="AD130" s="44">
        <f>O130-C130</f>
        <v>194447.79000000004</v>
      </c>
      <c r="AE130" s="118">
        <f>P130-D130</f>
        <v>288638.48</v>
      </c>
      <c r="AF130" s="118">
        <f>Q130-E130</f>
        <v>59340.590000000084</v>
      </c>
      <c r="AG130" s="118">
        <f>R130-F130</f>
        <v>583345.87000000011</v>
      </c>
      <c r="AH130" s="118">
        <f>S130-G130</f>
        <v>404469.94999999972</v>
      </c>
      <c r="AI130" s="118">
        <f>T130-H130</f>
        <v>1427406.5899999999</v>
      </c>
      <c r="AJ130" s="118">
        <f>U130-I130</f>
        <v>563616.70000000019</v>
      </c>
      <c r="AK130" s="118">
        <f>V130-J130</f>
        <v>35492.379999999888</v>
      </c>
      <c r="AL130" s="118">
        <f>W130-K130</f>
        <v>2248277.4300000002</v>
      </c>
      <c r="AM130" s="118">
        <f>X130-L130</f>
        <v>222668.0700000003</v>
      </c>
      <c r="AN130" s="118">
        <f>Y130-M130</f>
        <v>-156613.83999999985</v>
      </c>
      <c r="AO130" s="118">
        <f>Z130-N130</f>
        <v>675778.53</v>
      </c>
      <c r="AP130" s="118">
        <f>AA130-O130</f>
        <v>466910.26</v>
      </c>
      <c r="AQ130" s="118">
        <f>AB130-P130</f>
        <v>267854.8600000001</v>
      </c>
      <c r="AR130" s="119"/>
      <c r="AS130" s="76">
        <f>AS116+AS123</f>
        <v>2083288.62</v>
      </c>
    </row>
    <row r="131" spans="1:46" s="47" customFormat="1" x14ac:dyDescent="0.35">
      <c r="A131" s="171"/>
      <c r="B131" s="254" t="s">
        <v>399</v>
      </c>
      <c r="C131" s="115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7"/>
      <c r="O131" s="115"/>
      <c r="P131" s="116"/>
      <c r="Q131" s="116"/>
      <c r="R131" s="116"/>
      <c r="S131" s="116"/>
      <c r="T131" s="116"/>
      <c r="U131" s="236"/>
      <c r="V131" s="236"/>
      <c r="W131" s="253"/>
      <c r="X131" s="256">
        <f>X130-X132</f>
        <v>261714.68000000017</v>
      </c>
      <c r="Y131" s="256">
        <f>Y130-Y132</f>
        <v>258377.07000000007</v>
      </c>
      <c r="Z131" s="256">
        <v>299286.2</v>
      </c>
      <c r="AA131" s="286">
        <v>291944.42</v>
      </c>
      <c r="AB131" s="286">
        <v>259022.61</v>
      </c>
      <c r="AC131" s="117"/>
      <c r="AD131" s="44"/>
      <c r="AE131" s="118"/>
      <c r="AF131" s="118"/>
      <c r="AG131" s="118"/>
      <c r="AH131" s="118"/>
      <c r="AI131" s="118"/>
      <c r="AJ131" s="118"/>
      <c r="AK131" s="118"/>
      <c r="AL131" s="118"/>
      <c r="AM131" s="118"/>
      <c r="AN131" s="118"/>
      <c r="AO131" s="118"/>
      <c r="AP131" s="118"/>
      <c r="AQ131" s="118"/>
      <c r="AR131" s="119"/>
      <c r="AS131" s="76">
        <f>GETPIVOTDATA("VALUE",'CSS ESCO pvt'!$I$3,"DATE_FILE",$AS$8,"COMPANY",$AS$6,"TRIM_CAT","Residential-GRID","TRIM_LINE",A129)</f>
        <v>259022.61</v>
      </c>
    </row>
    <row r="132" spans="1:46" s="47" customFormat="1" x14ac:dyDescent="0.35">
      <c r="A132" s="171"/>
      <c r="B132" s="254" t="s">
        <v>400</v>
      </c>
      <c r="C132" s="115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7"/>
      <c r="O132" s="115"/>
      <c r="P132" s="116"/>
      <c r="Q132" s="116"/>
      <c r="R132" s="116"/>
      <c r="S132" s="116"/>
      <c r="T132" s="116"/>
      <c r="U132" s="236"/>
      <c r="V132" s="236"/>
      <c r="W132" s="253"/>
      <c r="X132" s="256">
        <v>1905575.29</v>
      </c>
      <c r="Y132" s="256">
        <v>1849929.93</v>
      </c>
      <c r="Z132" s="256">
        <v>2154709.7999999998</v>
      </c>
      <c r="AA132" s="256">
        <f>AA130-AA131</f>
        <v>2049361.4500000002</v>
      </c>
      <c r="AB132" s="286">
        <v>1824266.0100000002</v>
      </c>
      <c r="AC132" s="117"/>
      <c r="AD132" s="44"/>
      <c r="AE132" s="118"/>
      <c r="AF132" s="118"/>
      <c r="AG132" s="118"/>
      <c r="AH132" s="118"/>
      <c r="AI132" s="118"/>
      <c r="AJ132" s="118"/>
      <c r="AK132" s="118"/>
      <c r="AL132" s="118"/>
      <c r="AM132" s="118"/>
      <c r="AN132" s="118"/>
      <c r="AO132" s="118"/>
      <c r="AP132" s="118"/>
      <c r="AQ132" s="118"/>
      <c r="AR132" s="119"/>
      <c r="AS132" s="92">
        <f>AS130-AS131</f>
        <v>1824266.0100000002</v>
      </c>
    </row>
    <row r="133" spans="1:46" s="47" customFormat="1" x14ac:dyDescent="0.35">
      <c r="A133" s="171"/>
      <c r="B133" s="48" t="s">
        <v>38</v>
      </c>
      <c r="C133" s="115">
        <v>16786.8</v>
      </c>
      <c r="D133" s="116">
        <v>16185.9</v>
      </c>
      <c r="E133" s="116">
        <v>13050.2</v>
      </c>
      <c r="F133" s="116">
        <v>11119.6</v>
      </c>
      <c r="G133" s="116">
        <v>14370.94</v>
      </c>
      <c r="H133" s="116">
        <v>14789.28</v>
      </c>
      <c r="I133" s="116">
        <v>15330.01</v>
      </c>
      <c r="J133" s="116">
        <v>14009.04</v>
      </c>
      <c r="K133" s="116">
        <v>11206.09</v>
      </c>
      <c r="L133" s="116">
        <v>17892.71</v>
      </c>
      <c r="M133" s="116">
        <v>19512.03</v>
      </c>
      <c r="N133" s="117">
        <v>19013</v>
      </c>
      <c r="O133" s="115">
        <v>19905.96</v>
      </c>
      <c r="P133" s="116">
        <v>16385.310000000001</v>
      </c>
      <c r="Q133" s="116">
        <v>14574.3</v>
      </c>
      <c r="R133" s="116">
        <v>13495.2</v>
      </c>
      <c r="S133" s="116">
        <v>15853.89</v>
      </c>
      <c r="T133" s="116">
        <v>18738.82</v>
      </c>
      <c r="U133" s="236">
        <v>17416.28</v>
      </c>
      <c r="V133" s="236">
        <v>12633</v>
      </c>
      <c r="W133" s="236">
        <v>17416.28</v>
      </c>
      <c r="X133" s="236">
        <v>20280.38</v>
      </c>
      <c r="Y133" s="236">
        <v>23218</v>
      </c>
      <c r="Z133" s="236">
        <v>37026</v>
      </c>
      <c r="AA133" s="236">
        <v>29759.88</v>
      </c>
      <c r="AB133" s="236">
        <v>23647.64</v>
      </c>
      <c r="AC133" s="117"/>
      <c r="AD133" s="44">
        <f>O133-C133</f>
        <v>3119.16</v>
      </c>
      <c r="AE133" s="118">
        <f>P133-D133</f>
        <v>199.41000000000167</v>
      </c>
      <c r="AF133" s="118">
        <f>Q133-E133</f>
        <v>1524.0999999999985</v>
      </c>
      <c r="AG133" s="118">
        <f>R133-F133</f>
        <v>2375.6000000000004</v>
      </c>
      <c r="AH133" s="118">
        <f>S133-G133</f>
        <v>1482.9499999999989</v>
      </c>
      <c r="AI133" s="118">
        <f>T133-H133</f>
        <v>3949.5399999999991</v>
      </c>
      <c r="AJ133" s="118">
        <f>U133-I133</f>
        <v>2086.2699999999986</v>
      </c>
      <c r="AK133" s="118">
        <f>V133-J133</f>
        <v>-1376.0400000000009</v>
      </c>
      <c r="AL133" s="118">
        <f>W133-K133</f>
        <v>6210.1899999999987</v>
      </c>
      <c r="AM133" s="118">
        <f>X133-L133</f>
        <v>2387.6700000000019</v>
      </c>
      <c r="AN133" s="118">
        <f>Y133-M133</f>
        <v>3705.9700000000012</v>
      </c>
      <c r="AO133" s="118">
        <f>Z133-N133</f>
        <v>18013</v>
      </c>
      <c r="AP133" s="118">
        <f>AA133-O133</f>
        <v>9853.9200000000019</v>
      </c>
      <c r="AQ133" s="118">
        <f>AB133-P133</f>
        <v>7262.3299999999981</v>
      </c>
      <c r="AR133" s="119"/>
      <c r="AS133" s="76">
        <f>AS117+AS124</f>
        <v>23647.64</v>
      </c>
    </row>
    <row r="134" spans="1:46" s="47" customFormat="1" x14ac:dyDescent="0.35">
      <c r="A134" s="171"/>
      <c r="B134" s="254" t="s">
        <v>399</v>
      </c>
      <c r="C134" s="115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7"/>
      <c r="O134" s="115"/>
      <c r="P134" s="116"/>
      <c r="Q134" s="116"/>
      <c r="R134" s="116"/>
      <c r="S134" s="116"/>
      <c r="T134" s="116"/>
      <c r="U134" s="236"/>
      <c r="V134" s="236"/>
      <c r="W134" s="253"/>
      <c r="X134" s="256">
        <f>X133-X135</f>
        <v>3868.3199999999997</v>
      </c>
      <c r="Y134" s="256">
        <f>Y133-Y135</f>
        <v>4169.7000000000007</v>
      </c>
      <c r="Z134" s="256">
        <v>8848</v>
      </c>
      <c r="AA134" s="286">
        <v>6372.69</v>
      </c>
      <c r="AB134" s="286">
        <v>5228.51</v>
      </c>
      <c r="AC134" s="117"/>
      <c r="AD134" s="44"/>
      <c r="AE134" s="118"/>
      <c r="AF134" s="118"/>
      <c r="AG134" s="118"/>
      <c r="AH134" s="118"/>
      <c r="AI134" s="118"/>
      <c r="AJ134" s="118"/>
      <c r="AK134" s="118"/>
      <c r="AL134" s="118"/>
      <c r="AM134" s="118"/>
      <c r="AN134" s="118"/>
      <c r="AO134" s="118"/>
      <c r="AP134" s="118"/>
      <c r="AQ134" s="118"/>
      <c r="AR134" s="119"/>
      <c r="AS134" s="76">
        <f>GETPIVOTDATA("VALUE",'CSS ESCO pvt'!$I$3,"DATE_FILE",$AS$8,"COMPANY",$AS$6,"TRIM_CAT","Low Income Residential-GRID","TRIM_LINE",A129)</f>
        <v>5228.51</v>
      </c>
    </row>
    <row r="135" spans="1:46" s="47" customFormat="1" x14ac:dyDescent="0.35">
      <c r="A135" s="171"/>
      <c r="B135" s="254" t="s">
        <v>400</v>
      </c>
      <c r="C135" s="115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7"/>
      <c r="O135" s="115"/>
      <c r="P135" s="116"/>
      <c r="Q135" s="116"/>
      <c r="R135" s="116"/>
      <c r="S135" s="116"/>
      <c r="T135" s="116"/>
      <c r="U135" s="236"/>
      <c r="V135" s="236"/>
      <c r="W135" s="253"/>
      <c r="X135" s="256">
        <v>16412.060000000001</v>
      </c>
      <c r="Y135" s="256">
        <v>19048.3</v>
      </c>
      <c r="Z135" s="256">
        <v>28178</v>
      </c>
      <c r="AA135" s="256">
        <f>AA133-AA134</f>
        <v>23387.190000000002</v>
      </c>
      <c r="AB135" s="286">
        <v>18419.129999999997</v>
      </c>
      <c r="AC135" s="117"/>
      <c r="AD135" s="44"/>
      <c r="AE135" s="118"/>
      <c r="AF135" s="118"/>
      <c r="AG135" s="118"/>
      <c r="AH135" s="118"/>
      <c r="AI135" s="118"/>
      <c r="AJ135" s="118"/>
      <c r="AK135" s="118"/>
      <c r="AL135" s="118"/>
      <c r="AM135" s="118"/>
      <c r="AN135" s="118"/>
      <c r="AO135" s="118"/>
      <c r="AP135" s="118"/>
      <c r="AQ135" s="118"/>
      <c r="AR135" s="119"/>
      <c r="AS135" s="92">
        <f>AS133-AS134</f>
        <v>18419.129999999997</v>
      </c>
    </row>
    <row r="136" spans="1:46" s="47" customFormat="1" x14ac:dyDescent="0.35">
      <c r="A136" s="171"/>
      <c r="B136" s="48" t="s">
        <v>39</v>
      </c>
      <c r="C136" s="115">
        <v>360720.52</v>
      </c>
      <c r="D136" s="116">
        <v>341535.62</v>
      </c>
      <c r="E136" s="116">
        <v>429612.25</v>
      </c>
      <c r="F136" s="116">
        <v>292078.05</v>
      </c>
      <c r="G136" s="116">
        <v>467615.32</v>
      </c>
      <c r="H136" s="116">
        <v>634307.65</v>
      </c>
      <c r="I136" s="116">
        <v>647308.51</v>
      </c>
      <c r="J136" s="116">
        <v>643015.94999999995</v>
      </c>
      <c r="K136" s="116">
        <v>166204.10999999999</v>
      </c>
      <c r="L136" s="116">
        <v>388512.01</v>
      </c>
      <c r="M136" s="116">
        <v>498594.83</v>
      </c>
      <c r="N136" s="117">
        <v>307649.8</v>
      </c>
      <c r="O136" s="115">
        <v>396002.25</v>
      </c>
      <c r="P136" s="116">
        <v>356103.59</v>
      </c>
      <c r="Q136" s="116">
        <v>338321.95</v>
      </c>
      <c r="R136" s="116">
        <v>340421.81</v>
      </c>
      <c r="S136" s="116">
        <v>447736.71</v>
      </c>
      <c r="T136" s="116">
        <v>832204.1</v>
      </c>
      <c r="U136" s="236">
        <v>700063.28</v>
      </c>
      <c r="V136" s="236">
        <v>446118</v>
      </c>
      <c r="W136" s="236">
        <v>700063.28</v>
      </c>
      <c r="X136" s="236">
        <v>408373.78</v>
      </c>
      <c r="Y136" s="236">
        <v>395520</v>
      </c>
      <c r="Z136" s="236">
        <v>451260</v>
      </c>
      <c r="AA136" s="236">
        <v>457092.74</v>
      </c>
      <c r="AB136" s="236">
        <v>440128.04999999993</v>
      </c>
      <c r="AC136" s="117"/>
      <c r="AD136" s="44">
        <f>O136-C136</f>
        <v>35281.729999999981</v>
      </c>
      <c r="AE136" s="118">
        <f>P136-D136</f>
        <v>14567.97000000003</v>
      </c>
      <c r="AF136" s="118">
        <f>Q136-E136</f>
        <v>-91290.299999999988</v>
      </c>
      <c r="AG136" s="118">
        <f>R136-F136</f>
        <v>48343.760000000009</v>
      </c>
      <c r="AH136" s="118">
        <f>S136-G136</f>
        <v>-19878.609999999986</v>
      </c>
      <c r="AI136" s="118">
        <f>T136-H136</f>
        <v>197896.44999999995</v>
      </c>
      <c r="AJ136" s="118">
        <f>U136-I136</f>
        <v>52754.770000000019</v>
      </c>
      <c r="AK136" s="118">
        <f>V136-J136</f>
        <v>-196897.94999999995</v>
      </c>
      <c r="AL136" s="118">
        <f>W136-K136</f>
        <v>533859.17000000004</v>
      </c>
      <c r="AM136" s="118">
        <f>X136-L136</f>
        <v>19861.770000000019</v>
      </c>
      <c r="AN136" s="118">
        <f>Y136-M136</f>
        <v>-103074.83000000002</v>
      </c>
      <c r="AO136" s="118">
        <f>Z136-N136</f>
        <v>143610.20000000001</v>
      </c>
      <c r="AP136" s="118">
        <f>AA136-O136</f>
        <v>61090.489999999991</v>
      </c>
      <c r="AQ136" s="118">
        <f>AB136-P136</f>
        <v>84024.459999999905</v>
      </c>
      <c r="AR136" s="119"/>
      <c r="AS136" s="76">
        <f>AS118+AS125</f>
        <v>440128.04999999993</v>
      </c>
    </row>
    <row r="137" spans="1:46" s="47" customFormat="1" x14ac:dyDescent="0.35">
      <c r="A137" s="171"/>
      <c r="B137" s="48" t="s">
        <v>40</v>
      </c>
      <c r="C137" s="115">
        <v>249907.36</v>
      </c>
      <c r="D137" s="116">
        <v>263381.03000000003</v>
      </c>
      <c r="E137" s="116">
        <v>377493.54</v>
      </c>
      <c r="F137" s="116">
        <v>195202.64</v>
      </c>
      <c r="G137" s="116">
        <v>363645.55</v>
      </c>
      <c r="H137" s="116">
        <v>473057.58</v>
      </c>
      <c r="I137" s="116">
        <v>466652.11</v>
      </c>
      <c r="J137" s="116">
        <v>540377.38</v>
      </c>
      <c r="K137" s="116">
        <v>153451.78</v>
      </c>
      <c r="L137" s="116">
        <v>273862.27</v>
      </c>
      <c r="M137" s="116">
        <v>443940.46</v>
      </c>
      <c r="N137" s="117">
        <v>183892.78</v>
      </c>
      <c r="O137" s="115">
        <v>243280.4</v>
      </c>
      <c r="P137" s="116">
        <v>275157.14</v>
      </c>
      <c r="Q137" s="116">
        <v>267956.65000000002</v>
      </c>
      <c r="R137" s="116">
        <v>228919.42</v>
      </c>
      <c r="S137" s="116">
        <v>308573</v>
      </c>
      <c r="T137" s="116">
        <v>666853.18000000005</v>
      </c>
      <c r="U137" s="236">
        <v>454126.87</v>
      </c>
      <c r="V137" s="236">
        <v>410200</v>
      </c>
      <c r="W137" s="236">
        <v>454126.87</v>
      </c>
      <c r="X137" s="236">
        <v>285144.03000000003</v>
      </c>
      <c r="Y137" s="236">
        <v>215224</v>
      </c>
      <c r="Z137" s="236">
        <v>296863</v>
      </c>
      <c r="AA137" s="236">
        <v>260553.63</v>
      </c>
      <c r="AB137" s="236">
        <v>240156.82</v>
      </c>
      <c r="AC137" s="117"/>
      <c r="AD137" s="44">
        <f>O137-C137</f>
        <v>-6626.9599999999919</v>
      </c>
      <c r="AE137" s="118">
        <f>P137-D137</f>
        <v>11776.109999999986</v>
      </c>
      <c r="AF137" s="118">
        <f>Q137-E137</f>
        <v>-109536.88999999996</v>
      </c>
      <c r="AG137" s="118">
        <f>R137-F137</f>
        <v>33716.78</v>
      </c>
      <c r="AH137" s="118">
        <f>S137-G137</f>
        <v>-55072.549999999988</v>
      </c>
      <c r="AI137" s="118">
        <f>T137-H137</f>
        <v>193795.60000000003</v>
      </c>
      <c r="AJ137" s="118">
        <f>U137-I137</f>
        <v>-12525.239999999991</v>
      </c>
      <c r="AK137" s="118">
        <f>V137-J137</f>
        <v>-130177.38</v>
      </c>
      <c r="AL137" s="118">
        <f>W137-K137</f>
        <v>300675.08999999997</v>
      </c>
      <c r="AM137" s="118">
        <f>X137-L137</f>
        <v>11281.760000000009</v>
      </c>
      <c r="AN137" s="118">
        <f>Y137-M137</f>
        <v>-228716.46000000002</v>
      </c>
      <c r="AO137" s="118">
        <f>Z137-N137</f>
        <v>112970.22</v>
      </c>
      <c r="AP137" s="118">
        <f>AA137-O137</f>
        <v>17273.23000000001</v>
      </c>
      <c r="AQ137" s="118">
        <f>AB137-P137</f>
        <v>-35000.320000000007</v>
      </c>
      <c r="AR137" s="119"/>
      <c r="AS137" s="76">
        <f>AS119+AS126</f>
        <v>240156.82</v>
      </c>
    </row>
    <row r="138" spans="1:46" s="47" customFormat="1" x14ac:dyDescent="0.35">
      <c r="A138" s="171"/>
      <c r="B138" s="48" t="s">
        <v>41</v>
      </c>
      <c r="C138" s="115">
        <v>136977.56</v>
      </c>
      <c r="D138" s="116">
        <v>204270.8</v>
      </c>
      <c r="E138" s="116">
        <v>187590.42</v>
      </c>
      <c r="F138" s="116">
        <v>265350.67</v>
      </c>
      <c r="G138" s="116">
        <v>331713.06</v>
      </c>
      <c r="H138" s="116">
        <v>226979.77</v>
      </c>
      <c r="I138" s="116">
        <v>340756.89</v>
      </c>
      <c r="J138" s="116">
        <v>297750.84999999998</v>
      </c>
      <c r="K138" s="116">
        <v>231416.17</v>
      </c>
      <c r="L138" s="116">
        <v>167303.57999999999</v>
      </c>
      <c r="M138" s="116">
        <v>247800.32000000001</v>
      </c>
      <c r="N138" s="117">
        <v>307108.88</v>
      </c>
      <c r="O138" s="115">
        <v>170444.64</v>
      </c>
      <c r="P138" s="116">
        <v>334678.05</v>
      </c>
      <c r="Q138" s="116">
        <v>370205.24</v>
      </c>
      <c r="R138" s="116">
        <v>281219.83</v>
      </c>
      <c r="S138" s="116">
        <v>276163.86</v>
      </c>
      <c r="T138" s="116">
        <v>330272.67</v>
      </c>
      <c r="U138" s="236">
        <v>315983.59000000003</v>
      </c>
      <c r="V138" s="236">
        <v>292906</v>
      </c>
      <c r="W138" s="236">
        <v>315983.59000000003</v>
      </c>
      <c r="X138" s="236">
        <v>226556.7</v>
      </c>
      <c r="Y138" s="236">
        <v>207235</v>
      </c>
      <c r="Z138" s="236">
        <v>286603</v>
      </c>
      <c r="AA138" s="236">
        <v>231331.14</v>
      </c>
      <c r="AB138" s="236">
        <v>211016.54</v>
      </c>
      <c r="AC138" s="117"/>
      <c r="AD138" s="44">
        <f>O138-C138</f>
        <v>33467.080000000016</v>
      </c>
      <c r="AE138" s="118">
        <f>P138-D138</f>
        <v>130407.25</v>
      </c>
      <c r="AF138" s="118">
        <f>Q138-E138</f>
        <v>182614.81999999998</v>
      </c>
      <c r="AG138" s="118">
        <f>R138-F138</f>
        <v>15869.160000000033</v>
      </c>
      <c r="AH138" s="118">
        <f>S138-G138</f>
        <v>-55549.200000000012</v>
      </c>
      <c r="AI138" s="118">
        <f>T138-H138</f>
        <v>103292.9</v>
      </c>
      <c r="AJ138" s="118">
        <f>U138-I138</f>
        <v>-24773.299999999988</v>
      </c>
      <c r="AK138" s="118">
        <f>V138-J138</f>
        <v>-4844.8499999999767</v>
      </c>
      <c r="AL138" s="118">
        <f>W138-K138</f>
        <v>84567.420000000013</v>
      </c>
      <c r="AM138" s="118">
        <f>X138-L138</f>
        <v>59253.120000000024</v>
      </c>
      <c r="AN138" s="118">
        <f>Y138-M138</f>
        <v>-40565.320000000007</v>
      </c>
      <c r="AO138" s="118">
        <f>Z138-N138</f>
        <v>-20505.880000000005</v>
      </c>
      <c r="AP138" s="118">
        <f>AA138-O138</f>
        <v>60886.5</v>
      </c>
      <c r="AQ138" s="118">
        <f>AB138-P138</f>
        <v>-123661.50999999998</v>
      </c>
      <c r="AR138" s="119"/>
      <c r="AS138" s="76">
        <f>AS120+AS127</f>
        <v>211016.54</v>
      </c>
    </row>
    <row r="139" spans="1:46" s="152" customFormat="1" ht="15" thickBot="1" x14ac:dyDescent="0.4">
      <c r="A139" s="172"/>
      <c r="B139" s="63" t="s">
        <v>42</v>
      </c>
      <c r="C139" s="147">
        <f>SUM(C130:C138)</f>
        <v>2444340.06</v>
      </c>
      <c r="D139" s="148">
        <f t="shared" ref="D139:V139" si="115">SUM(D130:D138)</f>
        <v>2352168.63</v>
      </c>
      <c r="E139" s="148">
        <f t="shared" si="115"/>
        <v>2631423.88</v>
      </c>
      <c r="F139" s="148">
        <f t="shared" si="115"/>
        <v>2163387.09</v>
      </c>
      <c r="G139" s="148">
        <f t="shared" si="115"/>
        <v>3651879.4899999998</v>
      </c>
      <c r="H139" s="148">
        <f t="shared" si="115"/>
        <v>4538371.9099999992</v>
      </c>
      <c r="I139" s="148">
        <f t="shared" si="115"/>
        <v>4263913.6499999994</v>
      </c>
      <c r="J139" s="148">
        <f t="shared" si="115"/>
        <v>3597219.8400000003</v>
      </c>
      <c r="K139" s="148">
        <f t="shared" si="115"/>
        <v>1671483.55</v>
      </c>
      <c r="L139" s="148">
        <f t="shared" si="115"/>
        <v>2792192.47</v>
      </c>
      <c r="M139" s="148">
        <f t="shared" si="115"/>
        <v>3474768.4799999995</v>
      </c>
      <c r="N139" s="149">
        <f t="shared" si="115"/>
        <v>2595881.9299999997</v>
      </c>
      <c r="O139" s="147">
        <f t="shared" si="115"/>
        <v>2704028.8600000003</v>
      </c>
      <c r="P139" s="148">
        <f t="shared" si="115"/>
        <v>2797757.85</v>
      </c>
      <c r="Q139" s="148">
        <f t="shared" si="115"/>
        <v>2674076.2000000002</v>
      </c>
      <c r="R139" s="148">
        <f t="shared" si="115"/>
        <v>2847038.26</v>
      </c>
      <c r="S139" s="148">
        <f t="shared" si="115"/>
        <v>3927332.03</v>
      </c>
      <c r="T139" s="148">
        <f t="shared" si="115"/>
        <v>6464712.9899999993</v>
      </c>
      <c r="U139" s="148">
        <f t="shared" si="115"/>
        <v>4845072.8499999996</v>
      </c>
      <c r="V139" s="148">
        <f t="shared" si="115"/>
        <v>3299416</v>
      </c>
      <c r="W139" s="148">
        <f>SUM(W130+W133+W136+W137+W138)</f>
        <v>4845072.8499999996</v>
      </c>
      <c r="X139" s="148">
        <f>SUM(X130+X133+X136+X137+X138)</f>
        <v>3107644.8600000003</v>
      </c>
      <c r="Y139" s="148">
        <f t="shared" ref="Y139:AA139" si="116">SUM(Y130+Y133+Y136+Y137+Y138)</f>
        <v>2949504</v>
      </c>
      <c r="Z139" s="148">
        <v>3525748</v>
      </c>
      <c r="AA139" s="148">
        <f t="shared" si="116"/>
        <v>3320043.2600000002</v>
      </c>
      <c r="AB139" s="235">
        <v>2323445.44</v>
      </c>
      <c r="AC139" s="149"/>
      <c r="AD139" s="45">
        <f>SUM(AD130:AD138)</f>
        <v>259688.80000000005</v>
      </c>
      <c r="AE139" s="150">
        <f t="shared" ref="AE139:AG139" si="117">SUM(AE130:AE138)</f>
        <v>445589.22</v>
      </c>
      <c r="AF139" s="150">
        <f t="shared" si="117"/>
        <v>42652.320000000123</v>
      </c>
      <c r="AG139" s="150">
        <f t="shared" si="117"/>
        <v>683651.17000000016</v>
      </c>
      <c r="AH139" s="150">
        <f t="shared" ref="AH139:AI139" si="118">SUM(AH130:AH138)</f>
        <v>275452.53999999975</v>
      </c>
      <c r="AI139" s="150">
        <f t="shared" si="118"/>
        <v>1926341.0799999998</v>
      </c>
      <c r="AJ139" s="150">
        <f t="shared" ref="AJ139:AK139" si="119">SUM(AJ130:AJ138)</f>
        <v>581159.20000000019</v>
      </c>
      <c r="AK139" s="150">
        <f t="shared" si="119"/>
        <v>-297803.84000000008</v>
      </c>
      <c r="AL139" s="150">
        <f t="shared" ref="AL139:AM139" si="120">SUM(AL130:AL138)</f>
        <v>3173589.3</v>
      </c>
      <c r="AM139" s="150">
        <f t="shared" si="120"/>
        <v>315452.39000000036</v>
      </c>
      <c r="AN139" s="150">
        <f t="shared" ref="AN139:AO139" si="121">SUM(AN130:AN138)</f>
        <v>-525264.48</v>
      </c>
      <c r="AO139" s="150">
        <f t="shared" si="121"/>
        <v>929866.07</v>
      </c>
      <c r="AP139" s="150">
        <f t="shared" ref="AP139:AQ139" si="122">SUM(AP130:AP138)</f>
        <v>616014.39999999991</v>
      </c>
      <c r="AQ139" s="150">
        <f t="shared" si="122"/>
        <v>200479.82000000004</v>
      </c>
      <c r="AR139" s="151"/>
      <c r="AS139" s="162">
        <f>AS130+AS133+AS136+AS137+AS138</f>
        <v>2998237.67</v>
      </c>
    </row>
    <row r="140" spans="1:46" s="47" customFormat="1" x14ac:dyDescent="0.35">
      <c r="A140" s="171">
        <f>+A129+1</f>
        <v>14</v>
      </c>
      <c r="B140" s="120" t="s">
        <v>36</v>
      </c>
      <c r="C140" s="109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1"/>
      <c r="O140" s="109"/>
      <c r="P140" s="110"/>
      <c r="Q140" s="110"/>
      <c r="R140" s="110"/>
      <c r="S140" s="110"/>
      <c r="T140" s="110"/>
      <c r="U140" s="231"/>
      <c r="V140" s="231"/>
      <c r="W140" s="231"/>
      <c r="X140" s="231"/>
      <c r="Y140" s="231"/>
      <c r="Z140" s="231"/>
      <c r="AA140" s="231"/>
      <c r="AB140" s="231"/>
      <c r="AC140" s="111"/>
      <c r="AD140" s="112"/>
      <c r="AE140" s="113"/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113"/>
      <c r="AP140" s="113"/>
      <c r="AQ140" s="113"/>
      <c r="AR140" s="114"/>
      <c r="AS140" s="112"/>
    </row>
    <row r="141" spans="1:46" s="47" customFormat="1" x14ac:dyDescent="0.35">
      <c r="A141" s="171"/>
      <c r="B141" s="48" t="s">
        <v>37</v>
      </c>
      <c r="C141" s="115">
        <v>1690803.45</v>
      </c>
      <c r="D141" s="116">
        <v>1689026.17</v>
      </c>
      <c r="E141" s="116">
        <v>1605228.15</v>
      </c>
      <c r="F141" s="44">
        <v>1530229.52</v>
      </c>
      <c r="G141" s="116">
        <v>1973071.29</v>
      </c>
      <c r="H141" s="116">
        <v>3074757.82</v>
      </c>
      <c r="I141" s="116">
        <v>2972961.82</v>
      </c>
      <c r="J141" s="116">
        <v>2313167.86</v>
      </c>
      <c r="K141" s="116">
        <v>1542113.84</v>
      </c>
      <c r="L141" s="116">
        <v>1613180.87</v>
      </c>
      <c r="M141" s="116">
        <v>2068155.71</v>
      </c>
      <c r="N141" s="117">
        <v>1916747.47</v>
      </c>
      <c r="O141" s="115">
        <v>1820762.94</v>
      </c>
      <c r="P141" s="116">
        <v>1663197.11</v>
      </c>
      <c r="Q141" s="116">
        <v>1712794.42</v>
      </c>
      <c r="R141" s="116">
        <v>1821421.76</v>
      </c>
      <c r="S141" s="116">
        <v>2495021.2000000002</v>
      </c>
      <c r="T141" s="116">
        <v>3332232.95</v>
      </c>
      <c r="U141" s="236">
        <v>3882942.64</v>
      </c>
      <c r="V141" s="236">
        <v>2771004</v>
      </c>
      <c r="W141" s="236">
        <v>3882942.64</v>
      </c>
      <c r="X141" s="236">
        <v>1835323.01</v>
      </c>
      <c r="Y141" s="236">
        <v>2151186</v>
      </c>
      <c r="Z141" s="236">
        <v>2302719</v>
      </c>
      <c r="AA141" s="236">
        <v>2504312.81</v>
      </c>
      <c r="AB141" s="236">
        <v>2178241.4300000002</v>
      </c>
      <c r="AC141" s="117"/>
      <c r="AD141" s="44">
        <f>O141-C141</f>
        <v>129959.48999999999</v>
      </c>
      <c r="AE141" s="118">
        <f>P141-D141</f>
        <v>-25829.059999999823</v>
      </c>
      <c r="AF141" s="118">
        <f>Q141-E141</f>
        <v>107566.27000000002</v>
      </c>
      <c r="AG141" s="118">
        <f>R141-F141</f>
        <v>291192.24</v>
      </c>
      <c r="AH141" s="118">
        <f>S141-G141</f>
        <v>521949.91000000015</v>
      </c>
      <c r="AI141" s="118">
        <f>T141-H141</f>
        <v>257475.13000000035</v>
      </c>
      <c r="AJ141" s="118">
        <f>U141-I141</f>
        <v>909980.8200000003</v>
      </c>
      <c r="AK141" s="118">
        <f>V141-J141</f>
        <v>457836.14000000013</v>
      </c>
      <c r="AL141" s="118">
        <f>W141-K141</f>
        <v>2340828.7999999998</v>
      </c>
      <c r="AM141" s="118">
        <f>X141-L141</f>
        <v>222142.1399999999</v>
      </c>
      <c r="AN141" s="118">
        <f>Y141-M141</f>
        <v>83030.290000000037</v>
      </c>
      <c r="AO141" s="118">
        <f>Z141-N141</f>
        <v>385971.53</v>
      </c>
      <c r="AP141" s="118">
        <f>AA141-O141</f>
        <v>683549.87000000011</v>
      </c>
      <c r="AQ141" s="118">
        <f>AB141-P141</f>
        <v>515044.32000000007</v>
      </c>
      <c r="AR141" s="119"/>
      <c r="AS141" s="76">
        <f>AT141</f>
        <v>2178241.4300000002</v>
      </c>
      <c r="AT141" s="236">
        <v>2178241.4300000002</v>
      </c>
    </row>
    <row r="142" spans="1:46" s="47" customFormat="1" x14ac:dyDescent="0.35">
      <c r="A142" s="171"/>
      <c r="B142" s="48" t="s">
        <v>38</v>
      </c>
      <c r="C142" s="115">
        <v>17054.59</v>
      </c>
      <c r="D142" s="116">
        <v>17918.48</v>
      </c>
      <c r="E142" s="116">
        <v>16852.509999999998</v>
      </c>
      <c r="F142" s="44">
        <v>13943.23</v>
      </c>
      <c r="G142" s="116">
        <v>14148.19</v>
      </c>
      <c r="H142" s="116">
        <v>13307.94</v>
      </c>
      <c r="I142" s="116">
        <v>14957.47</v>
      </c>
      <c r="J142" s="116">
        <v>15501.36</v>
      </c>
      <c r="K142" s="116">
        <v>10206.73</v>
      </c>
      <c r="L142" s="116">
        <v>13512.33</v>
      </c>
      <c r="M142" s="116">
        <v>20268.78</v>
      </c>
      <c r="N142" s="117">
        <v>17657.400000000001</v>
      </c>
      <c r="O142" s="115">
        <v>14382.1</v>
      </c>
      <c r="P142" s="116">
        <v>15368.57</v>
      </c>
      <c r="Q142" s="116">
        <v>15857.82</v>
      </c>
      <c r="R142" s="116">
        <v>15145.87</v>
      </c>
      <c r="S142" s="116">
        <v>15374.09</v>
      </c>
      <c r="T142" s="116">
        <v>16728.71</v>
      </c>
      <c r="U142" s="236">
        <v>16943.95</v>
      </c>
      <c r="V142" s="236">
        <v>14985</v>
      </c>
      <c r="W142" s="236">
        <v>16943.95</v>
      </c>
      <c r="X142" s="236">
        <v>18787.07</v>
      </c>
      <c r="Y142" s="236">
        <v>20608</v>
      </c>
      <c r="Z142" s="236">
        <v>20541</v>
      </c>
      <c r="AA142" s="236">
        <v>34597.550000000003</v>
      </c>
      <c r="AB142" s="236">
        <v>24901.439999999999</v>
      </c>
      <c r="AC142" s="117"/>
      <c r="AD142" s="44">
        <f>O142-C142</f>
        <v>-2672.49</v>
      </c>
      <c r="AE142" s="118">
        <f>P142-D142</f>
        <v>-2549.91</v>
      </c>
      <c r="AF142" s="118">
        <f>Q142-E142</f>
        <v>-994.68999999999869</v>
      </c>
      <c r="AG142" s="118">
        <f>R142-F142</f>
        <v>1202.6400000000012</v>
      </c>
      <c r="AH142" s="118">
        <f>S142-G142</f>
        <v>1225.8999999999996</v>
      </c>
      <c r="AI142" s="118">
        <f>T142-H142</f>
        <v>3420.7699999999986</v>
      </c>
      <c r="AJ142" s="118">
        <f>U142-I142</f>
        <v>1986.4800000000014</v>
      </c>
      <c r="AK142" s="118">
        <f>V142-J142</f>
        <v>-516.36000000000058</v>
      </c>
      <c r="AL142" s="118">
        <f>W142-K142</f>
        <v>6737.2200000000012</v>
      </c>
      <c r="AM142" s="118">
        <f>X142-L142</f>
        <v>5274.74</v>
      </c>
      <c r="AN142" s="118">
        <f>Y142-M142</f>
        <v>339.22000000000116</v>
      </c>
      <c r="AO142" s="118">
        <f>Z142-N142</f>
        <v>2883.5999999999985</v>
      </c>
      <c r="AP142" s="118">
        <f>AA142-O142</f>
        <v>20215.450000000004</v>
      </c>
      <c r="AQ142" s="118">
        <f>AB142-P142</f>
        <v>9532.869999999999</v>
      </c>
      <c r="AR142" s="119"/>
      <c r="AS142" s="76">
        <f t="shared" ref="AS142:AS145" si="123">AT142</f>
        <v>24901.439999999999</v>
      </c>
      <c r="AT142" s="236">
        <v>24901.439999999999</v>
      </c>
    </row>
    <row r="143" spans="1:46" s="47" customFormat="1" x14ac:dyDescent="0.35">
      <c r="A143" s="171"/>
      <c r="B143" s="48" t="s">
        <v>39</v>
      </c>
      <c r="C143" s="115">
        <v>307883.51</v>
      </c>
      <c r="D143" s="116">
        <v>365731.34</v>
      </c>
      <c r="E143" s="116">
        <v>330580.01</v>
      </c>
      <c r="F143" s="44">
        <v>351091.39</v>
      </c>
      <c r="G143" s="116">
        <v>454514.27</v>
      </c>
      <c r="H143" s="116">
        <v>511012.78</v>
      </c>
      <c r="I143" s="116">
        <v>573603.66</v>
      </c>
      <c r="J143" s="116">
        <v>488810.53</v>
      </c>
      <c r="K143" s="116">
        <v>369038.15</v>
      </c>
      <c r="L143" s="116">
        <v>265839.57</v>
      </c>
      <c r="M143" s="116">
        <v>443979.37</v>
      </c>
      <c r="N143" s="117">
        <v>350541.43</v>
      </c>
      <c r="O143" s="115">
        <v>326579.15999999997</v>
      </c>
      <c r="P143" s="116">
        <v>298130.59000000003</v>
      </c>
      <c r="Q143" s="116">
        <v>317433.95</v>
      </c>
      <c r="R143" s="116">
        <v>361213.47</v>
      </c>
      <c r="S143" s="116">
        <v>446352.5</v>
      </c>
      <c r="T143" s="116">
        <v>499889.63</v>
      </c>
      <c r="U143" s="236">
        <v>651621.56999999995</v>
      </c>
      <c r="V143" s="236">
        <v>489561</v>
      </c>
      <c r="W143" s="236">
        <v>651621.56999999995</v>
      </c>
      <c r="X143" s="236">
        <v>294107.8</v>
      </c>
      <c r="Y143" s="236">
        <v>411222</v>
      </c>
      <c r="Z143" s="236">
        <v>416812</v>
      </c>
      <c r="AA143" s="236">
        <v>490626.82</v>
      </c>
      <c r="AB143" s="236">
        <v>416914.67</v>
      </c>
      <c r="AC143" s="117"/>
      <c r="AD143" s="44">
        <f>O143-C143</f>
        <v>18695.649999999965</v>
      </c>
      <c r="AE143" s="118">
        <f>P143-D143</f>
        <v>-67600.75</v>
      </c>
      <c r="AF143" s="118">
        <f>Q143-E143</f>
        <v>-13146.059999999998</v>
      </c>
      <c r="AG143" s="118">
        <f>R143-F143</f>
        <v>10122.079999999958</v>
      </c>
      <c r="AH143" s="118">
        <f>S143-G143</f>
        <v>-8161.7700000000186</v>
      </c>
      <c r="AI143" s="118">
        <f>T143-H143</f>
        <v>-11123.150000000023</v>
      </c>
      <c r="AJ143" s="118">
        <f>U143-I143</f>
        <v>78017.909999999916</v>
      </c>
      <c r="AK143" s="118">
        <f>V143-J143</f>
        <v>750.46999999997206</v>
      </c>
      <c r="AL143" s="118">
        <f>W143-K143</f>
        <v>282583.41999999993</v>
      </c>
      <c r="AM143" s="118">
        <f>X143-L143</f>
        <v>28268.229999999981</v>
      </c>
      <c r="AN143" s="118">
        <f>Y143-M143</f>
        <v>-32757.369999999995</v>
      </c>
      <c r="AO143" s="118">
        <f>Z143-N143</f>
        <v>66270.570000000007</v>
      </c>
      <c r="AP143" s="118">
        <f>AA143-O143</f>
        <v>164047.66000000003</v>
      </c>
      <c r="AQ143" s="118">
        <f>AB143-P143</f>
        <v>118784.07999999996</v>
      </c>
      <c r="AR143" s="119"/>
      <c r="AS143" s="76">
        <f t="shared" si="123"/>
        <v>416914.67</v>
      </c>
      <c r="AT143" s="236">
        <v>416914.67</v>
      </c>
    </row>
    <row r="144" spans="1:46" s="47" customFormat="1" x14ac:dyDescent="0.35">
      <c r="A144" s="171"/>
      <c r="B144" s="48" t="s">
        <v>40</v>
      </c>
      <c r="C144" s="115">
        <v>141555.18</v>
      </c>
      <c r="D144" s="116">
        <v>233657.28</v>
      </c>
      <c r="E144" s="116">
        <v>243291.21</v>
      </c>
      <c r="F144" s="44">
        <v>230385.31</v>
      </c>
      <c r="G144" s="116">
        <v>277880.61</v>
      </c>
      <c r="H144" s="116">
        <v>346947.95</v>
      </c>
      <c r="I144" s="116">
        <v>280960.81</v>
      </c>
      <c r="J144" s="116">
        <v>340224.77</v>
      </c>
      <c r="K144" s="116">
        <v>270689.28999999998</v>
      </c>
      <c r="L144" s="116">
        <v>132347.37</v>
      </c>
      <c r="M144" s="116">
        <v>339502.92</v>
      </c>
      <c r="N144" s="117">
        <v>245303.22</v>
      </c>
      <c r="O144" s="115">
        <v>155322.65</v>
      </c>
      <c r="P144" s="116">
        <v>138429.07999999999</v>
      </c>
      <c r="Q144" s="116">
        <v>231484.15</v>
      </c>
      <c r="R144" s="116">
        <v>232097.26</v>
      </c>
      <c r="S144" s="116">
        <v>235031.99</v>
      </c>
      <c r="T144" s="116">
        <v>268993.59000000003</v>
      </c>
      <c r="U144" s="236">
        <v>440070.97</v>
      </c>
      <c r="V144" s="236">
        <v>247795</v>
      </c>
      <c r="W144" s="236">
        <v>440070.97</v>
      </c>
      <c r="X144" s="236">
        <v>155174.29</v>
      </c>
      <c r="Y144" s="236">
        <v>305330</v>
      </c>
      <c r="Z144" s="236">
        <v>250196</v>
      </c>
      <c r="AA144" s="236">
        <v>236065.67</v>
      </c>
      <c r="AB144" s="236">
        <v>213731.88</v>
      </c>
      <c r="AC144" s="117"/>
      <c r="AD144" s="44">
        <f>O144-C144</f>
        <v>13767.470000000001</v>
      </c>
      <c r="AE144" s="118">
        <f>P144-D144</f>
        <v>-95228.200000000012</v>
      </c>
      <c r="AF144" s="118">
        <f>Q144-E144</f>
        <v>-11807.059999999998</v>
      </c>
      <c r="AG144" s="118">
        <f>R144-F144</f>
        <v>1711.9500000000116</v>
      </c>
      <c r="AH144" s="118">
        <f>S144-G144</f>
        <v>-42848.619999999995</v>
      </c>
      <c r="AI144" s="118">
        <f>T144-H144</f>
        <v>-77954.359999999986</v>
      </c>
      <c r="AJ144" s="118">
        <f>U144-I144</f>
        <v>159110.15999999997</v>
      </c>
      <c r="AK144" s="118">
        <f>V144-J144</f>
        <v>-92429.770000000019</v>
      </c>
      <c r="AL144" s="118">
        <f>W144-K144</f>
        <v>169381.68</v>
      </c>
      <c r="AM144" s="118">
        <f>X144-L144</f>
        <v>22826.920000000013</v>
      </c>
      <c r="AN144" s="118">
        <f>Y144-M144</f>
        <v>-34172.919999999984</v>
      </c>
      <c r="AO144" s="118">
        <f>Z144-N144</f>
        <v>4892.7799999999988</v>
      </c>
      <c r="AP144" s="118">
        <f>AA144-O144</f>
        <v>80743.020000000019</v>
      </c>
      <c r="AQ144" s="118">
        <f>AB144-P144</f>
        <v>75302.800000000017</v>
      </c>
      <c r="AR144" s="119"/>
      <c r="AS144" s="76">
        <f t="shared" si="123"/>
        <v>213731.88</v>
      </c>
      <c r="AT144" s="236">
        <v>213731.88</v>
      </c>
    </row>
    <row r="145" spans="1:46" s="47" customFormat="1" x14ac:dyDescent="0.35">
      <c r="A145" s="171"/>
      <c r="B145" s="48" t="s">
        <v>41</v>
      </c>
      <c r="C145" s="115">
        <v>135616.41</v>
      </c>
      <c r="D145" s="116">
        <v>163867.32</v>
      </c>
      <c r="E145" s="116">
        <v>130816.56</v>
      </c>
      <c r="F145" s="44">
        <v>172463.82</v>
      </c>
      <c r="G145" s="116">
        <v>222150.61</v>
      </c>
      <c r="H145" s="116">
        <v>207858.91</v>
      </c>
      <c r="I145" s="116">
        <v>260371.20000000001</v>
      </c>
      <c r="J145" s="116">
        <v>198609.54</v>
      </c>
      <c r="K145" s="116">
        <v>208002.35</v>
      </c>
      <c r="L145" s="116">
        <v>132519.76</v>
      </c>
      <c r="M145" s="116">
        <v>194699.68</v>
      </c>
      <c r="N145" s="117">
        <v>83122.13</v>
      </c>
      <c r="O145" s="115">
        <v>261700.89</v>
      </c>
      <c r="P145" s="116">
        <v>130069.48</v>
      </c>
      <c r="Q145" s="116">
        <v>152987.25</v>
      </c>
      <c r="R145" s="116">
        <v>139881.79999999999</v>
      </c>
      <c r="S145" s="116">
        <v>260983.63</v>
      </c>
      <c r="T145" s="116">
        <v>208703.03</v>
      </c>
      <c r="U145" s="236">
        <v>254677.55</v>
      </c>
      <c r="V145" s="236">
        <v>214366</v>
      </c>
      <c r="W145" s="236">
        <v>254677.55</v>
      </c>
      <c r="X145" s="236">
        <v>128940.82</v>
      </c>
      <c r="Y145" s="236">
        <v>235857</v>
      </c>
      <c r="Z145" s="236">
        <v>92903</v>
      </c>
      <c r="AA145" s="236">
        <v>202448.72</v>
      </c>
      <c r="AB145" s="236">
        <v>193711.78</v>
      </c>
      <c r="AC145" s="117"/>
      <c r="AD145" s="44">
        <f>O145-C145</f>
        <v>126084.48000000001</v>
      </c>
      <c r="AE145" s="118">
        <f>P145-D145</f>
        <v>-33797.840000000011</v>
      </c>
      <c r="AF145" s="118">
        <f>Q145-E145</f>
        <v>22170.690000000002</v>
      </c>
      <c r="AG145" s="118">
        <f>R145-F145</f>
        <v>-32582.020000000019</v>
      </c>
      <c r="AH145" s="118">
        <f>S145-G145</f>
        <v>38833.020000000019</v>
      </c>
      <c r="AI145" s="118">
        <f>T145-H145</f>
        <v>844.11999999999534</v>
      </c>
      <c r="AJ145" s="118">
        <f>U145-I145</f>
        <v>-5693.6500000000233</v>
      </c>
      <c r="AK145" s="118">
        <f>V145-J145</f>
        <v>15756.459999999992</v>
      </c>
      <c r="AL145" s="118">
        <f>W145-K145</f>
        <v>46675.199999999983</v>
      </c>
      <c r="AM145" s="118">
        <f>X145-L145</f>
        <v>-3578.9400000000023</v>
      </c>
      <c r="AN145" s="118">
        <f>Y145-M145</f>
        <v>41157.320000000007</v>
      </c>
      <c r="AO145" s="118">
        <f>Z145-N145</f>
        <v>9780.8699999999953</v>
      </c>
      <c r="AP145" s="118">
        <f>AA145-O145</f>
        <v>-59252.170000000013</v>
      </c>
      <c r="AQ145" s="118">
        <f>AB145-P145</f>
        <v>63642.3</v>
      </c>
      <c r="AR145" s="119"/>
      <c r="AS145" s="76">
        <f t="shared" si="123"/>
        <v>193711.78</v>
      </c>
      <c r="AT145" s="236">
        <v>193711.78</v>
      </c>
    </row>
    <row r="146" spans="1:46" s="152" customFormat="1" x14ac:dyDescent="0.35">
      <c r="A146" s="172"/>
      <c r="B146" s="48" t="s">
        <v>42</v>
      </c>
      <c r="C146" s="153">
        <f>SUM(C141:C145)</f>
        <v>2292913.14</v>
      </c>
      <c r="D146" s="154">
        <f t="shared" ref="D146:X146" si="124">SUM(D141:D145)</f>
        <v>2470200.59</v>
      </c>
      <c r="E146" s="154">
        <f t="shared" si="124"/>
        <v>2326768.44</v>
      </c>
      <c r="F146" s="155">
        <f t="shared" si="124"/>
        <v>2298113.27</v>
      </c>
      <c r="G146" s="154">
        <f t="shared" si="124"/>
        <v>2941764.9699999997</v>
      </c>
      <c r="H146" s="154">
        <f t="shared" si="124"/>
        <v>4153885.4000000004</v>
      </c>
      <c r="I146" s="154">
        <f t="shared" si="124"/>
        <v>4102854.9600000004</v>
      </c>
      <c r="J146" s="154">
        <f t="shared" si="124"/>
        <v>3356314.06</v>
      </c>
      <c r="K146" s="154">
        <f t="shared" si="124"/>
        <v>2400050.3600000003</v>
      </c>
      <c r="L146" s="154">
        <f t="shared" si="124"/>
        <v>2157399.9000000004</v>
      </c>
      <c r="M146" s="154">
        <f t="shared" si="124"/>
        <v>3066606.46</v>
      </c>
      <c r="N146" s="156">
        <f t="shared" si="124"/>
        <v>2613371.65</v>
      </c>
      <c r="O146" s="153">
        <f t="shared" si="124"/>
        <v>2578747.7400000002</v>
      </c>
      <c r="P146" s="154">
        <f t="shared" si="124"/>
        <v>2245194.83</v>
      </c>
      <c r="Q146" s="154">
        <f t="shared" si="124"/>
        <v>2430557.59</v>
      </c>
      <c r="R146" s="154">
        <f t="shared" si="124"/>
        <v>2569760.16</v>
      </c>
      <c r="S146" s="154">
        <f t="shared" si="124"/>
        <v>3452763.41</v>
      </c>
      <c r="T146" s="154">
        <f t="shared" si="124"/>
        <v>4326547.91</v>
      </c>
      <c r="U146" s="154">
        <f t="shared" si="124"/>
        <v>5246256.68</v>
      </c>
      <c r="V146" s="154">
        <f t="shared" si="124"/>
        <v>3737711</v>
      </c>
      <c r="W146" s="154">
        <f t="shared" si="124"/>
        <v>5246256.68</v>
      </c>
      <c r="X146" s="154">
        <f t="shared" si="124"/>
        <v>2432332.9899999998</v>
      </c>
      <c r="Y146" s="154">
        <v>3124203</v>
      </c>
      <c r="Z146" s="281">
        <v>3083171</v>
      </c>
      <c r="AA146" s="154">
        <f t="shared" ref="AA146" si="125">SUM(AA141:AA145)</f>
        <v>3468051.57</v>
      </c>
      <c r="AB146" s="281">
        <v>3027501.1999999997</v>
      </c>
      <c r="AC146" s="156"/>
      <c r="AD146" s="155">
        <f t="shared" si="111"/>
        <v>285834.59999999998</v>
      </c>
      <c r="AE146" s="157">
        <f t="shared" ref="AE146:AG146" si="126">SUM(AE141:AE145)</f>
        <v>-225005.75999999983</v>
      </c>
      <c r="AF146" s="157">
        <f t="shared" si="126"/>
        <v>103789.15000000002</v>
      </c>
      <c r="AG146" s="157">
        <f t="shared" si="126"/>
        <v>271646.88999999996</v>
      </c>
      <c r="AH146" s="157">
        <f t="shared" ref="AH146:AI146" si="127">SUM(AH141:AH145)</f>
        <v>510998.44000000018</v>
      </c>
      <c r="AI146" s="157">
        <f t="shared" si="127"/>
        <v>172662.51000000033</v>
      </c>
      <c r="AJ146" s="157">
        <f t="shared" ref="AJ146:AK146" si="128">SUM(AJ141:AJ145)</f>
        <v>1143401.7200000002</v>
      </c>
      <c r="AK146" s="157">
        <f t="shared" si="128"/>
        <v>381396.94000000006</v>
      </c>
      <c r="AL146" s="157">
        <f t="shared" ref="AL146:AM146" si="129">SUM(AL141:AL145)</f>
        <v>2846206.3200000003</v>
      </c>
      <c r="AM146" s="157">
        <f t="shared" si="129"/>
        <v>274933.08999999991</v>
      </c>
      <c r="AN146" s="157">
        <f t="shared" ref="AN146:AO146" si="130">SUM(AN141:AN145)</f>
        <v>57596.540000000066</v>
      </c>
      <c r="AO146" s="157">
        <f t="shared" si="130"/>
        <v>469799.35</v>
      </c>
      <c r="AP146" s="157">
        <f t="shared" ref="AP146:AQ146" si="131">SUM(AP141:AP145)</f>
        <v>889303.83000000007</v>
      </c>
      <c r="AQ146" s="157">
        <f t="shared" si="131"/>
        <v>782306.37000000011</v>
      </c>
      <c r="AR146" s="158"/>
      <c r="AS146" s="55">
        <f t="shared" si="111"/>
        <v>3027501.1999999997</v>
      </c>
      <c r="AT146" s="154">
        <f t="shared" ref="AT146" si="132">SUM(AT141:AT145)</f>
        <v>3027501.1999999997</v>
      </c>
    </row>
    <row r="147" spans="1:46" s="71" customFormat="1" x14ac:dyDescent="0.35">
      <c r="A147" s="171">
        <f>+A140+1</f>
        <v>15</v>
      </c>
      <c r="B147" s="102" t="s">
        <v>32</v>
      </c>
      <c r="C147" s="103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5"/>
      <c r="O147" s="103"/>
      <c r="P147" s="104"/>
      <c r="Q147" s="104"/>
      <c r="R147" s="104"/>
      <c r="S147" s="104"/>
      <c r="T147" s="104"/>
      <c r="U147" s="230"/>
      <c r="V147" s="230"/>
      <c r="W147" s="230"/>
      <c r="X147" s="230"/>
      <c r="Y147" s="230"/>
      <c r="Z147" s="230"/>
      <c r="AA147" s="230"/>
      <c r="AB147" s="230"/>
      <c r="AC147" s="105"/>
      <c r="AD147" s="106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8"/>
      <c r="AS147" s="106"/>
      <c r="AT147" s="230"/>
    </row>
    <row r="148" spans="1:46" s="71" customFormat="1" x14ac:dyDescent="0.35">
      <c r="A148" s="171"/>
      <c r="B148" s="72" t="s">
        <v>37</v>
      </c>
      <c r="C148" s="121">
        <v>10613</v>
      </c>
      <c r="D148" s="122">
        <v>11257</v>
      </c>
      <c r="E148" s="122">
        <v>11629</v>
      </c>
      <c r="F148" s="43">
        <v>10705</v>
      </c>
      <c r="G148" s="122">
        <v>11358</v>
      </c>
      <c r="H148" s="122">
        <v>11536</v>
      </c>
      <c r="I148" s="122">
        <v>10763</v>
      </c>
      <c r="J148" s="122">
        <v>12500</v>
      </c>
      <c r="K148" s="122">
        <v>10712</v>
      </c>
      <c r="L148" s="122">
        <v>10994</v>
      </c>
      <c r="M148" s="122">
        <v>12586</v>
      </c>
      <c r="N148" s="123">
        <v>12028</v>
      </c>
      <c r="O148" s="121">
        <v>11694</v>
      </c>
      <c r="P148" s="122">
        <v>11369</v>
      </c>
      <c r="Q148" s="122">
        <v>11298</v>
      </c>
      <c r="R148" s="122">
        <v>12082</v>
      </c>
      <c r="S148" s="122">
        <v>12299</v>
      </c>
      <c r="T148" s="122">
        <v>11329</v>
      </c>
      <c r="U148" s="237">
        <v>12574</v>
      </c>
      <c r="V148" s="237">
        <v>11745</v>
      </c>
      <c r="W148" s="237">
        <v>12574</v>
      </c>
      <c r="X148" s="237">
        <v>10733</v>
      </c>
      <c r="Y148" s="237">
        <v>11408</v>
      </c>
      <c r="Z148" s="237">
        <v>11362</v>
      </c>
      <c r="AA148" s="237">
        <v>12708</v>
      </c>
      <c r="AB148" s="237">
        <v>11633</v>
      </c>
      <c r="AC148" s="123"/>
      <c r="AD148" s="43">
        <f>O148-C148</f>
        <v>1081</v>
      </c>
      <c r="AE148" s="124">
        <f>P148-D148</f>
        <v>112</v>
      </c>
      <c r="AF148" s="124">
        <f>Q148-E148</f>
        <v>-331</v>
      </c>
      <c r="AG148" s="124">
        <f>R148-F148</f>
        <v>1377</v>
      </c>
      <c r="AH148" s="124">
        <f>S148-G148</f>
        <v>941</v>
      </c>
      <c r="AI148" s="124">
        <f>T148-H148</f>
        <v>-207</v>
      </c>
      <c r="AJ148" s="124">
        <f>U148-I148</f>
        <v>1811</v>
      </c>
      <c r="AK148" s="124">
        <f>V148-J148</f>
        <v>-755</v>
      </c>
      <c r="AL148" s="124">
        <f>W148-K148</f>
        <v>1862</v>
      </c>
      <c r="AM148" s="124">
        <f>X148-L148</f>
        <v>-261</v>
      </c>
      <c r="AN148" s="124">
        <f>Y148-M148</f>
        <v>-1178</v>
      </c>
      <c r="AO148" s="124">
        <f>Z148-N148</f>
        <v>-666</v>
      </c>
      <c r="AP148" s="124">
        <f>AA148-O148</f>
        <v>1014</v>
      </c>
      <c r="AQ148" s="124">
        <f>AB148-P148</f>
        <v>264</v>
      </c>
      <c r="AR148" s="125"/>
      <c r="AS148" s="76">
        <f t="shared" ref="AS148:AS152" si="133">AT148</f>
        <v>11633</v>
      </c>
      <c r="AT148" s="237">
        <v>11633</v>
      </c>
    </row>
    <row r="149" spans="1:46" s="71" customFormat="1" x14ac:dyDescent="0.35">
      <c r="A149" s="171"/>
      <c r="B149" s="72" t="s">
        <v>38</v>
      </c>
      <c r="C149" s="121">
        <v>125</v>
      </c>
      <c r="D149" s="122">
        <v>124</v>
      </c>
      <c r="E149" s="122">
        <v>152</v>
      </c>
      <c r="F149" s="43">
        <v>115</v>
      </c>
      <c r="G149" s="122">
        <v>127</v>
      </c>
      <c r="H149" s="122">
        <v>122</v>
      </c>
      <c r="I149" s="122">
        <v>122</v>
      </c>
      <c r="J149" s="122">
        <v>145</v>
      </c>
      <c r="K149" s="122">
        <v>97</v>
      </c>
      <c r="L149" s="122">
        <v>135</v>
      </c>
      <c r="M149" s="122">
        <v>162</v>
      </c>
      <c r="N149" s="123">
        <v>155</v>
      </c>
      <c r="O149" s="121">
        <v>130</v>
      </c>
      <c r="P149" s="122">
        <v>145</v>
      </c>
      <c r="Q149" s="122">
        <v>136</v>
      </c>
      <c r="R149" s="122">
        <v>128</v>
      </c>
      <c r="S149" s="122">
        <v>148</v>
      </c>
      <c r="T149" s="122">
        <v>142</v>
      </c>
      <c r="U149" s="237">
        <v>138</v>
      </c>
      <c r="V149" s="237">
        <v>128</v>
      </c>
      <c r="W149" s="237">
        <v>138</v>
      </c>
      <c r="X149" s="237">
        <v>165</v>
      </c>
      <c r="Y149" s="237">
        <v>165</v>
      </c>
      <c r="Z149" s="237">
        <v>151</v>
      </c>
      <c r="AA149" s="237">
        <v>204</v>
      </c>
      <c r="AB149" s="237">
        <v>197</v>
      </c>
      <c r="AC149" s="123"/>
      <c r="AD149" s="43">
        <f>O149-C149</f>
        <v>5</v>
      </c>
      <c r="AE149" s="124">
        <f>P149-D149</f>
        <v>21</v>
      </c>
      <c r="AF149" s="124">
        <f>Q149-E149</f>
        <v>-16</v>
      </c>
      <c r="AG149" s="124">
        <f>R149-F149</f>
        <v>13</v>
      </c>
      <c r="AH149" s="124">
        <f>S149-G149</f>
        <v>21</v>
      </c>
      <c r="AI149" s="124">
        <f>T149-H149</f>
        <v>20</v>
      </c>
      <c r="AJ149" s="124">
        <f>U149-I149</f>
        <v>16</v>
      </c>
      <c r="AK149" s="124">
        <f>V149-J149</f>
        <v>-17</v>
      </c>
      <c r="AL149" s="124">
        <f>W149-K149</f>
        <v>41</v>
      </c>
      <c r="AM149" s="124">
        <f>X149-L149</f>
        <v>30</v>
      </c>
      <c r="AN149" s="124">
        <f>Y149-M149</f>
        <v>3</v>
      </c>
      <c r="AO149" s="124">
        <f>Z149-N149</f>
        <v>-4</v>
      </c>
      <c r="AP149" s="124">
        <f>AA149-O149</f>
        <v>74</v>
      </c>
      <c r="AQ149" s="124">
        <f>AB149-P149</f>
        <v>52</v>
      </c>
      <c r="AR149" s="125"/>
      <c r="AS149" s="76">
        <f t="shared" si="133"/>
        <v>197</v>
      </c>
      <c r="AT149" s="237">
        <v>197</v>
      </c>
    </row>
    <row r="150" spans="1:46" s="71" customFormat="1" x14ac:dyDescent="0.35">
      <c r="A150" s="171"/>
      <c r="B150" s="72" t="s">
        <v>39</v>
      </c>
      <c r="C150" s="121">
        <v>1532</v>
      </c>
      <c r="D150" s="122">
        <v>1940</v>
      </c>
      <c r="E150" s="122">
        <v>1785</v>
      </c>
      <c r="F150" s="43">
        <v>1591</v>
      </c>
      <c r="G150" s="122">
        <v>1937</v>
      </c>
      <c r="H150" s="122">
        <v>1677</v>
      </c>
      <c r="I150" s="122">
        <v>1669</v>
      </c>
      <c r="J150" s="122">
        <v>1863</v>
      </c>
      <c r="K150" s="122">
        <v>1681</v>
      </c>
      <c r="L150" s="122">
        <v>1233</v>
      </c>
      <c r="M150" s="122">
        <v>2480</v>
      </c>
      <c r="N150" s="123">
        <v>1849</v>
      </c>
      <c r="O150" s="121">
        <v>1809</v>
      </c>
      <c r="P150" s="122">
        <v>1490</v>
      </c>
      <c r="Q150" s="122">
        <v>1847</v>
      </c>
      <c r="R150" s="122">
        <v>2343</v>
      </c>
      <c r="S150" s="122">
        <v>2011</v>
      </c>
      <c r="T150" s="122">
        <v>1764</v>
      </c>
      <c r="U150" s="237">
        <v>2172</v>
      </c>
      <c r="V150" s="237">
        <v>1805</v>
      </c>
      <c r="W150" s="237">
        <v>2172</v>
      </c>
      <c r="X150" s="237">
        <v>1317</v>
      </c>
      <c r="Y150" s="237">
        <v>2569</v>
      </c>
      <c r="Z150" s="237">
        <v>1858</v>
      </c>
      <c r="AA150" s="237">
        <v>1927</v>
      </c>
      <c r="AB150" s="237">
        <v>1786</v>
      </c>
      <c r="AC150" s="123"/>
      <c r="AD150" s="43">
        <f>O150-C150</f>
        <v>277</v>
      </c>
      <c r="AE150" s="124">
        <f>P150-D150</f>
        <v>-450</v>
      </c>
      <c r="AF150" s="124">
        <f>Q150-E150</f>
        <v>62</v>
      </c>
      <c r="AG150" s="124">
        <f>R150-F150</f>
        <v>752</v>
      </c>
      <c r="AH150" s="124">
        <f>S150-G150</f>
        <v>74</v>
      </c>
      <c r="AI150" s="124">
        <f>T150-H150</f>
        <v>87</v>
      </c>
      <c r="AJ150" s="124">
        <f>U150-I150</f>
        <v>503</v>
      </c>
      <c r="AK150" s="124">
        <f>V150-J150</f>
        <v>-58</v>
      </c>
      <c r="AL150" s="124">
        <f>W150-K150</f>
        <v>491</v>
      </c>
      <c r="AM150" s="124">
        <f>X150-L150</f>
        <v>84</v>
      </c>
      <c r="AN150" s="124">
        <f>Y150-M150</f>
        <v>89</v>
      </c>
      <c r="AO150" s="124">
        <f>Z150-N150</f>
        <v>9</v>
      </c>
      <c r="AP150" s="124">
        <f>AA150-O150</f>
        <v>118</v>
      </c>
      <c r="AQ150" s="124">
        <f>AB150-P150</f>
        <v>296</v>
      </c>
      <c r="AR150" s="125"/>
      <c r="AS150" s="76">
        <f t="shared" si="133"/>
        <v>1786</v>
      </c>
      <c r="AT150" s="237">
        <v>1786</v>
      </c>
    </row>
    <row r="151" spans="1:46" s="71" customFormat="1" x14ac:dyDescent="0.35">
      <c r="A151" s="171"/>
      <c r="B151" s="72" t="s">
        <v>40</v>
      </c>
      <c r="C151" s="121">
        <v>147</v>
      </c>
      <c r="D151" s="122">
        <v>136</v>
      </c>
      <c r="E151" s="122">
        <v>169</v>
      </c>
      <c r="F151" s="43">
        <v>194</v>
      </c>
      <c r="G151" s="122">
        <v>163</v>
      </c>
      <c r="H151" s="122">
        <v>157</v>
      </c>
      <c r="I151" s="122">
        <v>164</v>
      </c>
      <c r="J151" s="122">
        <v>145</v>
      </c>
      <c r="K151" s="122">
        <v>179</v>
      </c>
      <c r="L151" s="122">
        <v>53</v>
      </c>
      <c r="M151" s="122">
        <v>181</v>
      </c>
      <c r="N151" s="123">
        <v>245</v>
      </c>
      <c r="O151" s="121">
        <v>169</v>
      </c>
      <c r="P151" s="122">
        <v>57</v>
      </c>
      <c r="Q151" s="122">
        <v>285</v>
      </c>
      <c r="R151" s="122">
        <v>205</v>
      </c>
      <c r="S151" s="122">
        <v>162</v>
      </c>
      <c r="T151" s="122">
        <v>129</v>
      </c>
      <c r="U151" s="237">
        <v>193</v>
      </c>
      <c r="V151" s="237">
        <v>126</v>
      </c>
      <c r="W151" s="237">
        <v>193</v>
      </c>
      <c r="X151" s="237">
        <v>56</v>
      </c>
      <c r="Y151" s="237">
        <v>244</v>
      </c>
      <c r="Z151" s="237">
        <v>157</v>
      </c>
      <c r="AA151" s="237">
        <v>121</v>
      </c>
      <c r="AB151" s="237">
        <v>96</v>
      </c>
      <c r="AC151" s="123"/>
      <c r="AD151" s="43">
        <f>O151-C151</f>
        <v>22</v>
      </c>
      <c r="AE151" s="124">
        <f>P151-D151</f>
        <v>-79</v>
      </c>
      <c r="AF151" s="124">
        <f>Q151-E151</f>
        <v>116</v>
      </c>
      <c r="AG151" s="124">
        <f>R151-F151</f>
        <v>11</v>
      </c>
      <c r="AH151" s="124">
        <f>S151-G151</f>
        <v>-1</v>
      </c>
      <c r="AI151" s="124">
        <f>T151-H151</f>
        <v>-28</v>
      </c>
      <c r="AJ151" s="124">
        <f>U151-I151</f>
        <v>29</v>
      </c>
      <c r="AK151" s="124">
        <f>V151-J151</f>
        <v>-19</v>
      </c>
      <c r="AL151" s="124">
        <f>W151-K151</f>
        <v>14</v>
      </c>
      <c r="AM151" s="124">
        <f>X151-L151</f>
        <v>3</v>
      </c>
      <c r="AN151" s="124">
        <f>Y151-M151</f>
        <v>63</v>
      </c>
      <c r="AO151" s="124">
        <f>Z151-N151</f>
        <v>-88</v>
      </c>
      <c r="AP151" s="124">
        <f>AA151-O151</f>
        <v>-48</v>
      </c>
      <c r="AQ151" s="124">
        <f>AB151-P151</f>
        <v>39</v>
      </c>
      <c r="AR151" s="125"/>
      <c r="AS151" s="76">
        <f t="shared" si="133"/>
        <v>96</v>
      </c>
      <c r="AT151" s="237">
        <v>96</v>
      </c>
    </row>
    <row r="152" spans="1:46" s="71" customFormat="1" x14ac:dyDescent="0.35">
      <c r="A152" s="171"/>
      <c r="B152" s="72" t="s">
        <v>41</v>
      </c>
      <c r="C152" s="121">
        <v>14</v>
      </c>
      <c r="D152" s="122">
        <v>13</v>
      </c>
      <c r="E152" s="122">
        <v>12</v>
      </c>
      <c r="F152" s="43">
        <v>11</v>
      </c>
      <c r="G152" s="122">
        <v>13</v>
      </c>
      <c r="H152" s="122">
        <v>12</v>
      </c>
      <c r="I152" s="122">
        <v>12</v>
      </c>
      <c r="J152" s="122">
        <v>12</v>
      </c>
      <c r="K152" s="122">
        <v>13</v>
      </c>
      <c r="L152" s="122">
        <v>12</v>
      </c>
      <c r="M152" s="122">
        <v>17</v>
      </c>
      <c r="N152" s="123">
        <v>15</v>
      </c>
      <c r="O152" s="121">
        <v>167</v>
      </c>
      <c r="P152" s="122">
        <v>100</v>
      </c>
      <c r="Q152" s="122">
        <v>50</v>
      </c>
      <c r="R152" s="122">
        <v>12</v>
      </c>
      <c r="S152" s="122">
        <v>12</v>
      </c>
      <c r="T152" s="122">
        <v>10</v>
      </c>
      <c r="U152" s="237">
        <v>13</v>
      </c>
      <c r="V152" s="237">
        <v>10</v>
      </c>
      <c r="W152" s="237">
        <v>13</v>
      </c>
      <c r="X152" s="237">
        <v>10</v>
      </c>
      <c r="Y152" s="237">
        <v>17</v>
      </c>
      <c r="Z152" s="237">
        <v>9</v>
      </c>
      <c r="AA152" s="237">
        <v>13</v>
      </c>
      <c r="AB152" s="237">
        <v>13</v>
      </c>
      <c r="AC152" s="123"/>
      <c r="AD152" s="43">
        <f>O152-C152</f>
        <v>153</v>
      </c>
      <c r="AE152" s="124">
        <f>P152-D152</f>
        <v>87</v>
      </c>
      <c r="AF152" s="124">
        <f>Q152-E152</f>
        <v>38</v>
      </c>
      <c r="AG152" s="124">
        <f>R152-F152</f>
        <v>1</v>
      </c>
      <c r="AH152" s="124">
        <f>S152-G152</f>
        <v>-1</v>
      </c>
      <c r="AI152" s="124">
        <f>T152-H152</f>
        <v>-2</v>
      </c>
      <c r="AJ152" s="124">
        <f>U152-I152</f>
        <v>1</v>
      </c>
      <c r="AK152" s="124">
        <f>V152-J152</f>
        <v>-2</v>
      </c>
      <c r="AL152" s="124">
        <f>W152-K152</f>
        <v>0</v>
      </c>
      <c r="AM152" s="124">
        <f>X152-L152</f>
        <v>-2</v>
      </c>
      <c r="AN152" s="124">
        <f>Y152-M152</f>
        <v>0</v>
      </c>
      <c r="AO152" s="124">
        <f>Z152-N152</f>
        <v>-6</v>
      </c>
      <c r="AP152" s="124">
        <f>AA152-O152</f>
        <v>-154</v>
      </c>
      <c r="AQ152" s="124">
        <f>AB152-P152</f>
        <v>-87</v>
      </c>
      <c r="AR152" s="125"/>
      <c r="AS152" s="76">
        <f t="shared" si="133"/>
        <v>13</v>
      </c>
      <c r="AT152" s="237">
        <v>13</v>
      </c>
    </row>
    <row r="153" spans="1:46" s="87" customFormat="1" ht="15" thickBot="1" x14ac:dyDescent="0.4">
      <c r="A153" s="172"/>
      <c r="B153" s="80" t="s">
        <v>42</v>
      </c>
      <c r="C153" s="81">
        <f>SUM(C148:C152)</f>
        <v>12431</v>
      </c>
      <c r="D153" s="82">
        <f t="shared" ref="D153:AS160" si="134">SUM(D148:D152)</f>
        <v>13470</v>
      </c>
      <c r="E153" s="82">
        <f t="shared" si="134"/>
        <v>13747</v>
      </c>
      <c r="F153" s="84">
        <f t="shared" si="134"/>
        <v>12616</v>
      </c>
      <c r="G153" s="82">
        <f t="shared" si="134"/>
        <v>13598</v>
      </c>
      <c r="H153" s="82">
        <f t="shared" si="134"/>
        <v>13504</v>
      </c>
      <c r="I153" s="82">
        <f t="shared" si="134"/>
        <v>12730</v>
      </c>
      <c r="J153" s="82">
        <f t="shared" si="134"/>
        <v>14665</v>
      </c>
      <c r="K153" s="82">
        <f t="shared" si="134"/>
        <v>12682</v>
      </c>
      <c r="L153" s="82">
        <f t="shared" si="134"/>
        <v>12427</v>
      </c>
      <c r="M153" s="82">
        <f t="shared" si="134"/>
        <v>15426</v>
      </c>
      <c r="N153" s="83">
        <f t="shared" si="134"/>
        <v>14292</v>
      </c>
      <c r="O153" s="81">
        <f t="shared" si="134"/>
        <v>13969</v>
      </c>
      <c r="P153" s="82">
        <f t="shared" si="134"/>
        <v>13161</v>
      </c>
      <c r="Q153" s="82">
        <f t="shared" si="134"/>
        <v>13616</v>
      </c>
      <c r="R153" s="82">
        <f t="shared" si="134"/>
        <v>14770</v>
      </c>
      <c r="S153" s="82">
        <f t="shared" si="134"/>
        <v>14632</v>
      </c>
      <c r="T153" s="82">
        <f t="shared" si="134"/>
        <v>13374</v>
      </c>
      <c r="U153" s="82">
        <f t="shared" si="134"/>
        <v>15090</v>
      </c>
      <c r="V153" s="82">
        <f t="shared" si="134"/>
        <v>13814</v>
      </c>
      <c r="W153" s="82">
        <f t="shared" si="134"/>
        <v>15090</v>
      </c>
      <c r="X153" s="82">
        <f t="shared" si="134"/>
        <v>12281</v>
      </c>
      <c r="Y153" s="82">
        <v>14403</v>
      </c>
      <c r="Z153" s="226">
        <v>13537</v>
      </c>
      <c r="AA153" s="82">
        <f t="shared" ref="AA153" si="135">SUM(AA148:AA152)</f>
        <v>14973</v>
      </c>
      <c r="AB153" s="226">
        <v>13725</v>
      </c>
      <c r="AC153" s="83"/>
      <c r="AD153" s="84">
        <f t="shared" si="134"/>
        <v>1538</v>
      </c>
      <c r="AE153" s="85">
        <f t="shared" ref="AE153:AG153" si="136">SUM(AE148:AE152)</f>
        <v>-309</v>
      </c>
      <c r="AF153" s="85">
        <f t="shared" si="136"/>
        <v>-131</v>
      </c>
      <c r="AG153" s="85">
        <f t="shared" si="136"/>
        <v>2154</v>
      </c>
      <c r="AH153" s="85">
        <f t="shared" ref="AH153:AI153" si="137">SUM(AH148:AH152)</f>
        <v>1034</v>
      </c>
      <c r="AI153" s="85">
        <f t="shared" si="137"/>
        <v>-130</v>
      </c>
      <c r="AJ153" s="85">
        <f t="shared" ref="AJ153:AK153" si="138">SUM(AJ148:AJ152)</f>
        <v>2360</v>
      </c>
      <c r="AK153" s="85">
        <f t="shared" si="138"/>
        <v>-851</v>
      </c>
      <c r="AL153" s="85">
        <f t="shared" ref="AL153:AM153" si="139">SUM(AL148:AL152)</f>
        <v>2408</v>
      </c>
      <c r="AM153" s="85">
        <f t="shared" si="139"/>
        <v>-146</v>
      </c>
      <c r="AN153" s="85">
        <f t="shared" ref="AN153:AO153" si="140">SUM(AN148:AN152)</f>
        <v>-1023</v>
      </c>
      <c r="AO153" s="85">
        <f t="shared" si="140"/>
        <v>-755</v>
      </c>
      <c r="AP153" s="85">
        <f t="shared" ref="AP153:AQ153" si="141">SUM(AP148:AP152)</f>
        <v>1004</v>
      </c>
      <c r="AQ153" s="85">
        <f t="shared" si="141"/>
        <v>564</v>
      </c>
      <c r="AR153" s="86"/>
      <c r="AS153" s="84">
        <f t="shared" si="134"/>
        <v>13725</v>
      </c>
      <c r="AT153" s="82">
        <f t="shared" ref="AT153" si="142">SUM(AT148:AT152)</f>
        <v>13725</v>
      </c>
    </row>
    <row r="154" spans="1:46" s="47" customFormat="1" x14ac:dyDescent="0.35">
      <c r="A154" s="171">
        <f>+A147+1</f>
        <v>16</v>
      </c>
      <c r="B154" s="120" t="s">
        <v>45</v>
      </c>
      <c r="C154" s="109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1"/>
      <c r="O154" s="109"/>
      <c r="P154" s="110"/>
      <c r="Q154" s="110"/>
      <c r="R154" s="110"/>
      <c r="S154" s="110"/>
      <c r="T154" s="110"/>
      <c r="U154" s="231"/>
      <c r="V154" s="231"/>
      <c r="W154" s="231"/>
      <c r="X154" s="231"/>
      <c r="Y154" s="231"/>
      <c r="Z154" s="231"/>
      <c r="AA154" s="231"/>
      <c r="AB154" s="231"/>
      <c r="AC154" s="111"/>
      <c r="AD154" s="112"/>
      <c r="AE154" s="113"/>
      <c r="AF154" s="113"/>
      <c r="AG154" s="113"/>
      <c r="AH154" s="113"/>
      <c r="AI154" s="113"/>
      <c r="AJ154" s="113"/>
      <c r="AK154" s="113"/>
      <c r="AL154" s="113"/>
      <c r="AM154" s="113"/>
      <c r="AN154" s="113"/>
      <c r="AO154" s="113"/>
      <c r="AP154" s="113"/>
      <c r="AQ154" s="113"/>
      <c r="AR154" s="114"/>
      <c r="AS154" s="112"/>
    </row>
    <row r="155" spans="1:46" s="47" customFormat="1" x14ac:dyDescent="0.35">
      <c r="A155" s="171"/>
      <c r="B155" s="48" t="s">
        <v>37</v>
      </c>
      <c r="C155" s="115">
        <f t="shared" ref="C155:O155" si="143">C130-C141</f>
        <v>-10855.629999999888</v>
      </c>
      <c r="D155" s="116">
        <f t="shared" si="143"/>
        <v>-162230.8899999999</v>
      </c>
      <c r="E155" s="116">
        <f t="shared" si="143"/>
        <v>18449.320000000065</v>
      </c>
      <c r="F155" s="44">
        <f t="shared" si="143"/>
        <v>-130593.39000000013</v>
      </c>
      <c r="G155" s="116">
        <f t="shared" si="143"/>
        <v>501463.33000000007</v>
      </c>
      <c r="H155" s="116">
        <f t="shared" si="143"/>
        <v>114479.81000000006</v>
      </c>
      <c r="I155" s="116">
        <f t="shared" si="143"/>
        <v>-179095.68999999994</v>
      </c>
      <c r="J155" s="116">
        <f t="shared" si="143"/>
        <v>-211101.23999999976</v>
      </c>
      <c r="K155" s="116">
        <f t="shared" si="143"/>
        <v>-432908.44000000018</v>
      </c>
      <c r="L155" s="116">
        <f t="shared" si="143"/>
        <v>331441.0299999998</v>
      </c>
      <c r="M155" s="116">
        <f t="shared" si="143"/>
        <v>196765.12999999989</v>
      </c>
      <c r="N155" s="117">
        <f t="shared" si="143"/>
        <v>-138530</v>
      </c>
      <c r="O155" s="115">
        <f t="shared" si="143"/>
        <v>53632.670000000158</v>
      </c>
      <c r="P155" s="116">
        <f t="shared" ref="P155:R155" si="144">P130-P141</f>
        <v>152236.64999999991</v>
      </c>
      <c r="Q155" s="116">
        <f t="shared" si="144"/>
        <v>-29776.35999999987</v>
      </c>
      <c r="R155" s="116">
        <f t="shared" si="144"/>
        <v>161560.24</v>
      </c>
      <c r="S155" s="116">
        <f t="shared" ref="S155:T155" si="145">S130-S141</f>
        <v>383983.36999999965</v>
      </c>
      <c r="T155" s="116">
        <f t="shared" si="145"/>
        <v>1284411.2699999996</v>
      </c>
      <c r="U155" s="116">
        <f t="shared" ref="U155:V155" si="146">U130-U141</f>
        <v>-525459.81000000006</v>
      </c>
      <c r="V155" s="116">
        <f t="shared" si="146"/>
        <v>-633445</v>
      </c>
      <c r="W155" s="116">
        <f t="shared" ref="W155:AA155" si="147">W130-W141</f>
        <v>-525459.81000000006</v>
      </c>
      <c r="X155" s="116">
        <f t="shared" si="147"/>
        <v>331966.9600000002</v>
      </c>
      <c r="Y155" s="116">
        <f t="shared" si="147"/>
        <v>-42879</v>
      </c>
      <c r="Z155" s="116">
        <v>151277</v>
      </c>
      <c r="AA155" s="116">
        <f t="shared" si="147"/>
        <v>-163006.93999999994</v>
      </c>
      <c r="AB155" s="236">
        <v>-94952.810000000056</v>
      </c>
      <c r="AC155" s="117"/>
      <c r="AD155" s="44">
        <f>O155-C155</f>
        <v>64488.300000000047</v>
      </c>
      <c r="AE155" s="118">
        <f>P155-D155</f>
        <v>314467.5399999998</v>
      </c>
      <c r="AF155" s="118">
        <f>Q155-E155</f>
        <v>-48225.679999999935</v>
      </c>
      <c r="AG155" s="118">
        <f>R155-F155</f>
        <v>292153.63000000012</v>
      </c>
      <c r="AH155" s="118">
        <f>S155-G155</f>
        <v>-117479.96000000043</v>
      </c>
      <c r="AI155" s="118">
        <f>T155-H155</f>
        <v>1169931.4599999995</v>
      </c>
      <c r="AJ155" s="118">
        <f>U155-I155</f>
        <v>-346364.12000000011</v>
      </c>
      <c r="AK155" s="118">
        <f>V155-J155</f>
        <v>-422343.76000000024</v>
      </c>
      <c r="AL155" s="118">
        <f>W155-K155</f>
        <v>-92551.369999999879</v>
      </c>
      <c r="AM155" s="118">
        <f>X155-L155</f>
        <v>525.93000000040047</v>
      </c>
      <c r="AN155" s="118">
        <f>Y155-M155</f>
        <v>-239644.12999999989</v>
      </c>
      <c r="AO155" s="118">
        <f>Z155-N155</f>
        <v>289807</v>
      </c>
      <c r="AP155" s="118">
        <f>AA155-O155</f>
        <v>-216639.6100000001</v>
      </c>
      <c r="AQ155" s="118">
        <f>AB155-P155</f>
        <v>-247189.45999999996</v>
      </c>
      <c r="AR155" s="119"/>
      <c r="AS155" s="44">
        <f>AS130-AS141</f>
        <v>-94952.810000000056</v>
      </c>
    </row>
    <row r="156" spans="1:46" s="47" customFormat="1" x14ac:dyDescent="0.35">
      <c r="A156" s="171"/>
      <c r="B156" s="48" t="s">
        <v>38</v>
      </c>
      <c r="C156" s="115">
        <f t="shared" ref="C156:O156" si="148">C133-C142</f>
        <v>-267.79000000000087</v>
      </c>
      <c r="D156" s="116">
        <f t="shared" si="148"/>
        <v>-1732.58</v>
      </c>
      <c r="E156" s="116">
        <f t="shared" si="148"/>
        <v>-3802.3099999999977</v>
      </c>
      <c r="F156" s="44">
        <f t="shared" si="148"/>
        <v>-2823.6299999999992</v>
      </c>
      <c r="G156" s="116">
        <f t="shared" si="148"/>
        <v>222.75</v>
      </c>
      <c r="H156" s="116">
        <f t="shared" si="148"/>
        <v>1481.3400000000001</v>
      </c>
      <c r="I156" s="116">
        <f t="shared" si="148"/>
        <v>372.54000000000087</v>
      </c>
      <c r="J156" s="116">
        <f t="shared" si="148"/>
        <v>-1492.3199999999997</v>
      </c>
      <c r="K156" s="116">
        <f t="shared" si="148"/>
        <v>999.36000000000058</v>
      </c>
      <c r="L156" s="116">
        <f t="shared" si="148"/>
        <v>4380.3799999999992</v>
      </c>
      <c r="M156" s="116">
        <f t="shared" si="148"/>
        <v>-756.75</v>
      </c>
      <c r="N156" s="117">
        <f t="shared" si="148"/>
        <v>1355.5999999999985</v>
      </c>
      <c r="O156" s="115">
        <f t="shared" si="148"/>
        <v>5523.8599999999988</v>
      </c>
      <c r="P156" s="116">
        <f t="shared" ref="P156:R156" si="149">P133-P142</f>
        <v>1016.7400000000016</v>
      </c>
      <c r="Q156" s="116">
        <f t="shared" si="149"/>
        <v>-1283.5200000000004</v>
      </c>
      <c r="R156" s="116">
        <f t="shared" si="149"/>
        <v>-1650.67</v>
      </c>
      <c r="S156" s="116">
        <f t="shared" ref="S156:T156" si="150">S133-S142</f>
        <v>479.79999999999927</v>
      </c>
      <c r="T156" s="116">
        <f t="shared" si="150"/>
        <v>2010.1100000000006</v>
      </c>
      <c r="U156" s="116">
        <f t="shared" ref="U156:V156" si="151">U133-U142</f>
        <v>472.32999999999811</v>
      </c>
      <c r="V156" s="116">
        <f t="shared" si="151"/>
        <v>-2352</v>
      </c>
      <c r="W156" s="116">
        <f t="shared" ref="W156:AA156" si="152">W133-W142</f>
        <v>472.32999999999811</v>
      </c>
      <c r="X156" s="116">
        <f t="shared" si="152"/>
        <v>1493.3100000000013</v>
      </c>
      <c r="Y156" s="116">
        <f t="shared" si="152"/>
        <v>2610</v>
      </c>
      <c r="Z156" s="116">
        <v>16485</v>
      </c>
      <c r="AA156" s="116">
        <f t="shared" si="152"/>
        <v>-4837.6700000000019</v>
      </c>
      <c r="AB156" s="236">
        <v>215255.38</v>
      </c>
      <c r="AC156" s="117"/>
      <c r="AD156" s="44">
        <f>O156-C156</f>
        <v>5791.65</v>
      </c>
      <c r="AE156" s="118">
        <f>P156-D156</f>
        <v>2749.3200000000015</v>
      </c>
      <c r="AF156" s="118">
        <f>Q156-E156</f>
        <v>2518.7899999999972</v>
      </c>
      <c r="AG156" s="118">
        <f>R156-F156</f>
        <v>1172.9599999999991</v>
      </c>
      <c r="AH156" s="118">
        <f>S156-G156</f>
        <v>257.04999999999927</v>
      </c>
      <c r="AI156" s="118">
        <f>T156-H156</f>
        <v>528.77000000000044</v>
      </c>
      <c r="AJ156" s="118">
        <f>U156-I156</f>
        <v>99.789999999997235</v>
      </c>
      <c r="AK156" s="118">
        <f>V156-J156</f>
        <v>-859.68000000000029</v>
      </c>
      <c r="AL156" s="118">
        <f>W156-K156</f>
        <v>-527.03000000000247</v>
      </c>
      <c r="AM156" s="118">
        <f>X156-L156</f>
        <v>-2887.0699999999979</v>
      </c>
      <c r="AN156" s="118">
        <f>Y156-M156</f>
        <v>3366.75</v>
      </c>
      <c r="AO156" s="118">
        <f>Z156-N156</f>
        <v>15129.400000000001</v>
      </c>
      <c r="AP156" s="118">
        <f>AA156-O156</f>
        <v>-10361.530000000001</v>
      </c>
      <c r="AQ156" s="118">
        <f>AB156-P156</f>
        <v>214238.64</v>
      </c>
      <c r="AR156" s="119"/>
      <c r="AS156" s="44">
        <f>AS133-AS142</f>
        <v>-1253.7999999999993</v>
      </c>
    </row>
    <row r="157" spans="1:46" s="47" customFormat="1" x14ac:dyDescent="0.35">
      <c r="A157" s="171"/>
      <c r="B157" s="48" t="s">
        <v>39</v>
      </c>
      <c r="C157" s="115">
        <f t="shared" ref="C157:O157" si="153">C136-C143</f>
        <v>52837.010000000009</v>
      </c>
      <c r="D157" s="116">
        <f t="shared" si="153"/>
        <v>-24195.72000000003</v>
      </c>
      <c r="E157" s="116">
        <f t="shared" si="153"/>
        <v>99032.239999999991</v>
      </c>
      <c r="F157" s="44">
        <f t="shared" si="153"/>
        <v>-59013.340000000026</v>
      </c>
      <c r="G157" s="116">
        <f t="shared" si="153"/>
        <v>13101.049999999988</v>
      </c>
      <c r="H157" s="116">
        <f t="shared" si="153"/>
        <v>123294.87</v>
      </c>
      <c r="I157" s="116">
        <f t="shared" si="153"/>
        <v>73704.849999999977</v>
      </c>
      <c r="J157" s="116">
        <f t="shared" si="153"/>
        <v>154205.41999999993</v>
      </c>
      <c r="K157" s="116">
        <f t="shared" si="153"/>
        <v>-202834.04000000004</v>
      </c>
      <c r="L157" s="116">
        <f t="shared" si="153"/>
        <v>122672.44</v>
      </c>
      <c r="M157" s="116">
        <f t="shared" si="153"/>
        <v>54615.460000000021</v>
      </c>
      <c r="N157" s="117">
        <f t="shared" si="153"/>
        <v>-42891.630000000005</v>
      </c>
      <c r="O157" s="115">
        <f t="shared" si="153"/>
        <v>69423.090000000026</v>
      </c>
      <c r="P157" s="116">
        <f t="shared" ref="P157:R157" si="154">P136-P143</f>
        <v>57973</v>
      </c>
      <c r="Q157" s="116">
        <f t="shared" si="154"/>
        <v>20888</v>
      </c>
      <c r="R157" s="116">
        <f t="shared" si="154"/>
        <v>-20791.659999999974</v>
      </c>
      <c r="S157" s="116">
        <f t="shared" ref="S157:T157" si="155">S136-S143</f>
        <v>1384.210000000021</v>
      </c>
      <c r="T157" s="116">
        <f t="shared" si="155"/>
        <v>332314.46999999997</v>
      </c>
      <c r="U157" s="116">
        <f t="shared" ref="U157:V157" si="156">U136-U143</f>
        <v>48441.710000000079</v>
      </c>
      <c r="V157" s="116">
        <f t="shared" si="156"/>
        <v>-43443</v>
      </c>
      <c r="W157" s="116">
        <f t="shared" ref="W157:AA157" si="157">W136-W143</f>
        <v>48441.710000000079</v>
      </c>
      <c r="X157" s="116">
        <f t="shared" si="157"/>
        <v>114265.98000000004</v>
      </c>
      <c r="Y157" s="116">
        <f t="shared" si="157"/>
        <v>-15702</v>
      </c>
      <c r="Z157" s="116">
        <v>34448</v>
      </c>
      <c r="AA157" s="116">
        <f t="shared" si="157"/>
        <v>-33534.080000000016</v>
      </c>
      <c r="AB157" s="236">
        <v>-416914.67</v>
      </c>
      <c r="AC157" s="117"/>
      <c r="AD157" s="44">
        <f>O157-C157</f>
        <v>16586.080000000016</v>
      </c>
      <c r="AE157" s="118">
        <f>P157-D157</f>
        <v>82168.72000000003</v>
      </c>
      <c r="AF157" s="118">
        <f>Q157-E157</f>
        <v>-78144.239999999991</v>
      </c>
      <c r="AG157" s="118">
        <f>R157-F157</f>
        <v>38221.680000000051</v>
      </c>
      <c r="AH157" s="118">
        <f>S157-G157</f>
        <v>-11716.839999999967</v>
      </c>
      <c r="AI157" s="118">
        <f>T157-H157</f>
        <v>209019.59999999998</v>
      </c>
      <c r="AJ157" s="118">
        <f>U157-I157</f>
        <v>-25263.139999999898</v>
      </c>
      <c r="AK157" s="118">
        <f>V157-J157</f>
        <v>-197648.41999999993</v>
      </c>
      <c r="AL157" s="118">
        <f>W157-K157</f>
        <v>251275.75000000012</v>
      </c>
      <c r="AM157" s="118">
        <f>X157-L157</f>
        <v>-8406.4599999999627</v>
      </c>
      <c r="AN157" s="118">
        <f>Y157-M157</f>
        <v>-70317.460000000021</v>
      </c>
      <c r="AO157" s="118">
        <f>Z157-N157</f>
        <v>77339.63</v>
      </c>
      <c r="AP157" s="118">
        <f>AA157-O157</f>
        <v>-102957.17000000004</v>
      </c>
      <c r="AQ157" s="118">
        <f>AB157-P157</f>
        <v>-474887.67</v>
      </c>
      <c r="AR157" s="119"/>
      <c r="AS157" s="44">
        <f t="shared" ref="AS157:AS159" si="158">AS136-AS143</f>
        <v>23213.379999999946</v>
      </c>
    </row>
    <row r="158" spans="1:46" s="47" customFormat="1" x14ac:dyDescent="0.35">
      <c r="A158" s="171"/>
      <c r="B158" s="48" t="s">
        <v>40</v>
      </c>
      <c r="C158" s="115">
        <f t="shared" ref="C158:O158" si="159">C137-C144</f>
        <v>108352.18</v>
      </c>
      <c r="D158" s="116">
        <f t="shared" si="159"/>
        <v>29723.750000000029</v>
      </c>
      <c r="E158" s="116">
        <f t="shared" si="159"/>
        <v>134202.32999999999</v>
      </c>
      <c r="F158" s="44">
        <f t="shared" si="159"/>
        <v>-35182.669999999984</v>
      </c>
      <c r="G158" s="116">
        <f t="shared" si="159"/>
        <v>85764.94</v>
      </c>
      <c r="H158" s="116">
        <f t="shared" si="159"/>
        <v>126109.63</v>
      </c>
      <c r="I158" s="116">
        <f t="shared" si="159"/>
        <v>185691.3</v>
      </c>
      <c r="J158" s="116">
        <f t="shared" si="159"/>
        <v>200152.61</v>
      </c>
      <c r="K158" s="116">
        <f t="shared" si="159"/>
        <v>-117237.50999999998</v>
      </c>
      <c r="L158" s="116">
        <f t="shared" si="159"/>
        <v>141514.90000000002</v>
      </c>
      <c r="M158" s="116">
        <f t="shared" si="159"/>
        <v>104437.54000000004</v>
      </c>
      <c r="N158" s="117">
        <f t="shared" si="159"/>
        <v>-61410.44</v>
      </c>
      <c r="O158" s="115">
        <f t="shared" si="159"/>
        <v>87957.75</v>
      </c>
      <c r="P158" s="116">
        <f t="shared" ref="P158:R158" si="160">P137-P144</f>
        <v>136728.06000000003</v>
      </c>
      <c r="Q158" s="116">
        <f t="shared" si="160"/>
        <v>36472.500000000029</v>
      </c>
      <c r="R158" s="116">
        <f t="shared" si="160"/>
        <v>-3177.8399999999965</v>
      </c>
      <c r="S158" s="116">
        <f t="shared" ref="S158:T158" si="161">S137-S144</f>
        <v>73541.010000000009</v>
      </c>
      <c r="T158" s="116">
        <f t="shared" si="161"/>
        <v>397859.59</v>
      </c>
      <c r="U158" s="116">
        <f t="shared" ref="U158:V158" si="162">U137-U144</f>
        <v>14055.900000000023</v>
      </c>
      <c r="V158" s="116">
        <f t="shared" si="162"/>
        <v>162405</v>
      </c>
      <c r="W158" s="116">
        <f t="shared" ref="W158:AA158" si="163">W137-W144</f>
        <v>14055.900000000023</v>
      </c>
      <c r="X158" s="116">
        <f t="shared" si="163"/>
        <v>129969.74000000002</v>
      </c>
      <c r="Y158" s="116">
        <f t="shared" si="163"/>
        <v>-90106</v>
      </c>
      <c r="Z158" s="116">
        <v>46667</v>
      </c>
      <c r="AA158" s="116">
        <f t="shared" si="163"/>
        <v>24487.959999999992</v>
      </c>
      <c r="AB158" s="236">
        <v>-213731.88</v>
      </c>
      <c r="AC158" s="117"/>
      <c r="AD158" s="44">
        <f>O158-C158</f>
        <v>-20394.429999999993</v>
      </c>
      <c r="AE158" s="118">
        <f>P158-D158</f>
        <v>107004.31</v>
      </c>
      <c r="AF158" s="118">
        <f>Q158-E158</f>
        <v>-97729.829999999958</v>
      </c>
      <c r="AG158" s="118">
        <f>R158-F158</f>
        <v>32004.829999999987</v>
      </c>
      <c r="AH158" s="118">
        <f>S158-G158</f>
        <v>-12223.929999999993</v>
      </c>
      <c r="AI158" s="118">
        <f>T158-H158</f>
        <v>271749.96000000002</v>
      </c>
      <c r="AJ158" s="118">
        <f>U158-I158</f>
        <v>-171635.39999999997</v>
      </c>
      <c r="AK158" s="118">
        <f>V158-J158</f>
        <v>-37747.609999999986</v>
      </c>
      <c r="AL158" s="118">
        <f>W158-K158</f>
        <v>131293.41</v>
      </c>
      <c r="AM158" s="118">
        <f>X158-L158</f>
        <v>-11545.160000000003</v>
      </c>
      <c r="AN158" s="118">
        <f>Y158-M158</f>
        <v>-194543.54000000004</v>
      </c>
      <c r="AO158" s="118">
        <f>Z158-N158</f>
        <v>108077.44</v>
      </c>
      <c r="AP158" s="118">
        <f>AA158-O158</f>
        <v>-63469.790000000008</v>
      </c>
      <c r="AQ158" s="118">
        <f>AB158-P158</f>
        <v>-350459.94000000006</v>
      </c>
      <c r="AR158" s="119"/>
      <c r="AS158" s="44">
        <f t="shared" si="158"/>
        <v>26424.940000000002</v>
      </c>
    </row>
    <row r="159" spans="1:46" s="47" customFormat="1" x14ac:dyDescent="0.35">
      <c r="A159" s="171"/>
      <c r="B159" s="48" t="s">
        <v>41</v>
      </c>
      <c r="C159" s="115">
        <f t="shared" ref="C159:O159" si="164">C138-C145</f>
        <v>1361.1499999999942</v>
      </c>
      <c r="D159" s="116">
        <f t="shared" si="164"/>
        <v>40403.479999999981</v>
      </c>
      <c r="E159" s="116">
        <f t="shared" si="164"/>
        <v>56773.860000000015</v>
      </c>
      <c r="F159" s="44">
        <f t="shared" si="164"/>
        <v>92886.849999999977</v>
      </c>
      <c r="G159" s="116">
        <f t="shared" si="164"/>
        <v>109562.45000000001</v>
      </c>
      <c r="H159" s="116">
        <f t="shared" si="164"/>
        <v>19120.859999999986</v>
      </c>
      <c r="I159" s="116">
        <f t="shared" si="164"/>
        <v>80385.69</v>
      </c>
      <c r="J159" s="116">
        <f t="shared" si="164"/>
        <v>99141.309999999969</v>
      </c>
      <c r="K159" s="116">
        <f t="shared" si="164"/>
        <v>23413.820000000007</v>
      </c>
      <c r="L159" s="116">
        <f t="shared" si="164"/>
        <v>34783.819999999978</v>
      </c>
      <c r="M159" s="116">
        <f t="shared" si="164"/>
        <v>53100.640000000014</v>
      </c>
      <c r="N159" s="117">
        <f t="shared" si="164"/>
        <v>223986.75</v>
      </c>
      <c r="O159" s="115">
        <f t="shared" si="164"/>
        <v>-91256.25</v>
      </c>
      <c r="P159" s="116">
        <f t="shared" ref="P159:R159" si="165">P138-P145</f>
        <v>204608.57</v>
      </c>
      <c r="Q159" s="116">
        <f t="shared" si="165"/>
        <v>217217.99</v>
      </c>
      <c r="R159" s="116">
        <f t="shared" si="165"/>
        <v>141338.03000000003</v>
      </c>
      <c r="S159" s="116">
        <f t="shared" ref="S159:T159" si="166">S138-S145</f>
        <v>15180.229999999981</v>
      </c>
      <c r="T159" s="116">
        <f t="shared" si="166"/>
        <v>121569.63999999998</v>
      </c>
      <c r="U159" s="116">
        <f t="shared" ref="U159:V159" si="167">U138-U145</f>
        <v>61306.040000000037</v>
      </c>
      <c r="V159" s="116">
        <f t="shared" si="167"/>
        <v>78540</v>
      </c>
      <c r="W159" s="116">
        <f t="shared" ref="W159:AA159" si="168">W138-W145</f>
        <v>61306.040000000037</v>
      </c>
      <c r="X159" s="116">
        <f t="shared" si="168"/>
        <v>97615.88</v>
      </c>
      <c r="Y159" s="116">
        <f t="shared" si="168"/>
        <v>-28622</v>
      </c>
      <c r="Z159" s="116">
        <v>193700</v>
      </c>
      <c r="AA159" s="116">
        <f t="shared" si="168"/>
        <v>28882.420000000013</v>
      </c>
      <c r="AB159" s="236">
        <v>-193711.78</v>
      </c>
      <c r="AC159" s="117"/>
      <c r="AD159" s="44">
        <f>O159-C159</f>
        <v>-92617.4</v>
      </c>
      <c r="AE159" s="118">
        <f>P159-D159</f>
        <v>164205.09000000003</v>
      </c>
      <c r="AF159" s="118">
        <f>Q159-E159</f>
        <v>160444.12999999998</v>
      </c>
      <c r="AG159" s="118">
        <f>R159-F159</f>
        <v>48451.180000000051</v>
      </c>
      <c r="AH159" s="118">
        <f>S159-G159</f>
        <v>-94382.22000000003</v>
      </c>
      <c r="AI159" s="118">
        <f>T159-H159</f>
        <v>102448.78</v>
      </c>
      <c r="AJ159" s="118">
        <f>U159-I159</f>
        <v>-19079.649999999965</v>
      </c>
      <c r="AK159" s="118">
        <f>V159-J159</f>
        <v>-20601.309999999969</v>
      </c>
      <c r="AL159" s="118">
        <f>W159-K159</f>
        <v>37892.22000000003</v>
      </c>
      <c r="AM159" s="118">
        <f>X159-L159</f>
        <v>62832.060000000027</v>
      </c>
      <c r="AN159" s="118">
        <f>Y159-M159</f>
        <v>-81722.640000000014</v>
      </c>
      <c r="AO159" s="118">
        <f>Z159-N159</f>
        <v>-30286.75</v>
      </c>
      <c r="AP159" s="118">
        <f>AA159-O159</f>
        <v>120138.67000000001</v>
      </c>
      <c r="AQ159" s="118">
        <f>AB159-P159</f>
        <v>-398320.35</v>
      </c>
      <c r="AR159" s="119"/>
      <c r="AS159" s="44">
        <f t="shared" si="158"/>
        <v>17304.760000000009</v>
      </c>
    </row>
    <row r="160" spans="1:46" s="152" customFormat="1" ht="15" thickBot="1" x14ac:dyDescent="0.4">
      <c r="A160" s="172"/>
      <c r="B160" s="63" t="s">
        <v>42</v>
      </c>
      <c r="C160" s="147">
        <f>SUM(C155:C159)</f>
        <v>151426.9200000001</v>
      </c>
      <c r="D160" s="148">
        <f t="shared" ref="D160:O160" si="169">SUM(D155:D159)</f>
        <v>-118031.9599999999</v>
      </c>
      <c r="E160" s="148">
        <f t="shared" si="169"/>
        <v>304655.44000000006</v>
      </c>
      <c r="F160" s="45">
        <f t="shared" si="169"/>
        <v>-134726.18000000017</v>
      </c>
      <c r="G160" s="148">
        <f t="shared" si="169"/>
        <v>710114.52</v>
      </c>
      <c r="H160" s="148">
        <f t="shared" si="169"/>
        <v>384486.51</v>
      </c>
      <c r="I160" s="148">
        <f t="shared" si="169"/>
        <v>161058.69000000003</v>
      </c>
      <c r="J160" s="148">
        <f t="shared" si="169"/>
        <v>240905.78000000012</v>
      </c>
      <c r="K160" s="148">
        <f t="shared" si="169"/>
        <v>-728566.81000000029</v>
      </c>
      <c r="L160" s="148">
        <f t="shared" si="169"/>
        <v>634792.56999999972</v>
      </c>
      <c r="M160" s="148">
        <f t="shared" si="169"/>
        <v>408162.01999999996</v>
      </c>
      <c r="N160" s="149">
        <f t="shared" si="169"/>
        <v>-17489.72</v>
      </c>
      <c r="O160" s="147">
        <f t="shared" si="169"/>
        <v>125281.12000000017</v>
      </c>
      <c r="P160" s="148">
        <f t="shared" ref="P160:R160" si="170">SUM(P155:P159)</f>
        <v>552563.02</v>
      </c>
      <c r="Q160" s="148">
        <f t="shared" si="170"/>
        <v>243518.61000000016</v>
      </c>
      <c r="R160" s="148">
        <f t="shared" si="170"/>
        <v>277278.10000000003</v>
      </c>
      <c r="S160" s="148">
        <f t="shared" ref="S160:T160" si="171">SUM(S155:S159)</f>
        <v>474568.61999999965</v>
      </c>
      <c r="T160" s="148">
        <f t="shared" si="171"/>
        <v>2138165.0799999996</v>
      </c>
      <c r="U160" s="148">
        <f t="shared" ref="U160:V160" si="172">SUM(U155:U159)</f>
        <v>-401183.82999999996</v>
      </c>
      <c r="V160" s="148">
        <f t="shared" si="172"/>
        <v>-438295</v>
      </c>
      <c r="W160" s="148">
        <f t="shared" ref="W160:AA160" si="173">SUM(W155:W159)</f>
        <v>-401183.82999999996</v>
      </c>
      <c r="X160" s="148">
        <f t="shared" si="173"/>
        <v>675311.87000000023</v>
      </c>
      <c r="Y160" s="148">
        <f t="shared" si="173"/>
        <v>-174699</v>
      </c>
      <c r="Z160" s="148">
        <v>442577</v>
      </c>
      <c r="AA160" s="148">
        <f t="shared" si="173"/>
        <v>-148008.30999999997</v>
      </c>
      <c r="AB160" s="235">
        <v>-704055.76</v>
      </c>
      <c r="AC160" s="149"/>
      <c r="AD160" s="45">
        <f t="shared" si="134"/>
        <v>-26145.79999999993</v>
      </c>
      <c r="AE160" s="150">
        <f t="shared" ref="AE160:AG160" si="174">SUM(AE155:AE159)</f>
        <v>670594.97999999986</v>
      </c>
      <c r="AF160" s="150">
        <f t="shared" si="174"/>
        <v>-61136.829999999929</v>
      </c>
      <c r="AG160" s="150">
        <f t="shared" si="174"/>
        <v>412004.28000000026</v>
      </c>
      <c r="AH160" s="150">
        <f t="shared" ref="AH160:AI160" si="175">SUM(AH155:AH159)</f>
        <v>-235545.90000000043</v>
      </c>
      <c r="AI160" s="150">
        <f t="shared" si="175"/>
        <v>1753678.5699999996</v>
      </c>
      <c r="AJ160" s="150">
        <f t="shared" ref="AJ160:AK160" si="176">SUM(AJ155:AJ159)</f>
        <v>-562242.52</v>
      </c>
      <c r="AK160" s="150">
        <f t="shared" si="176"/>
        <v>-679200.78</v>
      </c>
      <c r="AL160" s="150">
        <f t="shared" ref="AL160:AM160" si="177">SUM(AL155:AL159)</f>
        <v>327382.98000000027</v>
      </c>
      <c r="AM160" s="150">
        <f t="shared" si="177"/>
        <v>40519.300000000461</v>
      </c>
      <c r="AN160" s="150">
        <f t="shared" ref="AN160:AO160" si="178">SUM(AN155:AN159)</f>
        <v>-582861.02</v>
      </c>
      <c r="AO160" s="150">
        <f t="shared" si="178"/>
        <v>460066.72000000003</v>
      </c>
      <c r="AP160" s="150">
        <f t="shared" ref="AP160:AQ160" si="179">SUM(AP155:AP159)</f>
        <v>-273289.43000000017</v>
      </c>
      <c r="AQ160" s="150">
        <f t="shared" si="179"/>
        <v>-1256618.7799999998</v>
      </c>
      <c r="AR160" s="151"/>
      <c r="AS160" s="45">
        <f t="shared" si="134"/>
        <v>-29263.530000000101</v>
      </c>
    </row>
    <row r="161" spans="1:46" s="71" customFormat="1" x14ac:dyDescent="0.35">
      <c r="A161" s="171">
        <f>+A154+1</f>
        <v>17</v>
      </c>
      <c r="B161" s="126" t="s">
        <v>46</v>
      </c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1"/>
      <c r="O161" s="89"/>
      <c r="P161" s="90"/>
      <c r="Q161" s="90"/>
      <c r="R161" s="90"/>
      <c r="S161" s="90"/>
      <c r="T161" s="90"/>
      <c r="U161" s="227"/>
      <c r="V161" s="227"/>
      <c r="W161" s="227"/>
      <c r="X161" s="227"/>
      <c r="Y161" s="227"/>
      <c r="Z161" s="227"/>
      <c r="AA161" s="227"/>
      <c r="AB161" s="227"/>
      <c r="AC161" s="91"/>
      <c r="AD161" s="92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4"/>
      <c r="AS161" s="92"/>
    </row>
    <row r="162" spans="1:46" s="71" customFormat="1" x14ac:dyDescent="0.35">
      <c r="A162" s="171"/>
      <c r="B162" s="72" t="s">
        <v>37</v>
      </c>
      <c r="C162" s="73">
        <v>4</v>
      </c>
      <c r="D162" s="74">
        <v>4</v>
      </c>
      <c r="E162" s="74">
        <v>4</v>
      </c>
      <c r="F162" s="76">
        <v>5</v>
      </c>
      <c r="G162" s="74">
        <v>3</v>
      </c>
      <c r="H162" s="76">
        <v>3</v>
      </c>
      <c r="I162" s="74">
        <v>3</v>
      </c>
      <c r="J162" s="76">
        <v>2</v>
      </c>
      <c r="K162" s="74">
        <v>3</v>
      </c>
      <c r="L162" s="76">
        <v>3</v>
      </c>
      <c r="M162" s="76">
        <v>3</v>
      </c>
      <c r="N162" s="127">
        <v>2</v>
      </c>
      <c r="O162" s="73">
        <v>2</v>
      </c>
      <c r="P162" s="76">
        <v>2</v>
      </c>
      <c r="Q162" s="74">
        <v>1</v>
      </c>
      <c r="R162" s="76">
        <v>1</v>
      </c>
      <c r="S162" s="74">
        <v>1</v>
      </c>
      <c r="T162" s="76">
        <v>1</v>
      </c>
      <c r="U162" s="238">
        <v>1</v>
      </c>
      <c r="V162" s="238">
        <v>2</v>
      </c>
      <c r="W162" s="238">
        <v>1</v>
      </c>
      <c r="X162" s="238">
        <v>0</v>
      </c>
      <c r="Y162" s="238">
        <v>0</v>
      </c>
      <c r="Z162" s="238">
        <v>1</v>
      </c>
      <c r="AA162" s="238">
        <v>0</v>
      </c>
      <c r="AB162" s="238">
        <v>0</v>
      </c>
      <c r="AC162" s="127"/>
      <c r="AD162" s="76">
        <f>O162-C162</f>
        <v>-2</v>
      </c>
      <c r="AE162" s="128">
        <f>P162-D162</f>
        <v>-2</v>
      </c>
      <c r="AF162" s="128">
        <f>Q162-E162</f>
        <v>-3</v>
      </c>
      <c r="AG162" s="128">
        <f>R162-F162</f>
        <v>-4</v>
      </c>
      <c r="AH162" s="128">
        <f>S162-G162</f>
        <v>-2</v>
      </c>
      <c r="AI162" s="128">
        <f>T162-H162</f>
        <v>-2</v>
      </c>
      <c r="AJ162" s="128">
        <f>U162-I162</f>
        <v>-2</v>
      </c>
      <c r="AK162" s="128">
        <f>V162-J162</f>
        <v>0</v>
      </c>
      <c r="AL162" s="128">
        <f>W162-K162</f>
        <v>-2</v>
      </c>
      <c r="AM162" s="128">
        <f>X162-L162</f>
        <v>-3</v>
      </c>
      <c r="AN162" s="128">
        <f>Y162-M162</f>
        <v>-3</v>
      </c>
      <c r="AO162" s="128">
        <f>Z162-N162</f>
        <v>-1</v>
      </c>
      <c r="AP162" s="128">
        <f>AA162-O162</f>
        <v>-2</v>
      </c>
      <c r="AQ162" s="128">
        <f>AB162-P162</f>
        <v>-2</v>
      </c>
      <c r="AR162" s="130"/>
      <c r="AS162" s="76">
        <f>IF(ISERROR(GETPIVOTDATA("VALUE",'CSS WK pvt'!$I$2,"DT_FILE",AS$8,"CD_CO",AS$6,"TRIM_CAT",TRIM(B162),"TRIM_LINE",A161))=TRUE,0,GETPIVOTDATA("VALUE",'CSS WK pvt'!$I$2,"DT_FILE",AS$8,"CD_CO",AS$6,"TRIM_CAT",TRIM(B162),"TRIM_LINE",A161))</f>
        <v>0</v>
      </c>
    </row>
    <row r="163" spans="1:46" s="71" customFormat="1" x14ac:dyDescent="0.35">
      <c r="A163" s="171"/>
      <c r="B163" s="254" t="s">
        <v>399</v>
      </c>
      <c r="C163" s="73"/>
      <c r="D163" s="74"/>
      <c r="E163" s="74"/>
      <c r="F163" s="76"/>
      <c r="G163" s="74"/>
      <c r="H163" s="76"/>
      <c r="I163" s="74"/>
      <c r="J163" s="76"/>
      <c r="K163" s="74"/>
      <c r="L163" s="76"/>
      <c r="M163" s="76"/>
      <c r="N163" s="127"/>
      <c r="O163" s="73"/>
      <c r="P163" s="76"/>
      <c r="Q163" s="74"/>
      <c r="R163" s="76"/>
      <c r="S163" s="74"/>
      <c r="T163" s="76"/>
      <c r="U163" s="238"/>
      <c r="V163" s="238"/>
      <c r="W163" s="253">
        <f>W162-W164</f>
        <v>0</v>
      </c>
      <c r="X163" s="253">
        <f>X162-X164</f>
        <v>0</v>
      </c>
      <c r="Y163" s="253">
        <f>Y162-Y164</f>
        <v>0</v>
      </c>
      <c r="Z163" s="253">
        <v>0</v>
      </c>
      <c r="AA163" s="283">
        <v>0</v>
      </c>
      <c r="AB163" s="283">
        <v>0</v>
      </c>
      <c r="AC163" s="127"/>
      <c r="AD163" s="76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30"/>
      <c r="AS163" s="76">
        <f>GETPIVOTDATA("VALUE",'CSS ESCO pvt'!$I$3,"DATE_FILE",$AS$8,"COMPANY",$AS$6,"TRIM_CAT","Residential-GRID","TRIM_LINE",A161)</f>
        <v>0</v>
      </c>
    </row>
    <row r="164" spans="1:46" s="71" customFormat="1" x14ac:dyDescent="0.35">
      <c r="A164" s="171"/>
      <c r="B164" s="254" t="s">
        <v>400</v>
      </c>
      <c r="C164" s="73"/>
      <c r="D164" s="74"/>
      <c r="E164" s="74"/>
      <c r="F164" s="76"/>
      <c r="G164" s="74"/>
      <c r="H164" s="76"/>
      <c r="I164" s="74"/>
      <c r="J164" s="76"/>
      <c r="K164" s="74"/>
      <c r="L164" s="76"/>
      <c r="M164" s="76"/>
      <c r="N164" s="127"/>
      <c r="O164" s="73"/>
      <c r="P164" s="76"/>
      <c r="Q164" s="74"/>
      <c r="R164" s="76"/>
      <c r="S164" s="74"/>
      <c r="T164" s="76"/>
      <c r="U164" s="238"/>
      <c r="V164" s="238"/>
      <c r="W164" s="253">
        <v>1</v>
      </c>
      <c r="X164" s="253">
        <v>0</v>
      </c>
      <c r="Y164" s="253">
        <v>0</v>
      </c>
      <c r="Z164" s="253">
        <v>1</v>
      </c>
      <c r="AA164" s="283">
        <v>0</v>
      </c>
      <c r="AB164" s="283">
        <v>0</v>
      </c>
      <c r="AC164" s="127"/>
      <c r="AD164" s="76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30"/>
      <c r="AS164" s="92">
        <f>AS162-AS163</f>
        <v>0</v>
      </c>
    </row>
    <row r="165" spans="1:46" s="71" customFormat="1" x14ac:dyDescent="0.35">
      <c r="A165" s="171"/>
      <c r="B165" s="72" t="s">
        <v>38</v>
      </c>
      <c r="C165" s="73">
        <v>4</v>
      </c>
      <c r="D165" s="74">
        <v>3</v>
      </c>
      <c r="E165" s="74">
        <v>3</v>
      </c>
      <c r="F165" s="76">
        <v>4</v>
      </c>
      <c r="G165" s="74">
        <v>4</v>
      </c>
      <c r="H165" s="76">
        <v>5</v>
      </c>
      <c r="I165" s="74">
        <v>6</v>
      </c>
      <c r="J165" s="76">
        <v>6</v>
      </c>
      <c r="K165" s="74">
        <v>6</v>
      </c>
      <c r="L165" s="76">
        <v>6</v>
      </c>
      <c r="M165" s="76">
        <v>6</v>
      </c>
      <c r="N165" s="127">
        <v>6</v>
      </c>
      <c r="O165" s="73">
        <v>6</v>
      </c>
      <c r="P165" s="76">
        <v>6</v>
      </c>
      <c r="Q165" s="74">
        <v>4</v>
      </c>
      <c r="R165" s="76">
        <v>6</v>
      </c>
      <c r="S165" s="74">
        <v>7</v>
      </c>
      <c r="T165" s="76">
        <v>7</v>
      </c>
      <c r="U165" s="238">
        <v>8</v>
      </c>
      <c r="V165" s="238">
        <v>9</v>
      </c>
      <c r="W165" s="238">
        <v>10</v>
      </c>
      <c r="X165" s="238">
        <v>12</v>
      </c>
      <c r="Y165" s="238">
        <v>14</v>
      </c>
      <c r="Z165" s="238">
        <v>14</v>
      </c>
      <c r="AA165" s="238">
        <v>15</v>
      </c>
      <c r="AB165" s="238">
        <v>28</v>
      </c>
      <c r="AC165" s="127"/>
      <c r="AD165" s="76">
        <f>O165-C165</f>
        <v>2</v>
      </c>
      <c r="AE165" s="128">
        <f>P165-D165</f>
        <v>3</v>
      </c>
      <c r="AF165" s="128">
        <f>Q165-E165</f>
        <v>1</v>
      </c>
      <c r="AG165" s="128">
        <f>R165-F165</f>
        <v>2</v>
      </c>
      <c r="AH165" s="128">
        <f>S165-G165</f>
        <v>3</v>
      </c>
      <c r="AI165" s="128">
        <f>T165-H165</f>
        <v>2</v>
      </c>
      <c r="AJ165" s="128">
        <f>U165-I165</f>
        <v>2</v>
      </c>
      <c r="AK165" s="128">
        <f>V165-J165</f>
        <v>3</v>
      </c>
      <c r="AL165" s="128">
        <f>W165-K165</f>
        <v>4</v>
      </c>
      <c r="AM165" s="128">
        <f>X165-L165</f>
        <v>6</v>
      </c>
      <c r="AN165" s="128">
        <f>Y165-M165</f>
        <v>8</v>
      </c>
      <c r="AO165" s="128">
        <f>Z165-N165</f>
        <v>8</v>
      </c>
      <c r="AP165" s="128">
        <f>AA165-O165</f>
        <v>9</v>
      </c>
      <c r="AQ165" s="128">
        <f>AB165-P165</f>
        <v>22</v>
      </c>
      <c r="AR165" s="130"/>
      <c r="AS165" s="76">
        <f>IF(ISERROR(GETPIVOTDATA("VALUE",'CSS WK pvt'!$I$2,"DT_FILE",AS$8,"CD_CO",AS$6,"TRIM_CAT",TRIM(B165),"TRIM_LINE",A161))=TRUE,0,GETPIVOTDATA("VALUE",'CSS WK pvt'!$I$2,"DT_FILE",AS$8,"CD_CO",AS$6,"TRIM_CAT",TRIM(B165),"TRIM_LINE",A161))</f>
        <v>28</v>
      </c>
    </row>
    <row r="166" spans="1:46" s="71" customFormat="1" x14ac:dyDescent="0.35">
      <c r="A166" s="171"/>
      <c r="B166" s="254" t="s">
        <v>399</v>
      </c>
      <c r="C166" s="73"/>
      <c r="D166" s="74"/>
      <c r="E166" s="74"/>
      <c r="F166" s="76"/>
      <c r="G166" s="74"/>
      <c r="H166" s="76"/>
      <c r="I166" s="74"/>
      <c r="J166" s="76"/>
      <c r="K166" s="74"/>
      <c r="L166" s="76"/>
      <c r="M166" s="76"/>
      <c r="N166" s="127"/>
      <c r="O166" s="73"/>
      <c r="P166" s="76"/>
      <c r="Q166" s="74"/>
      <c r="R166" s="76"/>
      <c r="S166" s="74"/>
      <c r="T166" s="76"/>
      <c r="U166" s="238"/>
      <c r="V166" s="238"/>
      <c r="W166" s="253">
        <f>W165-W167</f>
        <v>0</v>
      </c>
      <c r="X166" s="253">
        <f>X165-X167</f>
        <v>2</v>
      </c>
      <c r="Y166" s="253">
        <f>Y165-Y167</f>
        <v>3</v>
      </c>
      <c r="Z166" s="253">
        <v>2</v>
      </c>
      <c r="AA166" s="283">
        <v>2</v>
      </c>
      <c r="AB166" s="283">
        <v>3</v>
      </c>
      <c r="AC166" s="127"/>
      <c r="AD166" s="76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30"/>
      <c r="AS166" s="76">
        <f>GETPIVOTDATA("VALUE",'CSS ESCO pvt'!$I$3,"DATE_FILE",$AS$8,"COMPANY",$AS$6,"TRIM_CAT","Low Income Residential-GRID","TRIM_LINE",A161)</f>
        <v>3</v>
      </c>
    </row>
    <row r="167" spans="1:46" s="71" customFormat="1" x14ac:dyDescent="0.35">
      <c r="A167" s="171"/>
      <c r="B167" s="254" t="s">
        <v>400</v>
      </c>
      <c r="C167" s="73"/>
      <c r="D167" s="74"/>
      <c r="E167" s="74"/>
      <c r="F167" s="76"/>
      <c r="G167" s="74"/>
      <c r="H167" s="76"/>
      <c r="I167" s="74"/>
      <c r="J167" s="76"/>
      <c r="K167" s="74"/>
      <c r="L167" s="76"/>
      <c r="M167" s="76"/>
      <c r="N167" s="127"/>
      <c r="O167" s="73"/>
      <c r="P167" s="76"/>
      <c r="Q167" s="74"/>
      <c r="R167" s="76"/>
      <c r="S167" s="74"/>
      <c r="T167" s="76"/>
      <c r="U167" s="238"/>
      <c r="V167" s="238"/>
      <c r="W167" s="253">
        <v>10</v>
      </c>
      <c r="X167" s="253">
        <v>10</v>
      </c>
      <c r="Y167" s="253">
        <v>11</v>
      </c>
      <c r="Z167" s="253">
        <v>12</v>
      </c>
      <c r="AA167" s="283">
        <v>13</v>
      </c>
      <c r="AB167" s="283">
        <v>25</v>
      </c>
      <c r="AC167" s="127"/>
      <c r="AD167" s="76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30"/>
      <c r="AS167" s="92">
        <f>AS165-AS166</f>
        <v>25</v>
      </c>
    </row>
    <row r="168" spans="1:46" s="71" customFormat="1" x14ac:dyDescent="0.35">
      <c r="A168" s="171"/>
      <c r="B168" s="72" t="s">
        <v>39</v>
      </c>
      <c r="C168" s="73"/>
      <c r="D168" s="74"/>
      <c r="E168" s="74"/>
      <c r="F168" s="76"/>
      <c r="G168" s="74"/>
      <c r="H168" s="76"/>
      <c r="I168" s="74"/>
      <c r="J168" s="76"/>
      <c r="K168" s="74"/>
      <c r="L168" s="76"/>
      <c r="M168" s="76"/>
      <c r="N168" s="127"/>
      <c r="O168" s="73"/>
      <c r="P168" s="76"/>
      <c r="Q168" s="74">
        <v>0</v>
      </c>
      <c r="R168" s="76">
        <v>0</v>
      </c>
      <c r="S168" s="74">
        <v>0</v>
      </c>
      <c r="T168" s="76">
        <v>0</v>
      </c>
      <c r="U168" s="238">
        <v>0</v>
      </c>
      <c r="V168" s="238">
        <v>0</v>
      </c>
      <c r="W168" s="238">
        <v>0</v>
      </c>
      <c r="X168" s="238">
        <v>0</v>
      </c>
      <c r="Y168" s="238">
        <v>0</v>
      </c>
      <c r="Z168" s="238">
        <v>0</v>
      </c>
      <c r="AA168" s="238">
        <v>0</v>
      </c>
      <c r="AB168" s="238">
        <v>0</v>
      </c>
      <c r="AC168" s="127"/>
      <c r="AD168" s="76">
        <f>O168-C168</f>
        <v>0</v>
      </c>
      <c r="AE168" s="128">
        <f>P168-D168</f>
        <v>0</v>
      </c>
      <c r="AF168" s="128">
        <f>Q168-E168</f>
        <v>0</v>
      </c>
      <c r="AG168" s="128">
        <f>R168-F168</f>
        <v>0</v>
      </c>
      <c r="AH168" s="128">
        <f>S168-G168</f>
        <v>0</v>
      </c>
      <c r="AI168" s="128">
        <f>T168-H168</f>
        <v>0</v>
      </c>
      <c r="AJ168" s="128">
        <f>U168-I168</f>
        <v>0</v>
      </c>
      <c r="AK168" s="128">
        <f>V168-J168</f>
        <v>0</v>
      </c>
      <c r="AL168" s="128">
        <f>W168-K168</f>
        <v>0</v>
      </c>
      <c r="AM168" s="128">
        <f>X168-L168</f>
        <v>0</v>
      </c>
      <c r="AN168" s="128">
        <f>Y168-M168</f>
        <v>0</v>
      </c>
      <c r="AO168" s="128">
        <f>Z168-N168</f>
        <v>0</v>
      </c>
      <c r="AP168" s="128">
        <f>AA168-O168</f>
        <v>0</v>
      </c>
      <c r="AQ168" s="128">
        <f>AB168-P168</f>
        <v>0</v>
      </c>
      <c r="AR168" s="130"/>
      <c r="AS168" s="76">
        <f>IF(ISERROR(GETPIVOTDATA("VALUE",'CSS WK pvt'!$I$2,"DT_FILE",AS$8,"CD_CO",AS$6,"TRIM_CAT",TRIM(B168),"TRIM_LINE",A161))=TRUE,0,GETPIVOTDATA("VALUE",'CSS WK pvt'!$I$2,"DT_FILE",AS$8,"CD_CO",AS$6,"TRIM_CAT",TRIM(B168),"TRIM_LINE",A161))</f>
        <v>0</v>
      </c>
    </row>
    <row r="169" spans="1:46" s="71" customFormat="1" x14ac:dyDescent="0.35">
      <c r="A169" s="171"/>
      <c r="B169" s="72" t="s">
        <v>40</v>
      </c>
      <c r="C169" s="73"/>
      <c r="D169" s="74"/>
      <c r="E169" s="74"/>
      <c r="F169" s="76"/>
      <c r="G169" s="74"/>
      <c r="H169" s="76"/>
      <c r="I169" s="74"/>
      <c r="J169" s="76"/>
      <c r="K169" s="74"/>
      <c r="L169" s="76"/>
      <c r="M169" s="76"/>
      <c r="N169" s="127"/>
      <c r="O169" s="73"/>
      <c r="P169" s="76"/>
      <c r="Q169" s="74">
        <v>0</v>
      </c>
      <c r="R169" s="76">
        <v>0</v>
      </c>
      <c r="S169" s="74">
        <v>0</v>
      </c>
      <c r="T169" s="76">
        <v>0</v>
      </c>
      <c r="U169" s="238">
        <v>0</v>
      </c>
      <c r="V169" s="238">
        <v>0</v>
      </c>
      <c r="W169" s="238">
        <v>0</v>
      </c>
      <c r="X169" s="238">
        <v>0</v>
      </c>
      <c r="Y169" s="238">
        <v>0</v>
      </c>
      <c r="Z169" s="238">
        <v>0</v>
      </c>
      <c r="AA169" s="238">
        <v>0</v>
      </c>
      <c r="AB169" s="238">
        <v>0</v>
      </c>
      <c r="AC169" s="127"/>
      <c r="AD169" s="76">
        <f>O169-C169</f>
        <v>0</v>
      </c>
      <c r="AE169" s="128">
        <f>P169-D169</f>
        <v>0</v>
      </c>
      <c r="AF169" s="128">
        <f>Q169-E169</f>
        <v>0</v>
      </c>
      <c r="AG169" s="128">
        <f>R169-F169</f>
        <v>0</v>
      </c>
      <c r="AH169" s="128">
        <f>S169-G169</f>
        <v>0</v>
      </c>
      <c r="AI169" s="128">
        <f>T169-H169</f>
        <v>0</v>
      </c>
      <c r="AJ169" s="128">
        <f>U169-I169</f>
        <v>0</v>
      </c>
      <c r="AK169" s="128">
        <f>V169-J169</f>
        <v>0</v>
      </c>
      <c r="AL169" s="128">
        <f>W169-K169</f>
        <v>0</v>
      </c>
      <c r="AM169" s="128">
        <f>X169-L169</f>
        <v>0</v>
      </c>
      <c r="AN169" s="128">
        <f>Y169-M169</f>
        <v>0</v>
      </c>
      <c r="AO169" s="128">
        <f>Z169-N169</f>
        <v>0</v>
      </c>
      <c r="AP169" s="128">
        <f>AA169-O169</f>
        <v>0</v>
      </c>
      <c r="AQ169" s="128">
        <f>AB169-P169</f>
        <v>0</v>
      </c>
      <c r="AR169" s="130"/>
      <c r="AS169" s="76">
        <f>IF(ISERROR(GETPIVOTDATA("VALUE",'CSS WK pvt'!$I$2,"DT_FILE",AS$8,"CD_CO",AS$6,"TRIM_CAT",TRIM(B169),"TRIM_LINE",A161))=TRUE,0,GETPIVOTDATA("VALUE",'CSS WK pvt'!$I$2,"DT_FILE",AS$8,"CD_CO",AS$6,"TRIM_CAT",TRIM(B169),"TRIM_LINE",A161))</f>
        <v>0</v>
      </c>
    </row>
    <row r="170" spans="1:46" s="71" customFormat="1" x14ac:dyDescent="0.35">
      <c r="A170" s="171"/>
      <c r="B170" s="72" t="s">
        <v>41</v>
      </c>
      <c r="C170" s="73"/>
      <c r="D170" s="74"/>
      <c r="E170" s="74"/>
      <c r="F170" s="76"/>
      <c r="G170" s="74"/>
      <c r="H170" s="76"/>
      <c r="I170" s="74"/>
      <c r="J170" s="76"/>
      <c r="K170" s="74"/>
      <c r="L170" s="76"/>
      <c r="M170" s="76"/>
      <c r="N170" s="127"/>
      <c r="O170" s="73"/>
      <c r="P170" s="76"/>
      <c r="Q170" s="74">
        <v>0</v>
      </c>
      <c r="R170" s="76">
        <v>0</v>
      </c>
      <c r="S170" s="74">
        <v>0</v>
      </c>
      <c r="T170" s="76">
        <v>0</v>
      </c>
      <c r="U170" s="238">
        <v>0</v>
      </c>
      <c r="V170" s="238">
        <v>0</v>
      </c>
      <c r="W170" s="238">
        <v>0</v>
      </c>
      <c r="X170" s="238">
        <v>0</v>
      </c>
      <c r="Y170" s="238">
        <v>0</v>
      </c>
      <c r="Z170" s="238">
        <v>0</v>
      </c>
      <c r="AA170" s="238">
        <v>0</v>
      </c>
      <c r="AB170" s="238">
        <v>0</v>
      </c>
      <c r="AC170" s="127"/>
      <c r="AD170" s="76">
        <f>O170-C170</f>
        <v>0</v>
      </c>
      <c r="AE170" s="128">
        <f>P170-D170</f>
        <v>0</v>
      </c>
      <c r="AF170" s="128">
        <f>Q170-E170</f>
        <v>0</v>
      </c>
      <c r="AG170" s="128">
        <f>R170-F170</f>
        <v>0</v>
      </c>
      <c r="AH170" s="128">
        <f>S170-G170</f>
        <v>0</v>
      </c>
      <c r="AI170" s="128">
        <f>T170-H170</f>
        <v>0</v>
      </c>
      <c r="AJ170" s="128">
        <f>U170-I170</f>
        <v>0</v>
      </c>
      <c r="AK170" s="128">
        <f>V170-J170</f>
        <v>0</v>
      </c>
      <c r="AL170" s="128">
        <f>W170-K170</f>
        <v>0</v>
      </c>
      <c r="AM170" s="128">
        <f>X170-L170</f>
        <v>0</v>
      </c>
      <c r="AN170" s="128">
        <f>Y170-M170</f>
        <v>0</v>
      </c>
      <c r="AO170" s="128">
        <f>Z170-N170</f>
        <v>0</v>
      </c>
      <c r="AP170" s="128">
        <f>AA170-O170</f>
        <v>0</v>
      </c>
      <c r="AQ170" s="128">
        <f>AB170-P170</f>
        <v>0</v>
      </c>
      <c r="AR170" s="130"/>
      <c r="AS170" s="76">
        <f>IF(ISERROR(GETPIVOTDATA("VALUE",'CSS WK pvt'!$I$2,"DT_FILE",AS$8,"CD_CO",AS$6,"TRIM_CAT",TRIM(B170),"TRIM_LINE",A161))=TRUE,0,GETPIVOTDATA("VALUE",'CSS WK pvt'!$I$2,"DT_FILE",AS$8,"CD_CO",AS$6,"TRIM_CAT",TRIM(B170),"TRIM_LINE",A161))</f>
        <v>0</v>
      </c>
    </row>
    <row r="171" spans="1:46" s="87" customFormat="1" x14ac:dyDescent="0.35">
      <c r="A171" s="172"/>
      <c r="B171" s="72" t="s">
        <v>42</v>
      </c>
      <c r="C171" s="142">
        <f>SUM(C162:C170)</f>
        <v>8</v>
      </c>
      <c r="D171" s="143">
        <f t="shared" ref="D171:Q171" si="180">SUM(D162:D170)</f>
        <v>7</v>
      </c>
      <c r="E171" s="143">
        <f t="shared" si="180"/>
        <v>7</v>
      </c>
      <c r="F171" s="144">
        <f t="shared" si="180"/>
        <v>9</v>
      </c>
      <c r="G171" s="143">
        <f t="shared" si="180"/>
        <v>7</v>
      </c>
      <c r="H171" s="144">
        <f t="shared" si="180"/>
        <v>8</v>
      </c>
      <c r="I171" s="143">
        <f t="shared" si="180"/>
        <v>9</v>
      </c>
      <c r="J171" s="144">
        <f t="shared" si="180"/>
        <v>8</v>
      </c>
      <c r="K171" s="143">
        <f t="shared" si="180"/>
        <v>9</v>
      </c>
      <c r="L171" s="144">
        <f t="shared" si="180"/>
        <v>9</v>
      </c>
      <c r="M171" s="144">
        <f t="shared" si="180"/>
        <v>9</v>
      </c>
      <c r="N171" s="145">
        <f t="shared" si="180"/>
        <v>8</v>
      </c>
      <c r="O171" s="142">
        <f t="shared" si="180"/>
        <v>8</v>
      </c>
      <c r="P171" s="144">
        <f t="shared" si="180"/>
        <v>8</v>
      </c>
      <c r="Q171" s="144">
        <f t="shared" si="180"/>
        <v>5</v>
      </c>
      <c r="R171" s="144">
        <v>7</v>
      </c>
      <c r="S171" s="143">
        <v>8</v>
      </c>
      <c r="T171" s="144">
        <v>8</v>
      </c>
      <c r="U171" s="239">
        <v>9</v>
      </c>
      <c r="V171" s="239">
        <v>11</v>
      </c>
      <c r="W171" s="239">
        <f>SUM(W162+W165+W168+W169+W170)</f>
        <v>11</v>
      </c>
      <c r="X171" s="239">
        <f>SUM(X162+X165+X168+X169+X170)</f>
        <v>12</v>
      </c>
      <c r="Y171" s="239">
        <v>14</v>
      </c>
      <c r="Z171" s="239">
        <v>15</v>
      </c>
      <c r="AA171" s="239">
        <v>15</v>
      </c>
      <c r="AB171" s="239">
        <v>28</v>
      </c>
      <c r="AC171" s="145"/>
      <c r="AD171" s="144">
        <f>SUM(AD162:AD170)</f>
        <v>0</v>
      </c>
      <c r="AE171" s="146">
        <f t="shared" ref="AE171:AG171" si="181">SUM(AE162:AE170)</f>
        <v>1</v>
      </c>
      <c r="AF171" s="146">
        <f t="shared" si="181"/>
        <v>-2</v>
      </c>
      <c r="AG171" s="146">
        <f t="shared" si="181"/>
        <v>-2</v>
      </c>
      <c r="AH171" s="146">
        <f t="shared" ref="AH171:AI171" si="182">SUM(AH162:AH170)</f>
        <v>1</v>
      </c>
      <c r="AI171" s="146">
        <f t="shared" si="182"/>
        <v>0</v>
      </c>
      <c r="AJ171" s="146">
        <f t="shared" ref="AJ171:AK171" si="183">SUM(AJ162:AJ170)</f>
        <v>0</v>
      </c>
      <c r="AK171" s="146">
        <f t="shared" si="183"/>
        <v>3</v>
      </c>
      <c r="AL171" s="146">
        <f t="shared" ref="AL171:AM171" si="184">SUM(AL162:AL170)</f>
        <v>2</v>
      </c>
      <c r="AM171" s="146">
        <f t="shared" si="184"/>
        <v>3</v>
      </c>
      <c r="AN171" s="146">
        <f t="shared" ref="AN171:AO171" si="185">SUM(AN162:AN170)</f>
        <v>5</v>
      </c>
      <c r="AO171" s="146">
        <f t="shared" si="185"/>
        <v>7</v>
      </c>
      <c r="AP171" s="146">
        <f t="shared" ref="AP171:AQ171" si="186">SUM(AP162:AP170)</f>
        <v>7</v>
      </c>
      <c r="AQ171" s="146">
        <f t="shared" si="186"/>
        <v>20</v>
      </c>
      <c r="AR171" s="141"/>
      <c r="AS171" s="162">
        <f>AS162+AS165+AS168+AS169+AS170</f>
        <v>28</v>
      </c>
    </row>
    <row r="172" spans="1:46" s="71" customFormat="1" x14ac:dyDescent="0.35">
      <c r="A172" s="171">
        <f>+A161+1</f>
        <v>18</v>
      </c>
      <c r="B172" s="131" t="s">
        <v>22</v>
      </c>
      <c r="C172" s="103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5"/>
      <c r="O172" s="103"/>
      <c r="P172" s="104"/>
      <c r="Q172" s="104"/>
      <c r="R172" s="104"/>
      <c r="S172" s="104"/>
      <c r="T172" s="104"/>
      <c r="U172" s="230"/>
      <c r="V172" s="230"/>
      <c r="W172" s="230"/>
      <c r="X172" s="230"/>
      <c r="Y172" s="230"/>
      <c r="Z172" s="230"/>
      <c r="AA172" s="230"/>
      <c r="AB172" s="230"/>
      <c r="AC172" s="105"/>
      <c r="AD172" s="106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8"/>
      <c r="AS172" s="106"/>
    </row>
    <row r="173" spans="1:46" s="71" customFormat="1" x14ac:dyDescent="0.35">
      <c r="A173" s="171"/>
      <c r="B173" s="72" t="s">
        <v>37</v>
      </c>
      <c r="C173" s="132"/>
      <c r="D173" s="78">
        <v>1</v>
      </c>
      <c r="E173" s="78">
        <v>1</v>
      </c>
      <c r="F173" s="78">
        <v>4</v>
      </c>
      <c r="G173" s="78"/>
      <c r="H173" s="129">
        <v>6</v>
      </c>
      <c r="I173" s="78">
        <v>6</v>
      </c>
      <c r="J173" s="129">
        <v>1</v>
      </c>
      <c r="K173" s="78"/>
      <c r="L173" s="129"/>
      <c r="M173" s="129"/>
      <c r="N173" s="130"/>
      <c r="O173" s="132"/>
      <c r="P173" s="129"/>
      <c r="Q173" s="78"/>
      <c r="R173" s="129">
        <v>0</v>
      </c>
      <c r="S173" s="78">
        <v>0</v>
      </c>
      <c r="T173" s="129">
        <v>0</v>
      </c>
      <c r="U173" s="240">
        <v>0</v>
      </c>
      <c r="V173" s="240">
        <v>0</v>
      </c>
      <c r="W173" s="240">
        <v>0</v>
      </c>
      <c r="X173" s="240">
        <v>0</v>
      </c>
      <c r="Y173" s="240">
        <v>0</v>
      </c>
      <c r="Z173" s="240">
        <v>0</v>
      </c>
      <c r="AA173" s="240">
        <v>0</v>
      </c>
      <c r="AB173" s="240">
        <v>0</v>
      </c>
      <c r="AC173" s="130"/>
      <c r="AD173" s="132">
        <f>O173-C173</f>
        <v>0</v>
      </c>
      <c r="AE173" s="129">
        <f>P173-D173</f>
        <v>-1</v>
      </c>
      <c r="AF173" s="129">
        <f>Q173-E173</f>
        <v>-1</v>
      </c>
      <c r="AG173" s="129">
        <f>R173-F173</f>
        <v>-4</v>
      </c>
      <c r="AH173" s="129">
        <f>S173-G173</f>
        <v>0</v>
      </c>
      <c r="AI173" s="129">
        <f>T173-H173</f>
        <v>-6</v>
      </c>
      <c r="AJ173" s="129">
        <f>U173-I173</f>
        <v>-6</v>
      </c>
      <c r="AK173" s="129">
        <f>V173-J173</f>
        <v>-1</v>
      </c>
      <c r="AL173" s="129">
        <f>W173-K173</f>
        <v>0</v>
      </c>
      <c r="AM173" s="129">
        <f>X173-L173</f>
        <v>0</v>
      </c>
      <c r="AN173" s="129">
        <f>Y173-M173</f>
        <v>0</v>
      </c>
      <c r="AO173" s="129">
        <f>Z173-N173</f>
        <v>0</v>
      </c>
      <c r="AP173" s="129">
        <f>AA173-O173</f>
        <v>0</v>
      </c>
      <c r="AQ173" s="129">
        <f>AB173-P173</f>
        <v>0</v>
      </c>
      <c r="AR173" s="130"/>
      <c r="AS173" s="76">
        <f>AT173</f>
        <v>0</v>
      </c>
      <c r="AT173" s="240">
        <v>0</v>
      </c>
    </row>
    <row r="174" spans="1:46" s="71" customFormat="1" x14ac:dyDescent="0.35">
      <c r="A174" s="171"/>
      <c r="B174" s="254" t="s">
        <v>399</v>
      </c>
      <c r="C174" s="132"/>
      <c r="D174" s="78"/>
      <c r="E174" s="78"/>
      <c r="F174" s="78"/>
      <c r="G174" s="78"/>
      <c r="H174" s="129"/>
      <c r="I174" s="78"/>
      <c r="J174" s="129"/>
      <c r="K174" s="78"/>
      <c r="L174" s="129"/>
      <c r="M174" s="129"/>
      <c r="N174" s="130"/>
      <c r="O174" s="132"/>
      <c r="P174" s="129"/>
      <c r="Q174" s="78"/>
      <c r="R174" s="129"/>
      <c r="S174" s="78"/>
      <c r="T174" s="129"/>
      <c r="U174" s="240"/>
      <c r="V174" s="240"/>
      <c r="W174" s="253">
        <f>W173-W175</f>
        <v>0</v>
      </c>
      <c r="X174" s="253">
        <f>X173-X175</f>
        <v>0</v>
      </c>
      <c r="Y174" s="253">
        <f>Y173-Y175</f>
        <v>0</v>
      </c>
      <c r="Z174" s="283">
        <v>0</v>
      </c>
      <c r="AA174" s="283">
        <v>0</v>
      </c>
      <c r="AB174" s="283">
        <v>0</v>
      </c>
      <c r="AC174" s="130"/>
      <c r="AD174" s="132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30"/>
      <c r="AS174" s="76">
        <v>0</v>
      </c>
      <c r="AT174" s="240">
        <v>0</v>
      </c>
    </row>
    <row r="175" spans="1:46" s="71" customFormat="1" x14ac:dyDescent="0.35">
      <c r="A175" s="171"/>
      <c r="B175" s="254" t="s">
        <v>400</v>
      </c>
      <c r="C175" s="132"/>
      <c r="D175" s="78"/>
      <c r="E175" s="78"/>
      <c r="F175" s="78"/>
      <c r="G175" s="78"/>
      <c r="H175" s="129"/>
      <c r="I175" s="78"/>
      <c r="J175" s="129"/>
      <c r="K175" s="78"/>
      <c r="L175" s="129"/>
      <c r="M175" s="129"/>
      <c r="N175" s="130"/>
      <c r="O175" s="132"/>
      <c r="P175" s="129"/>
      <c r="Q175" s="78"/>
      <c r="R175" s="129"/>
      <c r="S175" s="78"/>
      <c r="T175" s="129"/>
      <c r="U175" s="240"/>
      <c r="V175" s="240"/>
      <c r="W175" s="253">
        <v>0</v>
      </c>
      <c r="X175" s="253">
        <v>0</v>
      </c>
      <c r="Y175" s="253">
        <v>0</v>
      </c>
      <c r="Z175" s="283">
        <v>0</v>
      </c>
      <c r="AA175" s="283">
        <v>0</v>
      </c>
      <c r="AB175" s="283">
        <v>0</v>
      </c>
      <c r="AC175" s="130"/>
      <c r="AD175" s="132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30"/>
      <c r="AS175" s="76">
        <v>0</v>
      </c>
      <c r="AT175" s="240">
        <v>1</v>
      </c>
    </row>
    <row r="176" spans="1:46" s="71" customFormat="1" x14ac:dyDescent="0.35">
      <c r="A176" s="171"/>
      <c r="B176" s="72" t="s">
        <v>38</v>
      </c>
      <c r="C176" s="132"/>
      <c r="D176" s="78"/>
      <c r="E176" s="78"/>
      <c r="F176" s="78"/>
      <c r="G176" s="78"/>
      <c r="H176" s="129"/>
      <c r="I176" s="78"/>
      <c r="J176" s="129"/>
      <c r="K176" s="78"/>
      <c r="L176" s="129"/>
      <c r="M176" s="129"/>
      <c r="N176" s="130"/>
      <c r="O176" s="132"/>
      <c r="P176" s="129"/>
      <c r="Q176" s="78"/>
      <c r="R176" s="129">
        <v>0</v>
      </c>
      <c r="S176" s="78">
        <v>0</v>
      </c>
      <c r="T176" s="129">
        <v>0</v>
      </c>
      <c r="U176" s="240">
        <v>0</v>
      </c>
      <c r="V176" s="240">
        <v>0</v>
      </c>
      <c r="W176" s="240">
        <v>0</v>
      </c>
      <c r="X176" s="240">
        <v>0</v>
      </c>
      <c r="Y176" s="240">
        <v>0</v>
      </c>
      <c r="Z176" s="240">
        <v>0</v>
      </c>
      <c r="AA176" s="240">
        <v>0</v>
      </c>
      <c r="AB176" s="240">
        <v>0</v>
      </c>
      <c r="AC176" s="130"/>
      <c r="AD176" s="132">
        <f>O176-C176</f>
        <v>0</v>
      </c>
      <c r="AE176" s="129">
        <f>P176-D176</f>
        <v>0</v>
      </c>
      <c r="AF176" s="129">
        <f>Q176-E176</f>
        <v>0</v>
      </c>
      <c r="AG176" s="129">
        <f>R176-F176</f>
        <v>0</v>
      </c>
      <c r="AH176" s="129">
        <f>S176-G176</f>
        <v>0</v>
      </c>
      <c r="AI176" s="129">
        <f>T176-H176</f>
        <v>0</v>
      </c>
      <c r="AJ176" s="129">
        <f>U176-I176</f>
        <v>0</v>
      </c>
      <c r="AK176" s="129">
        <f>V176-J176</f>
        <v>0</v>
      </c>
      <c r="AL176" s="129">
        <f>W176-K176</f>
        <v>0</v>
      </c>
      <c r="AM176" s="129">
        <f>X176-L176</f>
        <v>0</v>
      </c>
      <c r="AN176" s="129">
        <f>Y176-M176</f>
        <v>0</v>
      </c>
      <c r="AO176" s="129">
        <f>Z176-N176</f>
        <v>0</v>
      </c>
      <c r="AP176" s="129">
        <f>AA176-O176</f>
        <v>0</v>
      </c>
      <c r="AQ176" s="129">
        <f>AB176-P176</f>
        <v>0</v>
      </c>
      <c r="AR176" s="130"/>
      <c r="AS176" s="76">
        <f>AT174</f>
        <v>0</v>
      </c>
      <c r="AT176" s="240">
        <v>0</v>
      </c>
    </row>
    <row r="177" spans="1:46" s="71" customFormat="1" x14ac:dyDescent="0.35">
      <c r="A177" s="171"/>
      <c r="B177" s="254" t="s">
        <v>399</v>
      </c>
      <c r="C177" s="132"/>
      <c r="D177" s="78"/>
      <c r="E177" s="78"/>
      <c r="F177" s="78"/>
      <c r="G177" s="78"/>
      <c r="H177" s="129"/>
      <c r="I177" s="78"/>
      <c r="J177" s="129"/>
      <c r="K177" s="78"/>
      <c r="L177" s="129"/>
      <c r="M177" s="129"/>
      <c r="N177" s="130"/>
      <c r="O177" s="132"/>
      <c r="P177" s="129"/>
      <c r="Q177" s="78"/>
      <c r="R177" s="129"/>
      <c r="S177" s="78"/>
      <c r="T177" s="129"/>
      <c r="U177" s="240"/>
      <c r="V177" s="240"/>
      <c r="W177" s="253">
        <f>W176-W178</f>
        <v>0</v>
      </c>
      <c r="X177" s="253">
        <f>X176-X178</f>
        <v>0</v>
      </c>
      <c r="Y177" s="253">
        <f>Y176-Y178</f>
        <v>0</v>
      </c>
      <c r="Z177" s="283">
        <v>0</v>
      </c>
      <c r="AA177" s="283">
        <v>0</v>
      </c>
      <c r="AB177" s="283">
        <v>0</v>
      </c>
      <c r="AC177" s="130"/>
      <c r="AD177" s="132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30"/>
      <c r="AS177" s="76">
        <v>0</v>
      </c>
      <c r="AT177" s="240">
        <v>0</v>
      </c>
    </row>
    <row r="178" spans="1:46" s="71" customFormat="1" x14ac:dyDescent="0.35">
      <c r="A178" s="171"/>
      <c r="B178" s="254" t="s">
        <v>400</v>
      </c>
      <c r="C178" s="132"/>
      <c r="D178" s="78"/>
      <c r="E178" s="78"/>
      <c r="F178" s="78"/>
      <c r="G178" s="78"/>
      <c r="H178" s="129"/>
      <c r="I178" s="78"/>
      <c r="J178" s="129"/>
      <c r="K178" s="78"/>
      <c r="L178" s="129"/>
      <c r="M178" s="129"/>
      <c r="N178" s="130"/>
      <c r="O178" s="132"/>
      <c r="P178" s="129"/>
      <c r="Q178" s="78"/>
      <c r="R178" s="129"/>
      <c r="S178" s="78"/>
      <c r="T178" s="129"/>
      <c r="U178" s="240"/>
      <c r="V178" s="240"/>
      <c r="W178" s="253">
        <v>0</v>
      </c>
      <c r="X178" s="253">
        <v>0</v>
      </c>
      <c r="Y178" s="253">
        <v>0</v>
      </c>
      <c r="Z178" s="283">
        <v>0</v>
      </c>
      <c r="AA178" s="283">
        <v>0</v>
      </c>
      <c r="AB178" s="283">
        <v>0</v>
      </c>
      <c r="AC178" s="130"/>
      <c r="AD178" s="132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30"/>
      <c r="AS178" s="76">
        <v>0</v>
      </c>
    </row>
    <row r="179" spans="1:46" s="71" customFormat="1" x14ac:dyDescent="0.35">
      <c r="A179" s="171"/>
      <c r="B179" s="72" t="s">
        <v>39</v>
      </c>
      <c r="C179" s="132">
        <v>2</v>
      </c>
      <c r="D179" s="78"/>
      <c r="E179" s="78"/>
      <c r="F179" s="78">
        <v>1</v>
      </c>
      <c r="G179" s="78"/>
      <c r="H179" s="129"/>
      <c r="I179" s="78">
        <v>2</v>
      </c>
      <c r="J179" s="129"/>
      <c r="K179" s="78"/>
      <c r="L179" s="129"/>
      <c r="M179" s="129">
        <v>1</v>
      </c>
      <c r="N179" s="130">
        <v>2</v>
      </c>
      <c r="O179" s="132">
        <v>1</v>
      </c>
      <c r="P179" s="129"/>
      <c r="Q179" s="78"/>
      <c r="R179" s="129">
        <v>0</v>
      </c>
      <c r="S179" s="78">
        <v>0</v>
      </c>
      <c r="T179" s="129">
        <v>0</v>
      </c>
      <c r="U179" s="240">
        <v>0</v>
      </c>
      <c r="V179" s="240">
        <v>0</v>
      </c>
      <c r="W179" s="240">
        <v>0</v>
      </c>
      <c r="X179" s="240">
        <v>0</v>
      </c>
      <c r="Y179" s="240">
        <v>0</v>
      </c>
      <c r="Z179" s="240">
        <v>0</v>
      </c>
      <c r="AA179" s="240">
        <v>0</v>
      </c>
      <c r="AB179" s="240">
        <v>1</v>
      </c>
      <c r="AC179" s="130"/>
      <c r="AD179" s="132">
        <f>O179-C179</f>
        <v>-1</v>
      </c>
      <c r="AE179" s="129">
        <f>P179-D179</f>
        <v>0</v>
      </c>
      <c r="AF179" s="129">
        <f>Q179-E179</f>
        <v>0</v>
      </c>
      <c r="AG179" s="129">
        <f>R179-F179</f>
        <v>-1</v>
      </c>
      <c r="AH179" s="129">
        <f>S179-G179</f>
        <v>0</v>
      </c>
      <c r="AI179" s="129">
        <f>T179-H179</f>
        <v>0</v>
      </c>
      <c r="AJ179" s="129">
        <f>U179-I179</f>
        <v>-2</v>
      </c>
      <c r="AK179" s="129">
        <f>V179-J179</f>
        <v>0</v>
      </c>
      <c r="AL179" s="129">
        <f>W179-K179</f>
        <v>0</v>
      </c>
      <c r="AM179" s="129">
        <f>X179-L179</f>
        <v>0</v>
      </c>
      <c r="AN179" s="129">
        <f>Y179-M179</f>
        <v>-1</v>
      </c>
      <c r="AO179" s="129">
        <f>Z179-N179</f>
        <v>-2</v>
      </c>
      <c r="AP179" s="129">
        <f>AA179-O179</f>
        <v>-1</v>
      </c>
      <c r="AQ179" s="129">
        <f>AB179-P179</f>
        <v>1</v>
      </c>
      <c r="AR179" s="130"/>
      <c r="AS179" s="76">
        <f>AT175</f>
        <v>1</v>
      </c>
    </row>
    <row r="180" spans="1:46" s="71" customFormat="1" x14ac:dyDescent="0.35">
      <c r="A180" s="171"/>
      <c r="B180" s="72" t="s">
        <v>40</v>
      </c>
      <c r="C180" s="132"/>
      <c r="D180" s="78"/>
      <c r="E180" s="78"/>
      <c r="F180" s="78"/>
      <c r="G180" s="78"/>
      <c r="H180" s="129"/>
      <c r="I180" s="78"/>
      <c r="J180" s="129"/>
      <c r="K180" s="78"/>
      <c r="L180" s="129"/>
      <c r="M180" s="129"/>
      <c r="N180" s="130"/>
      <c r="O180" s="132"/>
      <c r="P180" s="129"/>
      <c r="Q180" s="78"/>
      <c r="R180" s="129">
        <v>0</v>
      </c>
      <c r="S180" s="78">
        <v>0</v>
      </c>
      <c r="T180" s="129">
        <v>0</v>
      </c>
      <c r="U180" s="240">
        <v>0</v>
      </c>
      <c r="V180" s="240">
        <v>0</v>
      </c>
      <c r="W180" s="240">
        <v>0</v>
      </c>
      <c r="X180" s="240">
        <v>0</v>
      </c>
      <c r="Y180" s="240">
        <v>0</v>
      </c>
      <c r="Z180" s="240">
        <v>0</v>
      </c>
      <c r="AA180" s="240">
        <v>0</v>
      </c>
      <c r="AB180" s="240">
        <v>0</v>
      </c>
      <c r="AC180" s="130"/>
      <c r="AD180" s="132">
        <f>O180-C180</f>
        <v>0</v>
      </c>
      <c r="AE180" s="129">
        <f>P180-D180</f>
        <v>0</v>
      </c>
      <c r="AF180" s="129">
        <f>Q180-E180</f>
        <v>0</v>
      </c>
      <c r="AG180" s="129">
        <f>R180-F180</f>
        <v>0</v>
      </c>
      <c r="AH180" s="129">
        <f>S180-G180</f>
        <v>0</v>
      </c>
      <c r="AI180" s="129">
        <f>T180-H180</f>
        <v>0</v>
      </c>
      <c r="AJ180" s="129">
        <f>U180-I180</f>
        <v>0</v>
      </c>
      <c r="AK180" s="129">
        <f>V180-J180</f>
        <v>0</v>
      </c>
      <c r="AL180" s="129">
        <f>W180-K180</f>
        <v>0</v>
      </c>
      <c r="AM180" s="129">
        <f>X180-L180</f>
        <v>0</v>
      </c>
      <c r="AN180" s="129">
        <f>Y180-M180</f>
        <v>0</v>
      </c>
      <c r="AO180" s="129">
        <f>Z180-N180</f>
        <v>0</v>
      </c>
      <c r="AP180" s="129">
        <f>AA180-O180</f>
        <v>0</v>
      </c>
      <c r="AQ180" s="129">
        <f>AB180-P180</f>
        <v>0</v>
      </c>
      <c r="AR180" s="130"/>
      <c r="AS180" s="76">
        <f>AT176</f>
        <v>0</v>
      </c>
    </row>
    <row r="181" spans="1:46" s="71" customFormat="1" x14ac:dyDescent="0.35">
      <c r="A181" s="171"/>
      <c r="B181" s="72" t="s">
        <v>41</v>
      </c>
      <c r="C181" s="132"/>
      <c r="D181" s="78"/>
      <c r="E181" s="78"/>
      <c r="F181" s="78"/>
      <c r="G181" s="78"/>
      <c r="H181" s="129"/>
      <c r="I181" s="78"/>
      <c r="J181" s="129"/>
      <c r="K181" s="78"/>
      <c r="L181" s="129"/>
      <c r="M181" s="129"/>
      <c r="N181" s="130"/>
      <c r="O181" s="132"/>
      <c r="P181" s="129"/>
      <c r="Q181" s="78"/>
      <c r="R181" s="129">
        <v>0</v>
      </c>
      <c r="S181" s="78">
        <v>0</v>
      </c>
      <c r="T181" s="129">
        <v>0</v>
      </c>
      <c r="U181" s="240">
        <v>0</v>
      </c>
      <c r="V181" s="240">
        <v>0</v>
      </c>
      <c r="W181" s="240">
        <v>0</v>
      </c>
      <c r="X181" s="240">
        <v>0</v>
      </c>
      <c r="Y181" s="240">
        <v>0</v>
      </c>
      <c r="Z181" s="240">
        <v>0</v>
      </c>
      <c r="AA181" s="240">
        <v>0</v>
      </c>
      <c r="AB181" s="240">
        <v>0</v>
      </c>
      <c r="AC181" s="130"/>
      <c r="AD181" s="132">
        <f>O181-C181</f>
        <v>0</v>
      </c>
      <c r="AE181" s="129">
        <f>P181-D181</f>
        <v>0</v>
      </c>
      <c r="AF181" s="129">
        <f>Q181-E181</f>
        <v>0</v>
      </c>
      <c r="AG181" s="129">
        <f>R181-F181</f>
        <v>0</v>
      </c>
      <c r="AH181" s="129">
        <f>S181-G181</f>
        <v>0</v>
      </c>
      <c r="AI181" s="129">
        <f>T181-H181</f>
        <v>0</v>
      </c>
      <c r="AJ181" s="129">
        <f>U181-I181</f>
        <v>0</v>
      </c>
      <c r="AK181" s="129">
        <f>V181-J181</f>
        <v>0</v>
      </c>
      <c r="AL181" s="129">
        <f>W181-K181</f>
        <v>0</v>
      </c>
      <c r="AM181" s="129">
        <f>X181-L181</f>
        <v>0</v>
      </c>
      <c r="AN181" s="129">
        <f>Y181-M181</f>
        <v>0</v>
      </c>
      <c r="AO181" s="129">
        <f>Z181-N181</f>
        <v>0</v>
      </c>
      <c r="AP181" s="129">
        <f>AA181-O181</f>
        <v>0</v>
      </c>
      <c r="AQ181" s="129">
        <f>AB181-P181</f>
        <v>0</v>
      </c>
      <c r="AR181" s="130"/>
      <c r="AS181" s="76">
        <f>AT177</f>
        <v>0</v>
      </c>
    </row>
    <row r="182" spans="1:46" s="87" customFormat="1" x14ac:dyDescent="0.35">
      <c r="A182" s="172"/>
      <c r="B182" s="72" t="s">
        <v>42</v>
      </c>
      <c r="C182" s="138">
        <f t="shared" ref="C182:Q182" si="187">SUM(C173:C181)</f>
        <v>2</v>
      </c>
      <c r="D182" s="139">
        <f t="shared" si="187"/>
        <v>1</v>
      </c>
      <c r="E182" s="139">
        <f t="shared" si="187"/>
        <v>1</v>
      </c>
      <c r="F182" s="139">
        <f t="shared" si="187"/>
        <v>5</v>
      </c>
      <c r="G182" s="139">
        <f t="shared" si="187"/>
        <v>0</v>
      </c>
      <c r="H182" s="140">
        <f t="shared" si="187"/>
        <v>6</v>
      </c>
      <c r="I182" s="139">
        <f t="shared" si="187"/>
        <v>8</v>
      </c>
      <c r="J182" s="140">
        <f t="shared" si="187"/>
        <v>1</v>
      </c>
      <c r="K182" s="139">
        <f t="shared" si="187"/>
        <v>0</v>
      </c>
      <c r="L182" s="140">
        <f t="shared" si="187"/>
        <v>0</v>
      </c>
      <c r="M182" s="140">
        <f t="shared" si="187"/>
        <v>1</v>
      </c>
      <c r="N182" s="141">
        <f t="shared" si="187"/>
        <v>2</v>
      </c>
      <c r="O182" s="138">
        <f t="shared" si="187"/>
        <v>1</v>
      </c>
      <c r="P182" s="140">
        <f t="shared" si="187"/>
        <v>0</v>
      </c>
      <c r="Q182" s="140">
        <f t="shared" si="187"/>
        <v>0</v>
      </c>
      <c r="R182" s="140">
        <v>0</v>
      </c>
      <c r="S182" s="139">
        <v>0</v>
      </c>
      <c r="T182" s="140">
        <v>0</v>
      </c>
      <c r="U182" s="241">
        <v>0</v>
      </c>
      <c r="V182" s="241">
        <v>0</v>
      </c>
      <c r="W182" s="241">
        <f>SUM(W173+W176+W179+W180+W181)</f>
        <v>0</v>
      </c>
      <c r="X182" s="241">
        <f>SUM(X173+X176+X179+X180+X181)</f>
        <v>0</v>
      </c>
      <c r="Y182" s="241">
        <v>0</v>
      </c>
      <c r="Z182" s="241">
        <v>0</v>
      </c>
      <c r="AA182" s="241">
        <v>0</v>
      </c>
      <c r="AB182" s="241">
        <v>1</v>
      </c>
      <c r="AC182" s="141"/>
      <c r="AD182" s="138">
        <f>SUM(AD173:AD181)</f>
        <v>-1</v>
      </c>
      <c r="AE182" s="140">
        <f t="shared" ref="AE182:AG182" si="188">SUM(AE173:AE181)</f>
        <v>-1</v>
      </c>
      <c r="AF182" s="140">
        <f t="shared" si="188"/>
        <v>-1</v>
      </c>
      <c r="AG182" s="140">
        <f t="shared" si="188"/>
        <v>-5</v>
      </c>
      <c r="AH182" s="140">
        <f t="shared" ref="AH182:AI182" si="189">SUM(AH173:AH181)</f>
        <v>0</v>
      </c>
      <c r="AI182" s="140">
        <f t="shared" si="189"/>
        <v>-6</v>
      </c>
      <c r="AJ182" s="140">
        <f t="shared" ref="AJ182:AK182" si="190">SUM(AJ173:AJ181)</f>
        <v>-8</v>
      </c>
      <c r="AK182" s="140">
        <f t="shared" si="190"/>
        <v>-1</v>
      </c>
      <c r="AL182" s="140">
        <f t="shared" ref="AL182:AM182" si="191">SUM(AL173:AL181)</f>
        <v>0</v>
      </c>
      <c r="AM182" s="140">
        <f t="shared" si="191"/>
        <v>0</v>
      </c>
      <c r="AN182" s="140">
        <f t="shared" ref="AN182:AO182" si="192">SUM(AN173:AN181)</f>
        <v>-1</v>
      </c>
      <c r="AO182" s="140">
        <f t="shared" si="192"/>
        <v>-2</v>
      </c>
      <c r="AP182" s="140">
        <f t="shared" ref="AP182:AQ182" si="193">SUM(AP173:AP181)</f>
        <v>-1</v>
      </c>
      <c r="AQ182" s="140">
        <f t="shared" si="193"/>
        <v>1</v>
      </c>
      <c r="AR182" s="141"/>
      <c r="AS182" s="162">
        <f>AS173+AS176+AS179+AS180+AS181</f>
        <v>1</v>
      </c>
    </row>
    <row r="183" spans="1:46" s="71" customFormat="1" x14ac:dyDescent="0.35">
      <c r="A183" s="171">
        <f>+A172+1</f>
        <v>19</v>
      </c>
      <c r="B183" s="131" t="s">
        <v>21</v>
      </c>
      <c r="C183" s="103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5"/>
      <c r="O183" s="103"/>
      <c r="P183" s="104"/>
      <c r="Q183" s="104"/>
      <c r="R183" s="104"/>
      <c r="S183" s="104"/>
      <c r="T183" s="104"/>
      <c r="U183" s="230"/>
      <c r="V183" s="230"/>
      <c r="W183" s="230"/>
      <c r="X183" s="230"/>
      <c r="Y183" s="230"/>
      <c r="Z183" s="230"/>
      <c r="AA183" s="230"/>
      <c r="AB183" s="230"/>
      <c r="AC183" s="105"/>
      <c r="AD183" s="106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8"/>
      <c r="AS183" s="106"/>
    </row>
    <row r="184" spans="1:46" s="71" customFormat="1" x14ac:dyDescent="0.35">
      <c r="A184" s="171"/>
      <c r="B184" s="72" t="s">
        <v>37</v>
      </c>
      <c r="C184" s="132">
        <v>38</v>
      </c>
      <c r="D184" s="78">
        <v>36</v>
      </c>
      <c r="E184" s="78">
        <v>48</v>
      </c>
      <c r="F184" s="78">
        <v>48</v>
      </c>
      <c r="G184" s="78">
        <v>47</v>
      </c>
      <c r="H184" s="129">
        <v>55</v>
      </c>
      <c r="I184" s="78">
        <v>43</v>
      </c>
      <c r="J184" s="129">
        <v>41</v>
      </c>
      <c r="K184" s="78">
        <v>31</v>
      </c>
      <c r="L184" s="129">
        <v>34</v>
      </c>
      <c r="M184" s="129">
        <v>32</v>
      </c>
      <c r="N184" s="130">
        <v>30</v>
      </c>
      <c r="O184" s="132">
        <v>32</v>
      </c>
      <c r="P184" s="129">
        <v>21</v>
      </c>
      <c r="Q184" s="78">
        <v>15</v>
      </c>
      <c r="R184" s="129">
        <v>19</v>
      </c>
      <c r="S184" s="78">
        <v>18</v>
      </c>
      <c r="T184" s="129">
        <v>19</v>
      </c>
      <c r="U184" s="240">
        <v>22</v>
      </c>
      <c r="V184" s="240">
        <v>33</v>
      </c>
      <c r="W184" s="240">
        <v>37</v>
      </c>
      <c r="X184" s="240">
        <v>36</v>
      </c>
      <c r="Y184" s="240">
        <v>28</v>
      </c>
      <c r="Z184" s="240">
        <v>30</v>
      </c>
      <c r="AA184" s="240">
        <v>38</v>
      </c>
      <c r="AB184" s="240">
        <v>59</v>
      </c>
      <c r="AC184" s="130"/>
      <c r="AD184" s="132">
        <f>O184-C184</f>
        <v>-6</v>
      </c>
      <c r="AE184" s="129">
        <f>P184-D184</f>
        <v>-15</v>
      </c>
      <c r="AF184" s="129">
        <f>Q184-E184</f>
        <v>-33</v>
      </c>
      <c r="AG184" s="129">
        <f>R184-F184</f>
        <v>-29</v>
      </c>
      <c r="AH184" s="129">
        <f>S184-G184</f>
        <v>-29</v>
      </c>
      <c r="AI184" s="129">
        <f>T184-H184</f>
        <v>-36</v>
      </c>
      <c r="AJ184" s="129">
        <f>U184-I184</f>
        <v>-21</v>
      </c>
      <c r="AK184" s="129">
        <f>V184-J184</f>
        <v>-8</v>
      </c>
      <c r="AL184" s="129">
        <f>W184-K184</f>
        <v>6</v>
      </c>
      <c r="AM184" s="129">
        <f>X184-L184</f>
        <v>2</v>
      </c>
      <c r="AN184" s="129">
        <f>Y184-M184</f>
        <v>-4</v>
      </c>
      <c r="AO184" s="129">
        <f>Z184-N184</f>
        <v>0</v>
      </c>
      <c r="AP184" s="129">
        <f>AA184-O184</f>
        <v>6</v>
      </c>
      <c r="AQ184" s="129">
        <f>AB184-P184</f>
        <v>38</v>
      </c>
      <c r="AR184" s="130"/>
      <c r="AS184" s="76">
        <f>IF(ISERROR(GETPIVOTDATA("VALUE",'CSS WK pvt'!$I$2,"DT_FILE",AS$8,"CD_CO",AS$6,"TRIM_CAT",TRIM(B184),"TRIM_LINE",A183))=TRUE,0,GETPIVOTDATA("VALUE",'CSS WK pvt'!$I$2,"DT_FILE",AS$8,"CD_CO",AS$6,"TRIM_CAT",TRIM(B184),"TRIM_LINE",A183))</f>
        <v>59</v>
      </c>
    </row>
    <row r="185" spans="1:46" s="71" customFormat="1" x14ac:dyDescent="0.35">
      <c r="A185" s="171"/>
      <c r="B185" s="254" t="s">
        <v>399</v>
      </c>
      <c r="C185" s="132"/>
      <c r="D185" s="78"/>
      <c r="E185" s="78"/>
      <c r="F185" s="78"/>
      <c r="G185" s="78"/>
      <c r="H185" s="129"/>
      <c r="I185" s="78"/>
      <c r="J185" s="129"/>
      <c r="K185" s="78"/>
      <c r="L185" s="129"/>
      <c r="M185" s="129"/>
      <c r="N185" s="130"/>
      <c r="O185" s="132"/>
      <c r="P185" s="129"/>
      <c r="Q185" s="78"/>
      <c r="R185" s="129"/>
      <c r="S185" s="78"/>
      <c r="T185" s="129"/>
      <c r="U185" s="240"/>
      <c r="V185" s="240"/>
      <c r="W185" s="253">
        <f>W184-W186</f>
        <v>4</v>
      </c>
      <c r="X185" s="253">
        <f>X184-X186</f>
        <v>5</v>
      </c>
      <c r="Y185" s="253">
        <f>Y184-Y186</f>
        <v>1</v>
      </c>
      <c r="Z185" s="253">
        <v>5</v>
      </c>
      <c r="AA185" s="283">
        <v>6</v>
      </c>
      <c r="AB185" s="283">
        <v>9</v>
      </c>
      <c r="AC185" s="130"/>
      <c r="AD185" s="132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30"/>
      <c r="AS185" s="76">
        <f>GETPIVOTDATA("VALUE",'CSS ESCO pvt'!$I$3,"DATE_FILE",$AS$8,"COMPANY",$AS$6,"TRIM_CAT","Residential-GRID","TRIM_LINE",A183)</f>
        <v>9</v>
      </c>
    </row>
    <row r="186" spans="1:46" s="71" customFormat="1" x14ac:dyDescent="0.35">
      <c r="A186" s="171"/>
      <c r="B186" s="254" t="s">
        <v>400</v>
      </c>
      <c r="C186" s="132"/>
      <c r="D186" s="78"/>
      <c r="E186" s="78"/>
      <c r="F186" s="78"/>
      <c r="G186" s="78"/>
      <c r="H186" s="129"/>
      <c r="I186" s="78"/>
      <c r="J186" s="129"/>
      <c r="K186" s="78"/>
      <c r="L186" s="129"/>
      <c r="M186" s="129"/>
      <c r="N186" s="130"/>
      <c r="O186" s="132"/>
      <c r="P186" s="129"/>
      <c r="Q186" s="78"/>
      <c r="R186" s="129"/>
      <c r="S186" s="78"/>
      <c r="T186" s="129"/>
      <c r="U186" s="240"/>
      <c r="V186" s="240"/>
      <c r="W186" s="253">
        <v>33</v>
      </c>
      <c r="X186" s="253">
        <v>31</v>
      </c>
      <c r="Y186" s="253">
        <v>27</v>
      </c>
      <c r="Z186" s="253">
        <v>25</v>
      </c>
      <c r="AA186" s="283">
        <v>32</v>
      </c>
      <c r="AB186" s="283">
        <v>50</v>
      </c>
      <c r="AC186" s="130"/>
      <c r="AD186" s="132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30"/>
      <c r="AS186" s="92">
        <f>AS184-AS185</f>
        <v>50</v>
      </c>
    </row>
    <row r="187" spans="1:46" s="71" customFormat="1" x14ac:dyDescent="0.35">
      <c r="A187" s="171"/>
      <c r="B187" s="72" t="s">
        <v>38</v>
      </c>
      <c r="C187" s="132">
        <v>7</v>
      </c>
      <c r="D187" s="78">
        <v>7</v>
      </c>
      <c r="E187" s="78">
        <v>9</v>
      </c>
      <c r="F187" s="78">
        <v>8</v>
      </c>
      <c r="G187" s="78">
        <v>3</v>
      </c>
      <c r="H187" s="129">
        <v>4</v>
      </c>
      <c r="I187" s="78">
        <v>2</v>
      </c>
      <c r="J187" s="129">
        <v>2</v>
      </c>
      <c r="K187" s="78">
        <v>2</v>
      </c>
      <c r="L187" s="129">
        <v>1</v>
      </c>
      <c r="M187" s="129">
        <v>1</v>
      </c>
      <c r="N187" s="130">
        <v>5</v>
      </c>
      <c r="O187" s="132">
        <v>3</v>
      </c>
      <c r="P187" s="129">
        <v>3</v>
      </c>
      <c r="Q187" s="78">
        <v>3</v>
      </c>
      <c r="R187" s="129">
        <v>3</v>
      </c>
      <c r="S187" s="78">
        <v>1</v>
      </c>
      <c r="T187" s="129">
        <v>3</v>
      </c>
      <c r="U187" s="240">
        <v>3</v>
      </c>
      <c r="V187" s="240">
        <v>4</v>
      </c>
      <c r="W187" s="240">
        <v>2</v>
      </c>
      <c r="X187" s="240">
        <v>1</v>
      </c>
      <c r="Y187" s="240">
        <v>1</v>
      </c>
      <c r="Z187" s="240">
        <v>1</v>
      </c>
      <c r="AA187" s="240">
        <v>2</v>
      </c>
      <c r="AB187" s="240">
        <v>0</v>
      </c>
      <c r="AC187" s="130"/>
      <c r="AD187" s="132">
        <f>O187-C187</f>
        <v>-4</v>
      </c>
      <c r="AE187" s="129">
        <f>P187-D187</f>
        <v>-4</v>
      </c>
      <c r="AF187" s="129">
        <f>Q187-E187</f>
        <v>-6</v>
      </c>
      <c r="AG187" s="129">
        <f>R187-F187</f>
        <v>-5</v>
      </c>
      <c r="AH187" s="129">
        <f>S187-G187</f>
        <v>-2</v>
      </c>
      <c r="AI187" s="129">
        <f>T187-H187</f>
        <v>-1</v>
      </c>
      <c r="AJ187" s="129">
        <f>U187-I187</f>
        <v>1</v>
      </c>
      <c r="AK187" s="129">
        <f>V187-J187</f>
        <v>2</v>
      </c>
      <c r="AL187" s="129">
        <f>W187-K187</f>
        <v>0</v>
      </c>
      <c r="AM187" s="129">
        <f>X187-L187</f>
        <v>0</v>
      </c>
      <c r="AN187" s="129">
        <f>Y187-M187</f>
        <v>0</v>
      </c>
      <c r="AO187" s="129">
        <f>Z187-N187</f>
        <v>-4</v>
      </c>
      <c r="AP187" s="129">
        <f>AA187-O187</f>
        <v>-1</v>
      </c>
      <c r="AQ187" s="129">
        <f>AB187-P187</f>
        <v>-3</v>
      </c>
      <c r="AR187" s="130"/>
      <c r="AS187" s="76">
        <f>IF(ISERROR(GETPIVOTDATA("VALUE",'CSS WK pvt'!$I$2,"DT_FILE",AS$8,"CD_CO",AS$6,"TRIM_CAT",TRIM(B187),"TRIM_LINE",A183))=TRUE,0,GETPIVOTDATA("VALUE",'CSS WK pvt'!$I$2,"DT_FILE",AS$8,"CD_CO",AS$6,"TRIM_CAT",TRIM(B187),"TRIM_LINE",A183))</f>
        <v>0</v>
      </c>
    </row>
    <row r="188" spans="1:46" s="71" customFormat="1" x14ac:dyDescent="0.35">
      <c r="A188" s="171"/>
      <c r="B188" s="254" t="s">
        <v>399</v>
      </c>
      <c r="C188" s="132"/>
      <c r="D188" s="78"/>
      <c r="E188" s="78"/>
      <c r="F188" s="78"/>
      <c r="G188" s="78"/>
      <c r="H188" s="129"/>
      <c r="I188" s="78"/>
      <c r="J188" s="129"/>
      <c r="K188" s="78"/>
      <c r="L188" s="129"/>
      <c r="M188" s="129"/>
      <c r="N188" s="130"/>
      <c r="O188" s="132"/>
      <c r="P188" s="129"/>
      <c r="Q188" s="78"/>
      <c r="R188" s="129"/>
      <c r="S188" s="78"/>
      <c r="T188" s="129"/>
      <c r="U188" s="240"/>
      <c r="V188" s="240"/>
      <c r="W188" s="253">
        <f>W187-W189</f>
        <v>0</v>
      </c>
      <c r="X188" s="253">
        <f>X187-X189</f>
        <v>0</v>
      </c>
      <c r="Y188" s="253">
        <f>Y187-Y189</f>
        <v>0</v>
      </c>
      <c r="Z188" s="253">
        <v>0</v>
      </c>
      <c r="AA188" s="283">
        <v>0</v>
      </c>
      <c r="AB188" s="283">
        <v>0</v>
      </c>
      <c r="AC188" s="130"/>
      <c r="AD188" s="132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30"/>
      <c r="AS188" s="76">
        <f>GETPIVOTDATA("VALUE",'CSS ESCO pvt'!$I$3,"DATE_FILE",$AS$8,"COMPANY",$AS$6,"TRIM_CAT","Low Income Residential-GRID","TRIM_LINE",A183)</f>
        <v>0</v>
      </c>
    </row>
    <row r="189" spans="1:46" s="71" customFormat="1" x14ac:dyDescent="0.35">
      <c r="A189" s="171"/>
      <c r="B189" s="254" t="s">
        <v>400</v>
      </c>
      <c r="C189" s="132"/>
      <c r="D189" s="78"/>
      <c r="E189" s="78"/>
      <c r="F189" s="78"/>
      <c r="G189" s="78"/>
      <c r="H189" s="129"/>
      <c r="I189" s="78"/>
      <c r="J189" s="129"/>
      <c r="K189" s="78"/>
      <c r="L189" s="129"/>
      <c r="M189" s="129"/>
      <c r="N189" s="130"/>
      <c r="O189" s="132"/>
      <c r="P189" s="129"/>
      <c r="Q189" s="78"/>
      <c r="R189" s="129"/>
      <c r="S189" s="78"/>
      <c r="T189" s="129"/>
      <c r="U189" s="240"/>
      <c r="V189" s="240"/>
      <c r="W189" s="253">
        <v>2</v>
      </c>
      <c r="X189" s="253">
        <v>1</v>
      </c>
      <c r="Y189" s="253">
        <v>1</v>
      </c>
      <c r="Z189" s="253">
        <v>1</v>
      </c>
      <c r="AA189" s="283">
        <v>2</v>
      </c>
      <c r="AB189" s="283">
        <v>0</v>
      </c>
      <c r="AC189" s="130"/>
      <c r="AD189" s="132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30"/>
      <c r="AS189" s="92">
        <f>AS187-AS188</f>
        <v>0</v>
      </c>
    </row>
    <row r="190" spans="1:46" s="71" customFormat="1" x14ac:dyDescent="0.35">
      <c r="A190" s="171"/>
      <c r="B190" s="72" t="s">
        <v>39</v>
      </c>
      <c r="C190" s="132">
        <v>2</v>
      </c>
      <c r="D190" s="78"/>
      <c r="E190" s="78"/>
      <c r="F190" s="78">
        <v>2</v>
      </c>
      <c r="G190" s="78">
        <v>2</v>
      </c>
      <c r="H190" s="129">
        <v>1</v>
      </c>
      <c r="I190" s="78">
        <v>2</v>
      </c>
      <c r="J190" s="129">
        <v>2</v>
      </c>
      <c r="K190" s="78">
        <v>2</v>
      </c>
      <c r="L190" s="129">
        <v>1</v>
      </c>
      <c r="M190" s="129">
        <v>2</v>
      </c>
      <c r="N190" s="130">
        <v>2</v>
      </c>
      <c r="O190" s="132"/>
      <c r="P190" s="129"/>
      <c r="Q190" s="78"/>
      <c r="R190" s="129">
        <v>0</v>
      </c>
      <c r="S190" s="78">
        <v>0</v>
      </c>
      <c r="T190" s="129">
        <v>0</v>
      </c>
      <c r="U190" s="240">
        <v>0</v>
      </c>
      <c r="V190" s="240">
        <v>3</v>
      </c>
      <c r="W190" s="240">
        <v>4</v>
      </c>
      <c r="X190" s="240">
        <v>2</v>
      </c>
      <c r="Y190" s="240">
        <v>3</v>
      </c>
      <c r="Z190" s="240">
        <v>4</v>
      </c>
      <c r="AA190" s="240">
        <v>2</v>
      </c>
      <c r="AB190" s="240">
        <v>1</v>
      </c>
      <c r="AC190" s="130"/>
      <c r="AD190" s="132">
        <f>O190-C190</f>
        <v>-2</v>
      </c>
      <c r="AE190" s="129">
        <f>P190-D190</f>
        <v>0</v>
      </c>
      <c r="AF190" s="129">
        <f>Q190-E190</f>
        <v>0</v>
      </c>
      <c r="AG190" s="129">
        <f>R190-F190</f>
        <v>-2</v>
      </c>
      <c r="AH190" s="129">
        <f>S190-G190</f>
        <v>-2</v>
      </c>
      <c r="AI190" s="129">
        <f>T190-H190</f>
        <v>-1</v>
      </c>
      <c r="AJ190" s="129">
        <f>U190-I190</f>
        <v>-2</v>
      </c>
      <c r="AK190" s="129">
        <f>V190-J190</f>
        <v>1</v>
      </c>
      <c r="AL190" s="129">
        <f>W190-K190</f>
        <v>2</v>
      </c>
      <c r="AM190" s="129">
        <f>X190-L190</f>
        <v>1</v>
      </c>
      <c r="AN190" s="129">
        <f>Y190-M190</f>
        <v>1</v>
      </c>
      <c r="AO190" s="129">
        <f>Z190-N190</f>
        <v>2</v>
      </c>
      <c r="AP190" s="129">
        <f>AA190-O190</f>
        <v>2</v>
      </c>
      <c r="AQ190" s="129">
        <f>AB190-P190</f>
        <v>1</v>
      </c>
      <c r="AR190" s="130"/>
      <c r="AS190" s="76">
        <f>IF(ISERROR(GETPIVOTDATA("VALUE",'CSS WK pvt'!$I$2,"DT_FILE",AS$8,"CD_CO",AS$6,"TRIM_CAT",TRIM(B190),"TRIM_LINE",A183))=TRUE,0,GETPIVOTDATA("VALUE",'CSS WK pvt'!$I$2,"DT_FILE",AS$8,"CD_CO",AS$6,"TRIM_CAT",TRIM(B190),"TRIM_LINE",A183))</f>
        <v>1</v>
      </c>
    </row>
    <row r="191" spans="1:46" s="71" customFormat="1" x14ac:dyDescent="0.35">
      <c r="A191" s="171"/>
      <c r="B191" s="72" t="s">
        <v>40</v>
      </c>
      <c r="C191" s="132"/>
      <c r="D191" s="78"/>
      <c r="E191" s="78"/>
      <c r="F191" s="78"/>
      <c r="G191" s="78"/>
      <c r="H191" s="129"/>
      <c r="I191" s="78"/>
      <c r="J191" s="129">
        <v>1</v>
      </c>
      <c r="K191" s="78">
        <v>1</v>
      </c>
      <c r="L191" s="129"/>
      <c r="M191" s="129"/>
      <c r="N191" s="130"/>
      <c r="O191" s="132"/>
      <c r="P191" s="129"/>
      <c r="Q191" s="78"/>
      <c r="R191" s="129">
        <v>0</v>
      </c>
      <c r="S191" s="78">
        <v>0</v>
      </c>
      <c r="T191" s="129">
        <v>0</v>
      </c>
      <c r="U191" s="240">
        <v>0</v>
      </c>
      <c r="V191" s="240">
        <v>0</v>
      </c>
      <c r="W191" s="240">
        <v>0</v>
      </c>
      <c r="X191" s="240">
        <v>0</v>
      </c>
      <c r="Y191" s="240">
        <v>0</v>
      </c>
      <c r="Z191" s="240">
        <v>0</v>
      </c>
      <c r="AA191" s="240">
        <v>0</v>
      </c>
      <c r="AB191" s="240">
        <v>0</v>
      </c>
      <c r="AC191" s="130"/>
      <c r="AD191" s="132">
        <f>O191-C191</f>
        <v>0</v>
      </c>
      <c r="AE191" s="129">
        <f>P191-D191</f>
        <v>0</v>
      </c>
      <c r="AF191" s="129">
        <f>Q191-E191</f>
        <v>0</v>
      </c>
      <c r="AG191" s="129">
        <f>R191-F191</f>
        <v>0</v>
      </c>
      <c r="AH191" s="129">
        <f>S191-G191</f>
        <v>0</v>
      </c>
      <c r="AI191" s="129">
        <f>T191-H191</f>
        <v>0</v>
      </c>
      <c r="AJ191" s="129">
        <f>U191-I191</f>
        <v>0</v>
      </c>
      <c r="AK191" s="129">
        <f>V191-J191</f>
        <v>-1</v>
      </c>
      <c r="AL191" s="129">
        <f>W191-K191</f>
        <v>-1</v>
      </c>
      <c r="AM191" s="129">
        <f>X191-L191</f>
        <v>0</v>
      </c>
      <c r="AN191" s="129">
        <f>Y191-M191</f>
        <v>0</v>
      </c>
      <c r="AO191" s="129">
        <f>Z191-N191</f>
        <v>0</v>
      </c>
      <c r="AP191" s="129">
        <f>AA191-O191</f>
        <v>0</v>
      </c>
      <c r="AQ191" s="129">
        <f>AB191-P191</f>
        <v>0</v>
      </c>
      <c r="AR191" s="130"/>
      <c r="AS191" s="76">
        <f>IF(ISERROR(GETPIVOTDATA("VALUE",'CSS WK pvt'!$I$2,"DT_FILE",AS$8,"CD_CO",AS$6,"TRIM_CAT",TRIM(B191),"TRIM_LINE",A183))=TRUE,0,GETPIVOTDATA("VALUE",'CSS WK pvt'!$I$2,"DT_FILE",AS$8,"CD_CO",AS$6,"TRIM_CAT",TRIM(B191),"TRIM_LINE",A183))</f>
        <v>0</v>
      </c>
    </row>
    <row r="192" spans="1:46" s="71" customFormat="1" x14ac:dyDescent="0.35">
      <c r="A192" s="171"/>
      <c r="B192" s="72" t="s">
        <v>41</v>
      </c>
      <c r="C192" s="132"/>
      <c r="D192" s="78"/>
      <c r="E192" s="78"/>
      <c r="F192" s="78"/>
      <c r="G192" s="78"/>
      <c r="H192" s="129"/>
      <c r="I192" s="78"/>
      <c r="J192" s="129"/>
      <c r="K192" s="78"/>
      <c r="L192" s="129"/>
      <c r="M192" s="129"/>
      <c r="N192" s="130"/>
      <c r="O192" s="132"/>
      <c r="P192" s="129"/>
      <c r="Q192" s="78"/>
      <c r="R192" s="129">
        <v>0</v>
      </c>
      <c r="S192" s="78">
        <v>0</v>
      </c>
      <c r="T192" s="129">
        <v>0</v>
      </c>
      <c r="U192" s="240">
        <v>0</v>
      </c>
      <c r="V192" s="240">
        <v>0</v>
      </c>
      <c r="W192" s="240">
        <v>0</v>
      </c>
      <c r="X192" s="240">
        <v>0</v>
      </c>
      <c r="Y192" s="240">
        <v>0</v>
      </c>
      <c r="Z192" s="240">
        <v>0</v>
      </c>
      <c r="AA192" s="240">
        <v>0</v>
      </c>
      <c r="AB192" s="240">
        <v>0</v>
      </c>
      <c r="AC192" s="130"/>
      <c r="AD192" s="132">
        <f>O192-C192</f>
        <v>0</v>
      </c>
      <c r="AE192" s="129">
        <f>P192-D192</f>
        <v>0</v>
      </c>
      <c r="AF192" s="129">
        <f>Q192-E192</f>
        <v>0</v>
      </c>
      <c r="AG192" s="129">
        <f>R192-F192</f>
        <v>0</v>
      </c>
      <c r="AH192" s="129">
        <f>S192-G192</f>
        <v>0</v>
      </c>
      <c r="AI192" s="129">
        <f>T192-H192</f>
        <v>0</v>
      </c>
      <c r="AJ192" s="129">
        <f>U192-I192</f>
        <v>0</v>
      </c>
      <c r="AK192" s="129">
        <f>V192-J192</f>
        <v>0</v>
      </c>
      <c r="AL192" s="129">
        <f>W192-K192</f>
        <v>0</v>
      </c>
      <c r="AM192" s="129">
        <f>X192-L192</f>
        <v>0</v>
      </c>
      <c r="AN192" s="129">
        <f>Y192-M192</f>
        <v>0</v>
      </c>
      <c r="AO192" s="129">
        <f>Z192-N192</f>
        <v>0</v>
      </c>
      <c r="AP192" s="129">
        <f>AA192-O192</f>
        <v>0</v>
      </c>
      <c r="AQ192" s="129">
        <f>AB192-P192</f>
        <v>0</v>
      </c>
      <c r="AR192" s="130"/>
      <c r="AS192" s="76">
        <f>IF(ISERROR(GETPIVOTDATA("VALUE",'CSS WK pvt'!$I$2,"DT_FILE",AS$8,"CD_CO",AS$6,"TRIM_CAT",TRIM(B192),"TRIM_LINE",A183))=TRUE,0,GETPIVOTDATA("VALUE",'CSS WK pvt'!$I$2,"DT_FILE",AS$8,"CD_CO",AS$6,"TRIM_CAT",TRIM(B192),"TRIM_LINE",A183))</f>
        <v>0</v>
      </c>
    </row>
    <row r="193" spans="1:45" s="87" customFormat="1" ht="15" thickBot="1" x14ac:dyDescent="0.4">
      <c r="A193" s="172"/>
      <c r="B193" s="133" t="s">
        <v>42</v>
      </c>
      <c r="C193" s="134">
        <f>SUM(C184:C192)</f>
        <v>47</v>
      </c>
      <c r="D193" s="135">
        <f t="shared" ref="D193:Q193" si="194">SUM(D184:D192)</f>
        <v>43</v>
      </c>
      <c r="E193" s="135">
        <f t="shared" si="194"/>
        <v>57</v>
      </c>
      <c r="F193" s="135">
        <f t="shared" si="194"/>
        <v>58</v>
      </c>
      <c r="G193" s="135">
        <f t="shared" si="194"/>
        <v>52</v>
      </c>
      <c r="H193" s="136">
        <f t="shared" si="194"/>
        <v>60</v>
      </c>
      <c r="I193" s="135">
        <f t="shared" si="194"/>
        <v>47</v>
      </c>
      <c r="J193" s="136">
        <f t="shared" si="194"/>
        <v>46</v>
      </c>
      <c r="K193" s="135">
        <f t="shared" si="194"/>
        <v>36</v>
      </c>
      <c r="L193" s="136">
        <f t="shared" si="194"/>
        <v>36</v>
      </c>
      <c r="M193" s="136">
        <f t="shared" si="194"/>
        <v>35</v>
      </c>
      <c r="N193" s="137">
        <f t="shared" si="194"/>
        <v>37</v>
      </c>
      <c r="O193" s="134">
        <f t="shared" si="194"/>
        <v>35</v>
      </c>
      <c r="P193" s="136">
        <f t="shared" si="194"/>
        <v>24</v>
      </c>
      <c r="Q193" s="136">
        <f t="shared" si="194"/>
        <v>18</v>
      </c>
      <c r="R193" s="136">
        <v>22</v>
      </c>
      <c r="S193" s="135">
        <v>19</v>
      </c>
      <c r="T193" s="136">
        <v>22</v>
      </c>
      <c r="U193" s="242">
        <v>25</v>
      </c>
      <c r="V193" s="242">
        <v>40</v>
      </c>
      <c r="W193" s="242">
        <f>SUM(W184+W187+W190+W191+W192)</f>
        <v>43</v>
      </c>
      <c r="X193" s="242">
        <f>SUM(X184+X187+X190+X191+X192)</f>
        <v>39</v>
      </c>
      <c r="Y193" s="242">
        <v>32</v>
      </c>
      <c r="Z193" s="242">
        <v>35</v>
      </c>
      <c r="AA193" s="242">
        <v>42</v>
      </c>
      <c r="AB193" s="242">
        <v>60</v>
      </c>
      <c r="AC193" s="137"/>
      <c r="AD193" s="134">
        <f t="shared" ref="AD193" si="195">SUM(AD184:AD192)</f>
        <v>-12</v>
      </c>
      <c r="AE193" s="136">
        <f t="shared" ref="AE193:AG193" si="196">SUM(AE184:AE192)</f>
        <v>-19</v>
      </c>
      <c r="AF193" s="136">
        <f t="shared" si="196"/>
        <v>-39</v>
      </c>
      <c r="AG193" s="136">
        <f t="shared" si="196"/>
        <v>-36</v>
      </c>
      <c r="AH193" s="136">
        <f t="shared" ref="AH193:AI193" si="197">SUM(AH184:AH192)</f>
        <v>-33</v>
      </c>
      <c r="AI193" s="136">
        <f t="shared" si="197"/>
        <v>-38</v>
      </c>
      <c r="AJ193" s="136">
        <f t="shared" ref="AJ193:AK193" si="198">SUM(AJ184:AJ192)</f>
        <v>-22</v>
      </c>
      <c r="AK193" s="136">
        <f t="shared" si="198"/>
        <v>-6</v>
      </c>
      <c r="AL193" s="136">
        <f t="shared" ref="AL193:AM193" si="199">SUM(AL184:AL192)</f>
        <v>7</v>
      </c>
      <c r="AM193" s="136">
        <f t="shared" si="199"/>
        <v>3</v>
      </c>
      <c r="AN193" s="136">
        <f t="shared" ref="AN193:AO193" si="200">SUM(AN184:AN192)</f>
        <v>-3</v>
      </c>
      <c r="AO193" s="136">
        <f t="shared" si="200"/>
        <v>-2</v>
      </c>
      <c r="AP193" s="136">
        <f t="shared" ref="AP193:AQ193" si="201">SUM(AP184:AP192)</f>
        <v>7</v>
      </c>
      <c r="AQ193" s="136">
        <f t="shared" si="201"/>
        <v>36</v>
      </c>
      <c r="AR193" s="137"/>
      <c r="AS193" s="134">
        <f>AS184+AS187+AS190+AS191+AS192</f>
        <v>60</v>
      </c>
    </row>
    <row r="194" spans="1:45" s="71" customFormat="1" ht="15" thickTop="1" x14ac:dyDescent="0.35">
      <c r="A194" s="171">
        <f>+A183+1</f>
        <v>20</v>
      </c>
      <c r="B194" s="126" t="s">
        <v>347</v>
      </c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1"/>
      <c r="O194" s="89"/>
      <c r="P194" s="90"/>
      <c r="Q194" s="90"/>
      <c r="R194" s="90"/>
      <c r="S194" s="90"/>
      <c r="T194" s="90"/>
      <c r="U194" s="227"/>
      <c r="V194" s="227"/>
      <c r="W194" s="227"/>
      <c r="X194" s="227"/>
      <c r="Y194" s="227"/>
      <c r="Z194" s="227"/>
      <c r="AA194" s="227"/>
      <c r="AB194" s="227"/>
      <c r="AC194" s="91"/>
      <c r="AD194" s="92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4"/>
      <c r="AS194" s="92"/>
    </row>
    <row r="195" spans="1:45" s="71" customFormat="1" x14ac:dyDescent="0.35">
      <c r="A195" s="171"/>
      <c r="B195" s="72" t="s">
        <v>37</v>
      </c>
      <c r="C195" s="257">
        <v>986995.33</v>
      </c>
      <c r="D195" s="258">
        <v>884001.54</v>
      </c>
      <c r="E195" s="258">
        <v>767386.6</v>
      </c>
      <c r="F195" s="259">
        <v>899481.26</v>
      </c>
      <c r="G195" s="258">
        <v>1220998.7</v>
      </c>
      <c r="H195" s="259">
        <v>1641277.93</v>
      </c>
      <c r="I195" s="258">
        <v>1566661.56</v>
      </c>
      <c r="J195" s="259">
        <v>995440.67</v>
      </c>
      <c r="K195" s="258">
        <v>783290.32</v>
      </c>
      <c r="L195" s="259">
        <v>1536464.62</v>
      </c>
      <c r="M195" s="259">
        <v>1301357.57</v>
      </c>
      <c r="N195" s="260">
        <v>1099633.6499999999</v>
      </c>
      <c r="O195" s="257">
        <v>1138050.97</v>
      </c>
      <c r="P195" s="259">
        <v>1238474.76</v>
      </c>
      <c r="Q195" s="258">
        <v>995856</v>
      </c>
      <c r="R195" s="259">
        <v>1310042</v>
      </c>
      <c r="S195" s="258">
        <v>1548657</v>
      </c>
      <c r="T195" s="259">
        <v>2301100</v>
      </c>
      <c r="U195" s="261">
        <v>1842132</v>
      </c>
      <c r="V195" s="261">
        <v>1545571</v>
      </c>
      <c r="W195" s="261">
        <v>1009643</v>
      </c>
      <c r="X195" s="261">
        <v>1596115</v>
      </c>
      <c r="Y195" s="261">
        <v>1456970</v>
      </c>
      <c r="Z195" s="261">
        <v>1470158</v>
      </c>
      <c r="AA195" s="261">
        <v>1393030</v>
      </c>
      <c r="AB195" s="261">
        <v>1135299</v>
      </c>
      <c r="AC195" s="127"/>
      <c r="AD195" s="268">
        <f>O195-C195</f>
        <v>151055.64000000001</v>
      </c>
      <c r="AE195" s="269">
        <f>P195-D195</f>
        <v>354473.22</v>
      </c>
      <c r="AF195" s="269">
        <f>Q195-E195</f>
        <v>228469.40000000002</v>
      </c>
      <c r="AG195" s="269">
        <f>R195-F195</f>
        <v>410560.74</v>
      </c>
      <c r="AH195" s="269">
        <f>S195-G195</f>
        <v>327658.30000000005</v>
      </c>
      <c r="AI195" s="269">
        <f>T195-H195</f>
        <v>659822.07000000007</v>
      </c>
      <c r="AJ195" s="269">
        <f>U195-I195</f>
        <v>275470.43999999994</v>
      </c>
      <c r="AK195" s="269">
        <f>V195-J195</f>
        <v>550130.32999999996</v>
      </c>
      <c r="AL195" s="269">
        <f>W195-K195</f>
        <v>226352.68000000005</v>
      </c>
      <c r="AM195" s="269">
        <f>X195-L195</f>
        <v>59650.379999999888</v>
      </c>
      <c r="AN195" s="269">
        <f>Y195-M195</f>
        <v>155612.42999999993</v>
      </c>
      <c r="AO195" s="269">
        <f>Z195-N195</f>
        <v>370524.35000000009</v>
      </c>
      <c r="AP195" s="269">
        <f>AA195-O195</f>
        <v>254979.03000000003</v>
      </c>
      <c r="AQ195" s="269">
        <f>AB195-P195</f>
        <v>-103175.76000000001</v>
      </c>
      <c r="AR195" s="130"/>
      <c r="AS195" s="76">
        <f>IF(ISERROR(GETPIVOTDATA("VALUE",'CSS WK pvt'!$I$2,"DT_FILE",AS$8,"CD_CO",AS$6,"TRIM_CAT",TRIM(B195),"TRIM_LINE",A194))=TRUE,0,GETPIVOTDATA("VALUE",'CSS WK pvt'!$I$2,"DT_FILE",AS$8,"CD_CO",AS$6,"TRIM_CAT",TRIM(B195),"TRIM_LINE",A194))</f>
        <v>1135299</v>
      </c>
    </row>
    <row r="196" spans="1:45" s="71" customFormat="1" x14ac:dyDescent="0.35">
      <c r="A196" s="171"/>
      <c r="B196" s="254" t="s">
        <v>399</v>
      </c>
      <c r="C196" s="257"/>
      <c r="D196" s="258"/>
      <c r="E196" s="258"/>
      <c r="F196" s="259"/>
      <c r="G196" s="258"/>
      <c r="H196" s="259"/>
      <c r="I196" s="258"/>
      <c r="J196" s="259"/>
      <c r="K196" s="258"/>
      <c r="L196" s="259"/>
      <c r="M196" s="259"/>
      <c r="N196" s="260"/>
      <c r="O196" s="257"/>
      <c r="P196" s="259"/>
      <c r="Q196" s="258"/>
      <c r="R196" s="259"/>
      <c r="S196" s="258"/>
      <c r="T196" s="259"/>
      <c r="U196" s="261"/>
      <c r="V196" s="261"/>
      <c r="W196" s="262">
        <f>W195-W197</f>
        <v>121252.90000000002</v>
      </c>
      <c r="X196" s="262">
        <f>X195-X197</f>
        <v>201737.3600000001</v>
      </c>
      <c r="Y196" s="262">
        <f>Y195-Y197</f>
        <v>181432.87999999989</v>
      </c>
      <c r="Z196" s="262">
        <v>188137.88</v>
      </c>
      <c r="AA196" s="287">
        <v>192468.19</v>
      </c>
      <c r="AB196" s="287">
        <v>138001.28</v>
      </c>
      <c r="AC196" s="127"/>
      <c r="AD196" s="268"/>
      <c r="AE196" s="269"/>
      <c r="AF196" s="269"/>
      <c r="AG196" s="269"/>
      <c r="AH196" s="269"/>
      <c r="AI196" s="269"/>
      <c r="AJ196" s="269"/>
      <c r="AK196" s="269"/>
      <c r="AL196" s="269"/>
      <c r="AM196" s="269"/>
      <c r="AN196" s="269"/>
      <c r="AO196" s="269"/>
      <c r="AP196" s="269"/>
      <c r="AQ196" s="269"/>
      <c r="AR196" s="130"/>
      <c r="AS196" s="76">
        <f>GETPIVOTDATA("VALUE",'CSS ESCO pvt'!$I$3,"DATE_FILE",$AS$8,"COMPANY",$AS$6,"TRIM_CAT","Residential-GRID","TRIM_LINE",A194)</f>
        <v>138001.28</v>
      </c>
    </row>
    <row r="197" spans="1:45" s="71" customFormat="1" x14ac:dyDescent="0.35">
      <c r="A197" s="171"/>
      <c r="B197" s="254" t="s">
        <v>400</v>
      </c>
      <c r="C197" s="257"/>
      <c r="D197" s="258"/>
      <c r="E197" s="258"/>
      <c r="F197" s="259"/>
      <c r="G197" s="258"/>
      <c r="H197" s="259"/>
      <c r="I197" s="258"/>
      <c r="J197" s="259"/>
      <c r="K197" s="258"/>
      <c r="L197" s="259"/>
      <c r="M197" s="259"/>
      <c r="N197" s="260"/>
      <c r="O197" s="257"/>
      <c r="P197" s="259"/>
      <c r="Q197" s="258"/>
      <c r="R197" s="259"/>
      <c r="S197" s="258"/>
      <c r="T197" s="259"/>
      <c r="U197" s="261"/>
      <c r="V197" s="261"/>
      <c r="W197" s="262">
        <v>888390.1</v>
      </c>
      <c r="X197" s="262">
        <v>1394377.64</v>
      </c>
      <c r="Y197" s="262">
        <v>1275537.1200000001</v>
      </c>
      <c r="Z197" s="256">
        <v>1282020.1200000001</v>
      </c>
      <c r="AA197" s="287">
        <v>1200561.81</v>
      </c>
      <c r="AB197" s="287">
        <v>997297.72</v>
      </c>
      <c r="AC197" s="127"/>
      <c r="AD197" s="268"/>
      <c r="AE197" s="269"/>
      <c r="AF197" s="269"/>
      <c r="AG197" s="269"/>
      <c r="AH197" s="269"/>
      <c r="AI197" s="269"/>
      <c r="AJ197" s="269"/>
      <c r="AK197" s="269"/>
      <c r="AL197" s="269"/>
      <c r="AM197" s="269"/>
      <c r="AN197" s="269"/>
      <c r="AO197" s="269"/>
      <c r="AP197" s="269"/>
      <c r="AQ197" s="269"/>
      <c r="AR197" s="130"/>
      <c r="AS197" s="92">
        <f>AS195-AS196</f>
        <v>997297.72</v>
      </c>
    </row>
    <row r="198" spans="1:45" s="71" customFormat="1" x14ac:dyDescent="0.35">
      <c r="A198" s="171"/>
      <c r="B198" s="72" t="s">
        <v>38</v>
      </c>
      <c r="C198" s="257">
        <v>12777.48</v>
      </c>
      <c r="D198" s="258">
        <v>14571.94</v>
      </c>
      <c r="E198" s="258">
        <v>11543.54</v>
      </c>
      <c r="F198" s="259">
        <v>9880.14</v>
      </c>
      <c r="G198" s="258">
        <v>12139.72</v>
      </c>
      <c r="H198" s="259">
        <v>12380.48</v>
      </c>
      <c r="I198" s="258">
        <v>10405.83</v>
      </c>
      <c r="J198" s="259">
        <v>9546.57</v>
      </c>
      <c r="K198" s="258">
        <v>10810.78</v>
      </c>
      <c r="L198" s="259">
        <v>17786.93</v>
      </c>
      <c r="M198" s="259">
        <v>16136.92</v>
      </c>
      <c r="N198" s="260">
        <v>14212.18</v>
      </c>
      <c r="O198" s="257">
        <v>14777.58</v>
      </c>
      <c r="P198" s="259">
        <v>15462.73</v>
      </c>
      <c r="Q198" s="258">
        <v>11488</v>
      </c>
      <c r="R198" s="259">
        <v>10493</v>
      </c>
      <c r="S198" s="258">
        <v>11958</v>
      </c>
      <c r="T198" s="259">
        <v>14769</v>
      </c>
      <c r="U198" s="261">
        <v>12790</v>
      </c>
      <c r="V198" s="261">
        <v>10348</v>
      </c>
      <c r="W198" s="261">
        <v>10041</v>
      </c>
      <c r="X198" s="261">
        <v>17216</v>
      </c>
      <c r="Y198" s="261">
        <v>18319</v>
      </c>
      <c r="Z198" s="261">
        <v>22401</v>
      </c>
      <c r="AA198" s="261">
        <v>22911</v>
      </c>
      <c r="AB198" s="261">
        <v>18012</v>
      </c>
      <c r="AC198" s="127"/>
      <c r="AD198" s="268">
        <f>O198-C198</f>
        <v>2000.1000000000004</v>
      </c>
      <c r="AE198" s="269">
        <f>P198-D198</f>
        <v>890.78999999999905</v>
      </c>
      <c r="AF198" s="269">
        <f>Q198-E198</f>
        <v>-55.540000000000873</v>
      </c>
      <c r="AG198" s="269">
        <f>R198-F198</f>
        <v>612.86000000000058</v>
      </c>
      <c r="AH198" s="269">
        <f>S198-G198</f>
        <v>-181.71999999999935</v>
      </c>
      <c r="AI198" s="269">
        <f>T198-H198</f>
        <v>2388.5200000000004</v>
      </c>
      <c r="AJ198" s="269">
        <f>U198-I198</f>
        <v>2384.17</v>
      </c>
      <c r="AK198" s="269">
        <f>V198-J198</f>
        <v>801.43000000000029</v>
      </c>
      <c r="AL198" s="269">
        <f>W198-K198</f>
        <v>-769.78000000000065</v>
      </c>
      <c r="AM198" s="269">
        <f>X198-L198</f>
        <v>-570.93000000000029</v>
      </c>
      <c r="AN198" s="269">
        <f>Y198-M198</f>
        <v>2182.08</v>
      </c>
      <c r="AO198" s="269">
        <f>Z198-N198</f>
        <v>8188.82</v>
      </c>
      <c r="AP198" s="269">
        <f>AA198-O198</f>
        <v>8133.42</v>
      </c>
      <c r="AQ198" s="269">
        <f>AB198-P198</f>
        <v>2549.2700000000004</v>
      </c>
      <c r="AR198" s="130"/>
      <c r="AS198" s="76">
        <f>IF(ISERROR(GETPIVOTDATA("VALUE",'CSS WK pvt'!$I$2,"DT_FILE",AS$8,"CD_CO",AS$6,"TRIM_CAT",TRIM(B198),"TRIM_LINE",A194))=TRUE,0,GETPIVOTDATA("VALUE",'CSS WK pvt'!$I$2,"DT_FILE",AS$8,"CD_CO",AS$6,"TRIM_CAT",TRIM(B198),"TRIM_LINE",A194))</f>
        <v>18012</v>
      </c>
    </row>
    <row r="199" spans="1:45" s="71" customFormat="1" x14ac:dyDescent="0.35">
      <c r="A199" s="171"/>
      <c r="B199" s="254" t="s">
        <v>399</v>
      </c>
      <c r="C199" s="257"/>
      <c r="D199" s="258"/>
      <c r="E199" s="258"/>
      <c r="F199" s="259"/>
      <c r="G199" s="258"/>
      <c r="H199" s="259"/>
      <c r="I199" s="258"/>
      <c r="J199" s="259"/>
      <c r="K199" s="258"/>
      <c r="L199" s="259"/>
      <c r="M199" s="259"/>
      <c r="N199" s="260"/>
      <c r="O199" s="257"/>
      <c r="P199" s="259"/>
      <c r="Q199" s="258"/>
      <c r="R199" s="259"/>
      <c r="S199" s="258"/>
      <c r="T199" s="259"/>
      <c r="U199" s="261"/>
      <c r="V199" s="261"/>
      <c r="W199" s="262">
        <f>W198-W200</f>
        <v>0</v>
      </c>
      <c r="X199" s="262">
        <f>X198-X200</f>
        <v>3367.2800000000007</v>
      </c>
      <c r="Y199" s="262">
        <f>Y198-Y200</f>
        <v>2442.8199999999997</v>
      </c>
      <c r="Z199" s="262">
        <v>5343.3</v>
      </c>
      <c r="AA199" s="287">
        <v>4737.87</v>
      </c>
      <c r="AB199" s="287">
        <v>3086.42</v>
      </c>
      <c r="AC199" s="127"/>
      <c r="AD199" s="268"/>
      <c r="AE199" s="269"/>
      <c r="AF199" s="269"/>
      <c r="AG199" s="269"/>
      <c r="AH199" s="269"/>
      <c r="AI199" s="269"/>
      <c r="AJ199" s="269"/>
      <c r="AK199" s="269"/>
      <c r="AL199" s="269"/>
      <c r="AM199" s="269"/>
      <c r="AN199" s="269"/>
      <c r="AO199" s="269"/>
      <c r="AP199" s="269"/>
      <c r="AQ199" s="269"/>
      <c r="AR199" s="130"/>
      <c r="AS199" s="76">
        <f>GETPIVOTDATA("VALUE",'CSS ESCO pvt'!$I$3,"DATE_FILE",$AS$8,"COMPANY",$AS$6,"TRIM_CAT","Low Income Residential-GRID","TRIM_LINE",A194)</f>
        <v>3086.42</v>
      </c>
    </row>
    <row r="200" spans="1:45" s="71" customFormat="1" x14ac:dyDescent="0.35">
      <c r="A200" s="171"/>
      <c r="B200" s="254" t="s">
        <v>400</v>
      </c>
      <c r="C200" s="257"/>
      <c r="D200" s="258"/>
      <c r="E200" s="258"/>
      <c r="F200" s="259"/>
      <c r="G200" s="258"/>
      <c r="H200" s="259"/>
      <c r="I200" s="258"/>
      <c r="J200" s="259"/>
      <c r="K200" s="258"/>
      <c r="L200" s="259"/>
      <c r="M200" s="259"/>
      <c r="N200" s="260"/>
      <c r="O200" s="257"/>
      <c r="P200" s="259"/>
      <c r="Q200" s="258"/>
      <c r="R200" s="259"/>
      <c r="S200" s="258"/>
      <c r="T200" s="259"/>
      <c r="U200" s="261"/>
      <c r="V200" s="261"/>
      <c r="W200" s="262">
        <v>10041</v>
      </c>
      <c r="X200" s="262">
        <v>13848.72</v>
      </c>
      <c r="Y200" s="262">
        <v>15876.18</v>
      </c>
      <c r="Z200" s="256">
        <v>17057.7</v>
      </c>
      <c r="AA200" s="287">
        <v>18173.13</v>
      </c>
      <c r="AB200" s="287">
        <v>14925.58</v>
      </c>
      <c r="AC200" s="127"/>
      <c r="AD200" s="268"/>
      <c r="AE200" s="269"/>
      <c r="AF200" s="269"/>
      <c r="AG200" s="269"/>
      <c r="AH200" s="269"/>
      <c r="AI200" s="269"/>
      <c r="AJ200" s="269"/>
      <c r="AK200" s="269"/>
      <c r="AL200" s="269"/>
      <c r="AM200" s="269"/>
      <c r="AN200" s="269"/>
      <c r="AO200" s="269"/>
      <c r="AP200" s="269"/>
      <c r="AQ200" s="269"/>
      <c r="AR200" s="130"/>
      <c r="AS200" s="92">
        <f>AS198-AS199</f>
        <v>14925.58</v>
      </c>
    </row>
    <row r="201" spans="1:45" s="71" customFormat="1" x14ac:dyDescent="0.35">
      <c r="A201" s="171"/>
      <c r="B201" s="72" t="s">
        <v>39</v>
      </c>
      <c r="C201" s="257">
        <v>179685.96</v>
      </c>
      <c r="D201" s="258">
        <v>182896.64000000001</v>
      </c>
      <c r="E201" s="258">
        <v>191336.8</v>
      </c>
      <c r="F201" s="259">
        <v>156440.53</v>
      </c>
      <c r="G201" s="258">
        <v>226838.2</v>
      </c>
      <c r="H201" s="259">
        <v>250278.39999999999</v>
      </c>
      <c r="I201" s="258">
        <v>297454.53999999998</v>
      </c>
      <c r="J201" s="259">
        <v>208842.43</v>
      </c>
      <c r="K201" s="258">
        <v>74975.360000000001</v>
      </c>
      <c r="L201" s="259">
        <v>309040.27</v>
      </c>
      <c r="M201" s="259">
        <v>287718.40000000002</v>
      </c>
      <c r="N201" s="260">
        <v>168633.95</v>
      </c>
      <c r="O201" s="257">
        <v>235394.71</v>
      </c>
      <c r="P201" s="259">
        <v>227008.1</v>
      </c>
      <c r="Q201" s="258">
        <v>170954</v>
      </c>
      <c r="R201" s="259">
        <v>187346</v>
      </c>
      <c r="S201" s="258">
        <v>113724</v>
      </c>
      <c r="T201" s="259">
        <v>285389</v>
      </c>
      <c r="U201" s="261">
        <v>299114</v>
      </c>
      <c r="V201" s="261">
        <v>302787</v>
      </c>
      <c r="W201" s="261">
        <v>119977</v>
      </c>
      <c r="X201" s="261">
        <v>282368</v>
      </c>
      <c r="Y201" s="261">
        <v>225644</v>
      </c>
      <c r="Z201" s="261">
        <v>210530</v>
      </c>
      <c r="AA201" s="261">
        <v>233437</v>
      </c>
      <c r="AB201" s="261">
        <v>170542</v>
      </c>
      <c r="AC201" s="127"/>
      <c r="AD201" s="268">
        <f>O201-C201</f>
        <v>55708.75</v>
      </c>
      <c r="AE201" s="269">
        <f>P201-D201</f>
        <v>44111.459999999992</v>
      </c>
      <c r="AF201" s="269">
        <f>Q201-E201</f>
        <v>-20382.799999999988</v>
      </c>
      <c r="AG201" s="269">
        <f>R201-F201</f>
        <v>30905.47</v>
      </c>
      <c r="AH201" s="269">
        <f>S201-G201</f>
        <v>-113114.20000000001</v>
      </c>
      <c r="AI201" s="269">
        <f>T201-H201</f>
        <v>35110.600000000006</v>
      </c>
      <c r="AJ201" s="269">
        <f>U201-I201</f>
        <v>1659.460000000021</v>
      </c>
      <c r="AK201" s="269">
        <f>V201-J201</f>
        <v>93944.57</v>
      </c>
      <c r="AL201" s="269">
        <f>W201-K201</f>
        <v>45001.64</v>
      </c>
      <c r="AM201" s="269">
        <f>X201-L201</f>
        <v>-26672.270000000019</v>
      </c>
      <c r="AN201" s="269">
        <f>Y201-M201</f>
        <v>-62074.400000000023</v>
      </c>
      <c r="AO201" s="269">
        <f>Z201-N201</f>
        <v>41896.049999999988</v>
      </c>
      <c r="AP201" s="269">
        <f>AA201-O201</f>
        <v>-1957.7099999999919</v>
      </c>
      <c r="AQ201" s="269">
        <f>AB201-P201</f>
        <v>-56466.100000000006</v>
      </c>
      <c r="AR201" s="130"/>
      <c r="AS201" s="76">
        <f>IF(ISERROR(GETPIVOTDATA("VALUE",'CSS WK pvt'!$I$2,"DT_FILE",AS$8,"CD_CO",AS$6,"TRIM_CAT",TRIM(B201),"TRIM_LINE",A194))=TRUE,0,GETPIVOTDATA("VALUE",'CSS WK pvt'!$I$2,"DT_FILE",AS$8,"CD_CO",AS$6,"TRIM_CAT",TRIM(B201),"TRIM_LINE",A194))</f>
        <v>170542</v>
      </c>
    </row>
    <row r="202" spans="1:45" s="71" customFormat="1" x14ac:dyDescent="0.35">
      <c r="A202" s="171"/>
      <c r="B202" s="72" t="s">
        <v>40</v>
      </c>
      <c r="C202" s="257">
        <v>141460.95000000001</v>
      </c>
      <c r="D202" s="258">
        <v>119445.61</v>
      </c>
      <c r="E202" s="258">
        <v>160162.45000000001</v>
      </c>
      <c r="F202" s="259">
        <v>113902.52</v>
      </c>
      <c r="G202" s="258">
        <v>174437.04</v>
      </c>
      <c r="H202" s="259">
        <v>153849.84</v>
      </c>
      <c r="I202" s="258">
        <v>264073.92</v>
      </c>
      <c r="J202" s="259">
        <v>186350.03</v>
      </c>
      <c r="K202" s="258">
        <v>57765.14</v>
      </c>
      <c r="L202" s="259">
        <v>189743.48</v>
      </c>
      <c r="M202" s="259">
        <v>198506.76</v>
      </c>
      <c r="N202" s="260">
        <v>74634.509999999995</v>
      </c>
      <c r="O202" s="257">
        <v>155527.94</v>
      </c>
      <c r="P202" s="259">
        <v>163204.32</v>
      </c>
      <c r="Q202" s="258">
        <v>133666</v>
      </c>
      <c r="R202" s="259">
        <v>136109</v>
      </c>
      <c r="S202" s="258">
        <v>107059</v>
      </c>
      <c r="T202" s="259">
        <v>231194</v>
      </c>
      <c r="U202" s="261">
        <v>225945</v>
      </c>
      <c r="V202" s="261">
        <v>237332</v>
      </c>
      <c r="W202" s="261">
        <v>84596</v>
      </c>
      <c r="X202" s="261">
        <v>187834</v>
      </c>
      <c r="Y202" s="261">
        <v>103799</v>
      </c>
      <c r="Z202" s="261">
        <v>113943</v>
      </c>
      <c r="AA202" s="261">
        <v>157177</v>
      </c>
      <c r="AB202" s="261">
        <v>86733</v>
      </c>
      <c r="AC202" s="127"/>
      <c r="AD202" s="268">
        <f>O202-C202</f>
        <v>14066.989999999991</v>
      </c>
      <c r="AE202" s="269">
        <f>P202-D202</f>
        <v>43758.710000000006</v>
      </c>
      <c r="AF202" s="269">
        <f>Q202-E202</f>
        <v>-26496.450000000012</v>
      </c>
      <c r="AG202" s="269">
        <f>R202-F202</f>
        <v>22206.479999999996</v>
      </c>
      <c r="AH202" s="269">
        <f>S202-G202</f>
        <v>-67378.040000000008</v>
      </c>
      <c r="AI202" s="269">
        <f>T202-H202</f>
        <v>77344.160000000003</v>
      </c>
      <c r="AJ202" s="269">
        <f>U202-I202</f>
        <v>-38128.919999999984</v>
      </c>
      <c r="AK202" s="269">
        <f>V202-J202</f>
        <v>50981.97</v>
      </c>
      <c r="AL202" s="269">
        <f>W202-K202</f>
        <v>26830.86</v>
      </c>
      <c r="AM202" s="269">
        <f>X202-L202</f>
        <v>-1909.4800000000105</v>
      </c>
      <c r="AN202" s="269">
        <f>Y202-M202</f>
        <v>-94707.760000000009</v>
      </c>
      <c r="AO202" s="269">
        <f>Z202-N202</f>
        <v>39308.490000000005</v>
      </c>
      <c r="AP202" s="269">
        <f>AA202-O202</f>
        <v>1649.0599999999977</v>
      </c>
      <c r="AQ202" s="269">
        <f>AB202-P202</f>
        <v>-76471.320000000007</v>
      </c>
      <c r="AR202" s="130"/>
      <c r="AS202" s="76">
        <f>IF(ISERROR(GETPIVOTDATA("VALUE",'CSS WK pvt'!$I$2,"DT_FILE",AS$8,"CD_CO",AS$6,"TRIM_CAT",TRIM(B202),"TRIM_LINE",A194))=TRUE,0,GETPIVOTDATA("VALUE",'CSS WK pvt'!$I$2,"DT_FILE",AS$8,"CD_CO",AS$6,"TRIM_CAT",TRIM(B202),"TRIM_LINE",A194))</f>
        <v>86733</v>
      </c>
    </row>
    <row r="203" spans="1:45" s="71" customFormat="1" x14ac:dyDescent="0.35">
      <c r="A203" s="171"/>
      <c r="B203" s="72" t="s">
        <v>41</v>
      </c>
      <c r="C203" s="257">
        <v>136976.76999999999</v>
      </c>
      <c r="D203" s="258">
        <v>129623.48</v>
      </c>
      <c r="E203" s="258">
        <v>187590.42</v>
      </c>
      <c r="F203" s="259">
        <v>184615.75</v>
      </c>
      <c r="G203" s="258">
        <v>216544.57</v>
      </c>
      <c r="H203" s="259">
        <v>192600.84</v>
      </c>
      <c r="I203" s="258">
        <v>197421.93</v>
      </c>
      <c r="J203" s="259">
        <v>189091.29</v>
      </c>
      <c r="K203" s="258">
        <v>154216.32999999999</v>
      </c>
      <c r="L203" s="259">
        <v>31112.53</v>
      </c>
      <c r="M203" s="259">
        <v>117620.36</v>
      </c>
      <c r="N203" s="260">
        <v>293548.59000000003</v>
      </c>
      <c r="O203" s="257">
        <v>135801.10999999999</v>
      </c>
      <c r="P203" s="259">
        <v>158628.15</v>
      </c>
      <c r="Q203" s="258">
        <v>216606</v>
      </c>
      <c r="R203" s="259">
        <v>190376</v>
      </c>
      <c r="S203" s="258">
        <v>218747</v>
      </c>
      <c r="T203" s="259">
        <v>223676</v>
      </c>
      <c r="U203" s="261">
        <v>239502</v>
      </c>
      <c r="V203" s="261">
        <v>193702</v>
      </c>
      <c r="W203" s="261">
        <v>189249</v>
      </c>
      <c r="X203" s="261">
        <v>171611</v>
      </c>
      <c r="Y203" s="261">
        <v>105625</v>
      </c>
      <c r="Z203" s="261">
        <v>175939</v>
      </c>
      <c r="AA203" s="261">
        <v>187835</v>
      </c>
      <c r="AB203" s="261">
        <v>119343</v>
      </c>
      <c r="AC203" s="127"/>
      <c r="AD203" s="268">
        <f>O203-C203</f>
        <v>-1175.6600000000035</v>
      </c>
      <c r="AE203" s="269">
        <f>P203-D203</f>
        <v>29004.67</v>
      </c>
      <c r="AF203" s="269">
        <f>Q203-E203</f>
        <v>29015.579999999987</v>
      </c>
      <c r="AG203" s="269">
        <f>R203-F203</f>
        <v>5760.25</v>
      </c>
      <c r="AH203" s="269">
        <f>S203-G203</f>
        <v>2202.429999999993</v>
      </c>
      <c r="AI203" s="269">
        <f>T203-H203</f>
        <v>31075.160000000003</v>
      </c>
      <c r="AJ203" s="269">
        <f>U203-I203</f>
        <v>42080.070000000007</v>
      </c>
      <c r="AK203" s="269">
        <f>V203-J203</f>
        <v>4610.7099999999919</v>
      </c>
      <c r="AL203" s="269">
        <f>W203-K203</f>
        <v>35032.670000000013</v>
      </c>
      <c r="AM203" s="269">
        <f>X203-L203</f>
        <v>140498.47</v>
      </c>
      <c r="AN203" s="269">
        <f>Y203-M203</f>
        <v>-11995.36</v>
      </c>
      <c r="AO203" s="269">
        <f>Z203-N203</f>
        <v>-117609.59000000003</v>
      </c>
      <c r="AP203" s="269">
        <f>AA203-O203</f>
        <v>52033.890000000014</v>
      </c>
      <c r="AQ203" s="269">
        <f>AB203-P203</f>
        <v>-39285.149999999994</v>
      </c>
      <c r="AR203" s="130"/>
      <c r="AS203" s="76">
        <f>IF(ISERROR(GETPIVOTDATA("VALUE",'CSS WK pvt'!$I$2,"DT_FILE",AS$8,"CD_CO",AS$6,"TRIM_CAT",TRIM(B203),"TRIM_LINE",A194))=TRUE,0,GETPIVOTDATA("VALUE",'CSS WK pvt'!$I$2,"DT_FILE",AS$8,"CD_CO",AS$6,"TRIM_CAT",TRIM(B203),"TRIM_LINE",A194))</f>
        <v>119343</v>
      </c>
    </row>
    <row r="204" spans="1:45" s="87" customFormat="1" x14ac:dyDescent="0.35">
      <c r="A204" s="172"/>
      <c r="B204" s="72" t="s">
        <v>42</v>
      </c>
      <c r="C204" s="263">
        <f>SUM(C195:C203)</f>
        <v>1457896.49</v>
      </c>
      <c r="D204" s="264">
        <f t="shared" ref="D204:AG204" si="202">SUM(D195:D203)</f>
        <v>1330539.2100000002</v>
      </c>
      <c r="E204" s="264">
        <f t="shared" si="202"/>
        <v>1318019.8099999998</v>
      </c>
      <c r="F204" s="265">
        <f t="shared" si="202"/>
        <v>1364320.2</v>
      </c>
      <c r="G204" s="264">
        <f t="shared" si="202"/>
        <v>1850958.23</v>
      </c>
      <c r="H204" s="265">
        <f t="shared" si="202"/>
        <v>2250387.4899999998</v>
      </c>
      <c r="I204" s="264">
        <f t="shared" si="202"/>
        <v>2336017.7800000003</v>
      </c>
      <c r="J204" s="265">
        <f t="shared" si="202"/>
        <v>1589270.99</v>
      </c>
      <c r="K204" s="264">
        <f t="shared" si="202"/>
        <v>1081057.93</v>
      </c>
      <c r="L204" s="265">
        <f t="shared" si="202"/>
        <v>2084147.83</v>
      </c>
      <c r="M204" s="265">
        <f t="shared" si="202"/>
        <v>1921340.0100000002</v>
      </c>
      <c r="N204" s="266">
        <f t="shared" si="202"/>
        <v>1650662.88</v>
      </c>
      <c r="O204" s="263">
        <f t="shared" si="202"/>
        <v>1679552.31</v>
      </c>
      <c r="P204" s="265">
        <f t="shared" si="202"/>
        <v>1802778.06</v>
      </c>
      <c r="Q204" s="265">
        <f t="shared" si="202"/>
        <v>1528570</v>
      </c>
      <c r="R204" s="265">
        <v>1834366</v>
      </c>
      <c r="S204" s="264">
        <v>2000145</v>
      </c>
      <c r="T204" s="265">
        <v>3056128</v>
      </c>
      <c r="U204" s="267">
        <v>2619483</v>
      </c>
      <c r="V204" s="267">
        <v>2289740</v>
      </c>
      <c r="W204" s="267">
        <f>SUM(W195+W198+W201+W202+W203)</f>
        <v>1413506</v>
      </c>
      <c r="X204" s="267">
        <f>SUM(X195+X198+X201+X202+X203)</f>
        <v>2255144</v>
      </c>
      <c r="Y204" s="267">
        <v>1910357</v>
      </c>
      <c r="Z204" s="267">
        <v>1992971</v>
      </c>
      <c r="AA204" s="267">
        <v>1994390</v>
      </c>
      <c r="AB204" s="267">
        <v>1529929</v>
      </c>
      <c r="AC204" s="145"/>
      <c r="AD204" s="270">
        <f t="shared" si="202"/>
        <v>221655.82</v>
      </c>
      <c r="AE204" s="271">
        <f t="shared" si="202"/>
        <v>472238.85</v>
      </c>
      <c r="AF204" s="271">
        <f t="shared" si="202"/>
        <v>210550.19</v>
      </c>
      <c r="AG204" s="271">
        <f t="shared" si="202"/>
        <v>470045.79999999993</v>
      </c>
      <c r="AH204" s="271">
        <f t="shared" ref="AH204:AI204" si="203">SUM(AH195:AH203)</f>
        <v>149186.77000000005</v>
      </c>
      <c r="AI204" s="271">
        <f t="shared" si="203"/>
        <v>805740.51000000013</v>
      </c>
      <c r="AJ204" s="271">
        <f t="shared" ref="AJ204:AK204" si="204">SUM(AJ195:AJ203)</f>
        <v>283465.21999999997</v>
      </c>
      <c r="AK204" s="271">
        <f t="shared" si="204"/>
        <v>700469.01</v>
      </c>
      <c r="AL204" s="271">
        <f t="shared" ref="AL204:AM204" si="205">SUM(AL195:AL203)</f>
        <v>332448.07000000007</v>
      </c>
      <c r="AM204" s="271">
        <f t="shared" si="205"/>
        <v>170996.16999999987</v>
      </c>
      <c r="AN204" s="271">
        <f t="shared" ref="AN204:AO204" si="206">SUM(AN195:AN203)</f>
        <v>-10983.010000000111</v>
      </c>
      <c r="AO204" s="271">
        <f t="shared" si="206"/>
        <v>342308.12000000005</v>
      </c>
      <c r="AP204" s="271">
        <f t="shared" ref="AP204:AQ204" si="207">SUM(AP195:AP203)</f>
        <v>314837.69000000006</v>
      </c>
      <c r="AQ204" s="271">
        <f t="shared" si="207"/>
        <v>-272849.06000000006</v>
      </c>
      <c r="AR204" s="141"/>
      <c r="AS204" s="162">
        <f>AS195+AS198+AS201+AS202+AS203</f>
        <v>1529929</v>
      </c>
    </row>
    <row r="205" spans="1:45" s="71" customFormat="1" x14ac:dyDescent="0.35">
      <c r="A205" s="171">
        <f>+A194+1</f>
        <v>21</v>
      </c>
      <c r="B205" s="131" t="s">
        <v>348</v>
      </c>
      <c r="C205" s="103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5"/>
      <c r="O205" s="103"/>
      <c r="P205" s="104"/>
      <c r="Q205" s="104"/>
      <c r="R205" s="104"/>
      <c r="S205" s="104"/>
      <c r="T205" s="104"/>
      <c r="U205" s="230"/>
      <c r="V205" s="230"/>
      <c r="W205" s="230"/>
      <c r="X205" s="230"/>
      <c r="Y205" s="230"/>
      <c r="Z205" s="230"/>
      <c r="AA205" s="230"/>
      <c r="AB205" s="230"/>
      <c r="AC205" s="105"/>
      <c r="AD205" s="106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8"/>
      <c r="AS205" s="106"/>
    </row>
    <row r="206" spans="1:45" s="71" customFormat="1" x14ac:dyDescent="0.35">
      <c r="A206" s="171"/>
      <c r="B206" s="72" t="s">
        <v>37</v>
      </c>
      <c r="C206" s="132"/>
      <c r="D206" s="209">
        <f>(C98+C195+D130-D98-D195)/(C98+C195+D130-D195)</f>
        <v>0.75630370934042801</v>
      </c>
      <c r="E206" s="210">
        <f t="shared" ref="E206:AB211" si="208">(D98+D195+E130-E98-E195)/(D98+D195+E130-E195)</f>
        <v>0.76727544529949332</v>
      </c>
      <c r="F206" s="210">
        <f t="shared" si="208"/>
        <v>0.74963048196685611</v>
      </c>
      <c r="G206" s="210">
        <f t="shared" si="208"/>
        <v>0.81544590141415063</v>
      </c>
      <c r="H206" s="211">
        <f t="shared" si="208"/>
        <v>0.86582921302566451</v>
      </c>
      <c r="I206" s="210">
        <f t="shared" si="208"/>
        <v>0.84044729963909659</v>
      </c>
      <c r="J206" s="211">
        <f t="shared" si="208"/>
        <v>0.83125364554353309</v>
      </c>
      <c r="K206" s="210">
        <f t="shared" si="208"/>
        <v>0.70843767933275992</v>
      </c>
      <c r="L206" s="211">
        <f t="shared" si="208"/>
        <v>0.68386579672931314</v>
      </c>
      <c r="M206" s="211">
        <f t="shared" si="208"/>
        <v>0.80294912379497863</v>
      </c>
      <c r="N206" s="212">
        <f t="shared" si="208"/>
        <v>0.77386251003263407</v>
      </c>
      <c r="O206" s="213">
        <f t="shared" si="208"/>
        <v>0.71575216438951328</v>
      </c>
      <c r="P206" s="211">
        <f t="shared" si="208"/>
        <v>0.6533172597180642</v>
      </c>
      <c r="Q206" s="211">
        <f t="shared" si="208"/>
        <v>0.68199754833628057</v>
      </c>
      <c r="R206" s="211">
        <f t="shared" si="208"/>
        <v>0.64521171635412999</v>
      </c>
      <c r="S206" s="211">
        <f t="shared" si="208"/>
        <v>0.72910470460942867</v>
      </c>
      <c r="T206" s="211">
        <f t="shared" si="208"/>
        <v>0.80284120122063141</v>
      </c>
      <c r="U206" s="211">
        <f t="shared" si="208"/>
        <v>0.76499790775352527</v>
      </c>
      <c r="V206" s="211">
        <f t="shared" si="208"/>
        <v>0.67263007485417825</v>
      </c>
      <c r="W206" s="211">
        <f t="shared" si="208"/>
        <v>0.76423472097075995</v>
      </c>
      <c r="X206" s="211">
        <f t="shared" si="208"/>
        <v>0.58701558641534746</v>
      </c>
      <c r="Y206" s="211">
        <f t="shared" si="208"/>
        <v>0.65544196843985769</v>
      </c>
      <c r="Z206" s="211">
        <v>0.66245478613846964</v>
      </c>
      <c r="AA206" s="211">
        <f t="shared" si="208"/>
        <v>0.65589878725509498</v>
      </c>
      <c r="AB206" s="211">
        <f t="shared" si="208"/>
        <v>0.6545120807048137</v>
      </c>
      <c r="AC206" s="211"/>
      <c r="AD206" s="132"/>
      <c r="AE206" s="211">
        <f t="shared" ref="AE206:AQ206" si="209">P206-D206</f>
        <v>-0.10298644962236381</v>
      </c>
      <c r="AF206" s="211">
        <f t="shared" si="209"/>
        <v>-8.5277896963212751E-2</v>
      </c>
      <c r="AG206" s="211">
        <f t="shared" si="209"/>
        <v>-0.10441876561272612</v>
      </c>
      <c r="AH206" s="211">
        <f t="shared" si="209"/>
        <v>-8.6341196804721965E-2</v>
      </c>
      <c r="AI206" s="211">
        <f t="shared" si="209"/>
        <v>-6.2988011805033106E-2</v>
      </c>
      <c r="AJ206" s="211">
        <f t="shared" si="209"/>
        <v>-7.5449391885571315E-2</v>
      </c>
      <c r="AK206" s="211">
        <f t="shared" si="209"/>
        <v>-0.15862357068935484</v>
      </c>
      <c r="AL206" s="211">
        <f t="shared" si="209"/>
        <v>5.5797041638000033E-2</v>
      </c>
      <c r="AM206" s="211">
        <f t="shared" si="209"/>
        <v>-9.6850210313965679E-2</v>
      </c>
      <c r="AN206" s="211">
        <f t="shared" si="209"/>
        <v>-0.14750715535512093</v>
      </c>
      <c r="AO206" s="211">
        <f t="shared" si="209"/>
        <v>-0.11140772389416442</v>
      </c>
      <c r="AP206" s="211">
        <f t="shared" si="209"/>
        <v>-5.9853377134418295E-2</v>
      </c>
      <c r="AQ206" s="211">
        <f t="shared" si="209"/>
        <v>1.1948209867495008E-3</v>
      </c>
      <c r="AR206" s="130"/>
      <c r="AS206" s="76"/>
    </row>
    <row r="207" spans="1:45" s="280" customFormat="1" ht="12" x14ac:dyDescent="0.3">
      <c r="A207" s="272"/>
      <c r="B207" s="254" t="s">
        <v>399</v>
      </c>
      <c r="C207" s="273"/>
      <c r="D207" s="274"/>
      <c r="E207" s="275"/>
      <c r="F207" s="275"/>
      <c r="G207" s="275"/>
      <c r="H207" s="255"/>
      <c r="I207" s="275"/>
      <c r="J207" s="255"/>
      <c r="K207" s="275"/>
      <c r="L207" s="255"/>
      <c r="M207" s="255"/>
      <c r="N207" s="276"/>
      <c r="O207" s="277"/>
      <c r="P207" s="255"/>
      <c r="Q207" s="255"/>
      <c r="R207" s="255"/>
      <c r="S207" s="255"/>
      <c r="T207" s="255"/>
      <c r="U207" s="255"/>
      <c r="V207" s="255"/>
      <c r="W207" s="255"/>
      <c r="X207" s="285">
        <f t="shared" si="208"/>
        <v>0.58768986210892227</v>
      </c>
      <c r="Y207" s="285">
        <f t="shared" si="208"/>
        <v>0.67462944881863018</v>
      </c>
      <c r="Z207" s="285">
        <v>0.67465944819949364</v>
      </c>
      <c r="AA207" s="285">
        <f t="shared" si="208"/>
        <v>0.64085863332583748</v>
      </c>
      <c r="AB207" s="285">
        <f t="shared" si="208"/>
        <v>0.71191516127513543</v>
      </c>
      <c r="AC207" s="255"/>
      <c r="AD207" s="273"/>
      <c r="AE207" s="255"/>
      <c r="AF207" s="255"/>
      <c r="AG207" s="255"/>
      <c r="AH207" s="255"/>
      <c r="AI207" s="255"/>
      <c r="AJ207" s="255"/>
      <c r="AK207" s="255"/>
      <c r="AL207" s="255"/>
      <c r="AM207" s="255"/>
      <c r="AN207" s="255"/>
      <c r="AO207" s="255"/>
      <c r="AP207" s="255"/>
      <c r="AQ207" s="255"/>
      <c r="AR207" s="278"/>
      <c r="AS207" s="279"/>
    </row>
    <row r="208" spans="1:45" s="280" customFormat="1" ht="12" x14ac:dyDescent="0.3">
      <c r="A208" s="272"/>
      <c r="B208" s="254" t="s">
        <v>400</v>
      </c>
      <c r="C208" s="273"/>
      <c r="D208" s="274"/>
      <c r="E208" s="275"/>
      <c r="F208" s="275"/>
      <c r="G208" s="275"/>
      <c r="H208" s="255"/>
      <c r="I208" s="275"/>
      <c r="J208" s="255"/>
      <c r="K208" s="275"/>
      <c r="L208" s="255"/>
      <c r="M208" s="255"/>
      <c r="N208" s="276"/>
      <c r="O208" s="277"/>
      <c r="P208" s="255"/>
      <c r="Q208" s="255"/>
      <c r="R208" s="255"/>
      <c r="S208" s="255"/>
      <c r="T208" s="255"/>
      <c r="U208" s="255"/>
      <c r="V208" s="255"/>
      <c r="W208" s="255"/>
      <c r="X208" s="285">
        <f t="shared" si="208"/>
        <v>0.58691765251837125</v>
      </c>
      <c r="Y208" s="285">
        <f t="shared" si="208"/>
        <v>0.65270384944979143</v>
      </c>
      <c r="Z208" s="285">
        <v>0.66080245753704281</v>
      </c>
      <c r="AA208" s="285">
        <f t="shared" si="208"/>
        <v>0.6579029829116616</v>
      </c>
      <c r="AB208" s="285">
        <f t="shared" si="208"/>
        <v>0.64593345497839338</v>
      </c>
      <c r="AC208" s="255"/>
      <c r="AD208" s="273"/>
      <c r="AE208" s="255"/>
      <c r="AF208" s="255"/>
      <c r="AG208" s="255"/>
      <c r="AH208" s="255"/>
      <c r="AI208" s="255"/>
      <c r="AJ208" s="255"/>
      <c r="AK208" s="255"/>
      <c r="AL208" s="255"/>
      <c r="AM208" s="255"/>
      <c r="AN208" s="255"/>
      <c r="AO208" s="255"/>
      <c r="AP208" s="255"/>
      <c r="AQ208" s="255"/>
      <c r="AR208" s="278"/>
      <c r="AS208" s="279"/>
    </row>
    <row r="209" spans="1:45" s="71" customFormat="1" x14ac:dyDescent="0.35">
      <c r="A209" s="171"/>
      <c r="B209" s="72" t="s">
        <v>38</v>
      </c>
      <c r="C209" s="132"/>
      <c r="D209" s="210">
        <f t="shared" ref="D209:AB209" si="210">(C101+C198+D133-D101-D198)/(C101+C198+D133-D198)</f>
        <v>0.18149695564816992</v>
      </c>
      <c r="E209" s="210">
        <f t="shared" si="210"/>
        <v>0.17469048983308227</v>
      </c>
      <c r="F209" s="210">
        <f t="shared" si="210"/>
        <v>0.19546615774921425</v>
      </c>
      <c r="G209" s="210">
        <f t="shared" si="210"/>
        <v>0.16208349188349863</v>
      </c>
      <c r="H209" s="211">
        <f t="shared" si="210"/>
        <v>0.18568638909768986</v>
      </c>
      <c r="I209" s="210">
        <f t="shared" si="210"/>
        <v>0.2174430296823508</v>
      </c>
      <c r="J209" s="211">
        <f t="shared" si="210"/>
        <v>0.21086771991984785</v>
      </c>
      <c r="K209" s="210">
        <f t="shared" si="210"/>
        <v>0.14563304975821389</v>
      </c>
      <c r="L209" s="211">
        <f t="shared" si="210"/>
        <v>0.13264045343257641</v>
      </c>
      <c r="M209" s="211">
        <f t="shared" si="210"/>
        <v>0.24089944128103302</v>
      </c>
      <c r="N209" s="212">
        <f t="shared" si="210"/>
        <v>0.2431354781304241</v>
      </c>
      <c r="O209" s="213">
        <f t="shared" si="210"/>
        <v>0.18431133539393776</v>
      </c>
      <c r="P209" s="211">
        <f t="shared" si="210"/>
        <v>0.14903316536358399</v>
      </c>
      <c r="Q209" s="211">
        <f t="shared" si="210"/>
        <v>0.14493857766869772</v>
      </c>
      <c r="R209" s="211">
        <f t="shared" si="210"/>
        <v>0.13345448833464957</v>
      </c>
      <c r="S209" s="211">
        <f t="shared" si="210"/>
        <v>5.1209613687358838E-2</v>
      </c>
      <c r="T209" s="211">
        <f t="shared" si="210"/>
        <v>0.16637144902726825</v>
      </c>
      <c r="U209" s="211">
        <f t="shared" si="210"/>
        <v>0.24916695732097066</v>
      </c>
      <c r="V209" s="211">
        <f t="shared" si="210"/>
        <v>0.32689241356159787</v>
      </c>
      <c r="W209" s="211">
        <f t="shared" si="210"/>
        <v>0.18442316259222208</v>
      </c>
      <c r="X209" s="211">
        <f t="shared" si="210"/>
        <v>3.7843158508984266E-2</v>
      </c>
      <c r="Y209" s="211">
        <f t="shared" si="210"/>
        <v>0.26681079770467953</v>
      </c>
      <c r="Z209" s="211">
        <v>0.1558312325859095</v>
      </c>
      <c r="AA209" s="211">
        <f t="shared" si="210"/>
        <v>0.14102596174194307</v>
      </c>
      <c r="AB209" s="211">
        <f t="shared" si="210"/>
        <v>4.3074513245187858E-2</v>
      </c>
      <c r="AC209" s="211"/>
      <c r="AD209" s="132"/>
      <c r="AE209" s="211">
        <f t="shared" ref="AE209:AQ209" si="211">P209-D209</f>
        <v>-3.2463790284585931E-2</v>
      </c>
      <c r="AF209" s="211">
        <f t="shared" si="211"/>
        <v>-2.9751912164384553E-2</v>
      </c>
      <c r="AG209" s="211">
        <f t="shared" si="211"/>
        <v>-6.201166941456468E-2</v>
      </c>
      <c r="AH209" s="211">
        <f t="shared" si="211"/>
        <v>-0.11087387819613979</v>
      </c>
      <c r="AI209" s="211">
        <f t="shared" si="211"/>
        <v>-1.9314940070421616E-2</v>
      </c>
      <c r="AJ209" s="211">
        <f t="shared" si="211"/>
        <v>3.1723927638619864E-2</v>
      </c>
      <c r="AK209" s="211">
        <f t="shared" si="211"/>
        <v>0.11602469364175003</v>
      </c>
      <c r="AL209" s="211">
        <f t="shared" si="211"/>
        <v>3.8790112834008184E-2</v>
      </c>
      <c r="AM209" s="211">
        <f t="shared" si="211"/>
        <v>-9.4797294923592151E-2</v>
      </c>
      <c r="AN209" s="211">
        <f t="shared" si="211"/>
        <v>2.5911356423646503E-2</v>
      </c>
      <c r="AO209" s="211">
        <f t="shared" si="211"/>
        <v>-8.7304245544514603E-2</v>
      </c>
      <c r="AP209" s="211">
        <f t="shared" si="211"/>
        <v>-4.3285373651994696E-2</v>
      </c>
      <c r="AQ209" s="211">
        <f t="shared" si="211"/>
        <v>-0.10595865211839614</v>
      </c>
      <c r="AR209" s="130"/>
      <c r="AS209" s="76"/>
    </row>
    <row r="210" spans="1:45" s="280" customFormat="1" ht="12" x14ac:dyDescent="0.3">
      <c r="A210" s="272"/>
      <c r="B210" s="254" t="s">
        <v>399</v>
      </c>
      <c r="C210" s="273"/>
      <c r="D210" s="275"/>
      <c r="E210" s="275"/>
      <c r="F210" s="275"/>
      <c r="G210" s="275"/>
      <c r="H210" s="255"/>
      <c r="I210" s="275"/>
      <c r="J210" s="255"/>
      <c r="K210" s="275"/>
      <c r="L210" s="255"/>
      <c r="M210" s="255"/>
      <c r="N210" s="276"/>
      <c r="O210" s="277"/>
      <c r="P210" s="255"/>
      <c r="Q210" s="255"/>
      <c r="R210" s="255"/>
      <c r="S210" s="255"/>
      <c r="T210" s="255"/>
      <c r="U210" s="255"/>
      <c r="V210" s="255"/>
      <c r="W210" s="255"/>
      <c r="X210" s="285">
        <f t="shared" si="208"/>
        <v>3.1773956782479303E-2</v>
      </c>
      <c r="Y210" s="285">
        <f t="shared" si="208"/>
        <v>0.29817295350025258</v>
      </c>
      <c r="Z210" s="285">
        <v>0.25560589848673176</v>
      </c>
      <c r="AA210" s="285">
        <f t="shared" si="208"/>
        <v>0.41862265143521582</v>
      </c>
      <c r="AB210" s="285">
        <f t="shared" si="208"/>
        <v>0.23216934304352616</v>
      </c>
      <c r="AC210" s="255"/>
      <c r="AD210" s="273"/>
      <c r="AE210" s="255"/>
      <c r="AF210" s="255"/>
      <c r="AG210" s="255"/>
      <c r="AH210" s="255"/>
      <c r="AI210" s="255"/>
      <c r="AJ210" s="255"/>
      <c r="AK210" s="255"/>
      <c r="AL210" s="255"/>
      <c r="AM210" s="255"/>
      <c r="AN210" s="255"/>
      <c r="AO210" s="255"/>
      <c r="AP210" s="255"/>
      <c r="AQ210" s="255"/>
      <c r="AR210" s="278"/>
      <c r="AS210" s="279"/>
    </row>
    <row r="211" spans="1:45" s="280" customFormat="1" ht="12" x14ac:dyDescent="0.3">
      <c r="A211" s="272"/>
      <c r="B211" s="254" t="s">
        <v>400</v>
      </c>
      <c r="C211" s="273"/>
      <c r="D211" s="275"/>
      <c r="E211" s="275"/>
      <c r="F211" s="275"/>
      <c r="G211" s="275"/>
      <c r="H211" s="255"/>
      <c r="I211" s="275"/>
      <c r="J211" s="255"/>
      <c r="K211" s="275"/>
      <c r="L211" s="255"/>
      <c r="M211" s="255"/>
      <c r="N211" s="276"/>
      <c r="O211" s="277"/>
      <c r="P211" s="255"/>
      <c r="Q211" s="255"/>
      <c r="R211" s="255"/>
      <c r="S211" s="255"/>
      <c r="T211" s="255"/>
      <c r="U211" s="255"/>
      <c r="V211" s="255"/>
      <c r="W211" s="255"/>
      <c r="X211" s="285">
        <f t="shared" si="208"/>
        <v>3.8863579407000692E-2</v>
      </c>
      <c r="Y211" s="285">
        <f t="shared" si="208"/>
        <v>0.26066092715503869</v>
      </c>
      <c r="Z211" s="285">
        <v>0.13621531083386684</v>
      </c>
      <c r="AA211" s="285">
        <f t="shared" si="208"/>
        <v>8.4956379151629818E-2</v>
      </c>
      <c r="AB211" s="285">
        <f t="shared" si="208"/>
        <v>1.1870786776775671E-2</v>
      </c>
      <c r="AC211" s="255"/>
      <c r="AD211" s="273"/>
      <c r="AE211" s="255"/>
      <c r="AF211" s="255"/>
      <c r="AG211" s="255"/>
      <c r="AH211" s="255"/>
      <c r="AI211" s="255"/>
      <c r="AJ211" s="255"/>
      <c r="AK211" s="255"/>
      <c r="AL211" s="255"/>
      <c r="AM211" s="255"/>
      <c r="AN211" s="255"/>
      <c r="AO211" s="255"/>
      <c r="AP211" s="255"/>
      <c r="AQ211" s="255"/>
      <c r="AR211" s="278"/>
      <c r="AS211" s="279"/>
    </row>
    <row r="212" spans="1:45" s="71" customFormat="1" x14ac:dyDescent="0.35">
      <c r="A212" s="171"/>
      <c r="B212" s="72" t="s">
        <v>39</v>
      </c>
      <c r="C212" s="132"/>
      <c r="D212" s="210">
        <f t="shared" ref="D212:AB212" si="212">(C104+C201+D136-D104-D201)/(C104+C201+D136-D201)</f>
        <v>0.88600990643361166</v>
      </c>
      <c r="E212" s="210">
        <f t="shared" si="212"/>
        <v>0.89623321179958793</v>
      </c>
      <c r="F212" s="210">
        <f t="shared" si="212"/>
        <v>0.90452220835071728</v>
      </c>
      <c r="G212" s="210">
        <f t="shared" si="212"/>
        <v>0.92726982946886072</v>
      </c>
      <c r="H212" s="211">
        <f t="shared" si="212"/>
        <v>0.94775470086935032</v>
      </c>
      <c r="I212" s="210">
        <f t="shared" si="212"/>
        <v>0.91373065042472867</v>
      </c>
      <c r="J212" s="211">
        <f t="shared" si="212"/>
        <v>0.90192067919228347</v>
      </c>
      <c r="K212" s="210">
        <f t="shared" si="212"/>
        <v>0.76687790647163279</v>
      </c>
      <c r="L212" s="211">
        <f t="shared" si="212"/>
        <v>0.72091231996757477</v>
      </c>
      <c r="M212" s="211">
        <f t="shared" si="212"/>
        <v>0.88472440428668608</v>
      </c>
      <c r="N212" s="212">
        <f t="shared" si="212"/>
        <v>0.868911954591153</v>
      </c>
      <c r="O212" s="213">
        <f t="shared" si="212"/>
        <v>0.847677095094443</v>
      </c>
      <c r="P212" s="211">
        <f t="shared" si="212"/>
        <v>0.69028389296508719</v>
      </c>
      <c r="Q212" s="211">
        <f t="shared" si="212"/>
        <v>0.77846937097970248</v>
      </c>
      <c r="R212" s="211">
        <f t="shared" si="212"/>
        <v>0.80060510374025806</v>
      </c>
      <c r="S212" s="211">
        <f t="shared" si="212"/>
        <v>0.76915174082276316</v>
      </c>
      <c r="T212" s="211">
        <f t="shared" si="212"/>
        <v>0.89152504377654163</v>
      </c>
      <c r="U212" s="211">
        <f t="shared" si="212"/>
        <v>0.87866721928131264</v>
      </c>
      <c r="V212" s="211">
        <f t="shared" si="212"/>
        <v>0.80697416389285148</v>
      </c>
      <c r="W212" s="211">
        <f t="shared" si="212"/>
        <v>0.87646928746819142</v>
      </c>
      <c r="X212" s="211">
        <f t="shared" si="212"/>
        <v>0.74149596318186539</v>
      </c>
      <c r="Y212" s="211">
        <f t="shared" si="212"/>
        <v>0.83201176621051287</v>
      </c>
      <c r="Z212" s="211">
        <v>0.7950580223850523</v>
      </c>
      <c r="AA212" s="211">
        <f t="shared" si="212"/>
        <v>0.84976360383904925</v>
      </c>
      <c r="AB212" s="211">
        <f t="shared" si="212"/>
        <v>0.85902324910467531</v>
      </c>
      <c r="AC212" s="211"/>
      <c r="AD212" s="132"/>
      <c r="AE212" s="211">
        <f t="shared" ref="AE212:AQ215" si="213">P212-D212</f>
        <v>-0.19572601346852447</v>
      </c>
      <c r="AF212" s="211">
        <f t="shared" si="213"/>
        <v>-0.11776384081988545</v>
      </c>
      <c r="AG212" s="211">
        <f t="shared" si="213"/>
        <v>-0.10391710461045922</v>
      </c>
      <c r="AH212" s="211">
        <f t="shared" si="213"/>
        <v>-0.15811808864609755</v>
      </c>
      <c r="AI212" s="211">
        <f t="shared" si="213"/>
        <v>-5.6229657092808694E-2</v>
      </c>
      <c r="AJ212" s="211">
        <f t="shared" si="213"/>
        <v>-3.5063431143416035E-2</v>
      </c>
      <c r="AK212" s="211">
        <f t="shared" si="213"/>
        <v>-9.4946515299431988E-2</v>
      </c>
      <c r="AL212" s="211">
        <f t="shared" si="213"/>
        <v>0.10959138099655863</v>
      </c>
      <c r="AM212" s="211">
        <f t="shared" si="213"/>
        <v>2.0583643214290626E-2</v>
      </c>
      <c r="AN212" s="211">
        <f t="shared" si="213"/>
        <v>-5.2712638076173213E-2</v>
      </c>
      <c r="AO212" s="211">
        <f t="shared" si="213"/>
        <v>-7.3853932206100703E-2</v>
      </c>
      <c r="AP212" s="211">
        <f t="shared" si="213"/>
        <v>2.0865087446062525E-3</v>
      </c>
      <c r="AQ212" s="211">
        <f t="shared" si="213"/>
        <v>0.16873935613958813</v>
      </c>
      <c r="AR212" s="130"/>
      <c r="AS212" s="76"/>
    </row>
    <row r="213" spans="1:45" s="71" customFormat="1" x14ac:dyDescent="0.35">
      <c r="A213" s="171"/>
      <c r="B213" s="72" t="s">
        <v>40</v>
      </c>
      <c r="C213" s="132"/>
      <c r="D213" s="210">
        <f t="shared" ref="D213:AB213" si="214">(C105+C202+D137-D105-D202)/(C105+C202+D137-D202)</f>
        <v>0.91729566742705193</v>
      </c>
      <c r="E213" s="210">
        <f t="shared" si="214"/>
        <v>0.95959628582918732</v>
      </c>
      <c r="F213" s="210">
        <f t="shared" si="214"/>
        <v>0.9063464080920911</v>
      </c>
      <c r="G213" s="210">
        <f t="shared" si="214"/>
        <v>0.92428657667781666</v>
      </c>
      <c r="H213" s="211">
        <f t="shared" si="214"/>
        <v>0.95924180919209956</v>
      </c>
      <c r="I213" s="210">
        <f t="shared" si="214"/>
        <v>0.93903712679525642</v>
      </c>
      <c r="J213" s="211">
        <f t="shared" si="214"/>
        <v>0.96231843404366624</v>
      </c>
      <c r="K213" s="210">
        <f t="shared" si="214"/>
        <v>0.748911780110329</v>
      </c>
      <c r="L213" s="211">
        <f t="shared" si="214"/>
        <v>0.70283868294092822</v>
      </c>
      <c r="M213" s="211">
        <f t="shared" si="214"/>
        <v>0.87730574753860524</v>
      </c>
      <c r="N213" s="212">
        <f t="shared" si="214"/>
        <v>0.88506835318257715</v>
      </c>
      <c r="O213" s="213">
        <f t="shared" si="214"/>
        <v>0.854221959173733</v>
      </c>
      <c r="P213" s="211">
        <f t="shared" si="214"/>
        <v>0.69031864724674008</v>
      </c>
      <c r="Q213" s="211">
        <f t="shared" si="214"/>
        <v>0.85972661436642095</v>
      </c>
      <c r="R213" s="211">
        <f t="shared" si="214"/>
        <v>0.93601031176982696</v>
      </c>
      <c r="S213" s="211">
        <f t="shared" si="214"/>
        <v>0.7826760626750503</v>
      </c>
      <c r="T213" s="211">
        <f t="shared" si="214"/>
        <v>0.931177550339501</v>
      </c>
      <c r="U213" s="211">
        <f t="shared" si="214"/>
        <v>0.93151223413111639</v>
      </c>
      <c r="V213" s="211">
        <f t="shared" si="214"/>
        <v>0.78237383915401071</v>
      </c>
      <c r="W213" s="211">
        <f t="shared" si="214"/>
        <v>0.85842584711620273</v>
      </c>
      <c r="X213" s="211">
        <f t="shared" si="214"/>
        <v>0.62474885658637447</v>
      </c>
      <c r="Y213" s="211">
        <f t="shared" si="214"/>
        <v>0.83804302711676815</v>
      </c>
      <c r="Z213" s="211">
        <v>0.9229775685971715</v>
      </c>
      <c r="AA213" s="211">
        <f t="shared" si="214"/>
        <v>0.95542694713491116</v>
      </c>
      <c r="AB213" s="211">
        <f t="shared" si="214"/>
        <v>0.88209214635466693</v>
      </c>
      <c r="AC213" s="211"/>
      <c r="AD213" s="132"/>
      <c r="AE213" s="211">
        <f t="shared" si="213"/>
        <v>-0.22697702018031185</v>
      </c>
      <c r="AF213" s="211">
        <f t="shared" si="213"/>
        <v>-9.9869671462766374E-2</v>
      </c>
      <c r="AG213" s="211">
        <f t="shared" si="213"/>
        <v>2.9663903677735859E-2</v>
      </c>
      <c r="AH213" s="211">
        <f t="shared" si="213"/>
        <v>-0.14161051400276636</v>
      </c>
      <c r="AI213" s="211">
        <f t="shared" si="213"/>
        <v>-2.8064258852598556E-2</v>
      </c>
      <c r="AJ213" s="211">
        <f t="shared" si="213"/>
        <v>-7.524892664140026E-3</v>
      </c>
      <c r="AK213" s="211">
        <f t="shared" si="213"/>
        <v>-0.17994459488965553</v>
      </c>
      <c r="AL213" s="211">
        <f t="shared" si="213"/>
        <v>0.10951406700587374</v>
      </c>
      <c r="AM213" s="211">
        <f t="shared" si="213"/>
        <v>-7.8089826354553749E-2</v>
      </c>
      <c r="AN213" s="211">
        <f t="shared" si="213"/>
        <v>-3.9262720421837094E-2</v>
      </c>
      <c r="AO213" s="211">
        <f t="shared" si="213"/>
        <v>3.7909215414594355E-2</v>
      </c>
      <c r="AP213" s="211">
        <f t="shared" si="213"/>
        <v>0.10120498796117816</v>
      </c>
      <c r="AQ213" s="211">
        <f t="shared" si="213"/>
        <v>0.19177349910792685</v>
      </c>
      <c r="AR213" s="130"/>
      <c r="AS213" s="76"/>
    </row>
    <row r="214" spans="1:45" s="71" customFormat="1" x14ac:dyDescent="0.35">
      <c r="A214" s="171"/>
      <c r="B214" s="72" t="s">
        <v>41</v>
      </c>
      <c r="C214" s="132"/>
      <c r="D214" s="210">
        <f t="shared" ref="D214:AB214" si="215">(C106+C203+D138-D106-D203)/(C106+C203+D138-D203)</f>
        <v>0.99835425777914188</v>
      </c>
      <c r="E214" s="210">
        <f t="shared" si="215"/>
        <v>1</v>
      </c>
      <c r="F214" s="210">
        <f t="shared" si="215"/>
        <v>0.93833422516114207</v>
      </c>
      <c r="G214" s="210">
        <f t="shared" si="215"/>
        <v>0.92113010961660291</v>
      </c>
      <c r="H214" s="211">
        <f t="shared" si="215"/>
        <v>0.88639381087935309</v>
      </c>
      <c r="I214" s="210">
        <f t="shared" si="215"/>
        <v>0.99924985696067448</v>
      </c>
      <c r="J214" s="211">
        <f t="shared" si="215"/>
        <v>0.99966917681006151</v>
      </c>
      <c r="K214" s="210">
        <f t="shared" si="215"/>
        <v>0.99960190317684627</v>
      </c>
      <c r="L214" s="211">
        <f t="shared" si="215"/>
        <v>0.92181180746101832</v>
      </c>
      <c r="M214" s="211">
        <f t="shared" si="215"/>
        <v>0.99999706533238575</v>
      </c>
      <c r="N214" s="212">
        <f t="shared" si="215"/>
        <v>0.88724717316560409</v>
      </c>
      <c r="O214" s="213">
        <f t="shared" si="215"/>
        <v>0.86132229170311769</v>
      </c>
      <c r="P214" s="211">
        <f t="shared" si="215"/>
        <v>0.93080146625992066</v>
      </c>
      <c r="Q214" s="211">
        <f t="shared" si="215"/>
        <v>0.95165803076069277</v>
      </c>
      <c r="R214" s="211">
        <f t="shared" si="215"/>
        <v>0.70693676579556253</v>
      </c>
      <c r="S214" s="211">
        <f t="shared" si="215"/>
        <v>0.92514391214940195</v>
      </c>
      <c r="T214" s="211">
        <f t="shared" si="215"/>
        <v>0.89436876634052587</v>
      </c>
      <c r="U214" s="211">
        <f t="shared" si="215"/>
        <v>0.95872890360654761</v>
      </c>
      <c r="V214" s="211">
        <f t="shared" si="215"/>
        <v>0.90186147284359541</v>
      </c>
      <c r="W214" s="211">
        <f t="shared" si="215"/>
        <v>0.97123443697275869</v>
      </c>
      <c r="X214" s="211">
        <f t="shared" si="215"/>
        <v>0.75289269939549786</v>
      </c>
      <c r="Y214" s="211">
        <f t="shared" si="215"/>
        <v>0.99991073739835223</v>
      </c>
      <c r="Z214" s="211">
        <v>0.82712568012980825</v>
      </c>
      <c r="AA214" s="211">
        <f t="shared" si="215"/>
        <v>0.95548047639394507</v>
      </c>
      <c r="AB214" s="211">
        <f t="shared" si="215"/>
        <v>0.98762985983417895</v>
      </c>
      <c r="AC214" s="211"/>
      <c r="AD214" s="132"/>
      <c r="AE214" s="211">
        <f t="shared" si="213"/>
        <v>-6.7552791519221222E-2</v>
      </c>
      <c r="AF214" s="211">
        <f t="shared" si="213"/>
        <v>-4.8341969239307225E-2</v>
      </c>
      <c r="AG214" s="211">
        <f t="shared" si="213"/>
        <v>-0.23139745936557954</v>
      </c>
      <c r="AH214" s="211">
        <f t="shared" si="213"/>
        <v>4.0138025327990379E-3</v>
      </c>
      <c r="AI214" s="211">
        <f t="shared" si="213"/>
        <v>7.9749554611727724E-3</v>
      </c>
      <c r="AJ214" s="211">
        <f t="shared" si="213"/>
        <v>-4.0520953354126865E-2</v>
      </c>
      <c r="AK214" s="211">
        <f t="shared" si="213"/>
        <v>-9.7807703966466097E-2</v>
      </c>
      <c r="AL214" s="211">
        <f t="shared" si="213"/>
        <v>-2.8367466204087588E-2</v>
      </c>
      <c r="AM214" s="211">
        <f t="shared" si="213"/>
        <v>-0.16891910806552046</v>
      </c>
      <c r="AN214" s="211">
        <f t="shared" si="213"/>
        <v>-8.6327934033514353E-5</v>
      </c>
      <c r="AO214" s="211">
        <f t="shared" si="213"/>
        <v>-6.0121493035795837E-2</v>
      </c>
      <c r="AP214" s="211">
        <f t="shared" si="213"/>
        <v>9.4158184690827373E-2</v>
      </c>
      <c r="AQ214" s="211">
        <f t="shared" si="213"/>
        <v>5.6828393574258285E-2</v>
      </c>
      <c r="AR214" s="130"/>
      <c r="AS214" s="76"/>
    </row>
    <row r="215" spans="1:45" s="87" customFormat="1" ht="15" thickBot="1" x14ac:dyDescent="0.4">
      <c r="A215" s="172"/>
      <c r="B215" s="133" t="s">
        <v>42</v>
      </c>
      <c r="C215" s="134"/>
      <c r="D215" s="214">
        <f t="shared" ref="D215:AB215" si="216">(C107+C204+D139-D107-D204)/(C107+C204+D139-D204)</f>
        <v>0.78916300308973486</v>
      </c>
      <c r="E215" s="214">
        <f t="shared" si="216"/>
        <v>0.80011383412899317</v>
      </c>
      <c r="F215" s="214">
        <f t="shared" si="216"/>
        <v>0.78635098740971132</v>
      </c>
      <c r="G215" s="214">
        <f t="shared" si="216"/>
        <v>0.83274949436970602</v>
      </c>
      <c r="H215" s="215">
        <f t="shared" si="216"/>
        <v>0.87654861731482347</v>
      </c>
      <c r="I215" s="214">
        <f t="shared" si="216"/>
        <v>0.85926878943454266</v>
      </c>
      <c r="J215" s="215">
        <f t="shared" si="216"/>
        <v>0.85941699136485883</v>
      </c>
      <c r="K215" s="214">
        <f t="shared" si="216"/>
        <v>0.73292648252649883</v>
      </c>
      <c r="L215" s="215">
        <f t="shared" si="216"/>
        <v>0.7001311284793228</v>
      </c>
      <c r="M215" s="215">
        <f t="shared" si="216"/>
        <v>0.81967428591571467</v>
      </c>
      <c r="N215" s="216">
        <f t="shared" si="216"/>
        <v>0.78957757104487825</v>
      </c>
      <c r="O215" s="217">
        <f t="shared" si="216"/>
        <v>0.74059494618185495</v>
      </c>
      <c r="P215" s="215">
        <f t="shared" si="216"/>
        <v>0.67683744327848272</v>
      </c>
      <c r="Q215" s="215">
        <f t="shared" si="216"/>
        <v>0.72159179534004458</v>
      </c>
      <c r="R215" s="215">
        <f t="shared" si="216"/>
        <v>0.67868161621508216</v>
      </c>
      <c r="S215" s="215">
        <f t="shared" si="216"/>
        <v>0.738613006021553</v>
      </c>
      <c r="T215" s="215">
        <f t="shared" si="216"/>
        <v>0.82014343480157315</v>
      </c>
      <c r="U215" s="215">
        <f t="shared" si="216"/>
        <v>0.79300627285647329</v>
      </c>
      <c r="V215" s="215">
        <f t="shared" si="216"/>
        <v>0.70631093590510718</v>
      </c>
      <c r="W215" s="215">
        <f t="shared" si="216"/>
        <v>0.79246848452146224</v>
      </c>
      <c r="X215" s="215">
        <f t="shared" si="216"/>
        <v>0.60452118057653281</v>
      </c>
      <c r="Y215" s="215">
        <f t="shared" si="216"/>
        <v>0.70729618780108061</v>
      </c>
      <c r="Z215" s="215">
        <v>0.6930138847499463</v>
      </c>
      <c r="AA215" s="215">
        <f t="shared" si="216"/>
        <v>0.69660455349542216</v>
      </c>
      <c r="AB215" s="215">
        <f t="shared" si="216"/>
        <v>0.64911419904383416</v>
      </c>
      <c r="AC215" s="215"/>
      <c r="AD215" s="134"/>
      <c r="AE215" s="215">
        <f t="shared" si="213"/>
        <v>-0.11232555981125214</v>
      </c>
      <c r="AF215" s="215">
        <f t="shared" si="213"/>
        <v>-7.8522038788948589E-2</v>
      </c>
      <c r="AG215" s="215">
        <f t="shared" si="213"/>
        <v>-0.10766937119462916</v>
      </c>
      <c r="AH215" s="215">
        <f t="shared" si="213"/>
        <v>-9.4136488348153025E-2</v>
      </c>
      <c r="AI215" s="215">
        <f t="shared" si="213"/>
        <v>-5.6405182513250329E-2</v>
      </c>
      <c r="AJ215" s="215">
        <f t="shared" si="213"/>
        <v>-6.6262516578069364E-2</v>
      </c>
      <c r="AK215" s="215">
        <f t="shared" si="213"/>
        <v>-0.15310605545975164</v>
      </c>
      <c r="AL215" s="215">
        <f t="shared" si="213"/>
        <v>5.9542001994963401E-2</v>
      </c>
      <c r="AM215" s="215">
        <f t="shared" si="213"/>
        <v>-9.5609947902789982E-2</v>
      </c>
      <c r="AN215" s="215">
        <f t="shared" si="213"/>
        <v>-0.11237809811463406</v>
      </c>
      <c r="AO215" s="215">
        <f t="shared" si="213"/>
        <v>-9.656368629493195E-2</v>
      </c>
      <c r="AP215" s="215">
        <f t="shared" si="213"/>
        <v>-4.3990392686432789E-2</v>
      </c>
      <c r="AQ215" s="215">
        <f t="shared" si="213"/>
        <v>-2.7723244234648559E-2</v>
      </c>
      <c r="AR215" s="137"/>
      <c r="AS215" s="134"/>
    </row>
    <row r="216" spans="1:45" ht="15" thickTop="1" x14ac:dyDescent="0.35">
      <c r="A216" s="171"/>
    </row>
    <row r="217" spans="1:45" x14ac:dyDescent="0.35">
      <c r="B217" s="1" t="s">
        <v>24</v>
      </c>
    </row>
    <row r="218" spans="1:45" x14ac:dyDescent="0.35">
      <c r="B218" s="38" t="s">
        <v>341</v>
      </c>
    </row>
    <row r="221" spans="1:45" x14ac:dyDescent="0.35">
      <c r="B221" s="39" t="s">
        <v>23</v>
      </c>
    </row>
    <row r="222" spans="1:45" x14ac:dyDescent="0.35">
      <c r="B222" s="2" t="s">
        <v>25</v>
      </c>
    </row>
    <row r="223" spans="1:45" x14ac:dyDescent="0.35">
      <c r="B223" s="2" t="s">
        <v>26</v>
      </c>
    </row>
    <row r="224" spans="1:45" x14ac:dyDescent="0.35">
      <c r="B224" s="2" t="s">
        <v>27</v>
      </c>
    </row>
    <row r="225" spans="2:2" x14ac:dyDescent="0.35">
      <c r="B225" s="2" t="s">
        <v>28</v>
      </c>
    </row>
  </sheetData>
  <mergeCells count="1">
    <mergeCell ref="B1:AE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0F1A8-E1E8-40C4-AEDB-D92DA5A0B618}">
  <sheetPr>
    <tabColor rgb="FF0070C0"/>
  </sheetPr>
  <dimension ref="A1:AT233"/>
  <sheetViews>
    <sheetView workbookViewId="0">
      <pane xSplit="2" ySplit="8" topLeftCell="C9" activePane="bottomRight" state="frozen"/>
      <selection activeCell="AS12" sqref="AS12"/>
      <selection pane="topRight" activeCell="AS12" sqref="AS12"/>
      <selection pane="bottomLeft" activeCell="AS12" sqref="AS12"/>
      <selection pane="bottomRight" activeCell="C9" sqref="C9"/>
    </sheetView>
  </sheetViews>
  <sheetFormatPr defaultColWidth="9.1796875" defaultRowHeight="14.5" x14ac:dyDescent="0.35"/>
  <cols>
    <col min="1" max="1" width="4.7265625" style="169" customWidth="1"/>
    <col min="2" max="2" width="40.7265625" style="2" customWidth="1"/>
    <col min="3" max="44" width="13.7265625" style="2" customWidth="1"/>
    <col min="45" max="45" width="13.7265625" style="2" hidden="1" customWidth="1"/>
    <col min="46" max="46" width="13.6328125" style="2" hidden="1" customWidth="1"/>
    <col min="47" max="16384" width="9.1796875" style="2"/>
  </cols>
  <sheetData>
    <row r="1" spans="1:45" ht="15.5" thickTop="1" thickBot="1" x14ac:dyDescent="0.4">
      <c r="B1" s="295" t="s">
        <v>17</v>
      </c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6"/>
      <c r="X1" s="296"/>
      <c r="Y1" s="296"/>
      <c r="Z1" s="296"/>
      <c r="AA1" s="296"/>
      <c r="AB1" s="296"/>
      <c r="AC1" s="296"/>
      <c r="AD1" s="296"/>
      <c r="AE1" s="296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1"/>
    </row>
    <row r="2" spans="1:45" ht="27.65" customHeight="1" thickTop="1" x14ac:dyDescent="0.35">
      <c r="B2" s="4" t="s">
        <v>310</v>
      </c>
      <c r="C2" s="5" t="s">
        <v>313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11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9"/>
      <c r="AS2" s="8"/>
    </row>
    <row r="3" spans="1:45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2"/>
      <c r="AS3" s="11"/>
    </row>
    <row r="4" spans="1:45" ht="27.65" customHeight="1" x14ac:dyDescent="0.35">
      <c r="B4" s="4" t="s">
        <v>1</v>
      </c>
      <c r="C4" s="13">
        <f>MECO!C4</f>
        <v>44317</v>
      </c>
      <c r="D4" s="13" t="str">
        <f>MECO!D4</f>
        <v>Monthly filing for April 2021</v>
      </c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6"/>
      <c r="AS4" s="11"/>
    </row>
    <row r="5" spans="1:45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6"/>
      <c r="AS5" s="11"/>
    </row>
    <row r="6" spans="1:45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5"/>
      <c r="AS6" s="23" t="s">
        <v>66</v>
      </c>
    </row>
    <row r="7" spans="1:45" s="3" customFormat="1" ht="15" thickBot="1" x14ac:dyDescent="0.4">
      <c r="A7" s="170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30">
        <v>2020</v>
      </c>
      <c r="P7" s="28"/>
      <c r="Q7" s="28"/>
      <c r="R7" s="28"/>
      <c r="S7" s="28"/>
      <c r="T7" s="28"/>
      <c r="U7" s="31"/>
      <c r="V7" s="31"/>
      <c r="W7" s="31"/>
      <c r="X7" s="31"/>
      <c r="Y7" s="31"/>
      <c r="Z7" s="31"/>
      <c r="AA7" s="31"/>
      <c r="AB7" s="31"/>
      <c r="AC7" s="31"/>
      <c r="AD7" s="297" t="s">
        <v>351</v>
      </c>
      <c r="AE7" s="298"/>
      <c r="AF7" s="298"/>
      <c r="AG7" s="298"/>
      <c r="AH7" s="298"/>
      <c r="AI7" s="298"/>
      <c r="AJ7" s="298"/>
      <c r="AK7" s="298"/>
      <c r="AL7" s="298"/>
      <c r="AM7" s="298"/>
      <c r="AN7" s="298"/>
      <c r="AO7" s="298"/>
      <c r="AP7" s="298"/>
      <c r="AQ7" s="298"/>
      <c r="AR7" s="299"/>
      <c r="AS7" s="27" t="s">
        <v>97</v>
      </c>
    </row>
    <row r="8" spans="1:45" ht="15" thickBot="1" x14ac:dyDescent="0.4">
      <c r="B8" s="32"/>
      <c r="C8" s="33" t="s">
        <v>8</v>
      </c>
      <c r="D8" s="34" t="s">
        <v>9</v>
      </c>
      <c r="E8" s="34" t="s">
        <v>14</v>
      </c>
      <c r="F8" s="34" t="s">
        <v>10</v>
      </c>
      <c r="G8" s="34" t="s">
        <v>15</v>
      </c>
      <c r="H8" s="34" t="s">
        <v>2</v>
      </c>
      <c r="I8" s="34" t="s">
        <v>12</v>
      </c>
      <c r="J8" s="34" t="s">
        <v>3</v>
      </c>
      <c r="K8" s="34" t="s">
        <v>4</v>
      </c>
      <c r="L8" s="34" t="s">
        <v>5</v>
      </c>
      <c r="M8" s="34" t="s">
        <v>6</v>
      </c>
      <c r="N8" s="35" t="s">
        <v>7</v>
      </c>
      <c r="O8" s="36" t="s">
        <v>8</v>
      </c>
      <c r="P8" s="34" t="s">
        <v>9</v>
      </c>
      <c r="Q8" s="204" t="s">
        <v>14</v>
      </c>
      <c r="R8" s="34" t="s">
        <v>10</v>
      </c>
      <c r="S8" s="34" t="s">
        <v>11</v>
      </c>
      <c r="T8" s="34" t="s">
        <v>2</v>
      </c>
      <c r="U8" s="34" t="s">
        <v>12</v>
      </c>
      <c r="V8" s="34" t="s">
        <v>3</v>
      </c>
      <c r="W8" s="34" t="s">
        <v>4</v>
      </c>
      <c r="X8" s="34" t="s">
        <v>5</v>
      </c>
      <c r="Y8" s="34" t="s">
        <v>6</v>
      </c>
      <c r="Z8" s="34" t="s">
        <v>7</v>
      </c>
      <c r="AA8" s="34" t="s">
        <v>8</v>
      </c>
      <c r="AB8" s="34"/>
      <c r="AC8" s="204" t="s">
        <v>9</v>
      </c>
      <c r="AD8" s="33" t="s">
        <v>8</v>
      </c>
      <c r="AE8" s="34" t="s">
        <v>9</v>
      </c>
      <c r="AF8" s="34" t="s">
        <v>14</v>
      </c>
      <c r="AG8" s="34" t="s">
        <v>10</v>
      </c>
      <c r="AH8" s="34" t="s">
        <v>11</v>
      </c>
      <c r="AI8" s="34" t="s">
        <v>2</v>
      </c>
      <c r="AJ8" s="243" t="s">
        <v>12</v>
      </c>
      <c r="AK8" s="243" t="s">
        <v>3</v>
      </c>
      <c r="AL8" s="243" t="s">
        <v>4</v>
      </c>
      <c r="AM8" s="243" t="s">
        <v>5</v>
      </c>
      <c r="AN8" s="243" t="s">
        <v>6</v>
      </c>
      <c r="AO8" s="243" t="s">
        <v>7</v>
      </c>
      <c r="AP8" s="243" t="s">
        <v>8</v>
      </c>
      <c r="AQ8" s="243" t="s">
        <v>9</v>
      </c>
      <c r="AR8" s="37" t="s">
        <v>14</v>
      </c>
      <c r="AS8" s="42">
        <v>44317</v>
      </c>
    </row>
    <row r="9" spans="1:45" s="71" customFormat="1" x14ac:dyDescent="0.35">
      <c r="A9" s="171">
        <v>1</v>
      </c>
      <c r="B9" s="64" t="s">
        <v>13</v>
      </c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67"/>
      <c r="O9" s="65"/>
      <c r="P9" s="66"/>
      <c r="Q9" s="66"/>
      <c r="R9" s="66"/>
      <c r="S9" s="66"/>
      <c r="T9" s="66"/>
      <c r="U9" s="224"/>
      <c r="V9" s="224"/>
      <c r="W9" s="224"/>
      <c r="X9" s="224"/>
      <c r="Y9" s="224"/>
      <c r="Z9" s="224"/>
      <c r="AA9" s="224"/>
      <c r="AB9" s="224"/>
      <c r="AC9" s="67"/>
      <c r="AD9" s="68"/>
      <c r="AE9" s="69"/>
      <c r="AF9" s="69"/>
      <c r="AG9" s="69"/>
      <c r="AH9" s="69"/>
      <c r="AI9" s="69"/>
      <c r="AJ9" s="69"/>
      <c r="AK9" s="69"/>
      <c r="AL9" s="247"/>
      <c r="AM9" s="247"/>
      <c r="AN9" s="247"/>
      <c r="AO9" s="247"/>
      <c r="AP9" s="247"/>
      <c r="AQ9" s="247"/>
      <c r="AR9" s="70"/>
      <c r="AS9" s="68"/>
    </row>
    <row r="10" spans="1:45" s="71" customFormat="1" x14ac:dyDescent="0.35">
      <c r="A10" s="171"/>
      <c r="B10" s="72" t="s">
        <v>37</v>
      </c>
      <c r="C10" s="73">
        <v>602951</v>
      </c>
      <c r="D10" s="74">
        <v>603501</v>
      </c>
      <c r="E10" s="74">
        <v>603200</v>
      </c>
      <c r="F10" s="74">
        <v>603676</v>
      </c>
      <c r="G10" s="74">
        <v>604432</v>
      </c>
      <c r="H10" s="74">
        <v>602871</v>
      </c>
      <c r="I10" s="74">
        <v>607254</v>
      </c>
      <c r="J10" s="74">
        <v>609895</v>
      </c>
      <c r="K10" s="74">
        <v>612601</v>
      </c>
      <c r="L10" s="74">
        <v>613710</v>
      </c>
      <c r="M10" s="74">
        <v>614171</v>
      </c>
      <c r="N10" s="75">
        <v>614347</v>
      </c>
      <c r="O10" s="73">
        <v>613915</v>
      </c>
      <c r="P10" s="74">
        <v>612971</v>
      </c>
      <c r="Q10" s="74">
        <v>612731</v>
      </c>
      <c r="R10" s="74">
        <v>612530</v>
      </c>
      <c r="S10" s="74">
        <v>608203</v>
      </c>
      <c r="T10" s="74">
        <v>607617</v>
      </c>
      <c r="U10" s="225">
        <v>604985</v>
      </c>
      <c r="V10" s="225">
        <v>608227</v>
      </c>
      <c r="W10" s="225">
        <v>608812</v>
      </c>
      <c r="X10" s="225">
        <v>610672</v>
      </c>
      <c r="Y10" s="225">
        <v>612124</v>
      </c>
      <c r="Z10" s="225">
        <v>612148</v>
      </c>
      <c r="AA10" s="225">
        <v>611742</v>
      </c>
      <c r="AB10" s="225"/>
      <c r="AC10" s="75"/>
      <c r="AD10" s="76">
        <f>O10-C10</f>
        <v>10964</v>
      </c>
      <c r="AE10" s="77">
        <f>P10-D10</f>
        <v>9470</v>
      </c>
      <c r="AF10" s="77">
        <f>Q10-E10</f>
        <v>9531</v>
      </c>
      <c r="AG10" s="77">
        <f>R10-F10</f>
        <v>8854</v>
      </c>
      <c r="AH10" s="77">
        <f>S10-G10</f>
        <v>3771</v>
      </c>
      <c r="AI10" s="77">
        <f>T10-H10</f>
        <v>4746</v>
      </c>
      <c r="AJ10" s="77">
        <f>U10-I10</f>
        <v>-2269</v>
      </c>
      <c r="AK10" s="77">
        <f>V10-J10</f>
        <v>-1668</v>
      </c>
      <c r="AL10" s="77">
        <f>W10-K10</f>
        <v>-3789</v>
      </c>
      <c r="AM10" s="77">
        <f>X10-L10</f>
        <v>-3038</v>
      </c>
      <c r="AN10" s="77">
        <f>Y10-M10</f>
        <v>-2047</v>
      </c>
      <c r="AO10" s="77">
        <f>Z10-N10</f>
        <v>-2199</v>
      </c>
      <c r="AP10" s="77">
        <f>AA10-O10</f>
        <v>-2173</v>
      </c>
      <c r="AQ10" s="77">
        <f>AB10-P10</f>
        <v>-612971</v>
      </c>
      <c r="AR10" s="79"/>
      <c r="AS10" s="76">
        <f>IF(ISERROR(GETPIVOTDATA("VALUE",'CRS WK pvt'!$I$2,"DT_FILE",AS$8,"CD_CO",AS$6,"TRIM_CAT",TRIM(B10),"TRIM_LINE",A9))=TRUE,0,GETPIVOTDATA("VALUE",'CRS WK pvt'!$I$2,"DT_FILE",AS$8,"CD_CO",AS$6,"TRIM_CAT",TRIM(B10),"TRIM_LINE",A9))</f>
        <v>610989</v>
      </c>
    </row>
    <row r="11" spans="1:45" s="71" customFormat="1" x14ac:dyDescent="0.35">
      <c r="A11" s="171"/>
      <c r="B11" s="254" t="s">
        <v>399</v>
      </c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5"/>
      <c r="O11" s="73"/>
      <c r="P11" s="74"/>
      <c r="Q11" s="74"/>
      <c r="R11" s="74"/>
      <c r="S11" s="74"/>
      <c r="T11" s="74"/>
      <c r="U11" s="225"/>
      <c r="V11" s="225"/>
      <c r="W11" s="253">
        <f>W10-W12</f>
        <v>593646</v>
      </c>
      <c r="X11" s="253">
        <f>X10-X12</f>
        <v>595556</v>
      </c>
      <c r="Y11" s="253">
        <f>Y10-Y12</f>
        <v>597203</v>
      </c>
      <c r="Z11" s="253">
        <f>Z10-Z12</f>
        <v>597487</v>
      </c>
      <c r="AA11" s="253">
        <v>597241</v>
      </c>
      <c r="AB11" s="253"/>
      <c r="AC11" s="75"/>
      <c r="AD11" s="76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9"/>
      <c r="AS11" s="92">
        <f>AS10-AS12</f>
        <v>596795</v>
      </c>
    </row>
    <row r="12" spans="1:45" s="71" customFormat="1" x14ac:dyDescent="0.35">
      <c r="A12" s="171"/>
      <c r="B12" s="254" t="s">
        <v>400</v>
      </c>
      <c r="C12" s="73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5"/>
      <c r="O12" s="73"/>
      <c r="P12" s="74"/>
      <c r="Q12" s="74"/>
      <c r="R12" s="74"/>
      <c r="S12" s="74"/>
      <c r="T12" s="74"/>
      <c r="U12" s="225"/>
      <c r="V12" s="225"/>
      <c r="W12" s="253">
        <v>15166</v>
      </c>
      <c r="X12" s="253">
        <v>15116</v>
      </c>
      <c r="Y12" s="253">
        <v>14921</v>
      </c>
      <c r="Z12" s="253">
        <v>14661</v>
      </c>
      <c r="AA12" s="253">
        <v>14501</v>
      </c>
      <c r="AB12" s="253"/>
      <c r="AC12" s="75"/>
      <c r="AD12" s="76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9"/>
      <c r="AS12" s="76">
        <f>GETPIVOTDATA("VALUE",'CRS ESCO pvt'!$I$3,"DATE_FILE",$AS$8,"COMPANY",$AS$6,"TRIM_CAT","Resdiential-ESCO","TRIM_LINE",A9)</f>
        <v>14194</v>
      </c>
    </row>
    <row r="13" spans="1:45" s="71" customFormat="1" x14ac:dyDescent="0.35">
      <c r="A13" s="171"/>
      <c r="B13" s="72" t="s">
        <v>38</v>
      </c>
      <c r="C13" s="73">
        <v>49913</v>
      </c>
      <c r="D13" s="74">
        <v>49928</v>
      </c>
      <c r="E13" s="74">
        <v>49894</v>
      </c>
      <c r="F13" s="74">
        <v>49858</v>
      </c>
      <c r="G13" s="74">
        <v>49849</v>
      </c>
      <c r="H13" s="74">
        <v>49764</v>
      </c>
      <c r="I13" s="74">
        <v>49822</v>
      </c>
      <c r="J13" s="74">
        <v>49912</v>
      </c>
      <c r="K13" s="74">
        <v>50083</v>
      </c>
      <c r="L13" s="74">
        <v>50100</v>
      </c>
      <c r="M13" s="74">
        <v>50070</v>
      </c>
      <c r="N13" s="75">
        <v>50005</v>
      </c>
      <c r="O13" s="73">
        <v>49874</v>
      </c>
      <c r="P13" s="74">
        <v>49791</v>
      </c>
      <c r="Q13" s="74">
        <v>49705</v>
      </c>
      <c r="R13" s="74">
        <v>49482</v>
      </c>
      <c r="S13" s="74">
        <v>52816</v>
      </c>
      <c r="T13" s="74">
        <v>52484</v>
      </c>
      <c r="U13" s="225">
        <v>53406</v>
      </c>
      <c r="V13" s="225">
        <v>53732</v>
      </c>
      <c r="W13" s="225">
        <v>56113</v>
      </c>
      <c r="X13" s="225">
        <v>56700</v>
      </c>
      <c r="Y13" s="225">
        <v>57496</v>
      </c>
      <c r="Z13" s="225">
        <v>58427</v>
      </c>
      <c r="AA13" s="225">
        <v>59246</v>
      </c>
      <c r="AB13" s="225"/>
      <c r="AC13" s="75"/>
      <c r="AD13" s="76">
        <f>O13-C13</f>
        <v>-39</v>
      </c>
      <c r="AE13" s="77">
        <f>P13-D13</f>
        <v>-137</v>
      </c>
      <c r="AF13" s="77">
        <f>Q13-E13</f>
        <v>-189</v>
      </c>
      <c r="AG13" s="77">
        <f>R13-F13</f>
        <v>-376</v>
      </c>
      <c r="AH13" s="77">
        <f>S13-G13</f>
        <v>2967</v>
      </c>
      <c r="AI13" s="77">
        <f>T13-H13</f>
        <v>2720</v>
      </c>
      <c r="AJ13" s="77">
        <f>U13-I13</f>
        <v>3584</v>
      </c>
      <c r="AK13" s="77">
        <f>V13-J13</f>
        <v>3820</v>
      </c>
      <c r="AL13" s="77">
        <f>W13-K13</f>
        <v>6030</v>
      </c>
      <c r="AM13" s="77">
        <f>X13-L13</f>
        <v>6600</v>
      </c>
      <c r="AN13" s="77">
        <f>Y13-M13</f>
        <v>7426</v>
      </c>
      <c r="AO13" s="77">
        <f>Z13-N13</f>
        <v>8422</v>
      </c>
      <c r="AP13" s="77">
        <f>AA13-O13</f>
        <v>9372</v>
      </c>
      <c r="AQ13" s="77">
        <f>AB13-P13</f>
        <v>-49791</v>
      </c>
      <c r="AR13" s="79"/>
      <c r="AS13" s="76">
        <f>IF(ISERROR(GETPIVOTDATA("VALUE",'CRS WK pvt'!$I$2,"DT_FILE",AS$8,"CD_CO",AS$6,"TRIM_CAT",TRIM(B13),"TRIM_LINE",A9))=TRUE,0,GETPIVOTDATA("VALUE",'CRS WK pvt'!$I$2,"DT_FILE",AS$8,"CD_CO",AS$6,"TRIM_CAT",TRIM(B13),"TRIM_LINE",A9))</f>
        <v>59660</v>
      </c>
    </row>
    <row r="14" spans="1:45" s="71" customFormat="1" x14ac:dyDescent="0.35">
      <c r="A14" s="171"/>
      <c r="B14" s="254" t="s">
        <v>399</v>
      </c>
      <c r="C14" s="73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5"/>
      <c r="O14" s="73"/>
      <c r="P14" s="74"/>
      <c r="Q14" s="74"/>
      <c r="R14" s="74"/>
      <c r="S14" s="74"/>
      <c r="T14" s="74"/>
      <c r="U14" s="225"/>
      <c r="V14" s="225"/>
      <c r="W14" s="253">
        <f>W13-W15</f>
        <v>53549</v>
      </c>
      <c r="X14" s="253">
        <f>X13-X15</f>
        <v>54136</v>
      </c>
      <c r="Y14" s="253">
        <f>Y13-Y15</f>
        <v>54979</v>
      </c>
      <c r="Z14" s="253">
        <f>Z13-Z15</f>
        <v>55921</v>
      </c>
      <c r="AA14" s="253">
        <v>56753</v>
      </c>
      <c r="AB14" s="253"/>
      <c r="AC14" s="75"/>
      <c r="AD14" s="76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9"/>
      <c r="AS14" s="92">
        <f>AS13-AS15</f>
        <v>57211</v>
      </c>
    </row>
    <row r="15" spans="1:45" s="71" customFormat="1" x14ac:dyDescent="0.35">
      <c r="A15" s="171"/>
      <c r="B15" s="254" t="s">
        <v>400</v>
      </c>
      <c r="C15" s="73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5"/>
      <c r="O15" s="73"/>
      <c r="P15" s="74"/>
      <c r="Q15" s="74"/>
      <c r="R15" s="74"/>
      <c r="S15" s="74"/>
      <c r="T15" s="74"/>
      <c r="U15" s="225"/>
      <c r="V15" s="225"/>
      <c r="W15" s="253">
        <v>2564</v>
      </c>
      <c r="X15" s="253">
        <v>2564</v>
      </c>
      <c r="Y15" s="253">
        <v>2517</v>
      </c>
      <c r="Z15" s="253">
        <v>2506</v>
      </c>
      <c r="AA15" s="253">
        <v>2493</v>
      </c>
      <c r="AB15" s="253"/>
      <c r="AC15" s="75"/>
      <c r="AD15" s="76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9"/>
      <c r="AS15" s="76">
        <f>GETPIVOTDATA("VALUE",'CRS ESCO pvt'!$I$3,"DATE_FILE",$AS$8,"COMPANY",$AS$6,"TRIM_CAT","Low Income Resdiential-ESCO","TRIM_LINE",A9)</f>
        <v>2449</v>
      </c>
    </row>
    <row r="16" spans="1:45" s="71" customFormat="1" x14ac:dyDescent="0.35">
      <c r="A16" s="171"/>
      <c r="B16" s="72" t="s">
        <v>39</v>
      </c>
      <c r="C16" s="73">
        <v>37209</v>
      </c>
      <c r="D16" s="74">
        <v>37026</v>
      </c>
      <c r="E16" s="74">
        <v>36798</v>
      </c>
      <c r="F16" s="74">
        <v>36634</v>
      </c>
      <c r="G16" s="74">
        <v>36463</v>
      </c>
      <c r="H16" s="74">
        <v>36351</v>
      </c>
      <c r="I16" s="74">
        <v>36343</v>
      </c>
      <c r="J16" s="74">
        <v>36596</v>
      </c>
      <c r="K16" s="74">
        <v>37173</v>
      </c>
      <c r="L16" s="74">
        <v>37350</v>
      </c>
      <c r="M16" s="74">
        <v>37385</v>
      </c>
      <c r="N16" s="75">
        <v>37373</v>
      </c>
      <c r="O16" s="73">
        <v>37332</v>
      </c>
      <c r="P16" s="74">
        <v>37248</v>
      </c>
      <c r="Q16" s="74">
        <v>37109</v>
      </c>
      <c r="R16" s="74">
        <v>36964</v>
      </c>
      <c r="S16" s="74">
        <v>36883</v>
      </c>
      <c r="T16" s="74">
        <v>36832</v>
      </c>
      <c r="U16" s="225">
        <v>36835</v>
      </c>
      <c r="V16" s="225">
        <v>36965</v>
      </c>
      <c r="W16" s="225">
        <v>37118</v>
      </c>
      <c r="X16" s="225">
        <v>37331</v>
      </c>
      <c r="Y16" s="225">
        <v>37441</v>
      </c>
      <c r="Z16" s="225">
        <v>37473</v>
      </c>
      <c r="AA16" s="225">
        <v>37462</v>
      </c>
      <c r="AB16" s="225"/>
      <c r="AC16" s="75"/>
      <c r="AD16" s="76">
        <f>O16-C16</f>
        <v>123</v>
      </c>
      <c r="AE16" s="77">
        <f>P16-D16</f>
        <v>222</v>
      </c>
      <c r="AF16" s="77">
        <f>Q16-E16</f>
        <v>311</v>
      </c>
      <c r="AG16" s="77">
        <f>R16-F16</f>
        <v>330</v>
      </c>
      <c r="AH16" s="77">
        <f>S16-G16</f>
        <v>420</v>
      </c>
      <c r="AI16" s="77">
        <f>T16-H16</f>
        <v>481</v>
      </c>
      <c r="AJ16" s="77">
        <f>U16-I16</f>
        <v>492</v>
      </c>
      <c r="AK16" s="77">
        <f>V16-J16</f>
        <v>369</v>
      </c>
      <c r="AL16" s="77">
        <f>W16-K16</f>
        <v>-55</v>
      </c>
      <c r="AM16" s="77">
        <f>X16-L16</f>
        <v>-19</v>
      </c>
      <c r="AN16" s="77">
        <f>Y16-M16</f>
        <v>56</v>
      </c>
      <c r="AO16" s="77">
        <f>Z16-N16</f>
        <v>100</v>
      </c>
      <c r="AP16" s="77">
        <f>AA16-O16</f>
        <v>130</v>
      </c>
      <c r="AQ16" s="77">
        <f>AB16-P16</f>
        <v>-37248</v>
      </c>
      <c r="AR16" s="79"/>
      <c r="AS16" s="76">
        <f>IF(ISERROR(GETPIVOTDATA("VALUE",'CRS WK pvt'!$I$2,"DT_FILE",AS$8,"CD_CO",AS$6,"TRIM_CAT",TRIM(B16),"TRIM_LINE",A9))=TRUE,0,GETPIVOTDATA("VALUE",'CRS WK pvt'!$I$2,"DT_FILE",AS$8,"CD_CO",AS$6,"TRIM_CAT",TRIM(B16),"TRIM_LINE",A9))</f>
        <v>37353</v>
      </c>
    </row>
    <row r="17" spans="1:45" s="71" customFormat="1" x14ac:dyDescent="0.35">
      <c r="A17" s="171"/>
      <c r="B17" s="72" t="s">
        <v>40</v>
      </c>
      <c r="C17" s="73">
        <v>12534</v>
      </c>
      <c r="D17" s="74">
        <v>12503</v>
      </c>
      <c r="E17" s="74">
        <v>12463</v>
      </c>
      <c r="F17" s="74">
        <v>12443</v>
      </c>
      <c r="G17" s="74">
        <v>12429</v>
      </c>
      <c r="H17" s="74">
        <v>12409</v>
      </c>
      <c r="I17" s="74">
        <v>12406</v>
      </c>
      <c r="J17" s="74">
        <v>12459</v>
      </c>
      <c r="K17" s="74">
        <v>12535</v>
      </c>
      <c r="L17" s="74">
        <v>12578</v>
      </c>
      <c r="M17" s="74">
        <v>12600</v>
      </c>
      <c r="N17" s="75">
        <v>12597</v>
      </c>
      <c r="O17" s="73">
        <v>12589</v>
      </c>
      <c r="P17" s="74">
        <v>12569</v>
      </c>
      <c r="Q17" s="74">
        <v>12538</v>
      </c>
      <c r="R17" s="74">
        <v>12530</v>
      </c>
      <c r="S17" s="74">
        <v>12533</v>
      </c>
      <c r="T17" s="74">
        <v>12509</v>
      </c>
      <c r="U17" s="225">
        <v>12512</v>
      </c>
      <c r="V17" s="225">
        <v>12529</v>
      </c>
      <c r="W17" s="225">
        <v>12578</v>
      </c>
      <c r="X17" s="225">
        <v>12628</v>
      </c>
      <c r="Y17" s="225">
        <v>12646</v>
      </c>
      <c r="Z17" s="225">
        <v>12652</v>
      </c>
      <c r="AA17" s="225">
        <v>12646</v>
      </c>
      <c r="AB17" s="225"/>
      <c r="AC17" s="75"/>
      <c r="AD17" s="76">
        <f>O17-C17</f>
        <v>55</v>
      </c>
      <c r="AE17" s="77">
        <f>P17-D17</f>
        <v>66</v>
      </c>
      <c r="AF17" s="77">
        <f>Q17-E17</f>
        <v>75</v>
      </c>
      <c r="AG17" s="77">
        <f>R17-F17</f>
        <v>87</v>
      </c>
      <c r="AH17" s="77">
        <f>S17-G17</f>
        <v>104</v>
      </c>
      <c r="AI17" s="77">
        <f>T17-H17</f>
        <v>100</v>
      </c>
      <c r="AJ17" s="77">
        <f>U17-I17</f>
        <v>106</v>
      </c>
      <c r="AK17" s="77">
        <f>V17-J17</f>
        <v>70</v>
      </c>
      <c r="AL17" s="77">
        <f>W17-K17</f>
        <v>43</v>
      </c>
      <c r="AM17" s="77">
        <f>X17-L17</f>
        <v>50</v>
      </c>
      <c r="AN17" s="77">
        <f>Y17-M17</f>
        <v>46</v>
      </c>
      <c r="AO17" s="77">
        <f>Z17-N17</f>
        <v>55</v>
      </c>
      <c r="AP17" s="77">
        <f>AA17-O17</f>
        <v>57</v>
      </c>
      <c r="AQ17" s="77">
        <f>AB17-P17</f>
        <v>-12569</v>
      </c>
      <c r="AR17" s="79"/>
      <c r="AS17" s="76">
        <f>IF(ISERROR(GETPIVOTDATA("VALUE",'CRS WK pvt'!$I$2,"DT_FILE",AS$8,"CD_CO",AS$6,"TRIM_CAT",TRIM(B17),"TRIM_LINE",A9))=TRUE,0,GETPIVOTDATA("VALUE",'CRS WK pvt'!$I$2,"DT_FILE",AS$8,"CD_CO",AS$6,"TRIM_CAT",TRIM(B17),"TRIM_LINE",A9))</f>
        <v>12632</v>
      </c>
    </row>
    <row r="18" spans="1:45" s="71" customFormat="1" x14ac:dyDescent="0.35">
      <c r="A18" s="171"/>
      <c r="B18" s="72" t="s">
        <v>41</v>
      </c>
      <c r="C18" s="73">
        <v>9110</v>
      </c>
      <c r="D18" s="74">
        <v>9110</v>
      </c>
      <c r="E18" s="74">
        <v>9092</v>
      </c>
      <c r="F18" s="74">
        <v>9090</v>
      </c>
      <c r="G18" s="74">
        <v>9085</v>
      </c>
      <c r="H18" s="74">
        <v>9089</v>
      </c>
      <c r="I18" s="74">
        <v>9113</v>
      </c>
      <c r="J18" s="74">
        <v>9154</v>
      </c>
      <c r="K18" s="74">
        <v>9216</v>
      </c>
      <c r="L18" s="74">
        <v>9247</v>
      </c>
      <c r="M18" s="74">
        <v>9283</v>
      </c>
      <c r="N18" s="75">
        <v>9289</v>
      </c>
      <c r="O18" s="73">
        <v>9284</v>
      </c>
      <c r="P18" s="74">
        <v>9273</v>
      </c>
      <c r="Q18" s="74">
        <v>9265</v>
      </c>
      <c r="R18" s="74">
        <v>9260</v>
      </c>
      <c r="S18" s="74">
        <v>9274</v>
      </c>
      <c r="T18" s="74">
        <v>9270</v>
      </c>
      <c r="U18" s="225">
        <v>9282</v>
      </c>
      <c r="V18" s="225">
        <v>9306</v>
      </c>
      <c r="W18" s="225">
        <v>9342</v>
      </c>
      <c r="X18" s="225">
        <v>9368</v>
      </c>
      <c r="Y18" s="225">
        <v>9378</v>
      </c>
      <c r="Z18" s="225">
        <v>9377</v>
      </c>
      <c r="AA18" s="225">
        <v>9375</v>
      </c>
      <c r="AB18" s="225"/>
      <c r="AC18" s="75"/>
      <c r="AD18" s="76">
        <f>O18-C18</f>
        <v>174</v>
      </c>
      <c r="AE18" s="77">
        <f>P18-D18</f>
        <v>163</v>
      </c>
      <c r="AF18" s="77">
        <f>Q18-E18</f>
        <v>173</v>
      </c>
      <c r="AG18" s="77">
        <f>R18-F18</f>
        <v>170</v>
      </c>
      <c r="AH18" s="77">
        <f>S18-G18</f>
        <v>189</v>
      </c>
      <c r="AI18" s="77">
        <f>T18-H18</f>
        <v>181</v>
      </c>
      <c r="AJ18" s="77">
        <f>U18-I18</f>
        <v>169</v>
      </c>
      <c r="AK18" s="77">
        <f>V18-J18</f>
        <v>152</v>
      </c>
      <c r="AL18" s="77">
        <f>W18-K18</f>
        <v>126</v>
      </c>
      <c r="AM18" s="77">
        <f>X18-L18</f>
        <v>121</v>
      </c>
      <c r="AN18" s="77">
        <f>Y18-M18</f>
        <v>95</v>
      </c>
      <c r="AO18" s="77">
        <f>Z18-N18</f>
        <v>88</v>
      </c>
      <c r="AP18" s="77">
        <f>AA18-O18</f>
        <v>91</v>
      </c>
      <c r="AQ18" s="77">
        <f>AB18-P18</f>
        <v>-9273</v>
      </c>
      <c r="AR18" s="79"/>
      <c r="AS18" s="76">
        <f>IF(ISERROR(GETPIVOTDATA("VALUE",'CRS WK pvt'!$I$2,"DT_FILE",AS$8,"CD_CO",AS$6,"TRIM_CAT",TRIM(B18),"TRIM_LINE",A9))=TRUE,0,GETPIVOTDATA("VALUE",'CRS WK pvt'!$I$2,"DT_FILE",AS$8,"CD_CO",AS$6,"TRIM_CAT",TRIM(B18),"TRIM_LINE",A9))</f>
        <v>9373</v>
      </c>
    </row>
    <row r="19" spans="1:45" s="87" customFormat="1" ht="15" thickBot="1" x14ac:dyDescent="0.4">
      <c r="A19" s="172"/>
      <c r="B19" s="80" t="s">
        <v>42</v>
      </c>
      <c r="C19" s="81">
        <f>SUM(C10:C18)</f>
        <v>711717</v>
      </c>
      <c r="D19" s="82">
        <f t="shared" ref="D19:AD19" si="0">SUM(D10:D18)</f>
        <v>712068</v>
      </c>
      <c r="E19" s="82">
        <f t="shared" si="0"/>
        <v>711447</v>
      </c>
      <c r="F19" s="82">
        <f t="shared" si="0"/>
        <v>711701</v>
      </c>
      <c r="G19" s="82">
        <f t="shared" si="0"/>
        <v>712258</v>
      </c>
      <c r="H19" s="82">
        <f t="shared" si="0"/>
        <v>710484</v>
      </c>
      <c r="I19" s="82">
        <f t="shared" si="0"/>
        <v>714938</v>
      </c>
      <c r="J19" s="82">
        <f t="shared" si="0"/>
        <v>718016</v>
      </c>
      <c r="K19" s="82">
        <f t="shared" si="0"/>
        <v>721608</v>
      </c>
      <c r="L19" s="82">
        <f t="shared" si="0"/>
        <v>722985</v>
      </c>
      <c r="M19" s="82">
        <f t="shared" si="0"/>
        <v>723509</v>
      </c>
      <c r="N19" s="83">
        <f t="shared" si="0"/>
        <v>723611</v>
      </c>
      <c r="O19" s="81">
        <f t="shared" si="0"/>
        <v>722994</v>
      </c>
      <c r="P19" s="82">
        <f t="shared" si="0"/>
        <v>721852</v>
      </c>
      <c r="Q19" s="82">
        <f t="shared" si="0"/>
        <v>721348</v>
      </c>
      <c r="R19" s="82">
        <f t="shared" si="0"/>
        <v>720766</v>
      </c>
      <c r="S19" s="82">
        <f t="shared" si="0"/>
        <v>719709</v>
      </c>
      <c r="T19" s="82">
        <f t="shared" si="0"/>
        <v>718712</v>
      </c>
      <c r="U19" s="82">
        <f t="shared" si="0"/>
        <v>717020</v>
      </c>
      <c r="V19" s="82">
        <f t="shared" si="0"/>
        <v>720759</v>
      </c>
      <c r="W19" s="82">
        <f>SUM(W10+W13+W16+W17+W18)</f>
        <v>723963</v>
      </c>
      <c r="X19" s="82">
        <f>SUM(X10+X13+X16+X17+X18)</f>
        <v>726699</v>
      </c>
      <c r="Y19" s="82">
        <v>729085</v>
      </c>
      <c r="Z19" s="226">
        <v>730077</v>
      </c>
      <c r="AA19" s="226">
        <v>730471</v>
      </c>
      <c r="AB19" s="226"/>
      <c r="AC19" s="83"/>
      <c r="AD19" s="84">
        <f t="shared" si="0"/>
        <v>11277</v>
      </c>
      <c r="AE19" s="85">
        <f t="shared" ref="AE19:AF19" si="1">SUM(AE10:AE18)</f>
        <v>9784</v>
      </c>
      <c r="AF19" s="85">
        <f t="shared" si="1"/>
        <v>9901</v>
      </c>
      <c r="AG19" s="85">
        <f t="shared" ref="AG19:AH19" si="2">SUM(AG10:AG18)</f>
        <v>9065</v>
      </c>
      <c r="AH19" s="85">
        <f t="shared" si="2"/>
        <v>7451</v>
      </c>
      <c r="AI19" s="85">
        <f t="shared" ref="AI19:AJ19" si="3">SUM(AI10:AI18)</f>
        <v>8228</v>
      </c>
      <c r="AJ19" s="85">
        <f t="shared" si="3"/>
        <v>2082</v>
      </c>
      <c r="AK19" s="85">
        <f t="shared" ref="AK19:AL19" si="4">SUM(AK10:AK18)</f>
        <v>2743</v>
      </c>
      <c r="AL19" s="85">
        <f t="shared" si="4"/>
        <v>2355</v>
      </c>
      <c r="AM19" s="85">
        <f t="shared" ref="AM19:AN19" si="5">SUM(AM10:AM18)</f>
        <v>3714</v>
      </c>
      <c r="AN19" s="85">
        <f t="shared" si="5"/>
        <v>5576</v>
      </c>
      <c r="AO19" s="85">
        <f t="shared" ref="AO19:AP19" si="6">SUM(AO10:AO18)</f>
        <v>6466</v>
      </c>
      <c r="AP19" s="85">
        <f t="shared" si="6"/>
        <v>7477</v>
      </c>
      <c r="AQ19" s="85">
        <f t="shared" ref="AQ19" si="7">SUM(AQ10:AQ18)</f>
        <v>-721852</v>
      </c>
      <c r="AR19" s="86"/>
      <c r="AS19" s="84">
        <f>AS10+AS13+AS16+AS17+AS18</f>
        <v>730007</v>
      </c>
    </row>
    <row r="20" spans="1:45" s="71" customFormat="1" x14ac:dyDescent="0.35">
      <c r="A20" s="171">
        <f>+A9+1</f>
        <v>2</v>
      </c>
      <c r="B20" s="88" t="s">
        <v>16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1"/>
      <c r="O20" s="89"/>
      <c r="P20" s="90"/>
      <c r="Q20" s="90"/>
      <c r="R20" s="90"/>
      <c r="S20" s="90"/>
      <c r="T20" s="90"/>
      <c r="U20" s="227"/>
      <c r="V20" s="227"/>
      <c r="W20" s="227"/>
      <c r="X20" s="227"/>
      <c r="Y20" s="227"/>
      <c r="Z20" s="227"/>
      <c r="AA20" s="227"/>
      <c r="AB20" s="227"/>
      <c r="AC20" s="91"/>
      <c r="AD20" s="92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4"/>
      <c r="AS20" s="92"/>
    </row>
    <row r="21" spans="1:45" s="71" customFormat="1" x14ac:dyDescent="0.35">
      <c r="A21" s="171"/>
      <c r="B21" s="72" t="s">
        <v>37</v>
      </c>
      <c r="C21" s="95">
        <v>106380</v>
      </c>
      <c r="D21" s="96">
        <v>110547</v>
      </c>
      <c r="E21" s="96">
        <v>111188</v>
      </c>
      <c r="F21" s="96">
        <v>102978</v>
      </c>
      <c r="G21" s="96">
        <v>106543</v>
      </c>
      <c r="H21" s="96">
        <v>103064</v>
      </c>
      <c r="I21" s="96">
        <v>100104</v>
      </c>
      <c r="J21" s="96">
        <v>94758</v>
      </c>
      <c r="K21" s="96">
        <v>101192</v>
      </c>
      <c r="L21" s="96">
        <v>101308</v>
      </c>
      <c r="M21" s="96">
        <v>99505</v>
      </c>
      <c r="N21" s="97">
        <v>104473</v>
      </c>
      <c r="O21" s="95">
        <v>111192</v>
      </c>
      <c r="P21" s="96">
        <v>112458</v>
      </c>
      <c r="Q21" s="96">
        <v>109855</v>
      </c>
      <c r="R21" s="96">
        <v>109974</v>
      </c>
      <c r="S21" s="96">
        <v>106469</v>
      </c>
      <c r="T21" s="96">
        <v>104834</v>
      </c>
      <c r="U21" s="228">
        <v>101285</v>
      </c>
      <c r="V21" s="228">
        <v>104211</v>
      </c>
      <c r="W21" s="228">
        <v>106114</v>
      </c>
      <c r="X21" s="228">
        <v>101882</v>
      </c>
      <c r="Y21" s="228">
        <v>99226</v>
      </c>
      <c r="Z21" s="228">
        <v>100242</v>
      </c>
      <c r="AA21" s="228">
        <v>98835</v>
      </c>
      <c r="AB21" s="228"/>
      <c r="AC21" s="97"/>
      <c r="AD21" s="98">
        <f>O21-C21</f>
        <v>4812</v>
      </c>
      <c r="AE21" s="99">
        <f>P21-D21</f>
        <v>1911</v>
      </c>
      <c r="AF21" s="99">
        <f>Q21-E21</f>
        <v>-1333</v>
      </c>
      <c r="AG21" s="99">
        <f>R21-F21</f>
        <v>6996</v>
      </c>
      <c r="AH21" s="99">
        <f>S21-G21</f>
        <v>-74</v>
      </c>
      <c r="AI21" s="99">
        <f>T21-H21</f>
        <v>1770</v>
      </c>
      <c r="AJ21" s="99">
        <f>U21-I21</f>
        <v>1181</v>
      </c>
      <c r="AK21" s="99">
        <f>V21-J21</f>
        <v>9453</v>
      </c>
      <c r="AL21" s="99">
        <f>W21-K21</f>
        <v>4922</v>
      </c>
      <c r="AM21" s="99">
        <f>X21-L21</f>
        <v>574</v>
      </c>
      <c r="AN21" s="99">
        <f>Y21-M21</f>
        <v>-279</v>
      </c>
      <c r="AO21" s="99">
        <f>Z21-N21</f>
        <v>-4231</v>
      </c>
      <c r="AP21" s="99">
        <f>AA21-O21</f>
        <v>-12357</v>
      </c>
      <c r="AQ21" s="99">
        <f>AB21-P21</f>
        <v>-112458</v>
      </c>
      <c r="AR21" s="100"/>
      <c r="AS21" s="76">
        <f>IF(ISERROR(GETPIVOTDATA("VALUE",'CRS WK pvt'!$I$2,"DT_FILE",AS$8,"CD_CO",AS$6,"TRIM_CAT",TRIM(B21),"TRIM_LINE",A20))=TRUE,0,GETPIVOTDATA("VALUE",'CRS WK pvt'!$I$2,"DT_FILE",AS$8,"CD_CO",AS$6,"TRIM_CAT",TRIM(B21),"TRIM_LINE",A20))</f>
        <v>103735</v>
      </c>
    </row>
    <row r="22" spans="1:45" s="71" customFormat="1" x14ac:dyDescent="0.35">
      <c r="A22" s="171"/>
      <c r="B22" s="254" t="s">
        <v>399</v>
      </c>
      <c r="C22" s="95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7"/>
      <c r="O22" s="95"/>
      <c r="P22" s="96"/>
      <c r="Q22" s="96"/>
      <c r="R22" s="96"/>
      <c r="S22" s="96"/>
      <c r="T22" s="96"/>
      <c r="U22" s="228"/>
      <c r="V22" s="228"/>
      <c r="W22" s="253">
        <f>W21-W23</f>
        <v>103227</v>
      </c>
      <c r="X22" s="253">
        <f>X21-X23</f>
        <v>99069</v>
      </c>
      <c r="Y22" s="253">
        <f>Y21-Y23</f>
        <v>96577</v>
      </c>
      <c r="Z22" s="253">
        <f>Z21-Z23</f>
        <v>97558</v>
      </c>
      <c r="AA22" s="253">
        <v>96311</v>
      </c>
      <c r="AB22" s="253"/>
      <c r="AC22" s="97"/>
      <c r="AD22" s="98"/>
      <c r="AE22" s="99"/>
      <c r="AF22" s="99"/>
      <c r="AG22" s="99"/>
      <c r="AH22" s="99"/>
      <c r="AI22" s="99"/>
      <c r="AJ22" s="99"/>
      <c r="AK22" s="99"/>
      <c r="AL22" s="99"/>
      <c r="AM22" s="99"/>
      <c r="AN22" s="99"/>
      <c r="AO22" s="99"/>
      <c r="AP22" s="99"/>
      <c r="AQ22" s="99"/>
      <c r="AR22" s="100"/>
      <c r="AS22" s="92">
        <f>AS21-AS23</f>
        <v>101147</v>
      </c>
    </row>
    <row r="23" spans="1:45" s="71" customFormat="1" x14ac:dyDescent="0.35">
      <c r="A23" s="171"/>
      <c r="B23" s="254" t="s">
        <v>400</v>
      </c>
      <c r="C23" s="95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7"/>
      <c r="O23" s="95"/>
      <c r="P23" s="96"/>
      <c r="Q23" s="96"/>
      <c r="R23" s="96"/>
      <c r="S23" s="96"/>
      <c r="T23" s="96"/>
      <c r="U23" s="228"/>
      <c r="V23" s="228"/>
      <c r="W23" s="253">
        <v>2887</v>
      </c>
      <c r="X23" s="253">
        <v>2813</v>
      </c>
      <c r="Y23" s="253">
        <v>2649</v>
      </c>
      <c r="Z23" s="253">
        <v>2684</v>
      </c>
      <c r="AA23" s="253">
        <v>2524</v>
      </c>
      <c r="AB23" s="253"/>
      <c r="AC23" s="97"/>
      <c r="AD23" s="98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99"/>
      <c r="AP23" s="99"/>
      <c r="AQ23" s="99"/>
      <c r="AR23" s="100"/>
      <c r="AS23" s="76">
        <f>GETPIVOTDATA("VALUE",'CRS ESCO pvt'!$I$3,"DATE_FILE",$AS$8,"COMPANY",$AS$6,"TRIM_CAT","Resdiential-ESCO","TRIM_LINE",A20)</f>
        <v>2588</v>
      </c>
    </row>
    <row r="24" spans="1:45" s="71" customFormat="1" x14ac:dyDescent="0.35">
      <c r="A24" s="171"/>
      <c r="B24" s="72" t="s">
        <v>38</v>
      </c>
      <c r="C24" s="95">
        <v>23107</v>
      </c>
      <c r="D24" s="96">
        <v>23430</v>
      </c>
      <c r="E24" s="96">
        <v>24732</v>
      </c>
      <c r="F24" s="96">
        <v>23312</v>
      </c>
      <c r="G24" s="96">
        <v>24061</v>
      </c>
      <c r="H24" s="96">
        <v>23897</v>
      </c>
      <c r="I24" s="96">
        <v>23718</v>
      </c>
      <c r="J24" s="96">
        <v>23068</v>
      </c>
      <c r="K24" s="96">
        <v>24022</v>
      </c>
      <c r="L24" s="96">
        <v>24960</v>
      </c>
      <c r="M24" s="96">
        <v>24005</v>
      </c>
      <c r="N24" s="97">
        <v>22769</v>
      </c>
      <c r="O24" s="95">
        <v>23228</v>
      </c>
      <c r="P24" s="96">
        <v>23409</v>
      </c>
      <c r="Q24" s="96">
        <v>22749</v>
      </c>
      <c r="R24" s="96">
        <v>23424</v>
      </c>
      <c r="S24" s="96">
        <v>25158</v>
      </c>
      <c r="T24" s="96">
        <v>25025</v>
      </c>
      <c r="U24" s="228">
        <v>25104</v>
      </c>
      <c r="V24" s="228">
        <v>25538</v>
      </c>
      <c r="W24" s="228">
        <v>27150</v>
      </c>
      <c r="X24" s="228">
        <v>28145</v>
      </c>
      <c r="Y24" s="228">
        <v>26386</v>
      </c>
      <c r="Z24" s="228">
        <v>26671</v>
      </c>
      <c r="AA24" s="228">
        <v>26430</v>
      </c>
      <c r="AB24" s="228"/>
      <c r="AC24" s="97"/>
      <c r="AD24" s="98">
        <f>O24-C24</f>
        <v>121</v>
      </c>
      <c r="AE24" s="99">
        <f>P24-D24</f>
        <v>-21</v>
      </c>
      <c r="AF24" s="99">
        <f>Q24-E24</f>
        <v>-1983</v>
      </c>
      <c r="AG24" s="99">
        <f>R24-F24</f>
        <v>112</v>
      </c>
      <c r="AH24" s="99">
        <f>S24-G24</f>
        <v>1097</v>
      </c>
      <c r="AI24" s="99">
        <f>T24-H24</f>
        <v>1128</v>
      </c>
      <c r="AJ24" s="99">
        <f>U24-I24</f>
        <v>1386</v>
      </c>
      <c r="AK24" s="99">
        <f>V24-J24</f>
        <v>2470</v>
      </c>
      <c r="AL24" s="99">
        <f>W24-K24</f>
        <v>3128</v>
      </c>
      <c r="AM24" s="99">
        <f>X24-L24</f>
        <v>3185</v>
      </c>
      <c r="AN24" s="99">
        <f>Y24-M24</f>
        <v>2381</v>
      </c>
      <c r="AO24" s="99">
        <f>Z24-N24</f>
        <v>3902</v>
      </c>
      <c r="AP24" s="99">
        <f>AA24-O24</f>
        <v>3202</v>
      </c>
      <c r="AQ24" s="99">
        <f>AB24-P24</f>
        <v>-23409</v>
      </c>
      <c r="AR24" s="100"/>
      <c r="AS24" s="76">
        <f>IF(ISERROR(GETPIVOTDATA("VALUE",'CRS WK pvt'!$I$2,"DT_FILE",AS$8,"CD_CO",AS$6,"TRIM_CAT",TRIM(B24),"TRIM_LINE",A20))=TRUE,0,GETPIVOTDATA("VALUE",'CRS WK pvt'!$I$2,"DT_FILE",AS$8,"CD_CO",AS$6,"TRIM_CAT",TRIM(B24),"TRIM_LINE",A20))</f>
        <v>27643</v>
      </c>
    </row>
    <row r="25" spans="1:45" s="71" customFormat="1" x14ac:dyDescent="0.35">
      <c r="A25" s="171"/>
      <c r="B25" s="254" t="s">
        <v>399</v>
      </c>
      <c r="C25" s="95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7"/>
      <c r="O25" s="95"/>
      <c r="P25" s="96"/>
      <c r="Q25" s="96"/>
      <c r="R25" s="96"/>
      <c r="S25" s="96"/>
      <c r="T25" s="96"/>
      <c r="U25" s="228"/>
      <c r="V25" s="228"/>
      <c r="W25" s="253">
        <f>W24-W26</f>
        <v>26097</v>
      </c>
      <c r="X25" s="253">
        <f>X24-X26</f>
        <v>27074</v>
      </c>
      <c r="Y25" s="253">
        <f>Y24-Y26</f>
        <v>25492</v>
      </c>
      <c r="Z25" s="253">
        <f>Z24-Z26</f>
        <v>25762</v>
      </c>
      <c r="AA25" s="253">
        <v>25526</v>
      </c>
      <c r="AB25" s="253"/>
      <c r="AC25" s="97"/>
      <c r="AD25" s="98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100"/>
      <c r="AS25" s="92">
        <f>AS24-AS26</f>
        <v>26709</v>
      </c>
    </row>
    <row r="26" spans="1:45" s="71" customFormat="1" x14ac:dyDescent="0.35">
      <c r="A26" s="171"/>
      <c r="B26" s="254" t="s">
        <v>400</v>
      </c>
      <c r="C26" s="95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7"/>
      <c r="O26" s="95"/>
      <c r="P26" s="96"/>
      <c r="Q26" s="96"/>
      <c r="R26" s="96"/>
      <c r="S26" s="96"/>
      <c r="T26" s="96"/>
      <c r="U26" s="228"/>
      <c r="V26" s="228"/>
      <c r="W26" s="253">
        <v>1053</v>
      </c>
      <c r="X26" s="253">
        <v>1071</v>
      </c>
      <c r="Y26" s="253">
        <v>894</v>
      </c>
      <c r="Z26" s="253">
        <v>909</v>
      </c>
      <c r="AA26" s="253">
        <v>904</v>
      </c>
      <c r="AB26" s="253"/>
      <c r="AC26" s="97"/>
      <c r="AD26" s="98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100"/>
      <c r="AS26" s="76">
        <f>GETPIVOTDATA("VALUE",'CRS ESCO pvt'!$I$3,"DATE_FILE",$AS$8,"COMPANY",$AS$6,"TRIM_CAT","Low Income Resdiential-ESCO","TRIM_LINE",A20)</f>
        <v>934</v>
      </c>
    </row>
    <row r="27" spans="1:45" s="71" customFormat="1" x14ac:dyDescent="0.35">
      <c r="A27" s="171"/>
      <c r="B27" s="72" t="s">
        <v>39</v>
      </c>
      <c r="C27" s="95">
        <v>6632</v>
      </c>
      <c r="D27" s="96">
        <v>7194</v>
      </c>
      <c r="E27" s="96">
        <v>6516</v>
      </c>
      <c r="F27" s="96">
        <v>5628</v>
      </c>
      <c r="G27" s="96">
        <v>5803</v>
      </c>
      <c r="H27" s="96">
        <v>5601</v>
      </c>
      <c r="I27" s="96">
        <v>5301</v>
      </c>
      <c r="J27" s="96">
        <v>5060</v>
      </c>
      <c r="K27" s="96">
        <v>5830</v>
      </c>
      <c r="L27" s="96">
        <v>6532</v>
      </c>
      <c r="M27" s="96">
        <v>5961</v>
      </c>
      <c r="N27" s="97">
        <v>6669</v>
      </c>
      <c r="O27" s="95">
        <v>7078</v>
      </c>
      <c r="P27" s="96">
        <v>8932</v>
      </c>
      <c r="Q27" s="96">
        <v>8487</v>
      </c>
      <c r="R27" s="96">
        <v>7797</v>
      </c>
      <c r="S27" s="96">
        <v>6879</v>
      </c>
      <c r="T27" s="96">
        <v>6720</v>
      </c>
      <c r="U27" s="228">
        <v>6143</v>
      </c>
      <c r="V27" s="228">
        <v>6495</v>
      </c>
      <c r="W27" s="228">
        <v>7002</v>
      </c>
      <c r="X27" s="228">
        <v>6781</v>
      </c>
      <c r="Y27" s="228">
        <v>7099</v>
      </c>
      <c r="Z27" s="228">
        <v>6996</v>
      </c>
      <c r="AA27" s="228">
        <v>6071</v>
      </c>
      <c r="AB27" s="228"/>
      <c r="AC27" s="97"/>
      <c r="AD27" s="98">
        <f>O27-C27</f>
        <v>446</v>
      </c>
      <c r="AE27" s="99">
        <f>P27-D27</f>
        <v>1738</v>
      </c>
      <c r="AF27" s="99">
        <f>Q27-E27</f>
        <v>1971</v>
      </c>
      <c r="AG27" s="99">
        <f>R27-F27</f>
        <v>2169</v>
      </c>
      <c r="AH27" s="99">
        <f>S27-G27</f>
        <v>1076</v>
      </c>
      <c r="AI27" s="99">
        <f>T27-H27</f>
        <v>1119</v>
      </c>
      <c r="AJ27" s="99">
        <f>U27-I27</f>
        <v>842</v>
      </c>
      <c r="AK27" s="99">
        <f>V27-J27</f>
        <v>1435</v>
      </c>
      <c r="AL27" s="99">
        <f>W27-K27</f>
        <v>1172</v>
      </c>
      <c r="AM27" s="99">
        <f>X27-L27</f>
        <v>249</v>
      </c>
      <c r="AN27" s="99">
        <f>Y27-M27</f>
        <v>1138</v>
      </c>
      <c r="AO27" s="99">
        <f>Z27-N27</f>
        <v>327</v>
      </c>
      <c r="AP27" s="99">
        <f>AA27-O27</f>
        <v>-1007</v>
      </c>
      <c r="AQ27" s="99">
        <f>AB27-P27</f>
        <v>-8932</v>
      </c>
      <c r="AR27" s="100"/>
      <c r="AS27" s="76">
        <f>IF(ISERROR(GETPIVOTDATA("VALUE",'CRS WK pvt'!$I$2,"DT_FILE",AS$8,"CD_CO",AS$6,"TRIM_CAT",TRIM(B27),"TRIM_LINE",A20))=TRUE,0,GETPIVOTDATA("VALUE",'CRS WK pvt'!$I$2,"DT_FILE",AS$8,"CD_CO",AS$6,"TRIM_CAT",TRIM(B27),"TRIM_LINE",A20))</f>
        <v>6140</v>
      </c>
    </row>
    <row r="28" spans="1:45" s="71" customFormat="1" x14ac:dyDescent="0.35">
      <c r="A28" s="171"/>
      <c r="B28" s="72" t="s">
        <v>40</v>
      </c>
      <c r="C28" s="95">
        <v>2033</v>
      </c>
      <c r="D28" s="96">
        <v>2174</v>
      </c>
      <c r="E28" s="96">
        <v>2006</v>
      </c>
      <c r="F28" s="96">
        <v>1726</v>
      </c>
      <c r="G28" s="96">
        <v>1790</v>
      </c>
      <c r="H28" s="96">
        <v>1736</v>
      </c>
      <c r="I28" s="96">
        <v>1655</v>
      </c>
      <c r="J28" s="96">
        <v>1652</v>
      </c>
      <c r="K28" s="96">
        <v>1817</v>
      </c>
      <c r="L28" s="96">
        <v>2069</v>
      </c>
      <c r="M28" s="96">
        <v>1722</v>
      </c>
      <c r="N28" s="97">
        <v>1958</v>
      </c>
      <c r="O28" s="95">
        <v>2109</v>
      </c>
      <c r="P28" s="96">
        <v>2951</v>
      </c>
      <c r="Q28" s="96">
        <v>2759</v>
      </c>
      <c r="R28" s="96">
        <v>2536</v>
      </c>
      <c r="S28" s="96">
        <v>2209</v>
      </c>
      <c r="T28" s="96">
        <v>2127</v>
      </c>
      <c r="U28" s="228">
        <v>1987</v>
      </c>
      <c r="V28" s="228">
        <v>2187</v>
      </c>
      <c r="W28" s="228">
        <v>2289</v>
      </c>
      <c r="X28" s="228">
        <v>2294</v>
      </c>
      <c r="Y28" s="228">
        <v>2493</v>
      </c>
      <c r="Z28" s="228">
        <v>2431</v>
      </c>
      <c r="AA28" s="228">
        <v>2029</v>
      </c>
      <c r="AB28" s="228"/>
      <c r="AC28" s="97"/>
      <c r="AD28" s="98">
        <f>O28-C28</f>
        <v>76</v>
      </c>
      <c r="AE28" s="99">
        <f>P28-D28</f>
        <v>777</v>
      </c>
      <c r="AF28" s="99">
        <f>Q28-E28</f>
        <v>753</v>
      </c>
      <c r="AG28" s="99">
        <f>R28-F28</f>
        <v>810</v>
      </c>
      <c r="AH28" s="99">
        <f>S28-G28</f>
        <v>419</v>
      </c>
      <c r="AI28" s="99">
        <f>T28-H28</f>
        <v>391</v>
      </c>
      <c r="AJ28" s="99">
        <f>U28-I28</f>
        <v>332</v>
      </c>
      <c r="AK28" s="99">
        <f>V28-J28</f>
        <v>535</v>
      </c>
      <c r="AL28" s="99">
        <f>W28-K28</f>
        <v>472</v>
      </c>
      <c r="AM28" s="99">
        <f>X28-L28</f>
        <v>225</v>
      </c>
      <c r="AN28" s="99">
        <f>Y28-M28</f>
        <v>771</v>
      </c>
      <c r="AO28" s="99">
        <f>Z28-N28</f>
        <v>473</v>
      </c>
      <c r="AP28" s="99">
        <f>AA28-O28</f>
        <v>-80</v>
      </c>
      <c r="AQ28" s="99">
        <f>AB28-P28</f>
        <v>-2951</v>
      </c>
      <c r="AR28" s="100"/>
      <c r="AS28" s="76">
        <f>IF(ISERROR(GETPIVOTDATA("VALUE",'CRS WK pvt'!$I$2,"DT_FILE",AS$8,"CD_CO",AS$6,"TRIM_CAT",TRIM(B28),"TRIM_LINE",A20))=TRUE,0,GETPIVOTDATA("VALUE",'CRS WK pvt'!$I$2,"DT_FILE",AS$8,"CD_CO",AS$6,"TRIM_CAT",TRIM(B28),"TRIM_LINE",A20))</f>
        <v>1978</v>
      </c>
    </row>
    <row r="29" spans="1:45" s="71" customFormat="1" x14ac:dyDescent="0.35">
      <c r="A29" s="171"/>
      <c r="B29" s="72" t="s">
        <v>41</v>
      </c>
      <c r="C29" s="95">
        <v>1811</v>
      </c>
      <c r="D29" s="96">
        <v>1744</v>
      </c>
      <c r="E29" s="96">
        <v>1635</v>
      </c>
      <c r="F29" s="96">
        <v>1405</v>
      </c>
      <c r="G29" s="96">
        <v>1497</v>
      </c>
      <c r="H29" s="96">
        <v>1373</v>
      </c>
      <c r="I29" s="96">
        <v>1378</v>
      </c>
      <c r="J29" s="96">
        <v>1373</v>
      </c>
      <c r="K29" s="96">
        <v>1534</v>
      </c>
      <c r="L29" s="96">
        <v>1742</v>
      </c>
      <c r="M29" s="96">
        <v>1472</v>
      </c>
      <c r="N29" s="97">
        <v>1780</v>
      </c>
      <c r="O29" s="95">
        <v>1768</v>
      </c>
      <c r="P29" s="96">
        <v>2411</v>
      </c>
      <c r="Q29" s="96">
        <v>2409</v>
      </c>
      <c r="R29" s="96">
        <v>2215</v>
      </c>
      <c r="S29" s="96">
        <v>1891</v>
      </c>
      <c r="T29" s="96">
        <v>1980</v>
      </c>
      <c r="U29" s="228">
        <v>1903</v>
      </c>
      <c r="V29" s="228">
        <v>1918</v>
      </c>
      <c r="W29" s="228">
        <v>1969</v>
      </c>
      <c r="X29" s="228">
        <v>1953</v>
      </c>
      <c r="Y29" s="228">
        <v>2173</v>
      </c>
      <c r="Z29" s="228">
        <v>2063</v>
      </c>
      <c r="AA29" s="228">
        <v>1706</v>
      </c>
      <c r="AB29" s="228"/>
      <c r="AC29" s="97"/>
      <c r="AD29" s="98">
        <f>O29-C29</f>
        <v>-43</v>
      </c>
      <c r="AE29" s="99">
        <f>P29-D29</f>
        <v>667</v>
      </c>
      <c r="AF29" s="99">
        <f>Q29-E29</f>
        <v>774</v>
      </c>
      <c r="AG29" s="99">
        <f>R29-F29</f>
        <v>810</v>
      </c>
      <c r="AH29" s="99">
        <f>S29-G29</f>
        <v>394</v>
      </c>
      <c r="AI29" s="99">
        <f>T29-H29</f>
        <v>607</v>
      </c>
      <c r="AJ29" s="99">
        <f>U29-I29</f>
        <v>525</v>
      </c>
      <c r="AK29" s="99">
        <f>V29-J29</f>
        <v>545</v>
      </c>
      <c r="AL29" s="99">
        <f>W29-K29</f>
        <v>435</v>
      </c>
      <c r="AM29" s="99">
        <f>X29-L29</f>
        <v>211</v>
      </c>
      <c r="AN29" s="99">
        <f>Y29-M29</f>
        <v>701</v>
      </c>
      <c r="AO29" s="99">
        <f>Z29-N29</f>
        <v>283</v>
      </c>
      <c r="AP29" s="99">
        <f>AA29-O29</f>
        <v>-62</v>
      </c>
      <c r="AQ29" s="99">
        <f>AB29-P29</f>
        <v>-2411</v>
      </c>
      <c r="AR29" s="100"/>
      <c r="AS29" s="76">
        <f>IF(ISERROR(GETPIVOTDATA("VALUE",'CRS WK pvt'!$I$2,"DT_FILE",AS$8,"CD_CO",AS$6,"TRIM_CAT",TRIM(B29),"TRIM_LINE",A20))=TRUE,0,GETPIVOTDATA("VALUE",'CRS WK pvt'!$I$2,"DT_FILE",AS$8,"CD_CO",AS$6,"TRIM_CAT",TRIM(B29),"TRIM_LINE",A20))</f>
        <v>1628</v>
      </c>
    </row>
    <row r="30" spans="1:45" s="87" customFormat="1" x14ac:dyDescent="0.35">
      <c r="A30" s="173"/>
      <c r="B30" s="72" t="s">
        <v>42</v>
      </c>
      <c r="C30" s="159">
        <f t="shared" ref="C30:V30" si="8">SUM(C21:C29)</f>
        <v>139963</v>
      </c>
      <c r="D30" s="160">
        <f t="shared" si="8"/>
        <v>145089</v>
      </c>
      <c r="E30" s="160">
        <f t="shared" si="8"/>
        <v>146077</v>
      </c>
      <c r="F30" s="160">
        <f t="shared" si="8"/>
        <v>135049</v>
      </c>
      <c r="G30" s="160">
        <f t="shared" si="8"/>
        <v>139694</v>
      </c>
      <c r="H30" s="160">
        <f t="shared" si="8"/>
        <v>135671</v>
      </c>
      <c r="I30" s="160">
        <f t="shared" si="8"/>
        <v>132156</v>
      </c>
      <c r="J30" s="160">
        <f t="shared" si="8"/>
        <v>125911</v>
      </c>
      <c r="K30" s="160">
        <f t="shared" si="8"/>
        <v>134395</v>
      </c>
      <c r="L30" s="160">
        <f t="shared" si="8"/>
        <v>136611</v>
      </c>
      <c r="M30" s="160">
        <f t="shared" si="8"/>
        <v>132665</v>
      </c>
      <c r="N30" s="161">
        <f t="shared" si="8"/>
        <v>137649</v>
      </c>
      <c r="O30" s="159">
        <f t="shared" si="8"/>
        <v>145375</v>
      </c>
      <c r="P30" s="160">
        <f t="shared" si="8"/>
        <v>150161</v>
      </c>
      <c r="Q30" s="160">
        <f t="shared" si="8"/>
        <v>146259</v>
      </c>
      <c r="R30" s="160">
        <f t="shared" si="8"/>
        <v>145946</v>
      </c>
      <c r="S30" s="160">
        <f t="shared" si="8"/>
        <v>142606</v>
      </c>
      <c r="T30" s="160">
        <f t="shared" si="8"/>
        <v>140686</v>
      </c>
      <c r="U30" s="160">
        <f t="shared" si="8"/>
        <v>136422</v>
      </c>
      <c r="V30" s="160">
        <f t="shared" si="8"/>
        <v>140349</v>
      </c>
      <c r="W30" s="160">
        <f>SUM(W21+W24+W27+W28+W29)</f>
        <v>144524</v>
      </c>
      <c r="X30" s="160">
        <f>SUM(X21+X24+X27+X28+X29)</f>
        <v>141055</v>
      </c>
      <c r="Y30" s="160">
        <v>137377</v>
      </c>
      <c r="Z30" s="229">
        <v>138403</v>
      </c>
      <c r="AA30" s="229">
        <v>135071</v>
      </c>
      <c r="AB30" s="229"/>
      <c r="AC30" s="161"/>
      <c r="AD30" s="101">
        <f>SUM(AD21:AD29)</f>
        <v>5412</v>
      </c>
      <c r="AE30" s="162">
        <f t="shared" ref="AE30:AF30" si="9">SUM(AE21:AE29)</f>
        <v>5072</v>
      </c>
      <c r="AF30" s="162">
        <f t="shared" si="9"/>
        <v>182</v>
      </c>
      <c r="AG30" s="162">
        <f t="shared" ref="AG30:AH30" si="10">SUM(AG21:AG29)</f>
        <v>10897</v>
      </c>
      <c r="AH30" s="162">
        <f t="shared" si="10"/>
        <v>2912</v>
      </c>
      <c r="AI30" s="162">
        <f t="shared" ref="AI30:AJ30" si="11">SUM(AI21:AI29)</f>
        <v>5015</v>
      </c>
      <c r="AJ30" s="162">
        <f t="shared" si="11"/>
        <v>4266</v>
      </c>
      <c r="AK30" s="162">
        <f t="shared" ref="AK30:AL30" si="12">SUM(AK21:AK29)</f>
        <v>14438</v>
      </c>
      <c r="AL30" s="162">
        <f t="shared" si="12"/>
        <v>10129</v>
      </c>
      <c r="AM30" s="162">
        <f t="shared" ref="AM30:AN30" si="13">SUM(AM21:AM29)</f>
        <v>4444</v>
      </c>
      <c r="AN30" s="162">
        <f t="shared" si="13"/>
        <v>4712</v>
      </c>
      <c r="AO30" s="162">
        <f t="shared" ref="AO30:AP30" si="14">SUM(AO21:AO29)</f>
        <v>754</v>
      </c>
      <c r="AP30" s="162">
        <f t="shared" si="14"/>
        <v>-10304</v>
      </c>
      <c r="AQ30" s="162">
        <f t="shared" ref="AQ30" si="15">SUM(AQ21:AQ29)</f>
        <v>-150161</v>
      </c>
      <c r="AR30" s="163"/>
      <c r="AS30" s="162">
        <f>AS21+AS24+AS27+AS28+AS29</f>
        <v>141124</v>
      </c>
    </row>
    <row r="31" spans="1:45" s="71" customFormat="1" x14ac:dyDescent="0.35">
      <c r="A31" s="171">
        <f>+A20+1</f>
        <v>3</v>
      </c>
      <c r="B31" s="102" t="s">
        <v>18</v>
      </c>
      <c r="C31" s="103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5"/>
      <c r="O31" s="103"/>
      <c r="P31" s="104"/>
      <c r="Q31" s="104"/>
      <c r="R31" s="104"/>
      <c r="S31" s="104"/>
      <c r="T31" s="104"/>
      <c r="U31" s="230"/>
      <c r="V31" s="230"/>
      <c r="W31" s="230"/>
      <c r="X31" s="230"/>
      <c r="Y31" s="230"/>
      <c r="Z31" s="230"/>
      <c r="AA31" s="230"/>
      <c r="AB31" s="230"/>
      <c r="AC31" s="105"/>
      <c r="AD31" s="106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8"/>
      <c r="AS31" s="106"/>
    </row>
    <row r="32" spans="1:45" s="71" customFormat="1" x14ac:dyDescent="0.35">
      <c r="A32" s="169"/>
      <c r="B32" s="72" t="s">
        <v>37</v>
      </c>
      <c r="C32" s="95">
        <v>43997</v>
      </c>
      <c r="D32" s="96">
        <v>44421</v>
      </c>
      <c r="E32" s="96">
        <v>40863</v>
      </c>
      <c r="F32" s="96">
        <v>32940</v>
      </c>
      <c r="G32" s="96">
        <v>38740</v>
      </c>
      <c r="H32" s="96">
        <v>33304</v>
      </c>
      <c r="I32" s="96">
        <v>36052</v>
      </c>
      <c r="J32" s="96">
        <v>33576</v>
      </c>
      <c r="K32" s="96">
        <v>40142</v>
      </c>
      <c r="L32" s="96">
        <v>40216</v>
      </c>
      <c r="M32" s="96">
        <v>41401</v>
      </c>
      <c r="N32" s="97">
        <v>43945</v>
      </c>
      <c r="O32" s="95">
        <v>47151</v>
      </c>
      <c r="P32" s="96">
        <v>39422</v>
      </c>
      <c r="Q32" s="96">
        <v>32598</v>
      </c>
      <c r="R32" s="96">
        <v>33808</v>
      </c>
      <c r="S32" s="96">
        <v>30081</v>
      </c>
      <c r="T32" s="96">
        <v>31675</v>
      </c>
      <c r="U32" s="228">
        <v>30820</v>
      </c>
      <c r="V32" s="228">
        <v>33955</v>
      </c>
      <c r="W32" s="228">
        <v>36009</v>
      </c>
      <c r="X32" s="228">
        <v>34441</v>
      </c>
      <c r="Y32" s="228">
        <v>36349</v>
      </c>
      <c r="Z32" s="228">
        <v>38989</v>
      </c>
      <c r="AA32" s="228">
        <v>38068</v>
      </c>
      <c r="AB32" s="228"/>
      <c r="AC32" s="97"/>
      <c r="AD32" s="98">
        <f>O32-C32</f>
        <v>3154</v>
      </c>
      <c r="AE32" s="99">
        <f>P32-D32</f>
        <v>-4999</v>
      </c>
      <c r="AF32" s="99">
        <f>Q32-E32</f>
        <v>-8265</v>
      </c>
      <c r="AG32" s="99">
        <f>R32-F32</f>
        <v>868</v>
      </c>
      <c r="AH32" s="99">
        <f>S32-G32</f>
        <v>-8659</v>
      </c>
      <c r="AI32" s="99">
        <f>T32-H32</f>
        <v>-1629</v>
      </c>
      <c r="AJ32" s="99">
        <f>U32-I32</f>
        <v>-5232</v>
      </c>
      <c r="AK32" s="99">
        <f>V32-J32</f>
        <v>379</v>
      </c>
      <c r="AL32" s="99">
        <f>W32-K32</f>
        <v>-4133</v>
      </c>
      <c r="AM32" s="99">
        <f>X32-L32</f>
        <v>-5775</v>
      </c>
      <c r="AN32" s="99">
        <f>Y32-M32</f>
        <v>-5052</v>
      </c>
      <c r="AO32" s="99">
        <f>Z32-N32</f>
        <v>-4956</v>
      </c>
      <c r="AP32" s="99">
        <f>AA32-O32</f>
        <v>-9083</v>
      </c>
      <c r="AQ32" s="99">
        <f>AB32-P32</f>
        <v>-39422</v>
      </c>
      <c r="AR32" s="100"/>
      <c r="AS32" s="76">
        <f>IF(ISERROR(GETPIVOTDATA("VALUE",'CRS WK pvt'!$I$2,"DT_FILE",AS$8,"CD_CO",AS$6,"TRIM_CAT",TRIM(B32),"TRIM_LINE",A31))=TRUE,0,GETPIVOTDATA("VALUE",'CRS WK pvt'!$I$2,"DT_FILE",AS$8,"CD_CO",AS$6,"TRIM_CAT",TRIM(B32),"TRIM_LINE",A31))</f>
        <v>36994</v>
      </c>
    </row>
    <row r="33" spans="1:45" s="71" customFormat="1" x14ac:dyDescent="0.35">
      <c r="A33" s="169"/>
      <c r="B33" s="254" t="s">
        <v>399</v>
      </c>
      <c r="C33" s="95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7"/>
      <c r="O33" s="95"/>
      <c r="P33" s="96"/>
      <c r="Q33" s="96"/>
      <c r="R33" s="96"/>
      <c r="S33" s="96"/>
      <c r="T33" s="96"/>
      <c r="U33" s="228"/>
      <c r="V33" s="228"/>
      <c r="W33" s="253">
        <f>W32-W34</f>
        <v>34715</v>
      </c>
      <c r="X33" s="253">
        <f>X32-X34</f>
        <v>33248</v>
      </c>
      <c r="Y33" s="253">
        <f>Y32-Y34</f>
        <v>35212</v>
      </c>
      <c r="Z33" s="253">
        <f>Z32-Z34</f>
        <v>37790</v>
      </c>
      <c r="AA33" s="253">
        <v>36817</v>
      </c>
      <c r="AB33" s="253"/>
      <c r="AC33" s="97"/>
      <c r="AD33" s="98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99"/>
      <c r="AP33" s="99"/>
      <c r="AQ33" s="99"/>
      <c r="AR33" s="100"/>
      <c r="AS33" s="92">
        <f>AS32-AS34</f>
        <v>35941</v>
      </c>
    </row>
    <row r="34" spans="1:45" s="71" customFormat="1" x14ac:dyDescent="0.35">
      <c r="A34" s="169"/>
      <c r="B34" s="254" t="s">
        <v>400</v>
      </c>
      <c r="C34" s="95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7"/>
      <c r="O34" s="95"/>
      <c r="P34" s="96"/>
      <c r="Q34" s="96"/>
      <c r="R34" s="96"/>
      <c r="S34" s="96"/>
      <c r="T34" s="96"/>
      <c r="U34" s="228"/>
      <c r="V34" s="228"/>
      <c r="W34" s="253">
        <v>1294</v>
      </c>
      <c r="X34" s="253">
        <v>1193</v>
      </c>
      <c r="Y34" s="253">
        <v>1137</v>
      </c>
      <c r="Z34" s="253">
        <v>1199</v>
      </c>
      <c r="AA34" s="253">
        <v>1251</v>
      </c>
      <c r="AB34" s="253"/>
      <c r="AC34" s="97"/>
      <c r="AD34" s="98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100"/>
      <c r="AS34" s="76">
        <f>GETPIVOTDATA("VALUE",'CRS ESCO pvt'!$I$3,"DATE_FILE",$AS$8,"COMPANY",$AS$6,"TRIM_CAT","Resdiential-ESCO","TRIM_LINE",A31)</f>
        <v>1053</v>
      </c>
    </row>
    <row r="35" spans="1:45" s="71" customFormat="1" x14ac:dyDescent="0.35">
      <c r="A35" s="169"/>
      <c r="B35" s="72" t="s">
        <v>38</v>
      </c>
      <c r="C35" s="95">
        <v>5308</v>
      </c>
      <c r="D35" s="96">
        <v>5241</v>
      </c>
      <c r="E35" s="96">
        <v>5983</v>
      </c>
      <c r="F35" s="96">
        <v>4415</v>
      </c>
      <c r="G35" s="96">
        <v>4455</v>
      </c>
      <c r="H35" s="96">
        <v>3611</v>
      </c>
      <c r="I35" s="96">
        <v>3952</v>
      </c>
      <c r="J35" s="96">
        <v>3663</v>
      </c>
      <c r="K35" s="96">
        <v>4425</v>
      </c>
      <c r="L35" s="96">
        <v>4959</v>
      </c>
      <c r="M35" s="96">
        <v>4990</v>
      </c>
      <c r="N35" s="97">
        <v>4381</v>
      </c>
      <c r="O35" s="95">
        <v>5018</v>
      </c>
      <c r="P35" s="96">
        <v>4399</v>
      </c>
      <c r="Q35" s="96">
        <v>3631</v>
      </c>
      <c r="R35" s="96">
        <v>4657</v>
      </c>
      <c r="S35" s="96">
        <v>3658</v>
      </c>
      <c r="T35" s="96">
        <v>3669</v>
      </c>
      <c r="U35" s="228">
        <v>3487</v>
      </c>
      <c r="V35" s="228">
        <v>3738</v>
      </c>
      <c r="W35" s="228">
        <v>4417</v>
      </c>
      <c r="X35" s="228">
        <v>4978</v>
      </c>
      <c r="Y35" s="228">
        <v>4591</v>
      </c>
      <c r="Z35" s="228">
        <v>5482</v>
      </c>
      <c r="AA35" s="228">
        <v>5335</v>
      </c>
      <c r="AB35" s="228"/>
      <c r="AC35" s="97"/>
      <c r="AD35" s="98">
        <f>O35-C35</f>
        <v>-290</v>
      </c>
      <c r="AE35" s="99">
        <f>P35-D35</f>
        <v>-842</v>
      </c>
      <c r="AF35" s="99">
        <f>Q35-E35</f>
        <v>-2352</v>
      </c>
      <c r="AG35" s="99">
        <f>R35-F35</f>
        <v>242</v>
      </c>
      <c r="AH35" s="99">
        <f>S35-G35</f>
        <v>-797</v>
      </c>
      <c r="AI35" s="99">
        <f>T35-H35</f>
        <v>58</v>
      </c>
      <c r="AJ35" s="99">
        <f>U35-I35</f>
        <v>-465</v>
      </c>
      <c r="AK35" s="99">
        <f>V35-J35</f>
        <v>75</v>
      </c>
      <c r="AL35" s="99">
        <f>W35-K35</f>
        <v>-8</v>
      </c>
      <c r="AM35" s="99">
        <f>X35-L35</f>
        <v>19</v>
      </c>
      <c r="AN35" s="99">
        <f>Y35-M35</f>
        <v>-399</v>
      </c>
      <c r="AO35" s="99">
        <f>Z35-N35</f>
        <v>1101</v>
      </c>
      <c r="AP35" s="99">
        <f>AA35-O35</f>
        <v>317</v>
      </c>
      <c r="AQ35" s="99">
        <f>AB35-P35</f>
        <v>-4399</v>
      </c>
      <c r="AR35" s="100"/>
      <c r="AS35" s="76">
        <f>IF(ISERROR(GETPIVOTDATA("VALUE",'CRS WK pvt'!$I$2,"DT_FILE",AS$8,"CD_CO",AS$6,"TRIM_CAT",TRIM(B35),"TRIM_LINE",A31))=TRUE,0,GETPIVOTDATA("VALUE",'CRS WK pvt'!$I$2,"DT_FILE",AS$8,"CD_CO",AS$6,"TRIM_CAT",TRIM(B35),"TRIM_LINE",A31))</f>
        <v>5571</v>
      </c>
    </row>
    <row r="36" spans="1:45" s="71" customFormat="1" x14ac:dyDescent="0.35">
      <c r="A36" s="169"/>
      <c r="B36" s="252" t="s">
        <v>399</v>
      </c>
      <c r="C36" s="95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7"/>
      <c r="O36" s="95"/>
      <c r="P36" s="96"/>
      <c r="Q36" s="96"/>
      <c r="R36" s="96"/>
      <c r="S36" s="96"/>
      <c r="T36" s="96"/>
      <c r="U36" s="228"/>
      <c r="V36" s="228"/>
      <c r="W36" s="253">
        <f>W35-W37</f>
        <v>4060</v>
      </c>
      <c r="X36" s="253">
        <f>X35-X37</f>
        <v>4609</v>
      </c>
      <c r="Y36" s="253">
        <f>Y35-Y37</f>
        <v>4319</v>
      </c>
      <c r="Z36" s="253">
        <f>Z35-Z37</f>
        <v>5179</v>
      </c>
      <c r="AA36" s="253">
        <v>5043</v>
      </c>
      <c r="AB36" s="253"/>
      <c r="AC36" s="97"/>
      <c r="AD36" s="98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100"/>
      <c r="AS36" s="92">
        <f>AS35-AS37</f>
        <v>5268</v>
      </c>
    </row>
    <row r="37" spans="1:45" s="71" customFormat="1" x14ac:dyDescent="0.35">
      <c r="A37" s="169"/>
      <c r="B37" s="252" t="s">
        <v>400</v>
      </c>
      <c r="C37" s="95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7"/>
      <c r="O37" s="95"/>
      <c r="P37" s="96"/>
      <c r="Q37" s="96"/>
      <c r="R37" s="96"/>
      <c r="S37" s="96"/>
      <c r="T37" s="96"/>
      <c r="U37" s="228"/>
      <c r="V37" s="228"/>
      <c r="W37" s="253">
        <v>357</v>
      </c>
      <c r="X37" s="253">
        <v>369</v>
      </c>
      <c r="Y37" s="253">
        <v>272</v>
      </c>
      <c r="Z37" s="253">
        <v>303</v>
      </c>
      <c r="AA37" s="253">
        <v>292</v>
      </c>
      <c r="AB37" s="253"/>
      <c r="AC37" s="97"/>
      <c r="AD37" s="98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100"/>
      <c r="AS37" s="76">
        <f>GETPIVOTDATA("VALUE",'CRS ESCO pvt'!$I$3,"DATE_FILE",$AS$8,"COMPANY",$AS$6,"TRIM_CAT","Low Income Resdiential-ESCO","TRIM_LINE",A31)</f>
        <v>303</v>
      </c>
    </row>
    <row r="38" spans="1:45" s="71" customFormat="1" x14ac:dyDescent="0.35">
      <c r="A38" s="169"/>
      <c r="B38" s="72" t="s">
        <v>39</v>
      </c>
      <c r="C38" s="95">
        <v>3546</v>
      </c>
      <c r="D38" s="96">
        <v>3827</v>
      </c>
      <c r="E38" s="96">
        <v>2820</v>
      </c>
      <c r="F38" s="96">
        <v>2144</v>
      </c>
      <c r="G38" s="96">
        <v>2632</v>
      </c>
      <c r="H38" s="96">
        <v>2295</v>
      </c>
      <c r="I38" s="96">
        <v>2331</v>
      </c>
      <c r="J38" s="96">
        <v>2204</v>
      </c>
      <c r="K38" s="96">
        <v>3011</v>
      </c>
      <c r="L38" s="96">
        <v>3536</v>
      </c>
      <c r="M38" s="96">
        <v>3075</v>
      </c>
      <c r="N38" s="97">
        <v>3449</v>
      </c>
      <c r="O38" s="95">
        <v>3614</v>
      </c>
      <c r="P38" s="96">
        <v>4321</v>
      </c>
      <c r="Q38" s="96">
        <v>3191</v>
      </c>
      <c r="R38" s="96">
        <v>2950</v>
      </c>
      <c r="S38" s="96">
        <v>2426</v>
      </c>
      <c r="T38" s="96">
        <v>2417</v>
      </c>
      <c r="U38" s="228">
        <v>2125</v>
      </c>
      <c r="V38" s="228">
        <v>2607</v>
      </c>
      <c r="W38" s="228">
        <v>3219</v>
      </c>
      <c r="X38" s="228">
        <v>3140</v>
      </c>
      <c r="Y38" s="228">
        <v>3650</v>
      </c>
      <c r="Z38" s="228">
        <v>3601</v>
      </c>
      <c r="AA38" s="228">
        <v>2866</v>
      </c>
      <c r="AB38" s="228"/>
      <c r="AC38" s="97"/>
      <c r="AD38" s="98">
        <f>O38-C38</f>
        <v>68</v>
      </c>
      <c r="AE38" s="99">
        <f>P38-D38</f>
        <v>494</v>
      </c>
      <c r="AF38" s="99">
        <f>Q38-E38</f>
        <v>371</v>
      </c>
      <c r="AG38" s="99">
        <f>R38-F38</f>
        <v>806</v>
      </c>
      <c r="AH38" s="99">
        <f>S38-G38</f>
        <v>-206</v>
      </c>
      <c r="AI38" s="99">
        <f>T38-H38</f>
        <v>122</v>
      </c>
      <c r="AJ38" s="99">
        <f>U38-I38</f>
        <v>-206</v>
      </c>
      <c r="AK38" s="99">
        <f>V38-J38</f>
        <v>403</v>
      </c>
      <c r="AL38" s="99">
        <f>W38-K38</f>
        <v>208</v>
      </c>
      <c r="AM38" s="99">
        <f>X38-L38</f>
        <v>-396</v>
      </c>
      <c r="AN38" s="99">
        <f>Y38-M38</f>
        <v>575</v>
      </c>
      <c r="AO38" s="99">
        <f>Z38-N38</f>
        <v>152</v>
      </c>
      <c r="AP38" s="99">
        <f>AA38-O38</f>
        <v>-748</v>
      </c>
      <c r="AQ38" s="99">
        <f>AB38-P38</f>
        <v>-4321</v>
      </c>
      <c r="AR38" s="100"/>
      <c r="AS38" s="76">
        <f>IF(ISERROR(GETPIVOTDATA("VALUE",'CRS WK pvt'!$I$2,"DT_FILE",AS$8,"CD_CO",AS$6,"TRIM_CAT",TRIM(B38),"TRIM_LINE",A31))=TRUE,0,GETPIVOTDATA("VALUE",'CRS WK pvt'!$I$2,"DT_FILE",AS$8,"CD_CO",AS$6,"TRIM_CAT",TRIM(B38),"TRIM_LINE",A31))</f>
        <v>2668</v>
      </c>
    </row>
    <row r="39" spans="1:45" s="71" customFormat="1" x14ac:dyDescent="0.35">
      <c r="A39" s="169"/>
      <c r="B39" s="72" t="s">
        <v>40</v>
      </c>
      <c r="C39" s="95">
        <v>1202</v>
      </c>
      <c r="D39" s="96">
        <v>1308</v>
      </c>
      <c r="E39" s="96">
        <v>1081</v>
      </c>
      <c r="F39" s="96">
        <v>803</v>
      </c>
      <c r="G39" s="96">
        <v>850</v>
      </c>
      <c r="H39" s="96">
        <v>797</v>
      </c>
      <c r="I39" s="96">
        <v>811</v>
      </c>
      <c r="J39" s="96">
        <v>892</v>
      </c>
      <c r="K39" s="96">
        <v>1024</v>
      </c>
      <c r="L39" s="96">
        <v>1199</v>
      </c>
      <c r="M39" s="96">
        <v>953</v>
      </c>
      <c r="N39" s="97">
        <v>1148</v>
      </c>
      <c r="O39" s="95">
        <v>1209</v>
      </c>
      <c r="P39" s="96">
        <v>1692</v>
      </c>
      <c r="Q39" s="96">
        <v>1199</v>
      </c>
      <c r="R39" s="96">
        <v>1048</v>
      </c>
      <c r="S39" s="96">
        <v>836</v>
      </c>
      <c r="T39" s="96">
        <v>840</v>
      </c>
      <c r="U39" s="228">
        <v>730</v>
      </c>
      <c r="V39" s="228">
        <v>992</v>
      </c>
      <c r="W39" s="228">
        <v>1164</v>
      </c>
      <c r="X39" s="228">
        <v>1173</v>
      </c>
      <c r="Y39" s="228">
        <v>1410</v>
      </c>
      <c r="Z39" s="228">
        <v>1357</v>
      </c>
      <c r="AA39" s="228">
        <v>1108</v>
      </c>
      <c r="AB39" s="228"/>
      <c r="AC39" s="97"/>
      <c r="AD39" s="98">
        <f>O39-C39</f>
        <v>7</v>
      </c>
      <c r="AE39" s="99">
        <f>P39-D39</f>
        <v>384</v>
      </c>
      <c r="AF39" s="99">
        <f>Q39-E39</f>
        <v>118</v>
      </c>
      <c r="AG39" s="99">
        <f>R39-F39</f>
        <v>245</v>
      </c>
      <c r="AH39" s="99">
        <f>S39-G39</f>
        <v>-14</v>
      </c>
      <c r="AI39" s="99">
        <f>T39-H39</f>
        <v>43</v>
      </c>
      <c r="AJ39" s="99">
        <f>U39-I39</f>
        <v>-81</v>
      </c>
      <c r="AK39" s="99">
        <f>V39-J39</f>
        <v>100</v>
      </c>
      <c r="AL39" s="99">
        <f>W39-K39</f>
        <v>140</v>
      </c>
      <c r="AM39" s="99">
        <f>X39-L39</f>
        <v>-26</v>
      </c>
      <c r="AN39" s="99">
        <f>Y39-M39</f>
        <v>457</v>
      </c>
      <c r="AO39" s="99">
        <f>Z39-N39</f>
        <v>209</v>
      </c>
      <c r="AP39" s="99">
        <f>AA39-O39</f>
        <v>-101</v>
      </c>
      <c r="AQ39" s="99">
        <f>AB39-P39</f>
        <v>-1692</v>
      </c>
      <c r="AR39" s="100"/>
      <c r="AS39" s="76">
        <f>IF(ISERROR(GETPIVOTDATA("VALUE",'CRS WK pvt'!$I$2,"DT_FILE",AS$8,"CD_CO",AS$6,"TRIM_CAT",TRIM(B39),"TRIM_LINE",A31))=TRUE,0,GETPIVOTDATA("VALUE",'CRS WK pvt'!$I$2,"DT_FILE",AS$8,"CD_CO",AS$6,"TRIM_CAT",TRIM(B39),"TRIM_LINE",A31))</f>
        <v>959</v>
      </c>
    </row>
    <row r="40" spans="1:45" s="71" customFormat="1" x14ac:dyDescent="0.35">
      <c r="A40" s="169"/>
      <c r="B40" s="72" t="s">
        <v>41</v>
      </c>
      <c r="C40" s="95">
        <v>1189</v>
      </c>
      <c r="D40" s="96">
        <v>1071</v>
      </c>
      <c r="E40" s="96">
        <v>906</v>
      </c>
      <c r="F40" s="96">
        <v>707</v>
      </c>
      <c r="G40" s="96">
        <v>774</v>
      </c>
      <c r="H40" s="96">
        <v>619</v>
      </c>
      <c r="I40" s="96">
        <v>685</v>
      </c>
      <c r="J40" s="96">
        <v>755</v>
      </c>
      <c r="K40" s="96">
        <v>895</v>
      </c>
      <c r="L40" s="96">
        <v>1043</v>
      </c>
      <c r="M40" s="96">
        <v>917</v>
      </c>
      <c r="N40" s="97">
        <v>1134</v>
      </c>
      <c r="O40" s="95">
        <v>1086</v>
      </c>
      <c r="P40" s="96">
        <v>1467</v>
      </c>
      <c r="Q40" s="96">
        <v>1147</v>
      </c>
      <c r="R40" s="96">
        <v>973</v>
      </c>
      <c r="S40" s="96">
        <v>730</v>
      </c>
      <c r="T40" s="96">
        <v>857</v>
      </c>
      <c r="U40" s="228">
        <v>756</v>
      </c>
      <c r="V40" s="228">
        <v>847</v>
      </c>
      <c r="W40" s="228">
        <v>1026</v>
      </c>
      <c r="X40" s="228">
        <v>1058</v>
      </c>
      <c r="Y40" s="228">
        <v>1349</v>
      </c>
      <c r="Z40" s="228">
        <v>1191</v>
      </c>
      <c r="AA40" s="228">
        <v>1044</v>
      </c>
      <c r="AB40" s="228"/>
      <c r="AC40" s="97"/>
      <c r="AD40" s="98">
        <f>O40-C40</f>
        <v>-103</v>
      </c>
      <c r="AE40" s="99">
        <f>P40-D40</f>
        <v>396</v>
      </c>
      <c r="AF40" s="99">
        <f>Q40-E40</f>
        <v>241</v>
      </c>
      <c r="AG40" s="99">
        <f>R40-F40</f>
        <v>266</v>
      </c>
      <c r="AH40" s="99">
        <f>S40-G40</f>
        <v>-44</v>
      </c>
      <c r="AI40" s="99">
        <f>T40-H40</f>
        <v>238</v>
      </c>
      <c r="AJ40" s="99">
        <f>U40-I40</f>
        <v>71</v>
      </c>
      <c r="AK40" s="99">
        <f>V40-J40</f>
        <v>92</v>
      </c>
      <c r="AL40" s="99">
        <f>W40-K40</f>
        <v>131</v>
      </c>
      <c r="AM40" s="99">
        <f>X40-L40</f>
        <v>15</v>
      </c>
      <c r="AN40" s="99">
        <f>Y40-M40</f>
        <v>432</v>
      </c>
      <c r="AO40" s="99">
        <f>Z40-N40</f>
        <v>57</v>
      </c>
      <c r="AP40" s="99">
        <f>AA40-O40</f>
        <v>-42</v>
      </c>
      <c r="AQ40" s="99">
        <f>AB40-P40</f>
        <v>-1467</v>
      </c>
      <c r="AR40" s="100"/>
      <c r="AS40" s="76">
        <f>IF(ISERROR(GETPIVOTDATA("VALUE",'CRS WK pvt'!$I$2,"DT_FILE",AS$8,"CD_CO",AS$6,"TRIM_CAT",TRIM(B40),"TRIM_LINE",A31))=TRUE,0,GETPIVOTDATA("VALUE",'CRS WK pvt'!$I$2,"DT_FILE",AS$8,"CD_CO",AS$6,"TRIM_CAT",TRIM(B40),"TRIM_LINE",A31))</f>
        <v>843</v>
      </c>
    </row>
    <row r="41" spans="1:45" s="87" customFormat="1" x14ac:dyDescent="0.35">
      <c r="A41" s="173"/>
      <c r="B41" s="72" t="s">
        <v>42</v>
      </c>
      <c r="C41" s="159">
        <f t="shared" ref="C41:V41" si="16">SUM(C32:C40)</f>
        <v>55242</v>
      </c>
      <c r="D41" s="160">
        <f t="shared" si="16"/>
        <v>55868</v>
      </c>
      <c r="E41" s="160">
        <f t="shared" si="16"/>
        <v>51653</v>
      </c>
      <c r="F41" s="160">
        <f t="shared" si="16"/>
        <v>41009</v>
      </c>
      <c r="G41" s="160">
        <f t="shared" si="16"/>
        <v>47451</v>
      </c>
      <c r="H41" s="160">
        <f t="shared" si="16"/>
        <v>40626</v>
      </c>
      <c r="I41" s="160">
        <f t="shared" si="16"/>
        <v>43831</v>
      </c>
      <c r="J41" s="160">
        <f t="shared" si="16"/>
        <v>41090</v>
      </c>
      <c r="K41" s="160">
        <f t="shared" si="16"/>
        <v>49497</v>
      </c>
      <c r="L41" s="160">
        <f t="shared" si="16"/>
        <v>50953</v>
      </c>
      <c r="M41" s="160">
        <f t="shared" si="16"/>
        <v>51336</v>
      </c>
      <c r="N41" s="161">
        <f t="shared" si="16"/>
        <v>54057</v>
      </c>
      <c r="O41" s="159">
        <f t="shared" si="16"/>
        <v>58078</v>
      </c>
      <c r="P41" s="160">
        <f t="shared" si="16"/>
        <v>51301</v>
      </c>
      <c r="Q41" s="160">
        <f t="shared" si="16"/>
        <v>41766</v>
      </c>
      <c r="R41" s="160">
        <f t="shared" si="16"/>
        <v>43436</v>
      </c>
      <c r="S41" s="160">
        <f t="shared" si="16"/>
        <v>37731</v>
      </c>
      <c r="T41" s="160">
        <f t="shared" si="16"/>
        <v>39458</v>
      </c>
      <c r="U41" s="160">
        <f t="shared" si="16"/>
        <v>37918</v>
      </c>
      <c r="V41" s="160">
        <f t="shared" si="16"/>
        <v>42139</v>
      </c>
      <c r="W41" s="160">
        <f>SUM(W32+W35+W38+W39+W40)</f>
        <v>45835</v>
      </c>
      <c r="X41" s="160">
        <f>SUM(X32+X35+X38+X39+X40)</f>
        <v>44790</v>
      </c>
      <c r="Y41" s="160">
        <v>47349</v>
      </c>
      <c r="Z41" s="160">
        <v>50620</v>
      </c>
      <c r="AA41" s="160">
        <v>48421</v>
      </c>
      <c r="AB41" s="229"/>
      <c r="AC41" s="161"/>
      <c r="AD41" s="101">
        <f>SUM(AD32:AD40)</f>
        <v>2836</v>
      </c>
      <c r="AE41" s="162">
        <f t="shared" ref="AE41:AF41" si="17">SUM(AE32:AE40)</f>
        <v>-4567</v>
      </c>
      <c r="AF41" s="162">
        <f t="shared" si="17"/>
        <v>-9887</v>
      </c>
      <c r="AG41" s="162">
        <f t="shared" ref="AG41:AH41" si="18">SUM(AG32:AG40)</f>
        <v>2427</v>
      </c>
      <c r="AH41" s="162">
        <f t="shared" si="18"/>
        <v>-9720</v>
      </c>
      <c r="AI41" s="162">
        <f t="shared" ref="AI41:AJ41" si="19">SUM(AI32:AI40)</f>
        <v>-1168</v>
      </c>
      <c r="AJ41" s="162">
        <f t="shared" si="19"/>
        <v>-5913</v>
      </c>
      <c r="AK41" s="162">
        <f t="shared" ref="AK41:AL41" si="20">SUM(AK32:AK40)</f>
        <v>1049</v>
      </c>
      <c r="AL41" s="162">
        <f t="shared" si="20"/>
        <v>-3662</v>
      </c>
      <c r="AM41" s="162">
        <f t="shared" ref="AM41:AN41" si="21">SUM(AM32:AM40)</f>
        <v>-6163</v>
      </c>
      <c r="AN41" s="162">
        <f t="shared" si="21"/>
        <v>-3987</v>
      </c>
      <c r="AO41" s="162">
        <f t="shared" ref="AO41:AP41" si="22">SUM(AO32:AO40)</f>
        <v>-3437</v>
      </c>
      <c r="AP41" s="162">
        <f t="shared" si="22"/>
        <v>-9657</v>
      </c>
      <c r="AQ41" s="162">
        <f t="shared" ref="AQ41" si="23">SUM(AQ32:AQ40)</f>
        <v>-51301</v>
      </c>
      <c r="AR41" s="163"/>
      <c r="AS41" s="162">
        <f>AS32+AS35+AS38+AS39+AS40</f>
        <v>47035</v>
      </c>
    </row>
    <row r="42" spans="1:45" s="71" customFormat="1" x14ac:dyDescent="0.35">
      <c r="A42" s="171">
        <f>+A31+1</f>
        <v>4</v>
      </c>
      <c r="B42" s="102" t="s">
        <v>19</v>
      </c>
      <c r="C42" s="103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5"/>
      <c r="O42" s="103"/>
      <c r="P42" s="104"/>
      <c r="Q42" s="104"/>
      <c r="R42" s="104"/>
      <c r="S42" s="104"/>
      <c r="T42" s="104"/>
      <c r="U42" s="230"/>
      <c r="V42" s="230"/>
      <c r="W42" s="230"/>
      <c r="X42" s="230"/>
      <c r="Y42" s="230"/>
      <c r="Z42" s="230"/>
      <c r="AA42" s="230"/>
      <c r="AB42" s="230"/>
      <c r="AC42" s="105"/>
      <c r="AD42" s="106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8"/>
      <c r="AS42" s="106"/>
    </row>
    <row r="43" spans="1:45" s="71" customFormat="1" x14ac:dyDescent="0.35">
      <c r="A43" s="171"/>
      <c r="B43" s="72" t="s">
        <v>37</v>
      </c>
      <c r="C43" s="95">
        <v>18975</v>
      </c>
      <c r="D43" s="96">
        <v>21912</v>
      </c>
      <c r="E43" s="96">
        <v>23311</v>
      </c>
      <c r="F43" s="96">
        <v>20080</v>
      </c>
      <c r="G43" s="96">
        <v>16268</v>
      </c>
      <c r="H43" s="96">
        <v>18221</v>
      </c>
      <c r="I43" s="96">
        <v>14039</v>
      </c>
      <c r="J43" s="96">
        <v>14369</v>
      </c>
      <c r="K43" s="96">
        <v>15013</v>
      </c>
      <c r="L43" s="96">
        <v>16199</v>
      </c>
      <c r="M43" s="96">
        <v>14984</v>
      </c>
      <c r="N43" s="97">
        <v>20151</v>
      </c>
      <c r="O43" s="95">
        <v>20222</v>
      </c>
      <c r="P43" s="96">
        <v>23404</v>
      </c>
      <c r="Q43" s="96">
        <v>20307</v>
      </c>
      <c r="R43" s="96">
        <v>16471</v>
      </c>
      <c r="S43" s="96">
        <v>15615</v>
      </c>
      <c r="T43" s="96">
        <v>12501</v>
      </c>
      <c r="U43" s="228">
        <v>12497</v>
      </c>
      <c r="V43" s="228">
        <v>13506</v>
      </c>
      <c r="W43" s="228">
        <v>14566</v>
      </c>
      <c r="X43" s="228">
        <v>12998</v>
      </c>
      <c r="Y43" s="228">
        <v>11603</v>
      </c>
      <c r="Z43" s="228">
        <v>13332</v>
      </c>
      <c r="AA43" s="228">
        <v>14756</v>
      </c>
      <c r="AB43" s="228"/>
      <c r="AC43" s="97"/>
      <c r="AD43" s="98">
        <f>O43-C43</f>
        <v>1247</v>
      </c>
      <c r="AE43" s="99">
        <f>P43-D43</f>
        <v>1492</v>
      </c>
      <c r="AF43" s="99">
        <f>Q43-E43</f>
        <v>-3004</v>
      </c>
      <c r="AG43" s="99">
        <f>R43-F43</f>
        <v>-3609</v>
      </c>
      <c r="AH43" s="99">
        <f>S43-G43</f>
        <v>-653</v>
      </c>
      <c r="AI43" s="99">
        <f>T43-H43</f>
        <v>-5720</v>
      </c>
      <c r="AJ43" s="99">
        <f>U43-I43</f>
        <v>-1542</v>
      </c>
      <c r="AK43" s="99">
        <f>V43-J43</f>
        <v>-863</v>
      </c>
      <c r="AL43" s="99">
        <f>W43-K43</f>
        <v>-447</v>
      </c>
      <c r="AM43" s="99">
        <f>X43-L43</f>
        <v>-3201</v>
      </c>
      <c r="AN43" s="99">
        <f>Y43-M43</f>
        <v>-3381</v>
      </c>
      <c r="AO43" s="99">
        <f>Z43-N43</f>
        <v>-6819</v>
      </c>
      <c r="AP43" s="99">
        <f>AA43-O43</f>
        <v>-5466</v>
      </c>
      <c r="AQ43" s="99">
        <f>AB43-P43</f>
        <v>-23404</v>
      </c>
      <c r="AR43" s="100"/>
      <c r="AS43" s="76">
        <f>IF(ISERROR(GETPIVOTDATA("VALUE",'CRS WK pvt'!$I$2,"DT_FILE",AS$8,"CD_CO",AS$6,"TRIM_CAT",TRIM(B43),"TRIM_LINE",A42))=TRUE,0,GETPIVOTDATA("VALUE",'CRS WK pvt'!$I$2,"DT_FILE",AS$8,"CD_CO",AS$6,"TRIM_CAT",TRIM(B43),"TRIM_LINE",A42))</f>
        <v>18664</v>
      </c>
    </row>
    <row r="44" spans="1:45" s="71" customFormat="1" x14ac:dyDescent="0.35">
      <c r="A44" s="171"/>
      <c r="B44" s="254" t="s">
        <v>399</v>
      </c>
      <c r="C44" s="95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7"/>
      <c r="O44" s="95"/>
      <c r="P44" s="96"/>
      <c r="Q44" s="96"/>
      <c r="R44" s="96"/>
      <c r="S44" s="96"/>
      <c r="T44" s="96"/>
      <c r="U44" s="228"/>
      <c r="V44" s="228"/>
      <c r="W44" s="253">
        <f>W43-W45</f>
        <v>14233</v>
      </c>
      <c r="X44" s="253">
        <f>X43-X45</f>
        <v>12658</v>
      </c>
      <c r="Y44" s="253">
        <f>Y43-Y45</f>
        <v>11287</v>
      </c>
      <c r="Z44" s="253">
        <f>Z43-Z45</f>
        <v>12975</v>
      </c>
      <c r="AA44" s="253">
        <v>14343</v>
      </c>
      <c r="AB44" s="253"/>
      <c r="AC44" s="97"/>
      <c r="AD44" s="98"/>
      <c r="AE44" s="99"/>
      <c r="AF44" s="99"/>
      <c r="AG44" s="99"/>
      <c r="AH44" s="99"/>
      <c r="AI44" s="99"/>
      <c r="AJ44" s="99"/>
      <c r="AK44" s="99"/>
      <c r="AL44" s="99"/>
      <c r="AM44" s="99"/>
      <c r="AN44" s="99"/>
      <c r="AO44" s="99"/>
      <c r="AP44" s="99"/>
      <c r="AQ44" s="99"/>
      <c r="AR44" s="100"/>
      <c r="AS44" s="92">
        <f>AS43-AS45</f>
        <v>17999</v>
      </c>
    </row>
    <row r="45" spans="1:45" s="71" customFormat="1" x14ac:dyDescent="0.35">
      <c r="A45" s="171"/>
      <c r="B45" s="254" t="s">
        <v>400</v>
      </c>
      <c r="C45" s="95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7"/>
      <c r="O45" s="95"/>
      <c r="P45" s="96"/>
      <c r="Q45" s="96"/>
      <c r="R45" s="96"/>
      <c r="S45" s="96"/>
      <c r="T45" s="96"/>
      <c r="U45" s="228"/>
      <c r="V45" s="228"/>
      <c r="W45" s="253">
        <v>333</v>
      </c>
      <c r="X45" s="253">
        <v>340</v>
      </c>
      <c r="Y45" s="253">
        <v>316</v>
      </c>
      <c r="Z45" s="253">
        <v>357</v>
      </c>
      <c r="AA45" s="253">
        <v>413</v>
      </c>
      <c r="AB45" s="253"/>
      <c r="AC45" s="97"/>
      <c r="AD45" s="98"/>
      <c r="AE45" s="99"/>
      <c r="AF45" s="99"/>
      <c r="AG45" s="99"/>
      <c r="AH45" s="99"/>
      <c r="AI45" s="99"/>
      <c r="AJ45" s="99"/>
      <c r="AK45" s="99"/>
      <c r="AL45" s="99"/>
      <c r="AM45" s="99"/>
      <c r="AN45" s="99"/>
      <c r="AO45" s="99"/>
      <c r="AP45" s="99"/>
      <c r="AQ45" s="99"/>
      <c r="AR45" s="100"/>
      <c r="AS45" s="76">
        <f>GETPIVOTDATA("VALUE",'CRS ESCO pvt'!$I$3,"DATE_FILE",$AS$8,"COMPANY",$AS$6,"TRIM_CAT","Resdiential-ESCO","TRIM_LINE",A42)</f>
        <v>665</v>
      </c>
    </row>
    <row r="46" spans="1:45" s="71" customFormat="1" x14ac:dyDescent="0.35">
      <c r="A46" s="171"/>
      <c r="B46" s="72" t="s">
        <v>38</v>
      </c>
      <c r="C46" s="95">
        <v>2816</v>
      </c>
      <c r="D46" s="96">
        <v>3457</v>
      </c>
      <c r="E46" s="96">
        <v>3648</v>
      </c>
      <c r="F46" s="96">
        <v>3374</v>
      </c>
      <c r="G46" s="96">
        <v>3328</v>
      </c>
      <c r="H46" s="96">
        <v>2787</v>
      </c>
      <c r="I46" s="96">
        <v>2046</v>
      </c>
      <c r="J46" s="96">
        <v>2085</v>
      </c>
      <c r="K46" s="96">
        <v>2259</v>
      </c>
      <c r="L46" s="96">
        <v>2641</v>
      </c>
      <c r="M46" s="96">
        <v>2522</v>
      </c>
      <c r="N46" s="97">
        <v>3085</v>
      </c>
      <c r="O46" s="95">
        <v>2633</v>
      </c>
      <c r="P46" s="96">
        <v>3102</v>
      </c>
      <c r="Q46" s="96">
        <v>2691</v>
      </c>
      <c r="R46" s="96">
        <v>2103</v>
      </c>
      <c r="S46" s="96">
        <v>3143</v>
      </c>
      <c r="T46" s="96">
        <v>2064</v>
      </c>
      <c r="U46" s="228">
        <v>1938</v>
      </c>
      <c r="V46" s="228">
        <v>1943</v>
      </c>
      <c r="W46" s="228">
        <v>2203</v>
      </c>
      <c r="X46" s="228">
        <v>2366</v>
      </c>
      <c r="Y46" s="228">
        <v>2112</v>
      </c>
      <c r="Z46" s="228">
        <v>2380</v>
      </c>
      <c r="AA46" s="228">
        <v>2767</v>
      </c>
      <c r="AB46" s="228"/>
      <c r="AC46" s="97"/>
      <c r="AD46" s="98">
        <f>O46-C46</f>
        <v>-183</v>
      </c>
      <c r="AE46" s="99">
        <f>P46-D46</f>
        <v>-355</v>
      </c>
      <c r="AF46" s="99">
        <f>Q46-E46</f>
        <v>-957</v>
      </c>
      <c r="AG46" s="99">
        <f>R46-F46</f>
        <v>-1271</v>
      </c>
      <c r="AH46" s="99">
        <f>S46-G46</f>
        <v>-185</v>
      </c>
      <c r="AI46" s="99">
        <f>T46-H46</f>
        <v>-723</v>
      </c>
      <c r="AJ46" s="99">
        <f>U46-I46</f>
        <v>-108</v>
      </c>
      <c r="AK46" s="99">
        <f>V46-J46</f>
        <v>-142</v>
      </c>
      <c r="AL46" s="99">
        <f>W46-K46</f>
        <v>-56</v>
      </c>
      <c r="AM46" s="99">
        <f>X46-L46</f>
        <v>-275</v>
      </c>
      <c r="AN46" s="99">
        <f>Y46-M46</f>
        <v>-410</v>
      </c>
      <c r="AO46" s="99">
        <f>Z46-N46</f>
        <v>-705</v>
      </c>
      <c r="AP46" s="99">
        <f>AA46-O46</f>
        <v>134</v>
      </c>
      <c r="AQ46" s="99">
        <f>AB46-P46</f>
        <v>-3102</v>
      </c>
      <c r="AR46" s="100"/>
      <c r="AS46" s="76">
        <f>IF(ISERROR(GETPIVOTDATA("VALUE",'CRS WK pvt'!$I$2,"DT_FILE",AS$8,"CD_CO",AS$6,"TRIM_CAT",TRIM(B46),"TRIM_LINE",A42))=TRUE,0,GETPIVOTDATA("VALUE",'CRS WK pvt'!$I$2,"DT_FILE",AS$8,"CD_CO",AS$6,"TRIM_CAT",TRIM(B46),"TRIM_LINE",A42))</f>
        <v>3511</v>
      </c>
    </row>
    <row r="47" spans="1:45" s="71" customFormat="1" x14ac:dyDescent="0.35">
      <c r="A47" s="171"/>
      <c r="B47" s="254" t="s">
        <v>399</v>
      </c>
      <c r="C47" s="95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7"/>
      <c r="O47" s="95"/>
      <c r="P47" s="96"/>
      <c r="Q47" s="96"/>
      <c r="R47" s="96"/>
      <c r="S47" s="96"/>
      <c r="T47" s="96"/>
      <c r="U47" s="228"/>
      <c r="V47" s="228"/>
      <c r="W47" s="253">
        <f>W46-W48</f>
        <v>2090</v>
      </c>
      <c r="X47" s="253">
        <f>X46-X48</f>
        <v>2242</v>
      </c>
      <c r="Y47" s="253">
        <f>Y46-Y48</f>
        <v>2011</v>
      </c>
      <c r="Z47" s="253">
        <f>Z46-Z48</f>
        <v>2266</v>
      </c>
      <c r="AA47" s="253">
        <v>2624</v>
      </c>
      <c r="AB47" s="253"/>
      <c r="AC47" s="97"/>
      <c r="AD47" s="98"/>
      <c r="AE47" s="99"/>
      <c r="AF47" s="99"/>
      <c r="AG47" s="99"/>
      <c r="AH47" s="99"/>
      <c r="AI47" s="99"/>
      <c r="AJ47" s="99"/>
      <c r="AK47" s="99"/>
      <c r="AL47" s="99"/>
      <c r="AM47" s="99"/>
      <c r="AN47" s="99"/>
      <c r="AO47" s="99"/>
      <c r="AP47" s="99"/>
      <c r="AQ47" s="99"/>
      <c r="AR47" s="100"/>
      <c r="AS47" s="92">
        <f>AS46-AS48</f>
        <v>3377</v>
      </c>
    </row>
    <row r="48" spans="1:45" s="71" customFormat="1" x14ac:dyDescent="0.35">
      <c r="A48" s="171"/>
      <c r="B48" s="254" t="s">
        <v>400</v>
      </c>
      <c r="C48" s="95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7"/>
      <c r="O48" s="95"/>
      <c r="P48" s="96"/>
      <c r="Q48" s="96"/>
      <c r="R48" s="96"/>
      <c r="S48" s="96"/>
      <c r="T48" s="96"/>
      <c r="U48" s="228"/>
      <c r="V48" s="228"/>
      <c r="W48" s="253">
        <v>113</v>
      </c>
      <c r="X48" s="253">
        <v>124</v>
      </c>
      <c r="Y48" s="253">
        <v>101</v>
      </c>
      <c r="Z48" s="253">
        <v>114</v>
      </c>
      <c r="AA48" s="253">
        <v>143</v>
      </c>
      <c r="AB48" s="253"/>
      <c r="AC48" s="97"/>
      <c r="AD48" s="98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100"/>
      <c r="AS48" s="76">
        <f>GETPIVOTDATA("VALUE",'CRS ESCO pvt'!$I$3,"DATE_FILE",$AS$8,"COMPANY",$AS$6,"TRIM_CAT","Low Income Resdiential-ESCO","TRIM_LINE",A42)</f>
        <v>134</v>
      </c>
    </row>
    <row r="49" spans="1:45" s="71" customFormat="1" x14ac:dyDescent="0.35">
      <c r="A49" s="171"/>
      <c r="B49" s="72" t="s">
        <v>39</v>
      </c>
      <c r="C49" s="95">
        <v>1308</v>
      </c>
      <c r="D49" s="96">
        <v>1634</v>
      </c>
      <c r="E49" s="96">
        <v>1648</v>
      </c>
      <c r="F49" s="96">
        <v>1211</v>
      </c>
      <c r="G49" s="96">
        <v>928</v>
      </c>
      <c r="H49" s="96">
        <v>1125</v>
      </c>
      <c r="I49" s="96">
        <v>805</v>
      </c>
      <c r="J49" s="96">
        <v>840</v>
      </c>
      <c r="K49" s="96">
        <v>879</v>
      </c>
      <c r="L49" s="96">
        <v>1114</v>
      </c>
      <c r="M49" s="96">
        <v>1052</v>
      </c>
      <c r="N49" s="97">
        <v>1412</v>
      </c>
      <c r="O49" s="95">
        <v>1381</v>
      </c>
      <c r="P49" s="96">
        <v>1910</v>
      </c>
      <c r="Q49" s="96">
        <v>1851</v>
      </c>
      <c r="R49" s="96">
        <v>1188</v>
      </c>
      <c r="S49" s="96">
        <v>936</v>
      </c>
      <c r="T49" s="96">
        <v>881</v>
      </c>
      <c r="U49" s="228">
        <v>828</v>
      </c>
      <c r="V49" s="228">
        <v>869</v>
      </c>
      <c r="W49" s="228">
        <v>923</v>
      </c>
      <c r="X49" s="228">
        <v>910</v>
      </c>
      <c r="Y49" s="228">
        <v>883</v>
      </c>
      <c r="Z49" s="228">
        <v>1014</v>
      </c>
      <c r="AA49" s="228">
        <v>970</v>
      </c>
      <c r="AB49" s="228"/>
      <c r="AC49" s="97"/>
      <c r="AD49" s="98">
        <f>O49-C49</f>
        <v>73</v>
      </c>
      <c r="AE49" s="99">
        <f>P49-D49</f>
        <v>276</v>
      </c>
      <c r="AF49" s="99">
        <f>Q49-E49</f>
        <v>203</v>
      </c>
      <c r="AG49" s="99">
        <f>R49-F49</f>
        <v>-23</v>
      </c>
      <c r="AH49" s="99">
        <f>S49-G49</f>
        <v>8</v>
      </c>
      <c r="AI49" s="99">
        <f>T49-H49</f>
        <v>-244</v>
      </c>
      <c r="AJ49" s="99">
        <f>U49-I49</f>
        <v>23</v>
      </c>
      <c r="AK49" s="99">
        <f>V49-J49</f>
        <v>29</v>
      </c>
      <c r="AL49" s="99">
        <f>W49-K49</f>
        <v>44</v>
      </c>
      <c r="AM49" s="99">
        <f>X49-L49</f>
        <v>-204</v>
      </c>
      <c r="AN49" s="99">
        <f>Y49-M49</f>
        <v>-169</v>
      </c>
      <c r="AO49" s="99">
        <f>Z49-N49</f>
        <v>-398</v>
      </c>
      <c r="AP49" s="99">
        <f>AA49-O49</f>
        <v>-411</v>
      </c>
      <c r="AQ49" s="99">
        <f>AB49-P49</f>
        <v>-1910</v>
      </c>
      <c r="AR49" s="100"/>
      <c r="AS49" s="76">
        <f>IF(ISERROR(GETPIVOTDATA("VALUE",'CRS WK pvt'!$I$2,"DT_FILE",AS$8,"CD_CO",AS$6,"TRIM_CAT",TRIM(B49),"TRIM_LINE",A42))=TRUE,0,GETPIVOTDATA("VALUE",'CRS WK pvt'!$I$2,"DT_FILE",AS$8,"CD_CO",AS$6,"TRIM_CAT",TRIM(B49),"TRIM_LINE",A42))</f>
        <v>1138</v>
      </c>
    </row>
    <row r="50" spans="1:45" s="71" customFormat="1" x14ac:dyDescent="0.35">
      <c r="A50" s="171"/>
      <c r="B50" s="72" t="s">
        <v>40</v>
      </c>
      <c r="C50" s="95">
        <v>397</v>
      </c>
      <c r="D50" s="96">
        <v>444</v>
      </c>
      <c r="E50" s="96">
        <v>444</v>
      </c>
      <c r="F50" s="96">
        <v>417</v>
      </c>
      <c r="G50" s="96">
        <v>376</v>
      </c>
      <c r="H50" s="96">
        <v>382</v>
      </c>
      <c r="I50" s="96">
        <v>305</v>
      </c>
      <c r="J50" s="96">
        <v>251</v>
      </c>
      <c r="K50" s="96">
        <v>317</v>
      </c>
      <c r="L50" s="96">
        <v>378</v>
      </c>
      <c r="M50" s="96">
        <v>303</v>
      </c>
      <c r="N50" s="97">
        <v>414</v>
      </c>
      <c r="O50" s="95">
        <v>426</v>
      </c>
      <c r="P50" s="96">
        <v>587</v>
      </c>
      <c r="Q50" s="96">
        <v>699</v>
      </c>
      <c r="R50" s="96">
        <v>484</v>
      </c>
      <c r="S50" s="96">
        <v>355</v>
      </c>
      <c r="T50" s="96">
        <v>286</v>
      </c>
      <c r="U50" s="228">
        <v>321</v>
      </c>
      <c r="V50" s="228">
        <v>300</v>
      </c>
      <c r="W50" s="228">
        <v>290</v>
      </c>
      <c r="X50" s="228">
        <v>331</v>
      </c>
      <c r="Y50" s="228">
        <v>353</v>
      </c>
      <c r="Z50" s="228">
        <v>403</v>
      </c>
      <c r="AA50" s="228">
        <v>312</v>
      </c>
      <c r="AB50" s="228"/>
      <c r="AC50" s="97"/>
      <c r="AD50" s="98">
        <f>O50-C50</f>
        <v>29</v>
      </c>
      <c r="AE50" s="99">
        <f>P50-D50</f>
        <v>143</v>
      </c>
      <c r="AF50" s="99">
        <f>Q50-E50</f>
        <v>255</v>
      </c>
      <c r="AG50" s="99">
        <f>R50-F50</f>
        <v>67</v>
      </c>
      <c r="AH50" s="99">
        <f>S50-G50</f>
        <v>-21</v>
      </c>
      <c r="AI50" s="99">
        <f>T50-H50</f>
        <v>-96</v>
      </c>
      <c r="AJ50" s="99">
        <f>U50-I50</f>
        <v>16</v>
      </c>
      <c r="AK50" s="99">
        <f>V50-J50</f>
        <v>49</v>
      </c>
      <c r="AL50" s="99">
        <f>W50-K50</f>
        <v>-27</v>
      </c>
      <c r="AM50" s="99">
        <f>X50-L50</f>
        <v>-47</v>
      </c>
      <c r="AN50" s="99">
        <f>Y50-M50</f>
        <v>50</v>
      </c>
      <c r="AO50" s="99">
        <f>Z50-N50</f>
        <v>-11</v>
      </c>
      <c r="AP50" s="99">
        <f>AA50-O50</f>
        <v>-114</v>
      </c>
      <c r="AQ50" s="99">
        <f>AB50-P50</f>
        <v>-587</v>
      </c>
      <c r="AR50" s="100"/>
      <c r="AS50" s="76">
        <f>IF(ISERROR(GETPIVOTDATA("VALUE",'CRS WK pvt'!$I$2,"DT_FILE",AS$8,"CD_CO",AS$6,"TRIM_CAT",TRIM(B50),"TRIM_LINE",A42))=TRUE,0,GETPIVOTDATA("VALUE",'CRS WK pvt'!$I$2,"DT_FILE",AS$8,"CD_CO",AS$6,"TRIM_CAT",TRIM(B50),"TRIM_LINE",A42))</f>
        <v>413</v>
      </c>
    </row>
    <row r="51" spans="1:45" s="71" customFormat="1" x14ac:dyDescent="0.35">
      <c r="A51" s="171"/>
      <c r="B51" s="72" t="s">
        <v>41</v>
      </c>
      <c r="C51" s="95">
        <v>302</v>
      </c>
      <c r="D51" s="96">
        <v>331</v>
      </c>
      <c r="E51" s="96">
        <v>382</v>
      </c>
      <c r="F51" s="96">
        <v>297</v>
      </c>
      <c r="G51" s="96">
        <v>274</v>
      </c>
      <c r="H51" s="96">
        <v>277</v>
      </c>
      <c r="I51" s="96">
        <v>198</v>
      </c>
      <c r="J51" s="96">
        <v>189</v>
      </c>
      <c r="K51" s="96">
        <v>198</v>
      </c>
      <c r="L51" s="96">
        <v>280</v>
      </c>
      <c r="M51" s="96">
        <v>200</v>
      </c>
      <c r="N51" s="97">
        <v>314</v>
      </c>
      <c r="O51" s="95">
        <v>312</v>
      </c>
      <c r="P51" s="96">
        <v>457</v>
      </c>
      <c r="Q51" s="96">
        <v>573</v>
      </c>
      <c r="R51" s="96">
        <v>453</v>
      </c>
      <c r="S51" s="96">
        <v>352</v>
      </c>
      <c r="T51" s="96">
        <v>286</v>
      </c>
      <c r="U51" s="228">
        <v>352</v>
      </c>
      <c r="V51" s="228">
        <v>352</v>
      </c>
      <c r="W51" s="228">
        <v>256</v>
      </c>
      <c r="X51" s="228">
        <v>271</v>
      </c>
      <c r="Y51" s="228">
        <v>280</v>
      </c>
      <c r="Z51" s="228">
        <v>386</v>
      </c>
      <c r="AA51" s="228">
        <v>252</v>
      </c>
      <c r="AB51" s="228"/>
      <c r="AC51" s="97"/>
      <c r="AD51" s="98">
        <f>O51-C51</f>
        <v>10</v>
      </c>
      <c r="AE51" s="99">
        <f>P51-D51</f>
        <v>126</v>
      </c>
      <c r="AF51" s="99">
        <f>Q51-E51</f>
        <v>191</v>
      </c>
      <c r="AG51" s="99">
        <f>R51-F51</f>
        <v>156</v>
      </c>
      <c r="AH51" s="99">
        <f>S51-G51</f>
        <v>78</v>
      </c>
      <c r="AI51" s="99">
        <f>T51-H51</f>
        <v>9</v>
      </c>
      <c r="AJ51" s="99">
        <f>U51-I51</f>
        <v>154</v>
      </c>
      <c r="AK51" s="99">
        <f>V51-J51</f>
        <v>163</v>
      </c>
      <c r="AL51" s="99">
        <f>W51-K51</f>
        <v>58</v>
      </c>
      <c r="AM51" s="99">
        <f>X51-L51</f>
        <v>-9</v>
      </c>
      <c r="AN51" s="99">
        <f>Y51-M51</f>
        <v>80</v>
      </c>
      <c r="AO51" s="99">
        <f>Z51-N51</f>
        <v>72</v>
      </c>
      <c r="AP51" s="99">
        <f>AA51-O51</f>
        <v>-60</v>
      </c>
      <c r="AQ51" s="99">
        <f>AB51-P51</f>
        <v>-457</v>
      </c>
      <c r="AR51" s="100"/>
      <c r="AS51" s="76">
        <f>IF(ISERROR(GETPIVOTDATA("VALUE",'CRS WK pvt'!$I$2,"DT_FILE",AS$8,"CD_CO",AS$6,"TRIM_CAT",TRIM(B51),"TRIM_LINE",A42))=TRUE,0,GETPIVOTDATA("VALUE",'CRS WK pvt'!$I$2,"DT_FILE",AS$8,"CD_CO",AS$6,"TRIM_CAT",TRIM(B51),"TRIM_LINE",A42))</f>
        <v>381</v>
      </c>
    </row>
    <row r="52" spans="1:45" s="87" customFormat="1" x14ac:dyDescent="0.35">
      <c r="A52" s="172"/>
      <c r="B52" s="72" t="s">
        <v>42</v>
      </c>
      <c r="C52" s="159">
        <f>SUM(C43:C51)</f>
        <v>23798</v>
      </c>
      <c r="D52" s="160">
        <f t="shared" ref="D52:V52" si="24">SUM(D43:D51)</f>
        <v>27778</v>
      </c>
      <c r="E52" s="160">
        <f t="shared" si="24"/>
        <v>29433</v>
      </c>
      <c r="F52" s="160">
        <f t="shared" si="24"/>
        <v>25379</v>
      </c>
      <c r="G52" s="160">
        <f t="shared" si="24"/>
        <v>21174</v>
      </c>
      <c r="H52" s="160">
        <f t="shared" si="24"/>
        <v>22792</v>
      </c>
      <c r="I52" s="160">
        <f t="shared" si="24"/>
        <v>17393</v>
      </c>
      <c r="J52" s="160">
        <f t="shared" si="24"/>
        <v>17734</v>
      </c>
      <c r="K52" s="160">
        <f t="shared" si="24"/>
        <v>18666</v>
      </c>
      <c r="L52" s="160">
        <f t="shared" si="24"/>
        <v>20612</v>
      </c>
      <c r="M52" s="160">
        <f t="shared" si="24"/>
        <v>19061</v>
      </c>
      <c r="N52" s="161">
        <f t="shared" si="24"/>
        <v>25376</v>
      </c>
      <c r="O52" s="159">
        <f t="shared" si="24"/>
        <v>24974</v>
      </c>
      <c r="P52" s="160">
        <f t="shared" si="24"/>
        <v>29460</v>
      </c>
      <c r="Q52" s="160">
        <f t="shared" si="24"/>
        <v>26121</v>
      </c>
      <c r="R52" s="160">
        <f t="shared" si="24"/>
        <v>20699</v>
      </c>
      <c r="S52" s="160">
        <f t="shared" si="24"/>
        <v>20401</v>
      </c>
      <c r="T52" s="160">
        <f t="shared" si="24"/>
        <v>16018</v>
      </c>
      <c r="U52" s="160">
        <f t="shared" si="24"/>
        <v>15936</v>
      </c>
      <c r="V52" s="160">
        <f t="shared" si="24"/>
        <v>16970</v>
      </c>
      <c r="W52" s="160">
        <f>SUM(W43+W46+W49+W50+W51)</f>
        <v>18238</v>
      </c>
      <c r="X52" s="160">
        <f>SUM(X43+X46+X49+X50+X51)</f>
        <v>16876</v>
      </c>
      <c r="Y52" s="160">
        <v>15231</v>
      </c>
      <c r="Z52" s="229">
        <v>17515</v>
      </c>
      <c r="AA52" s="229">
        <v>19057</v>
      </c>
      <c r="AB52" s="229"/>
      <c r="AC52" s="161"/>
      <c r="AD52" s="101">
        <f>SUM(AD43:AD51)</f>
        <v>1176</v>
      </c>
      <c r="AE52" s="162">
        <f t="shared" ref="AE52" si="25">SUM(AE43:AE51)</f>
        <v>1682</v>
      </c>
      <c r="AF52" s="162">
        <f t="shared" ref="AF52:AK52" si="26">SUM(AF43:AF51)</f>
        <v>-3312</v>
      </c>
      <c r="AG52" s="162">
        <f t="shared" si="26"/>
        <v>-4680</v>
      </c>
      <c r="AH52" s="162">
        <f t="shared" si="26"/>
        <v>-773</v>
      </c>
      <c r="AI52" s="162">
        <f t="shared" si="26"/>
        <v>-6774</v>
      </c>
      <c r="AJ52" s="162">
        <f t="shared" si="26"/>
        <v>-1457</v>
      </c>
      <c r="AK52" s="162">
        <f t="shared" si="26"/>
        <v>-764</v>
      </c>
      <c r="AL52" s="162">
        <f t="shared" ref="AL52:AM52" si="27">SUM(AL43:AL51)</f>
        <v>-428</v>
      </c>
      <c r="AM52" s="162">
        <f t="shared" si="27"/>
        <v>-3736</v>
      </c>
      <c r="AN52" s="162">
        <f t="shared" ref="AN52:AO52" si="28">SUM(AN43:AN51)</f>
        <v>-3830</v>
      </c>
      <c r="AO52" s="162">
        <f t="shared" si="28"/>
        <v>-7861</v>
      </c>
      <c r="AP52" s="162">
        <f t="shared" ref="AP52:AQ52" si="29">SUM(AP43:AP51)</f>
        <v>-5917</v>
      </c>
      <c r="AQ52" s="162">
        <f t="shared" si="29"/>
        <v>-29460</v>
      </c>
      <c r="AR52" s="163"/>
      <c r="AS52" s="162">
        <f>AS43+AS46+AS49+AS50+AS51</f>
        <v>24107</v>
      </c>
    </row>
    <row r="53" spans="1:45" s="71" customFormat="1" x14ac:dyDescent="0.35">
      <c r="A53" s="171">
        <f>+A42+1</f>
        <v>5</v>
      </c>
      <c r="B53" s="102" t="s">
        <v>20</v>
      </c>
      <c r="C53" s="103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5"/>
      <c r="O53" s="103"/>
      <c r="P53" s="104"/>
      <c r="Q53" s="104"/>
      <c r="R53" s="104"/>
      <c r="S53" s="104"/>
      <c r="T53" s="104"/>
      <c r="U53" s="230"/>
      <c r="V53" s="230"/>
      <c r="W53" s="230"/>
      <c r="X53" s="230"/>
      <c r="Y53" s="230"/>
      <c r="Z53" s="230"/>
      <c r="AA53" s="230"/>
      <c r="AB53" s="230"/>
      <c r="AC53" s="105"/>
      <c r="AD53" s="106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8"/>
      <c r="AS53" s="106"/>
    </row>
    <row r="54" spans="1:45" s="71" customFormat="1" x14ac:dyDescent="0.35">
      <c r="A54" s="171"/>
      <c r="B54" s="72" t="s">
        <v>37</v>
      </c>
      <c r="C54" s="95">
        <v>43408</v>
      </c>
      <c r="D54" s="96">
        <v>44214</v>
      </c>
      <c r="E54" s="96">
        <v>47014</v>
      </c>
      <c r="F54" s="96">
        <v>49958</v>
      </c>
      <c r="G54" s="96">
        <v>51535</v>
      </c>
      <c r="H54" s="96">
        <v>51539</v>
      </c>
      <c r="I54" s="96">
        <v>50013</v>
      </c>
      <c r="J54" s="96">
        <v>46813</v>
      </c>
      <c r="K54" s="96">
        <v>46037</v>
      </c>
      <c r="L54" s="96">
        <v>44893</v>
      </c>
      <c r="M54" s="96">
        <v>43120</v>
      </c>
      <c r="N54" s="97">
        <v>40377</v>
      </c>
      <c r="O54" s="95">
        <v>43819</v>
      </c>
      <c r="P54" s="96">
        <v>49632</v>
      </c>
      <c r="Q54" s="96">
        <v>56950</v>
      </c>
      <c r="R54" s="96">
        <v>59695</v>
      </c>
      <c r="S54" s="96">
        <v>60773</v>
      </c>
      <c r="T54" s="96">
        <v>60658</v>
      </c>
      <c r="U54" s="228">
        <v>57968</v>
      </c>
      <c r="V54" s="228">
        <v>56750</v>
      </c>
      <c r="W54" s="228">
        <v>55539</v>
      </c>
      <c r="X54" s="228">
        <v>54443</v>
      </c>
      <c r="Y54" s="228">
        <v>51274</v>
      </c>
      <c r="Z54" s="228">
        <v>47921</v>
      </c>
      <c r="AA54" s="228">
        <v>46011</v>
      </c>
      <c r="AB54" s="228"/>
      <c r="AC54" s="97"/>
      <c r="AD54" s="98">
        <f>O54-C54</f>
        <v>411</v>
      </c>
      <c r="AE54" s="99">
        <f>P54-D54</f>
        <v>5418</v>
      </c>
      <c r="AF54" s="99">
        <f>Q54-E54</f>
        <v>9936</v>
      </c>
      <c r="AG54" s="99">
        <f>R54-F54</f>
        <v>9737</v>
      </c>
      <c r="AH54" s="99">
        <f>S54-G54</f>
        <v>9238</v>
      </c>
      <c r="AI54" s="99">
        <f>T54-H54</f>
        <v>9119</v>
      </c>
      <c r="AJ54" s="99">
        <f>U54-I54</f>
        <v>7955</v>
      </c>
      <c r="AK54" s="99">
        <f>V54-J54</f>
        <v>9937</v>
      </c>
      <c r="AL54" s="99">
        <f>W54-K54</f>
        <v>9502</v>
      </c>
      <c r="AM54" s="99">
        <f>X54-L54</f>
        <v>9550</v>
      </c>
      <c r="AN54" s="99">
        <f>Y54-M54</f>
        <v>8154</v>
      </c>
      <c r="AO54" s="99">
        <f>Z54-N54</f>
        <v>7544</v>
      </c>
      <c r="AP54" s="99">
        <f>AA54-O54</f>
        <v>2192</v>
      </c>
      <c r="AQ54" s="99">
        <f>AB54-P54</f>
        <v>-49632</v>
      </c>
      <c r="AR54" s="100"/>
      <c r="AS54" s="76">
        <f>IF(ISERROR(GETPIVOTDATA("VALUE",'CRS WK pvt'!$I$2,"DT_FILE",AS$8,"CD_CO",AS$6,"TRIM_CAT",TRIM(B54),"TRIM_LINE",A53))=TRUE,0,GETPIVOTDATA("VALUE",'CRS WK pvt'!$I$2,"DT_FILE",AS$8,"CD_CO",AS$6,"TRIM_CAT",TRIM(B54),"TRIM_LINE",A53))</f>
        <v>48077</v>
      </c>
    </row>
    <row r="55" spans="1:45" s="71" customFormat="1" x14ac:dyDescent="0.35">
      <c r="A55" s="171"/>
      <c r="B55" s="254" t="s">
        <v>399</v>
      </c>
      <c r="C55" s="95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7"/>
      <c r="O55" s="95"/>
      <c r="P55" s="96"/>
      <c r="Q55" s="96"/>
      <c r="R55" s="96"/>
      <c r="S55" s="96"/>
      <c r="T55" s="96"/>
      <c r="U55" s="228"/>
      <c r="V55" s="228"/>
      <c r="W55" s="253">
        <f>W54-W56</f>
        <v>54279</v>
      </c>
      <c r="X55" s="253">
        <f>X54-X56</f>
        <v>53163</v>
      </c>
      <c r="Y55" s="253">
        <f>Y54-Y56</f>
        <v>50078</v>
      </c>
      <c r="Z55" s="253">
        <f>Z54-Z56</f>
        <v>46793</v>
      </c>
      <c r="AA55" s="253">
        <v>45151</v>
      </c>
      <c r="AB55" s="253"/>
      <c r="AC55" s="97"/>
      <c r="AD55" s="98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99"/>
      <c r="AP55" s="99"/>
      <c r="AQ55" s="99"/>
      <c r="AR55" s="100"/>
      <c r="AS55" s="92">
        <f>AS54-AS56</f>
        <v>47207</v>
      </c>
    </row>
    <row r="56" spans="1:45" s="71" customFormat="1" x14ac:dyDescent="0.35">
      <c r="A56" s="171"/>
      <c r="B56" s="254" t="s">
        <v>400</v>
      </c>
      <c r="C56" s="95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7"/>
      <c r="O56" s="95"/>
      <c r="P56" s="96"/>
      <c r="Q56" s="96"/>
      <c r="R56" s="96"/>
      <c r="S56" s="96"/>
      <c r="T56" s="96"/>
      <c r="U56" s="228"/>
      <c r="V56" s="228"/>
      <c r="W56" s="253">
        <v>1260</v>
      </c>
      <c r="X56" s="253">
        <v>1280</v>
      </c>
      <c r="Y56" s="253">
        <v>1196</v>
      </c>
      <c r="Z56" s="253">
        <v>1128</v>
      </c>
      <c r="AA56" s="253">
        <v>860</v>
      </c>
      <c r="AB56" s="253"/>
      <c r="AC56" s="97"/>
      <c r="AD56" s="98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99"/>
      <c r="AP56" s="99"/>
      <c r="AQ56" s="99"/>
      <c r="AR56" s="100"/>
      <c r="AS56" s="76">
        <f>GETPIVOTDATA("VALUE",'CRS ESCO pvt'!$I$3,"DATE_FILE",$AS$8,"COMPANY",$AS$6,"TRIM_CAT","Resdiential-ESCO","TRIM_LINE",A53)</f>
        <v>870</v>
      </c>
    </row>
    <row r="57" spans="1:45" s="71" customFormat="1" x14ac:dyDescent="0.35">
      <c r="A57" s="171"/>
      <c r="B57" s="72" t="s">
        <v>38</v>
      </c>
      <c r="C57" s="95">
        <v>14983</v>
      </c>
      <c r="D57" s="96">
        <v>14732</v>
      </c>
      <c r="E57" s="96">
        <v>15101</v>
      </c>
      <c r="F57" s="96">
        <v>15523</v>
      </c>
      <c r="G57" s="96">
        <v>16278</v>
      </c>
      <c r="H57" s="96">
        <v>17499</v>
      </c>
      <c r="I57" s="96">
        <v>17720</v>
      </c>
      <c r="J57" s="96">
        <v>17320</v>
      </c>
      <c r="K57" s="96">
        <v>17338</v>
      </c>
      <c r="L57" s="96">
        <v>17360</v>
      </c>
      <c r="M57" s="96">
        <v>16493</v>
      </c>
      <c r="N57" s="97">
        <v>15303</v>
      </c>
      <c r="O57" s="95">
        <v>15577</v>
      </c>
      <c r="P57" s="96">
        <v>15908</v>
      </c>
      <c r="Q57" s="96">
        <v>16427</v>
      </c>
      <c r="R57" s="96">
        <v>16664</v>
      </c>
      <c r="S57" s="96">
        <v>18357</v>
      </c>
      <c r="T57" s="96">
        <v>19292</v>
      </c>
      <c r="U57" s="228">
        <v>19679</v>
      </c>
      <c r="V57" s="228">
        <v>19857</v>
      </c>
      <c r="W57" s="228">
        <v>20530</v>
      </c>
      <c r="X57" s="228">
        <v>20801</v>
      </c>
      <c r="Y57" s="228">
        <v>19683</v>
      </c>
      <c r="Z57" s="228">
        <v>18809</v>
      </c>
      <c r="AA57" s="228">
        <v>18328</v>
      </c>
      <c r="AB57" s="228"/>
      <c r="AC57" s="97"/>
      <c r="AD57" s="98">
        <f>O57-C57</f>
        <v>594</v>
      </c>
      <c r="AE57" s="99">
        <f>P57-D57</f>
        <v>1176</v>
      </c>
      <c r="AF57" s="99">
        <f>Q57-E57</f>
        <v>1326</v>
      </c>
      <c r="AG57" s="99">
        <f>R57-F57</f>
        <v>1141</v>
      </c>
      <c r="AH57" s="99">
        <f>S57-G57</f>
        <v>2079</v>
      </c>
      <c r="AI57" s="99">
        <f>T57-H57</f>
        <v>1793</v>
      </c>
      <c r="AJ57" s="99">
        <f>U57-I57</f>
        <v>1959</v>
      </c>
      <c r="AK57" s="99">
        <f>V57-J57</f>
        <v>2537</v>
      </c>
      <c r="AL57" s="99">
        <f>W57-K57</f>
        <v>3192</v>
      </c>
      <c r="AM57" s="99">
        <f>X57-L57</f>
        <v>3441</v>
      </c>
      <c r="AN57" s="99">
        <f>Y57-M57</f>
        <v>3190</v>
      </c>
      <c r="AO57" s="99">
        <f>Z57-N57</f>
        <v>3506</v>
      </c>
      <c r="AP57" s="99">
        <f>AA57-O57</f>
        <v>2751</v>
      </c>
      <c r="AQ57" s="99">
        <f>AB57-P57</f>
        <v>-15908</v>
      </c>
      <c r="AR57" s="100"/>
      <c r="AS57" s="76">
        <f>IF(ISERROR(GETPIVOTDATA("VALUE",'CRS WK pvt'!$I$2,"DT_FILE",AS$8,"CD_CO",AS$6,"TRIM_CAT",TRIM(B57),"TRIM_LINE",A53))=TRUE,0,GETPIVOTDATA("VALUE",'CRS WK pvt'!$I$2,"DT_FILE",AS$8,"CD_CO",AS$6,"TRIM_CAT",TRIM(B57),"TRIM_LINE",A53))</f>
        <v>18561</v>
      </c>
    </row>
    <row r="58" spans="1:45" s="71" customFormat="1" x14ac:dyDescent="0.35">
      <c r="A58" s="171"/>
      <c r="B58" s="254" t="s">
        <v>399</v>
      </c>
      <c r="C58" s="95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7"/>
      <c r="O58" s="95"/>
      <c r="P58" s="96"/>
      <c r="Q58" s="96"/>
      <c r="R58" s="96"/>
      <c r="S58" s="96"/>
      <c r="T58" s="96"/>
      <c r="U58" s="228"/>
      <c r="V58" s="228"/>
      <c r="W58" s="253">
        <f>W57-W59</f>
        <v>19947</v>
      </c>
      <c r="X58" s="253">
        <f>X57-X59</f>
        <v>20223</v>
      </c>
      <c r="Y58" s="253">
        <f>Y57-Y59</f>
        <v>19162</v>
      </c>
      <c r="Z58" s="253">
        <f>Z57-Z59</f>
        <v>18317</v>
      </c>
      <c r="AA58" s="253">
        <v>17859</v>
      </c>
      <c r="AB58" s="253"/>
      <c r="AC58" s="97"/>
      <c r="AD58" s="98"/>
      <c r="AE58" s="99"/>
      <c r="AF58" s="99"/>
      <c r="AG58" s="99"/>
      <c r="AH58" s="99"/>
      <c r="AI58" s="99"/>
      <c r="AJ58" s="99"/>
      <c r="AK58" s="99"/>
      <c r="AL58" s="99"/>
      <c r="AM58" s="99"/>
      <c r="AN58" s="99"/>
      <c r="AO58" s="99"/>
      <c r="AP58" s="99"/>
      <c r="AQ58" s="99"/>
      <c r="AR58" s="100"/>
      <c r="AS58" s="92">
        <f>AS57-AS59</f>
        <v>18064</v>
      </c>
    </row>
    <row r="59" spans="1:45" s="71" customFormat="1" x14ac:dyDescent="0.35">
      <c r="A59" s="171"/>
      <c r="B59" s="254" t="s">
        <v>400</v>
      </c>
      <c r="C59" s="95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7"/>
      <c r="O59" s="95"/>
      <c r="P59" s="96"/>
      <c r="Q59" s="96"/>
      <c r="R59" s="96"/>
      <c r="S59" s="96"/>
      <c r="T59" s="96"/>
      <c r="U59" s="228"/>
      <c r="V59" s="228"/>
      <c r="W59" s="253">
        <v>583</v>
      </c>
      <c r="X59" s="253">
        <v>578</v>
      </c>
      <c r="Y59" s="253">
        <v>521</v>
      </c>
      <c r="Z59" s="253">
        <v>492</v>
      </c>
      <c r="AA59" s="253">
        <v>469</v>
      </c>
      <c r="AB59" s="253"/>
      <c r="AC59" s="97"/>
      <c r="AD59" s="98"/>
      <c r="AE59" s="99"/>
      <c r="AF59" s="99"/>
      <c r="AG59" s="99"/>
      <c r="AH59" s="99"/>
      <c r="AI59" s="99"/>
      <c r="AJ59" s="99"/>
      <c r="AK59" s="99"/>
      <c r="AL59" s="99"/>
      <c r="AM59" s="99"/>
      <c r="AN59" s="99"/>
      <c r="AO59" s="99"/>
      <c r="AP59" s="99"/>
      <c r="AQ59" s="99"/>
      <c r="AR59" s="100"/>
      <c r="AS59" s="76">
        <f>GETPIVOTDATA("VALUE",'CRS ESCO pvt'!$I$3,"DATE_FILE",$AS$8,"COMPANY",$AS$6,"TRIM_CAT","Low Income Resdiential-ESCO","TRIM_LINE",A53)</f>
        <v>497</v>
      </c>
    </row>
    <row r="60" spans="1:45" s="71" customFormat="1" x14ac:dyDescent="0.35">
      <c r="A60" s="171"/>
      <c r="B60" s="72" t="s">
        <v>39</v>
      </c>
      <c r="C60" s="95">
        <v>1778</v>
      </c>
      <c r="D60" s="96">
        <v>1733</v>
      </c>
      <c r="E60" s="96">
        <v>2048</v>
      </c>
      <c r="F60" s="96">
        <v>2273</v>
      </c>
      <c r="G60" s="96">
        <v>2243</v>
      </c>
      <c r="H60" s="96">
        <v>2181</v>
      </c>
      <c r="I60" s="96">
        <v>2165</v>
      </c>
      <c r="J60" s="96">
        <v>2016</v>
      </c>
      <c r="K60" s="96">
        <v>1940</v>
      </c>
      <c r="L60" s="96">
        <v>1882</v>
      </c>
      <c r="M60" s="96">
        <v>1834</v>
      </c>
      <c r="N60" s="97">
        <v>1808</v>
      </c>
      <c r="O60" s="95">
        <v>2083</v>
      </c>
      <c r="P60" s="96">
        <v>2701</v>
      </c>
      <c r="Q60" s="96">
        <v>3445</v>
      </c>
      <c r="R60" s="96">
        <v>3659</v>
      </c>
      <c r="S60" s="96">
        <v>3517</v>
      </c>
      <c r="T60" s="96">
        <v>3422</v>
      </c>
      <c r="U60" s="228">
        <v>3190</v>
      </c>
      <c r="V60" s="228">
        <v>3019</v>
      </c>
      <c r="W60" s="228">
        <v>2860</v>
      </c>
      <c r="X60" s="228">
        <v>2731</v>
      </c>
      <c r="Y60" s="228">
        <v>2566</v>
      </c>
      <c r="Z60" s="228">
        <v>2381</v>
      </c>
      <c r="AA60" s="228">
        <v>2235</v>
      </c>
      <c r="AB60" s="228"/>
      <c r="AC60" s="97"/>
      <c r="AD60" s="98">
        <f>O60-C60</f>
        <v>305</v>
      </c>
      <c r="AE60" s="99">
        <f>P60-D60</f>
        <v>968</v>
      </c>
      <c r="AF60" s="99">
        <f>Q60-E60</f>
        <v>1397</v>
      </c>
      <c r="AG60" s="99">
        <f>R60-F60</f>
        <v>1386</v>
      </c>
      <c r="AH60" s="99">
        <f>S60-G60</f>
        <v>1274</v>
      </c>
      <c r="AI60" s="99">
        <f>T60-H60</f>
        <v>1241</v>
      </c>
      <c r="AJ60" s="99">
        <f>U60-I60</f>
        <v>1025</v>
      </c>
      <c r="AK60" s="99">
        <f>V60-J60</f>
        <v>1003</v>
      </c>
      <c r="AL60" s="99">
        <f>W60-K60</f>
        <v>920</v>
      </c>
      <c r="AM60" s="99">
        <f>X60-L60</f>
        <v>849</v>
      </c>
      <c r="AN60" s="99">
        <f>Y60-M60</f>
        <v>732</v>
      </c>
      <c r="AO60" s="99">
        <f>Z60-N60</f>
        <v>573</v>
      </c>
      <c r="AP60" s="99">
        <f>AA60-O60</f>
        <v>152</v>
      </c>
      <c r="AQ60" s="99">
        <f>AB60-P60</f>
        <v>-2701</v>
      </c>
      <c r="AR60" s="100"/>
      <c r="AS60" s="76">
        <f>IF(ISERROR(GETPIVOTDATA("VALUE",'CRS WK pvt'!$I$2,"DT_FILE",AS$8,"CD_CO",AS$6,"TRIM_CAT",TRIM(B60),"TRIM_LINE",A53))=TRUE,0,GETPIVOTDATA("VALUE",'CRS WK pvt'!$I$2,"DT_FILE",AS$8,"CD_CO",AS$6,"TRIM_CAT",TRIM(B60),"TRIM_LINE",A53))</f>
        <v>2334</v>
      </c>
    </row>
    <row r="61" spans="1:45" s="71" customFormat="1" x14ac:dyDescent="0.35">
      <c r="A61" s="171"/>
      <c r="B61" s="72" t="s">
        <v>40</v>
      </c>
      <c r="C61" s="95">
        <v>434</v>
      </c>
      <c r="D61" s="96">
        <v>422</v>
      </c>
      <c r="E61" s="96">
        <v>481</v>
      </c>
      <c r="F61" s="96">
        <v>506</v>
      </c>
      <c r="G61" s="96">
        <v>564</v>
      </c>
      <c r="H61" s="96">
        <v>557</v>
      </c>
      <c r="I61" s="96">
        <v>539</v>
      </c>
      <c r="J61" s="96">
        <v>509</v>
      </c>
      <c r="K61" s="96">
        <v>476</v>
      </c>
      <c r="L61" s="96">
        <v>492</v>
      </c>
      <c r="M61" s="96">
        <v>466</v>
      </c>
      <c r="N61" s="97">
        <v>396</v>
      </c>
      <c r="O61" s="95">
        <v>474</v>
      </c>
      <c r="P61" s="96">
        <v>672</v>
      </c>
      <c r="Q61" s="96">
        <v>861</v>
      </c>
      <c r="R61" s="96">
        <v>1004</v>
      </c>
      <c r="S61" s="96">
        <v>1018</v>
      </c>
      <c r="T61" s="96">
        <v>1001</v>
      </c>
      <c r="U61" s="228">
        <v>936</v>
      </c>
      <c r="V61" s="228">
        <v>895</v>
      </c>
      <c r="W61" s="228">
        <v>835</v>
      </c>
      <c r="X61" s="228">
        <v>790</v>
      </c>
      <c r="Y61" s="228">
        <v>730</v>
      </c>
      <c r="Z61" s="228">
        <v>671</v>
      </c>
      <c r="AA61" s="228">
        <v>609</v>
      </c>
      <c r="AB61" s="228"/>
      <c r="AC61" s="97"/>
      <c r="AD61" s="98">
        <f>O61-C61</f>
        <v>40</v>
      </c>
      <c r="AE61" s="99">
        <f>P61-D61</f>
        <v>250</v>
      </c>
      <c r="AF61" s="99">
        <f>Q61-E61</f>
        <v>380</v>
      </c>
      <c r="AG61" s="99">
        <f>R61-F61</f>
        <v>498</v>
      </c>
      <c r="AH61" s="99">
        <f>S61-G61</f>
        <v>454</v>
      </c>
      <c r="AI61" s="99">
        <f>T61-H61</f>
        <v>444</v>
      </c>
      <c r="AJ61" s="99">
        <f>U61-I61</f>
        <v>397</v>
      </c>
      <c r="AK61" s="99">
        <f>V61-J61</f>
        <v>386</v>
      </c>
      <c r="AL61" s="99">
        <f>W61-K61</f>
        <v>359</v>
      </c>
      <c r="AM61" s="99">
        <f>X61-L61</f>
        <v>298</v>
      </c>
      <c r="AN61" s="99">
        <f>Y61-M61</f>
        <v>264</v>
      </c>
      <c r="AO61" s="99">
        <f>Z61-N61</f>
        <v>275</v>
      </c>
      <c r="AP61" s="99">
        <f>AA61-O61</f>
        <v>135</v>
      </c>
      <c r="AQ61" s="99">
        <f>AB61-P61</f>
        <v>-672</v>
      </c>
      <c r="AR61" s="100"/>
      <c r="AS61" s="76">
        <f>IF(ISERROR(GETPIVOTDATA("VALUE",'CRS WK pvt'!$I$2,"DT_FILE",AS$8,"CD_CO",AS$6,"TRIM_CAT",TRIM(B61),"TRIM_LINE",A53))=TRUE,0,GETPIVOTDATA("VALUE",'CRS WK pvt'!$I$2,"DT_FILE",AS$8,"CD_CO",AS$6,"TRIM_CAT",TRIM(B61),"TRIM_LINE",A53))</f>
        <v>606</v>
      </c>
    </row>
    <row r="62" spans="1:45" s="71" customFormat="1" x14ac:dyDescent="0.35">
      <c r="A62" s="171"/>
      <c r="B62" s="72" t="s">
        <v>41</v>
      </c>
      <c r="C62" s="95">
        <v>320</v>
      </c>
      <c r="D62" s="96">
        <v>342</v>
      </c>
      <c r="E62" s="96">
        <v>347</v>
      </c>
      <c r="F62" s="96">
        <v>401</v>
      </c>
      <c r="G62" s="96">
        <v>449</v>
      </c>
      <c r="H62" s="96">
        <v>477</v>
      </c>
      <c r="I62" s="96">
        <v>495</v>
      </c>
      <c r="J62" s="96">
        <v>429</v>
      </c>
      <c r="K62" s="96">
        <v>441</v>
      </c>
      <c r="L62" s="96">
        <v>419</v>
      </c>
      <c r="M62" s="96">
        <v>355</v>
      </c>
      <c r="N62" s="97">
        <v>332</v>
      </c>
      <c r="O62" s="95">
        <v>370</v>
      </c>
      <c r="P62" s="96">
        <v>487</v>
      </c>
      <c r="Q62" s="96">
        <v>689</v>
      </c>
      <c r="R62" s="96">
        <v>789</v>
      </c>
      <c r="S62" s="96">
        <v>809</v>
      </c>
      <c r="T62" s="96">
        <v>837</v>
      </c>
      <c r="U62" s="228">
        <v>795</v>
      </c>
      <c r="V62" s="228">
        <v>719</v>
      </c>
      <c r="W62" s="228">
        <v>687</v>
      </c>
      <c r="X62" s="228">
        <v>624</v>
      </c>
      <c r="Y62" s="228">
        <v>544</v>
      </c>
      <c r="Z62" s="228">
        <v>486</v>
      </c>
      <c r="AA62" s="228">
        <v>410</v>
      </c>
      <c r="AB62" s="228"/>
      <c r="AC62" s="97"/>
      <c r="AD62" s="98">
        <f>O62-C62</f>
        <v>50</v>
      </c>
      <c r="AE62" s="99">
        <f>P62-D62</f>
        <v>145</v>
      </c>
      <c r="AF62" s="99">
        <f>Q62-E62</f>
        <v>342</v>
      </c>
      <c r="AG62" s="99">
        <f>R62-F62</f>
        <v>388</v>
      </c>
      <c r="AH62" s="99">
        <f>S62-G62</f>
        <v>360</v>
      </c>
      <c r="AI62" s="99">
        <f>T62-H62</f>
        <v>360</v>
      </c>
      <c r="AJ62" s="99">
        <f>U62-I62</f>
        <v>300</v>
      </c>
      <c r="AK62" s="99">
        <f>V62-J62</f>
        <v>290</v>
      </c>
      <c r="AL62" s="99">
        <f>W62-K62</f>
        <v>246</v>
      </c>
      <c r="AM62" s="99">
        <f>X62-L62</f>
        <v>205</v>
      </c>
      <c r="AN62" s="99">
        <f>Y62-M62</f>
        <v>189</v>
      </c>
      <c r="AO62" s="99">
        <f>Z62-N62</f>
        <v>154</v>
      </c>
      <c r="AP62" s="99">
        <f>AA62-O62</f>
        <v>40</v>
      </c>
      <c r="AQ62" s="99">
        <f>AB62-P62</f>
        <v>-487</v>
      </c>
      <c r="AR62" s="100"/>
      <c r="AS62" s="76">
        <f>IF(ISERROR(GETPIVOTDATA("VALUE",'CRS WK pvt'!$I$2,"DT_FILE",AS$8,"CD_CO",AS$6,"TRIM_CAT",TRIM(B62),"TRIM_LINE",A53))=TRUE,0,GETPIVOTDATA("VALUE",'CRS WK pvt'!$I$2,"DT_FILE",AS$8,"CD_CO",AS$6,"TRIM_CAT",TRIM(B62),"TRIM_LINE",A53))</f>
        <v>404</v>
      </c>
    </row>
    <row r="63" spans="1:45" s="87" customFormat="1" ht="15" thickBot="1" x14ac:dyDescent="0.4">
      <c r="A63" s="172"/>
      <c r="B63" s="80" t="s">
        <v>42</v>
      </c>
      <c r="C63" s="81">
        <f t="shared" ref="C63:V63" si="30">SUM(C54:C62)</f>
        <v>60923</v>
      </c>
      <c r="D63" s="82">
        <f t="shared" si="30"/>
        <v>61443</v>
      </c>
      <c r="E63" s="82">
        <f t="shared" si="30"/>
        <v>64991</v>
      </c>
      <c r="F63" s="82">
        <f t="shared" si="30"/>
        <v>68661</v>
      </c>
      <c r="G63" s="82">
        <f t="shared" si="30"/>
        <v>71069</v>
      </c>
      <c r="H63" s="82">
        <f t="shared" si="30"/>
        <v>72253</v>
      </c>
      <c r="I63" s="82">
        <f t="shared" si="30"/>
        <v>70932</v>
      </c>
      <c r="J63" s="82">
        <f t="shared" si="30"/>
        <v>67087</v>
      </c>
      <c r="K63" s="82">
        <f t="shared" si="30"/>
        <v>66232</v>
      </c>
      <c r="L63" s="82">
        <f t="shared" si="30"/>
        <v>65046</v>
      </c>
      <c r="M63" s="82">
        <f t="shared" si="30"/>
        <v>62268</v>
      </c>
      <c r="N63" s="83">
        <f t="shared" si="30"/>
        <v>58216</v>
      </c>
      <c r="O63" s="81">
        <f t="shared" si="30"/>
        <v>62323</v>
      </c>
      <c r="P63" s="82">
        <f t="shared" si="30"/>
        <v>69400</v>
      </c>
      <c r="Q63" s="82">
        <f t="shared" si="30"/>
        <v>78372</v>
      </c>
      <c r="R63" s="82">
        <f t="shared" si="30"/>
        <v>81811</v>
      </c>
      <c r="S63" s="82">
        <f t="shared" si="30"/>
        <v>84474</v>
      </c>
      <c r="T63" s="82">
        <f t="shared" si="30"/>
        <v>85210</v>
      </c>
      <c r="U63" s="82">
        <f t="shared" si="30"/>
        <v>82568</v>
      </c>
      <c r="V63" s="82">
        <f t="shared" si="30"/>
        <v>81240</v>
      </c>
      <c r="W63" s="82">
        <f>SUM(W54+W57+W60+W61+W62)</f>
        <v>80451</v>
      </c>
      <c r="X63" s="82">
        <f>SUM(X54+X57+X60+X61+X62)</f>
        <v>79389</v>
      </c>
      <c r="Y63" s="82">
        <v>74797</v>
      </c>
      <c r="Z63" s="226">
        <v>70268</v>
      </c>
      <c r="AA63" s="226">
        <v>67593</v>
      </c>
      <c r="AB63" s="226"/>
      <c r="AC63" s="83"/>
      <c r="AD63" s="84">
        <f t="shared" ref="AD63" si="31">SUM(AD54:AD62)</f>
        <v>1400</v>
      </c>
      <c r="AE63" s="85">
        <f t="shared" ref="AE63" si="32">SUM(AE54:AE62)</f>
        <v>7957</v>
      </c>
      <c r="AF63" s="85">
        <f t="shared" ref="AF63:AK63" si="33">SUM(AF54:AF62)</f>
        <v>13381</v>
      </c>
      <c r="AG63" s="85">
        <f t="shared" si="33"/>
        <v>13150</v>
      </c>
      <c r="AH63" s="85">
        <f t="shared" si="33"/>
        <v>13405</v>
      </c>
      <c r="AI63" s="85">
        <f t="shared" si="33"/>
        <v>12957</v>
      </c>
      <c r="AJ63" s="85">
        <f t="shared" si="33"/>
        <v>11636</v>
      </c>
      <c r="AK63" s="85">
        <f t="shared" si="33"/>
        <v>14153</v>
      </c>
      <c r="AL63" s="85">
        <f t="shared" ref="AL63:AM63" si="34">SUM(AL54:AL62)</f>
        <v>14219</v>
      </c>
      <c r="AM63" s="85">
        <f t="shared" si="34"/>
        <v>14343</v>
      </c>
      <c r="AN63" s="85">
        <f t="shared" ref="AN63:AO63" si="35">SUM(AN54:AN62)</f>
        <v>12529</v>
      </c>
      <c r="AO63" s="85">
        <f t="shared" si="35"/>
        <v>12052</v>
      </c>
      <c r="AP63" s="85">
        <f t="shared" ref="AP63:AQ63" si="36">SUM(AP54:AP62)</f>
        <v>5270</v>
      </c>
      <c r="AQ63" s="85">
        <f t="shared" si="36"/>
        <v>-69400</v>
      </c>
      <c r="AR63" s="86"/>
      <c r="AS63" s="84">
        <f>AS54+AS57+AS60+AS61+AS62</f>
        <v>69982</v>
      </c>
    </row>
    <row r="64" spans="1:45" s="47" customFormat="1" x14ac:dyDescent="0.35">
      <c r="A64" s="171">
        <f>+A53+1</f>
        <v>6</v>
      </c>
      <c r="B64" s="46" t="s">
        <v>29</v>
      </c>
      <c r="C64" s="109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1"/>
      <c r="O64" s="109"/>
      <c r="P64" s="110"/>
      <c r="Q64" s="110"/>
      <c r="R64" s="110"/>
      <c r="S64" s="110"/>
      <c r="T64" s="110"/>
      <c r="U64" s="231"/>
      <c r="V64" s="231"/>
      <c r="W64" s="231"/>
      <c r="X64" s="231"/>
      <c r="Y64" s="231"/>
      <c r="Z64" s="231"/>
      <c r="AA64" s="231"/>
      <c r="AB64" s="231"/>
      <c r="AC64" s="111"/>
      <c r="AD64" s="112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  <c r="AO64" s="113"/>
      <c r="AP64" s="113"/>
      <c r="AQ64" s="113"/>
      <c r="AR64" s="114"/>
      <c r="AS64" s="112"/>
    </row>
    <row r="65" spans="1:45" s="47" customFormat="1" x14ac:dyDescent="0.35">
      <c r="A65" s="171"/>
      <c r="B65" s="48" t="s">
        <v>37</v>
      </c>
      <c r="C65" s="49">
        <v>21880785.559999999</v>
      </c>
      <c r="D65" s="50">
        <v>21564638.920000002</v>
      </c>
      <c r="E65" s="50">
        <v>13325425.550000001</v>
      </c>
      <c r="F65" s="50">
        <v>7818557.75</v>
      </c>
      <c r="G65" s="50">
        <v>5968676.6600000001</v>
      </c>
      <c r="H65" s="50">
        <v>3812993.52</v>
      </c>
      <c r="I65" s="50">
        <v>3805018.21</v>
      </c>
      <c r="J65" s="50">
        <v>3261140.01</v>
      </c>
      <c r="K65" s="50">
        <v>4316807.24</v>
      </c>
      <c r="L65" s="50">
        <v>7700693.2000000002</v>
      </c>
      <c r="M65" s="50">
        <v>14558181.619999999</v>
      </c>
      <c r="N65" s="51">
        <v>16604301.810000001</v>
      </c>
      <c r="O65" s="49">
        <v>19132893.649999999</v>
      </c>
      <c r="P65" s="50">
        <v>16180857</v>
      </c>
      <c r="Q65" s="50">
        <v>12899637</v>
      </c>
      <c r="R65" s="50">
        <v>9823966</v>
      </c>
      <c r="S65" s="50">
        <v>4369945</v>
      </c>
      <c r="T65" s="50">
        <v>3810397</v>
      </c>
      <c r="U65" s="232">
        <v>3436849</v>
      </c>
      <c r="V65" s="232">
        <v>3605252</v>
      </c>
      <c r="W65" s="232">
        <v>4277686</v>
      </c>
      <c r="X65" s="232">
        <v>7052401</v>
      </c>
      <c r="Y65" s="232">
        <v>13628510</v>
      </c>
      <c r="Z65" s="232">
        <v>17881717</v>
      </c>
      <c r="AA65" s="232">
        <v>19737718</v>
      </c>
      <c r="AB65" s="232"/>
      <c r="AC65" s="51"/>
      <c r="AD65" s="52">
        <f>O65-C65</f>
        <v>-2747891.91</v>
      </c>
      <c r="AE65" s="53">
        <f>P65-D65</f>
        <v>-5383781.9200000018</v>
      </c>
      <c r="AF65" s="53">
        <f>Q65-E65</f>
        <v>-425788.55000000075</v>
      </c>
      <c r="AG65" s="53">
        <f>R65-F65</f>
        <v>2005408.25</v>
      </c>
      <c r="AH65" s="53">
        <f>S65-G65</f>
        <v>-1598731.6600000001</v>
      </c>
      <c r="AI65" s="53">
        <f>T65-H65</f>
        <v>-2596.5200000000186</v>
      </c>
      <c r="AJ65" s="53">
        <f>U65-I65</f>
        <v>-368169.20999999996</v>
      </c>
      <c r="AK65" s="53">
        <f>V65-J65</f>
        <v>344111.99000000022</v>
      </c>
      <c r="AL65" s="53">
        <f>W65-K65</f>
        <v>-39121.240000000224</v>
      </c>
      <c r="AM65" s="53">
        <f>X65-L65</f>
        <v>-648292.20000000019</v>
      </c>
      <c r="AN65" s="53">
        <f>Y65-M65</f>
        <v>-929671.61999999918</v>
      </c>
      <c r="AO65" s="53">
        <f>Z65-N65</f>
        <v>1277415.1899999995</v>
      </c>
      <c r="AP65" s="53">
        <f>AA65-O65</f>
        <v>604824.35000000149</v>
      </c>
      <c r="AQ65" s="53">
        <f>AB65-P65</f>
        <v>-16180857</v>
      </c>
      <c r="AR65" s="54"/>
      <c r="AS65" s="76">
        <f>IF(ISERROR(GETPIVOTDATA("VALUE",'CRS WK pvt'!$I$2,"DT_FILE",AS$8,"CD_CO",AS$6,"TRIM_CAT",TRIM(B65),"TRIM_LINE",A64))=TRUE,0,GETPIVOTDATA("VALUE",'CRS WK pvt'!$I$2,"DT_FILE",AS$8,"CD_CO",AS$6,"TRIM_CAT",TRIM(B65),"TRIM_LINE",A64))</f>
        <v>16795627</v>
      </c>
    </row>
    <row r="66" spans="1:45" s="47" customFormat="1" x14ac:dyDescent="0.35">
      <c r="A66" s="171"/>
      <c r="B66" s="254" t="s">
        <v>399</v>
      </c>
      <c r="C66" s="49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1"/>
      <c r="O66" s="49"/>
      <c r="P66" s="50"/>
      <c r="Q66" s="50"/>
      <c r="R66" s="50"/>
      <c r="S66" s="50"/>
      <c r="T66" s="50"/>
      <c r="U66" s="232"/>
      <c r="V66" s="232"/>
      <c r="W66" s="256">
        <f>W65-W67</f>
        <v>4167669.83</v>
      </c>
      <c r="X66" s="256">
        <f>X65-X67</f>
        <v>6862433.7699999996</v>
      </c>
      <c r="Y66" s="256">
        <f>Y65-Y67</f>
        <v>13295443.279999999</v>
      </c>
      <c r="Z66" s="256">
        <f>Z65-Z67</f>
        <v>17462431.57</v>
      </c>
      <c r="AA66" s="256">
        <v>19288257.120000001</v>
      </c>
      <c r="AB66" s="256"/>
      <c r="AC66" s="51"/>
      <c r="AD66" s="52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4"/>
      <c r="AS66" s="92">
        <f>AS65-AS67</f>
        <v>16438434.140000001</v>
      </c>
    </row>
    <row r="67" spans="1:45" s="47" customFormat="1" x14ac:dyDescent="0.35">
      <c r="A67" s="171"/>
      <c r="B67" s="254" t="s">
        <v>400</v>
      </c>
      <c r="C67" s="49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1"/>
      <c r="O67" s="49"/>
      <c r="P67" s="50"/>
      <c r="Q67" s="50"/>
      <c r="R67" s="50"/>
      <c r="S67" s="50"/>
      <c r="T67" s="50"/>
      <c r="U67" s="232"/>
      <c r="V67" s="232"/>
      <c r="W67" s="256">
        <v>110016.17</v>
      </c>
      <c r="X67" s="256">
        <v>189967.23</v>
      </c>
      <c r="Y67" s="256">
        <v>333066.71999999997</v>
      </c>
      <c r="Z67" s="256">
        <v>419285.43</v>
      </c>
      <c r="AA67" s="256">
        <v>449460.88</v>
      </c>
      <c r="AB67" s="256"/>
      <c r="AC67" s="51"/>
      <c r="AD67" s="52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4"/>
      <c r="AS67" s="76">
        <f>GETPIVOTDATA("VALUE",'CRS ESCO pvt'!$I$3,"DATE_FILE",$AS$8,"COMPANY",$AS$6,"TRIM_CAT","Resdiential-ESCO","TRIM_LINE",A64)</f>
        <v>357192.86</v>
      </c>
    </row>
    <row r="68" spans="1:45" s="47" customFormat="1" x14ac:dyDescent="0.35">
      <c r="A68" s="171"/>
      <c r="B68" s="48" t="s">
        <v>38</v>
      </c>
      <c r="C68" s="49">
        <v>4491391.99</v>
      </c>
      <c r="D68" s="50">
        <v>4298508.8</v>
      </c>
      <c r="E68" s="50">
        <v>3141380.23</v>
      </c>
      <c r="F68" s="50">
        <v>1917490.28</v>
      </c>
      <c r="G68" s="50">
        <v>1468315.69</v>
      </c>
      <c r="H68" s="50">
        <v>861465.08</v>
      </c>
      <c r="I68" s="50">
        <v>929584.72</v>
      </c>
      <c r="J68" s="50">
        <v>863301.75</v>
      </c>
      <c r="K68" s="50">
        <v>983969.87</v>
      </c>
      <c r="L68" s="50">
        <v>1659769.95</v>
      </c>
      <c r="M68" s="50">
        <v>3209532.33</v>
      </c>
      <c r="N68" s="51">
        <v>3331614.84</v>
      </c>
      <c r="O68" s="49">
        <v>3593724.08</v>
      </c>
      <c r="P68" s="50">
        <v>3147227</v>
      </c>
      <c r="Q68" s="50">
        <v>2528558</v>
      </c>
      <c r="R68" s="50">
        <v>1874818</v>
      </c>
      <c r="S68" s="50">
        <v>1009349</v>
      </c>
      <c r="T68" s="50">
        <v>811523</v>
      </c>
      <c r="U68" s="232">
        <v>778871</v>
      </c>
      <c r="V68" s="232">
        <v>817560</v>
      </c>
      <c r="W68" s="232">
        <v>985934</v>
      </c>
      <c r="X68" s="232">
        <v>1607822</v>
      </c>
      <c r="Y68" s="232">
        <v>2886686</v>
      </c>
      <c r="Z68" s="232">
        <v>4210137</v>
      </c>
      <c r="AA68" s="232">
        <v>4694079</v>
      </c>
      <c r="AB68" s="232"/>
      <c r="AC68" s="51"/>
      <c r="AD68" s="52">
        <f>O68-C68</f>
        <v>-897667.91000000015</v>
      </c>
      <c r="AE68" s="53">
        <f>P68-D68</f>
        <v>-1151281.7999999998</v>
      </c>
      <c r="AF68" s="53">
        <f>Q68-E68</f>
        <v>-612822.23</v>
      </c>
      <c r="AG68" s="53">
        <f>R68-F68</f>
        <v>-42672.280000000028</v>
      </c>
      <c r="AH68" s="53">
        <f>S68-G68</f>
        <v>-458966.68999999994</v>
      </c>
      <c r="AI68" s="53">
        <f>T68-H68</f>
        <v>-49942.079999999958</v>
      </c>
      <c r="AJ68" s="53">
        <f>U68-I68</f>
        <v>-150713.71999999997</v>
      </c>
      <c r="AK68" s="53">
        <f>V68-J68</f>
        <v>-45741.75</v>
      </c>
      <c r="AL68" s="53">
        <f>W68-K68</f>
        <v>1964.1300000000047</v>
      </c>
      <c r="AM68" s="53">
        <f>X68-L68</f>
        <v>-51947.949999999953</v>
      </c>
      <c r="AN68" s="53">
        <f>Y68-M68</f>
        <v>-322846.33000000007</v>
      </c>
      <c r="AO68" s="53">
        <f>Z68-N68</f>
        <v>878522.16000000015</v>
      </c>
      <c r="AP68" s="53">
        <f>AA68-O68</f>
        <v>1100354.92</v>
      </c>
      <c r="AQ68" s="53">
        <f>AB68-P68</f>
        <v>-3147227</v>
      </c>
      <c r="AR68" s="54"/>
      <c r="AS68" s="76">
        <f>IF(ISERROR(GETPIVOTDATA("VALUE",'CRS WK pvt'!$I$2,"DT_FILE",AS$8,"CD_CO",AS$6,"TRIM_CAT",TRIM(B68),"TRIM_LINE",A64))=TRUE,0,GETPIVOTDATA("VALUE",'CRS WK pvt'!$I$2,"DT_FILE",AS$8,"CD_CO",AS$6,"TRIM_CAT",TRIM(B68),"TRIM_LINE",A64))</f>
        <v>3974764</v>
      </c>
    </row>
    <row r="69" spans="1:45" s="47" customFormat="1" x14ac:dyDescent="0.35">
      <c r="A69" s="171"/>
      <c r="B69" s="254" t="s">
        <v>399</v>
      </c>
      <c r="C69" s="49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1"/>
      <c r="O69" s="49"/>
      <c r="P69" s="50"/>
      <c r="Q69" s="50"/>
      <c r="R69" s="50"/>
      <c r="S69" s="50"/>
      <c r="T69" s="50"/>
      <c r="U69" s="232"/>
      <c r="V69" s="232"/>
      <c r="W69" s="256">
        <f>W68-W70</f>
        <v>953153.83</v>
      </c>
      <c r="X69" s="256">
        <f>X68-X70</f>
        <v>1544573.71</v>
      </c>
      <c r="Y69" s="256">
        <f>Y68-Y70</f>
        <v>2792584.41</v>
      </c>
      <c r="Z69" s="256">
        <f>Z68-Z70</f>
        <v>4078669.48</v>
      </c>
      <c r="AA69" s="256">
        <v>4551877.71</v>
      </c>
      <c r="AB69" s="256"/>
      <c r="AC69" s="51"/>
      <c r="AD69" s="52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4"/>
      <c r="AS69" s="92">
        <f>AS68-AS70</f>
        <v>3858012.57</v>
      </c>
    </row>
    <row r="70" spans="1:45" s="47" customFormat="1" x14ac:dyDescent="0.35">
      <c r="A70" s="171"/>
      <c r="B70" s="254" t="s">
        <v>400</v>
      </c>
      <c r="C70" s="49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1"/>
      <c r="O70" s="49"/>
      <c r="P70" s="50"/>
      <c r="Q70" s="50"/>
      <c r="R70" s="50"/>
      <c r="S70" s="50"/>
      <c r="T70" s="50"/>
      <c r="U70" s="232"/>
      <c r="V70" s="232"/>
      <c r="W70" s="256">
        <v>32780.17</v>
      </c>
      <c r="X70" s="256">
        <v>63248.29</v>
      </c>
      <c r="Y70" s="256">
        <v>94101.59</v>
      </c>
      <c r="Z70" s="256">
        <v>131467.51999999999</v>
      </c>
      <c r="AA70" s="256">
        <v>142201.29</v>
      </c>
      <c r="AB70" s="256"/>
      <c r="AC70" s="51"/>
      <c r="AD70" s="52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4"/>
      <c r="AS70" s="76">
        <f>GETPIVOTDATA("VALUE",'CRS ESCO pvt'!$I$3,"DATE_FILE",$AS$8,"COMPANY",$AS$6,"TRIM_CAT","Low Income Resdiential-ESCO","TRIM_LINE",A64)</f>
        <v>116751.43</v>
      </c>
    </row>
    <row r="71" spans="1:45" s="47" customFormat="1" x14ac:dyDescent="0.35">
      <c r="A71" s="171"/>
      <c r="B71" s="48" t="s">
        <v>39</v>
      </c>
      <c r="C71" s="49">
        <v>2336339.2799999998</v>
      </c>
      <c r="D71" s="50">
        <v>2446494.38</v>
      </c>
      <c r="E71" s="50">
        <v>1287534.8600000001</v>
      </c>
      <c r="F71" s="50">
        <v>779127.49</v>
      </c>
      <c r="G71" s="50">
        <v>710322.3</v>
      </c>
      <c r="H71" s="50">
        <v>415111.92</v>
      </c>
      <c r="I71" s="50">
        <v>427610.49</v>
      </c>
      <c r="J71" s="50">
        <v>396160.78</v>
      </c>
      <c r="K71" s="50">
        <v>536887.91</v>
      </c>
      <c r="L71" s="50">
        <v>1034099.58</v>
      </c>
      <c r="M71" s="50">
        <v>1559846.08</v>
      </c>
      <c r="N71" s="51">
        <v>1876506.06</v>
      </c>
      <c r="O71" s="49">
        <v>2167851.34</v>
      </c>
      <c r="P71" s="50">
        <v>2355049</v>
      </c>
      <c r="Q71" s="50">
        <v>1540956</v>
      </c>
      <c r="R71" s="50">
        <v>998526</v>
      </c>
      <c r="S71" s="50">
        <v>478550</v>
      </c>
      <c r="T71" s="50">
        <v>429979</v>
      </c>
      <c r="U71" s="232">
        <v>376556</v>
      </c>
      <c r="V71" s="232">
        <v>430402</v>
      </c>
      <c r="W71" s="232">
        <v>539872</v>
      </c>
      <c r="X71" s="232">
        <v>860445</v>
      </c>
      <c r="Y71" s="232">
        <v>1723212</v>
      </c>
      <c r="Z71" s="232">
        <v>2087897</v>
      </c>
      <c r="AA71" s="232">
        <v>2026956</v>
      </c>
      <c r="AB71" s="232"/>
      <c r="AC71" s="51"/>
      <c r="AD71" s="52">
        <f>O71-C71</f>
        <v>-168487.93999999994</v>
      </c>
      <c r="AE71" s="53">
        <f>P71-D71</f>
        <v>-91445.379999999888</v>
      </c>
      <c r="AF71" s="53">
        <f>Q71-E71</f>
        <v>253421.1399999999</v>
      </c>
      <c r="AG71" s="53">
        <f>R71-F71</f>
        <v>219398.51</v>
      </c>
      <c r="AH71" s="53">
        <f>S71-G71</f>
        <v>-231772.30000000005</v>
      </c>
      <c r="AI71" s="53">
        <f>T71-H71</f>
        <v>14867.080000000016</v>
      </c>
      <c r="AJ71" s="53">
        <f>U71-I71</f>
        <v>-51054.489999999991</v>
      </c>
      <c r="AK71" s="53">
        <f>V71-J71</f>
        <v>34241.219999999972</v>
      </c>
      <c r="AL71" s="53">
        <f>W71-K71</f>
        <v>2984.0899999999674</v>
      </c>
      <c r="AM71" s="53">
        <f>X71-L71</f>
        <v>-173654.57999999996</v>
      </c>
      <c r="AN71" s="53">
        <f>Y71-M71</f>
        <v>163365.91999999993</v>
      </c>
      <c r="AO71" s="53">
        <f>Z71-N71</f>
        <v>211390.93999999994</v>
      </c>
      <c r="AP71" s="53">
        <f>AA71-O71</f>
        <v>-140895.33999999985</v>
      </c>
      <c r="AQ71" s="53">
        <f>AB71-P71</f>
        <v>-2355049</v>
      </c>
      <c r="AR71" s="54"/>
      <c r="AS71" s="76">
        <f>IF(ISERROR(GETPIVOTDATA("VALUE",'CRS WK pvt'!$I$2,"DT_FILE",AS$8,"CD_CO",AS$6,"TRIM_CAT",TRIM(B71),"TRIM_LINE",A64))=TRUE,0,GETPIVOTDATA("VALUE",'CRS WK pvt'!$I$2,"DT_FILE",AS$8,"CD_CO",AS$6,"TRIM_CAT",TRIM(B71),"TRIM_LINE",A64))</f>
        <v>1704667</v>
      </c>
    </row>
    <row r="72" spans="1:45" s="47" customFormat="1" x14ac:dyDescent="0.35">
      <c r="A72" s="171"/>
      <c r="B72" s="48" t="s">
        <v>40</v>
      </c>
      <c r="C72" s="49">
        <v>1947579.23</v>
      </c>
      <c r="D72" s="50">
        <v>2115093.58</v>
      </c>
      <c r="E72" s="50">
        <v>1229343.4099999999</v>
      </c>
      <c r="F72" s="50">
        <v>825844.8</v>
      </c>
      <c r="G72" s="50">
        <v>616999.97</v>
      </c>
      <c r="H72" s="50">
        <v>444948.19</v>
      </c>
      <c r="I72" s="50">
        <v>393141</v>
      </c>
      <c r="J72" s="50">
        <v>413995.77</v>
      </c>
      <c r="K72" s="50">
        <v>494423.45</v>
      </c>
      <c r="L72" s="50">
        <v>959116.24</v>
      </c>
      <c r="M72" s="50">
        <v>1179561.3700000001</v>
      </c>
      <c r="N72" s="51">
        <v>1624155.59</v>
      </c>
      <c r="O72" s="49">
        <v>1663678.17</v>
      </c>
      <c r="P72" s="50">
        <v>2144153</v>
      </c>
      <c r="Q72" s="50">
        <v>1479888</v>
      </c>
      <c r="R72" s="50">
        <v>1000304</v>
      </c>
      <c r="S72" s="50">
        <v>461465</v>
      </c>
      <c r="T72" s="50">
        <v>380363</v>
      </c>
      <c r="U72" s="232">
        <v>344795</v>
      </c>
      <c r="V72" s="232">
        <v>413371</v>
      </c>
      <c r="W72" s="232">
        <v>518519</v>
      </c>
      <c r="X72" s="232">
        <v>869642</v>
      </c>
      <c r="Y72" s="232">
        <v>1776643</v>
      </c>
      <c r="Z72" s="232">
        <v>2239692</v>
      </c>
      <c r="AA72" s="232">
        <v>1754886</v>
      </c>
      <c r="AB72" s="232"/>
      <c r="AC72" s="51"/>
      <c r="AD72" s="52">
        <f>O72-C72</f>
        <v>-283901.06000000006</v>
      </c>
      <c r="AE72" s="53">
        <f>P72-D72</f>
        <v>29059.419999999925</v>
      </c>
      <c r="AF72" s="53">
        <f>Q72-E72</f>
        <v>250544.59000000008</v>
      </c>
      <c r="AG72" s="53">
        <f>R72-F72</f>
        <v>174459.19999999995</v>
      </c>
      <c r="AH72" s="53">
        <f>S72-G72</f>
        <v>-155534.96999999997</v>
      </c>
      <c r="AI72" s="53">
        <f>T72-H72</f>
        <v>-64585.19</v>
      </c>
      <c r="AJ72" s="53">
        <f>U72-I72</f>
        <v>-48346</v>
      </c>
      <c r="AK72" s="53">
        <f>V72-J72</f>
        <v>-624.77000000001863</v>
      </c>
      <c r="AL72" s="53">
        <f>W72-K72</f>
        <v>24095.549999999988</v>
      </c>
      <c r="AM72" s="53">
        <f>X72-L72</f>
        <v>-89474.239999999991</v>
      </c>
      <c r="AN72" s="53">
        <f>Y72-M72</f>
        <v>597081.62999999989</v>
      </c>
      <c r="AO72" s="53">
        <f>Z72-N72</f>
        <v>615536.40999999992</v>
      </c>
      <c r="AP72" s="53">
        <f>AA72-O72</f>
        <v>91207.830000000075</v>
      </c>
      <c r="AQ72" s="53">
        <f>AB72-P72</f>
        <v>-2144153</v>
      </c>
      <c r="AR72" s="54"/>
      <c r="AS72" s="76">
        <f>IF(ISERROR(GETPIVOTDATA("VALUE",'CRS WK pvt'!$I$2,"DT_FILE",AS$8,"CD_CO",AS$6,"TRIM_CAT",TRIM(B72),"TRIM_LINE",A64))=TRUE,0,GETPIVOTDATA("VALUE",'CRS WK pvt'!$I$2,"DT_FILE",AS$8,"CD_CO",AS$6,"TRIM_CAT",TRIM(B72),"TRIM_LINE",A64))</f>
        <v>1649044</v>
      </c>
    </row>
    <row r="73" spans="1:45" s="47" customFormat="1" x14ac:dyDescent="0.35">
      <c r="A73" s="171"/>
      <c r="B73" s="48" t="s">
        <v>41</v>
      </c>
      <c r="C73" s="49">
        <v>6905434.9299999997</v>
      </c>
      <c r="D73" s="50">
        <v>6360126.8399999999</v>
      </c>
      <c r="E73" s="50">
        <v>5707216.2300000004</v>
      </c>
      <c r="F73" s="50">
        <v>3589170.27</v>
      </c>
      <c r="G73" s="50">
        <v>2661173.94</v>
      </c>
      <c r="H73" s="50">
        <v>1156973.23</v>
      </c>
      <c r="I73" s="50">
        <v>1429309.61</v>
      </c>
      <c r="J73" s="50">
        <v>1774812.39</v>
      </c>
      <c r="K73" s="50">
        <v>2017211.24</v>
      </c>
      <c r="L73" s="50">
        <v>3589679.31</v>
      </c>
      <c r="M73" s="50">
        <v>3976642.21</v>
      </c>
      <c r="N73" s="51">
        <v>6828277.2599999998</v>
      </c>
      <c r="O73" s="49">
        <v>6704220.3200000003</v>
      </c>
      <c r="P73" s="50">
        <v>8848994</v>
      </c>
      <c r="Q73" s="50">
        <v>6079410</v>
      </c>
      <c r="R73" s="50">
        <v>4951764</v>
      </c>
      <c r="S73" s="50">
        <v>2200292</v>
      </c>
      <c r="T73" s="50">
        <v>2282446</v>
      </c>
      <c r="U73" s="232">
        <v>1771767</v>
      </c>
      <c r="V73" s="232">
        <v>1511523</v>
      </c>
      <c r="W73" s="232">
        <v>2219866</v>
      </c>
      <c r="X73" s="232">
        <v>2893262</v>
      </c>
      <c r="Y73" s="232">
        <v>6555411</v>
      </c>
      <c r="Z73" s="232">
        <v>7489810</v>
      </c>
      <c r="AA73" s="232">
        <v>6462018</v>
      </c>
      <c r="AB73" s="232"/>
      <c r="AC73" s="51"/>
      <c r="AD73" s="52">
        <f>O73-C73</f>
        <v>-201214.6099999994</v>
      </c>
      <c r="AE73" s="53">
        <f>P73-D73</f>
        <v>2488867.16</v>
      </c>
      <c r="AF73" s="53">
        <f>Q73-E73</f>
        <v>372193.76999999955</v>
      </c>
      <c r="AG73" s="53">
        <f>R73-F73</f>
        <v>1362593.73</v>
      </c>
      <c r="AH73" s="53">
        <f>S73-G73</f>
        <v>-460881.93999999994</v>
      </c>
      <c r="AI73" s="53">
        <f>T73-H73</f>
        <v>1125472.77</v>
      </c>
      <c r="AJ73" s="53">
        <f>U73-I73</f>
        <v>342457.3899999999</v>
      </c>
      <c r="AK73" s="53">
        <f>V73-J73</f>
        <v>-263289.3899999999</v>
      </c>
      <c r="AL73" s="53">
        <f>W73-K73</f>
        <v>202654.76</v>
      </c>
      <c r="AM73" s="53">
        <f>X73-L73</f>
        <v>-696417.31</v>
      </c>
      <c r="AN73" s="53">
        <f>Y73-M73</f>
        <v>2578768.79</v>
      </c>
      <c r="AO73" s="53">
        <f>Z73-N73</f>
        <v>661532.74000000022</v>
      </c>
      <c r="AP73" s="53">
        <f>AA73-O73</f>
        <v>-242202.3200000003</v>
      </c>
      <c r="AQ73" s="53">
        <f>AB73-P73</f>
        <v>-8848994</v>
      </c>
      <c r="AR73" s="54"/>
      <c r="AS73" s="76">
        <f>IF(ISERROR(GETPIVOTDATA("VALUE",'CRS WK pvt'!$I$2,"DT_FILE",AS$8,"CD_CO",AS$6,"TRIM_CAT",TRIM(B73),"TRIM_LINE",A64))=TRUE,0,GETPIVOTDATA("VALUE",'CRS WK pvt'!$I$2,"DT_FILE",AS$8,"CD_CO",AS$6,"TRIM_CAT",TRIM(B73),"TRIM_LINE",A64))</f>
        <v>4961631</v>
      </c>
    </row>
    <row r="74" spans="1:45" s="152" customFormat="1" x14ac:dyDescent="0.35">
      <c r="A74" s="172"/>
      <c r="B74" s="48" t="s">
        <v>42</v>
      </c>
      <c r="C74" s="164">
        <f t="shared" ref="C74:V74" si="37">SUM(C65:C73)</f>
        <v>37561530.989999995</v>
      </c>
      <c r="D74" s="165">
        <f t="shared" si="37"/>
        <v>36784862.519999996</v>
      </c>
      <c r="E74" s="165">
        <f t="shared" si="37"/>
        <v>24690900.280000001</v>
      </c>
      <c r="F74" s="165">
        <f t="shared" si="37"/>
        <v>14930190.59</v>
      </c>
      <c r="G74" s="165">
        <f t="shared" si="37"/>
        <v>11425488.559999999</v>
      </c>
      <c r="H74" s="165">
        <f t="shared" si="37"/>
        <v>6691491.9399999995</v>
      </c>
      <c r="I74" s="165">
        <f t="shared" si="37"/>
        <v>6984664.0300000003</v>
      </c>
      <c r="J74" s="165">
        <f t="shared" si="37"/>
        <v>6709410.7000000002</v>
      </c>
      <c r="K74" s="165">
        <f t="shared" si="37"/>
        <v>8349299.7100000009</v>
      </c>
      <c r="L74" s="165">
        <f t="shared" si="37"/>
        <v>14943358.280000001</v>
      </c>
      <c r="M74" s="165">
        <f t="shared" si="37"/>
        <v>24483763.610000003</v>
      </c>
      <c r="N74" s="166">
        <f t="shared" si="37"/>
        <v>30264855.559999995</v>
      </c>
      <c r="O74" s="164">
        <f t="shared" si="37"/>
        <v>33262367.559999995</v>
      </c>
      <c r="P74" s="165">
        <f t="shared" si="37"/>
        <v>32676280</v>
      </c>
      <c r="Q74" s="165">
        <f t="shared" si="37"/>
        <v>24528449</v>
      </c>
      <c r="R74" s="165">
        <f t="shared" si="37"/>
        <v>18649378</v>
      </c>
      <c r="S74" s="165">
        <f t="shared" si="37"/>
        <v>8519601</v>
      </c>
      <c r="T74" s="165">
        <f t="shared" si="37"/>
        <v>7714708</v>
      </c>
      <c r="U74" s="165">
        <f t="shared" si="37"/>
        <v>6708838</v>
      </c>
      <c r="V74" s="165">
        <f t="shared" si="37"/>
        <v>6778108</v>
      </c>
      <c r="W74" s="165">
        <f>SUM(W65+W68+W71+W72+W73)</f>
        <v>8541877</v>
      </c>
      <c r="X74" s="165">
        <f>SUM(X65+X68+X71+X72+X73)</f>
        <v>13283572</v>
      </c>
      <c r="Y74" s="165">
        <v>26570462</v>
      </c>
      <c r="Z74" s="233">
        <v>33909253</v>
      </c>
      <c r="AA74" s="233">
        <v>34675657</v>
      </c>
      <c r="AB74" s="233"/>
      <c r="AC74" s="166"/>
      <c r="AD74" s="55">
        <f>SUM(AD65:AD73)</f>
        <v>-4299163.43</v>
      </c>
      <c r="AE74" s="167">
        <f t="shared" ref="AE74:AF74" si="38">SUM(AE65:AE73)</f>
        <v>-4108582.5200000014</v>
      </c>
      <c r="AF74" s="167">
        <f t="shared" si="38"/>
        <v>-162451.28000000119</v>
      </c>
      <c r="AG74" s="167">
        <f t="shared" ref="AG74:AH74" si="39">SUM(AG65:AG73)</f>
        <v>3719187.4099999997</v>
      </c>
      <c r="AH74" s="167">
        <f t="shared" si="39"/>
        <v>-2905887.56</v>
      </c>
      <c r="AI74" s="167">
        <f t="shared" ref="AI74:AJ74" si="40">SUM(AI65:AI73)</f>
        <v>1023216.06</v>
      </c>
      <c r="AJ74" s="167">
        <f t="shared" si="40"/>
        <v>-275826.03000000003</v>
      </c>
      <c r="AK74" s="167">
        <f t="shared" ref="AK74:AL74" si="41">SUM(AK65:AK73)</f>
        <v>68697.300000000279</v>
      </c>
      <c r="AL74" s="167">
        <f t="shared" si="41"/>
        <v>192577.28999999975</v>
      </c>
      <c r="AM74" s="167">
        <f t="shared" ref="AM74:AN74" si="42">SUM(AM65:AM73)</f>
        <v>-1659786.2800000003</v>
      </c>
      <c r="AN74" s="167">
        <f t="shared" si="42"/>
        <v>2086698.3900000006</v>
      </c>
      <c r="AO74" s="167">
        <f t="shared" ref="AO74:AP74" si="43">SUM(AO65:AO73)</f>
        <v>3644397.4399999995</v>
      </c>
      <c r="AP74" s="167">
        <f t="shared" si="43"/>
        <v>1413289.4400000013</v>
      </c>
      <c r="AQ74" s="167">
        <f t="shared" ref="AQ74" si="44">SUM(AQ65:AQ73)</f>
        <v>-32676280</v>
      </c>
      <c r="AR74" s="168"/>
      <c r="AS74" s="162">
        <f>AS65+AS68+AS71+AS72+AS73</f>
        <v>29085733</v>
      </c>
    </row>
    <row r="75" spans="1:45" s="47" customFormat="1" x14ac:dyDescent="0.35">
      <c r="A75" s="171">
        <f>+A64+1</f>
        <v>7</v>
      </c>
      <c r="B75" s="56" t="s">
        <v>30</v>
      </c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9"/>
      <c r="O75" s="57"/>
      <c r="P75" s="58"/>
      <c r="Q75" s="58"/>
      <c r="R75" s="58"/>
      <c r="S75" s="58"/>
      <c r="T75" s="58"/>
      <c r="U75" s="234"/>
      <c r="V75" s="234"/>
      <c r="W75" s="234"/>
      <c r="X75" s="234"/>
      <c r="Y75" s="234"/>
      <c r="Z75" s="234"/>
      <c r="AA75" s="234"/>
      <c r="AB75" s="234"/>
      <c r="AC75" s="59"/>
      <c r="AD75" s="60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2"/>
      <c r="AS75" s="60"/>
    </row>
    <row r="76" spans="1:45" s="47" customFormat="1" x14ac:dyDescent="0.35">
      <c r="A76" s="171"/>
      <c r="B76" s="48" t="s">
        <v>37</v>
      </c>
      <c r="C76" s="49">
        <v>10930331.699999999</v>
      </c>
      <c r="D76" s="50">
        <v>13792683.279999999</v>
      </c>
      <c r="E76" s="50">
        <v>12843245.060000001</v>
      </c>
      <c r="F76" s="50">
        <v>8843459.4499999993</v>
      </c>
      <c r="G76" s="50">
        <v>5252446.6500000004</v>
      </c>
      <c r="H76" s="50">
        <v>3430545.68</v>
      </c>
      <c r="I76" s="50">
        <v>2169123.71</v>
      </c>
      <c r="J76" s="50">
        <v>2057938.14</v>
      </c>
      <c r="K76" s="50">
        <v>1986240.48</v>
      </c>
      <c r="L76" s="50">
        <v>2375897.15</v>
      </c>
      <c r="M76" s="50">
        <v>4643782.8499999996</v>
      </c>
      <c r="N76" s="51">
        <v>9221898.3399999999</v>
      </c>
      <c r="O76" s="49">
        <v>10021454.76</v>
      </c>
      <c r="P76" s="50">
        <v>12296225</v>
      </c>
      <c r="Q76" s="50">
        <v>10922407</v>
      </c>
      <c r="R76" s="50">
        <v>9366774</v>
      </c>
      <c r="S76" s="50">
        <v>6042261</v>
      </c>
      <c r="T76" s="50">
        <v>3006346</v>
      </c>
      <c r="U76" s="232">
        <v>2423252</v>
      </c>
      <c r="V76" s="232">
        <v>2293374</v>
      </c>
      <c r="W76" s="232">
        <v>2398955</v>
      </c>
      <c r="X76" s="232">
        <v>2531599</v>
      </c>
      <c r="Y76" s="232">
        <v>4633783</v>
      </c>
      <c r="Z76" s="232">
        <v>7740112</v>
      </c>
      <c r="AA76" s="232">
        <v>10192706</v>
      </c>
      <c r="AB76" s="232"/>
      <c r="AC76" s="51"/>
      <c r="AD76" s="52">
        <f>O76-C76</f>
        <v>-908876.93999999948</v>
      </c>
      <c r="AE76" s="53">
        <f>P76-D76</f>
        <v>-1496458.2799999993</v>
      </c>
      <c r="AF76" s="53">
        <f>Q76-E76</f>
        <v>-1920838.0600000005</v>
      </c>
      <c r="AG76" s="53">
        <f>R76-F76</f>
        <v>523314.55000000075</v>
      </c>
      <c r="AH76" s="53">
        <f>S76-G76</f>
        <v>789814.34999999963</v>
      </c>
      <c r="AI76" s="53">
        <f>T76-H76</f>
        <v>-424199.68000000017</v>
      </c>
      <c r="AJ76" s="53">
        <f>U76-I76</f>
        <v>254128.29000000004</v>
      </c>
      <c r="AK76" s="53">
        <f>V76-J76</f>
        <v>235435.8600000001</v>
      </c>
      <c r="AL76" s="53">
        <f>W76-K76</f>
        <v>412714.52</v>
      </c>
      <c r="AM76" s="53">
        <f>X76-L76</f>
        <v>155701.85000000009</v>
      </c>
      <c r="AN76" s="53">
        <f>Y76-M76</f>
        <v>-9999.8499999996275</v>
      </c>
      <c r="AO76" s="53">
        <f>Z76-N76</f>
        <v>-1481786.3399999999</v>
      </c>
      <c r="AP76" s="53">
        <f>AA76-O76</f>
        <v>171251.24000000022</v>
      </c>
      <c r="AQ76" s="53">
        <f>AB76-P76</f>
        <v>-12296225</v>
      </c>
      <c r="AR76" s="54"/>
      <c r="AS76" s="76">
        <f>IF(ISERROR(GETPIVOTDATA("VALUE",'CRS WK pvt'!$I$2,"DT_FILE",AS$8,"CD_CO",AS$6,"TRIM_CAT",TRIM(B76),"TRIM_LINE",A75))=TRUE,0,GETPIVOTDATA("VALUE",'CRS WK pvt'!$I$2,"DT_FILE",AS$8,"CD_CO",AS$6,"TRIM_CAT",TRIM(B76),"TRIM_LINE",A75))</f>
        <v>13228293</v>
      </c>
    </row>
    <row r="77" spans="1:45" s="47" customFormat="1" x14ac:dyDescent="0.35">
      <c r="A77" s="171"/>
      <c r="B77" s="254" t="s">
        <v>399</v>
      </c>
      <c r="C77" s="49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1"/>
      <c r="O77" s="49"/>
      <c r="P77" s="50"/>
      <c r="Q77" s="50"/>
      <c r="R77" s="50"/>
      <c r="S77" s="50"/>
      <c r="T77" s="50"/>
      <c r="U77" s="232"/>
      <c r="V77" s="232"/>
      <c r="W77" s="256">
        <f>W76-W78</f>
        <v>2353826.4500000002</v>
      </c>
      <c r="X77" s="256">
        <f>X76-X78</f>
        <v>2475257.7200000002</v>
      </c>
      <c r="Y77" s="256">
        <f>Y76-Y78</f>
        <v>4532473.03</v>
      </c>
      <c r="Z77" s="256">
        <f>Z76-Z78</f>
        <v>7576196.9400000004</v>
      </c>
      <c r="AA77" s="256">
        <v>10001521.27</v>
      </c>
      <c r="AB77" s="256"/>
      <c r="AC77" s="51"/>
      <c r="AD77" s="52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4"/>
      <c r="AS77" s="92">
        <f>AS76-AS78</f>
        <v>12956023.57</v>
      </c>
    </row>
    <row r="78" spans="1:45" s="47" customFormat="1" x14ac:dyDescent="0.35">
      <c r="A78" s="171"/>
      <c r="B78" s="254" t="s">
        <v>400</v>
      </c>
      <c r="C78" s="49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1"/>
      <c r="O78" s="49"/>
      <c r="P78" s="50"/>
      <c r="Q78" s="50"/>
      <c r="R78" s="50"/>
      <c r="S78" s="50"/>
      <c r="T78" s="50"/>
      <c r="U78" s="232"/>
      <c r="V78" s="232"/>
      <c r="W78" s="256">
        <v>45128.55</v>
      </c>
      <c r="X78" s="256">
        <v>56341.279999999999</v>
      </c>
      <c r="Y78" s="256">
        <v>101309.97</v>
      </c>
      <c r="Z78" s="256">
        <v>163915.06</v>
      </c>
      <c r="AA78" s="256">
        <v>191184.73</v>
      </c>
      <c r="AB78" s="256"/>
      <c r="AC78" s="51"/>
      <c r="AD78" s="52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4"/>
      <c r="AS78" s="76">
        <f>GETPIVOTDATA("VALUE",'CRS ESCO pvt'!$I$3,"DATE_FILE",$AS$8,"COMPANY",$AS$6,"TRIM_CAT","Resdiential-ESCO","TRIM_LINE",A75)</f>
        <v>272269.43</v>
      </c>
    </row>
    <row r="79" spans="1:45" s="47" customFormat="1" x14ac:dyDescent="0.35">
      <c r="A79" s="171"/>
      <c r="B79" s="48" t="s">
        <v>38</v>
      </c>
      <c r="C79" s="49">
        <v>2959411.05</v>
      </c>
      <c r="D79" s="50">
        <v>3699568.5</v>
      </c>
      <c r="E79" s="50">
        <v>3336961.59</v>
      </c>
      <c r="F79" s="50">
        <v>2546764.2999999998</v>
      </c>
      <c r="G79" s="50">
        <v>1811401.87</v>
      </c>
      <c r="H79" s="50">
        <v>1127377.1399999999</v>
      </c>
      <c r="I79" s="50">
        <v>705522.11</v>
      </c>
      <c r="J79" s="50">
        <v>765034.23</v>
      </c>
      <c r="K79" s="50">
        <v>733065.08</v>
      </c>
      <c r="L79" s="50">
        <v>803164.96</v>
      </c>
      <c r="M79" s="50">
        <v>1419137.17</v>
      </c>
      <c r="N79" s="51">
        <v>2697420.92</v>
      </c>
      <c r="O79" s="49">
        <v>2679114.62</v>
      </c>
      <c r="P79" s="50">
        <v>2964559</v>
      </c>
      <c r="Q79" s="50">
        <v>2584815</v>
      </c>
      <c r="R79" s="50">
        <v>2173839</v>
      </c>
      <c r="S79" s="50">
        <v>1511204</v>
      </c>
      <c r="T79" s="50">
        <v>892614</v>
      </c>
      <c r="U79" s="232">
        <v>709609</v>
      </c>
      <c r="V79" s="232">
        <v>716152</v>
      </c>
      <c r="W79" s="232">
        <v>822018</v>
      </c>
      <c r="X79" s="232">
        <v>896548</v>
      </c>
      <c r="Y79" s="232">
        <v>1327584</v>
      </c>
      <c r="Z79" s="232">
        <v>2214829</v>
      </c>
      <c r="AA79" s="232">
        <v>3252557</v>
      </c>
      <c r="AB79" s="232"/>
      <c r="AC79" s="51"/>
      <c r="AD79" s="52">
        <f>O79-C79</f>
        <v>-280296.4299999997</v>
      </c>
      <c r="AE79" s="53">
        <f>P79-D79</f>
        <v>-735009.5</v>
      </c>
      <c r="AF79" s="53">
        <f>Q79-E79</f>
        <v>-752146.58999999985</v>
      </c>
      <c r="AG79" s="53">
        <f>R79-F79</f>
        <v>-372925.29999999981</v>
      </c>
      <c r="AH79" s="53">
        <f>S79-G79</f>
        <v>-300197.87000000011</v>
      </c>
      <c r="AI79" s="53">
        <f>T79-H79</f>
        <v>-234763.1399999999</v>
      </c>
      <c r="AJ79" s="53">
        <f>U79-I79</f>
        <v>4086.890000000014</v>
      </c>
      <c r="AK79" s="53">
        <f>V79-J79</f>
        <v>-48882.229999999981</v>
      </c>
      <c r="AL79" s="53">
        <f>W79-K79</f>
        <v>88952.920000000042</v>
      </c>
      <c r="AM79" s="53">
        <f>X79-L79</f>
        <v>93383.040000000037</v>
      </c>
      <c r="AN79" s="53">
        <f>Y79-M79</f>
        <v>-91553.169999999925</v>
      </c>
      <c r="AO79" s="53">
        <f>Z79-N79</f>
        <v>-482591.91999999993</v>
      </c>
      <c r="AP79" s="53">
        <f>AA79-O79</f>
        <v>573442.37999999989</v>
      </c>
      <c r="AQ79" s="53">
        <f>AB79-P79</f>
        <v>-2964559</v>
      </c>
      <c r="AR79" s="54"/>
      <c r="AS79" s="76">
        <f>IF(ISERROR(GETPIVOTDATA("VALUE",'CRS WK pvt'!$I$2,"DT_FILE",AS$8,"CD_CO",AS$6,"TRIM_CAT",TRIM(B79),"TRIM_LINE",A75))=TRUE,0,GETPIVOTDATA("VALUE",'CRS WK pvt'!$I$2,"DT_FILE",AS$8,"CD_CO",AS$6,"TRIM_CAT",TRIM(B79),"TRIM_LINE",A75))</f>
        <v>3927030</v>
      </c>
    </row>
    <row r="80" spans="1:45" s="47" customFormat="1" x14ac:dyDescent="0.35">
      <c r="A80" s="171"/>
      <c r="B80" s="254" t="s">
        <v>399</v>
      </c>
      <c r="C80" s="49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1"/>
      <c r="O80" s="49"/>
      <c r="P80" s="50"/>
      <c r="Q80" s="50"/>
      <c r="R80" s="50"/>
      <c r="S80" s="50"/>
      <c r="T80" s="50"/>
      <c r="U80" s="232"/>
      <c r="V80" s="232"/>
      <c r="W80" s="256">
        <f>W79-W81</f>
        <v>776501.14</v>
      </c>
      <c r="X80" s="256">
        <f>X79-X81</f>
        <v>874625.26</v>
      </c>
      <c r="Y80" s="256">
        <f>Y79-Y81</f>
        <v>1286927.2</v>
      </c>
      <c r="Z80" s="256">
        <f>Z79-Z81</f>
        <v>2153594.19</v>
      </c>
      <c r="AA80" s="256">
        <v>3161365.07</v>
      </c>
      <c r="AB80" s="256"/>
      <c r="AC80" s="51"/>
      <c r="AD80" s="52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4"/>
      <c r="AS80" s="92">
        <f>AS79-AS81</f>
        <v>3820630.57</v>
      </c>
    </row>
    <row r="81" spans="1:45" s="47" customFormat="1" x14ac:dyDescent="0.35">
      <c r="A81" s="171"/>
      <c r="B81" s="254" t="s">
        <v>400</v>
      </c>
      <c r="C81" s="49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1"/>
      <c r="O81" s="49"/>
      <c r="P81" s="50"/>
      <c r="Q81" s="50"/>
      <c r="R81" s="50"/>
      <c r="S81" s="50"/>
      <c r="T81" s="50"/>
      <c r="U81" s="232"/>
      <c r="V81" s="232"/>
      <c r="W81" s="256">
        <v>45516.86</v>
      </c>
      <c r="X81" s="256">
        <v>21922.74</v>
      </c>
      <c r="Y81" s="256">
        <v>40656.800000000003</v>
      </c>
      <c r="Z81" s="256">
        <v>61234.81</v>
      </c>
      <c r="AA81" s="256">
        <v>91191.93</v>
      </c>
      <c r="AB81" s="256"/>
      <c r="AC81" s="51"/>
      <c r="AD81" s="52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4"/>
      <c r="AS81" s="76">
        <f>GETPIVOTDATA("VALUE",'CRS ESCO pvt'!$I$3,"DATE_FILE",$AS$8,"COMPANY",$AS$6,"TRIM_CAT","Low Income Resdiential-ESCO","TRIM_LINE",A75)</f>
        <v>106399.43</v>
      </c>
    </row>
    <row r="82" spans="1:45" s="47" customFormat="1" x14ac:dyDescent="0.35">
      <c r="A82" s="171"/>
      <c r="B82" s="48" t="s">
        <v>39</v>
      </c>
      <c r="C82" s="49">
        <v>853056.81</v>
      </c>
      <c r="D82" s="50">
        <v>1013690.12</v>
      </c>
      <c r="E82" s="50">
        <v>1081116.8600000001</v>
      </c>
      <c r="F82" s="50">
        <v>723062.93</v>
      </c>
      <c r="G82" s="50">
        <v>450738.88</v>
      </c>
      <c r="H82" s="50">
        <v>416173.29</v>
      </c>
      <c r="I82" s="50">
        <v>211389.69</v>
      </c>
      <c r="J82" s="50">
        <v>232162.91</v>
      </c>
      <c r="K82" s="50">
        <v>220870.42</v>
      </c>
      <c r="L82" s="50">
        <v>274223.14</v>
      </c>
      <c r="M82" s="50">
        <v>384006.16</v>
      </c>
      <c r="N82" s="51">
        <v>824305.66</v>
      </c>
      <c r="O82" s="49">
        <v>885117.24</v>
      </c>
      <c r="P82" s="50">
        <v>1390865</v>
      </c>
      <c r="Q82" s="50">
        <v>1230593</v>
      </c>
      <c r="R82" s="50">
        <v>849968</v>
      </c>
      <c r="S82" s="50">
        <v>497437</v>
      </c>
      <c r="T82" s="50">
        <v>296165</v>
      </c>
      <c r="U82" s="232">
        <v>254609</v>
      </c>
      <c r="V82" s="232">
        <v>246516</v>
      </c>
      <c r="W82" s="232">
        <v>257825</v>
      </c>
      <c r="X82" s="232">
        <v>267914</v>
      </c>
      <c r="Y82" s="232">
        <v>409297</v>
      </c>
      <c r="Z82" s="232">
        <v>642250</v>
      </c>
      <c r="AA82" s="232">
        <v>796281</v>
      </c>
      <c r="AB82" s="232"/>
      <c r="AC82" s="51"/>
      <c r="AD82" s="52">
        <f>O82-C82</f>
        <v>32060.429999999935</v>
      </c>
      <c r="AE82" s="53">
        <f>P82-D82</f>
        <v>377174.88</v>
      </c>
      <c r="AF82" s="53">
        <f>Q82-E82</f>
        <v>149476.1399999999</v>
      </c>
      <c r="AG82" s="53">
        <f>R82-F82</f>
        <v>126905.06999999995</v>
      </c>
      <c r="AH82" s="53">
        <f>S82-G82</f>
        <v>46698.119999999995</v>
      </c>
      <c r="AI82" s="53">
        <f>T82-H82</f>
        <v>-120008.28999999998</v>
      </c>
      <c r="AJ82" s="53">
        <f>U82-I82</f>
        <v>43219.31</v>
      </c>
      <c r="AK82" s="53">
        <f>V82-J82</f>
        <v>14353.089999999997</v>
      </c>
      <c r="AL82" s="53">
        <f>W82-K82</f>
        <v>36954.579999999987</v>
      </c>
      <c r="AM82" s="53">
        <f>X82-L82</f>
        <v>-6309.140000000014</v>
      </c>
      <c r="AN82" s="53">
        <f>Y82-M82</f>
        <v>25290.840000000026</v>
      </c>
      <c r="AO82" s="53">
        <f>Z82-N82</f>
        <v>-182055.66000000003</v>
      </c>
      <c r="AP82" s="53">
        <f>AA82-O82</f>
        <v>-88836.239999999991</v>
      </c>
      <c r="AQ82" s="53">
        <f>AB82-P82</f>
        <v>-1390865</v>
      </c>
      <c r="AR82" s="54"/>
      <c r="AS82" s="76">
        <f>IF(ISERROR(GETPIVOTDATA("VALUE",'CRS WK pvt'!$I$2,"DT_FILE",AS$8,"CD_CO",AS$6,"TRIM_CAT",TRIM(B82),"TRIM_LINE",A75))=TRUE,0,GETPIVOTDATA("VALUE",'CRS WK pvt'!$I$2,"DT_FILE",AS$8,"CD_CO",AS$6,"TRIM_CAT",TRIM(B82),"TRIM_LINE",A75))</f>
        <v>1051973</v>
      </c>
    </row>
    <row r="83" spans="1:45" s="47" customFormat="1" x14ac:dyDescent="0.35">
      <c r="A83" s="171"/>
      <c r="B83" s="48" t="s">
        <v>40</v>
      </c>
      <c r="C83" s="49">
        <v>657313.34</v>
      </c>
      <c r="D83" s="50">
        <v>778810.95</v>
      </c>
      <c r="E83" s="50">
        <v>840216.21</v>
      </c>
      <c r="F83" s="50">
        <v>609890.5</v>
      </c>
      <c r="G83" s="50">
        <v>477366.82</v>
      </c>
      <c r="H83" s="50">
        <v>306988.36</v>
      </c>
      <c r="I83" s="50">
        <v>220033.98</v>
      </c>
      <c r="J83" s="50">
        <v>173586.85</v>
      </c>
      <c r="K83" s="50">
        <v>250072.91</v>
      </c>
      <c r="L83" s="50">
        <v>226505.5</v>
      </c>
      <c r="M83" s="50">
        <v>332619.78999999998</v>
      </c>
      <c r="N83" s="51">
        <v>541564.29</v>
      </c>
      <c r="O83" s="49">
        <v>603940.31999999995</v>
      </c>
      <c r="P83" s="50">
        <v>917917</v>
      </c>
      <c r="Q83" s="50">
        <v>1098427</v>
      </c>
      <c r="R83" s="50">
        <v>758957</v>
      </c>
      <c r="S83" s="50">
        <v>501882</v>
      </c>
      <c r="T83" s="50">
        <v>276480</v>
      </c>
      <c r="U83" s="232">
        <v>202509</v>
      </c>
      <c r="V83" s="232">
        <v>200460</v>
      </c>
      <c r="W83" s="232">
        <v>223795</v>
      </c>
      <c r="X83" s="232">
        <v>242493</v>
      </c>
      <c r="Y83" s="232">
        <v>368484</v>
      </c>
      <c r="Z83" s="232">
        <v>621869</v>
      </c>
      <c r="AA83" s="232">
        <v>639236</v>
      </c>
      <c r="AB83" s="232"/>
      <c r="AC83" s="51"/>
      <c r="AD83" s="52">
        <f>O83-C83</f>
        <v>-53373.020000000019</v>
      </c>
      <c r="AE83" s="53">
        <f>P83-D83</f>
        <v>139106.05000000005</v>
      </c>
      <c r="AF83" s="53">
        <f>Q83-E83</f>
        <v>258210.79000000004</v>
      </c>
      <c r="AG83" s="53">
        <f>R83-F83</f>
        <v>149066.5</v>
      </c>
      <c r="AH83" s="53">
        <f>S83-G83</f>
        <v>24515.179999999993</v>
      </c>
      <c r="AI83" s="53">
        <f>T83-H83</f>
        <v>-30508.359999999986</v>
      </c>
      <c r="AJ83" s="53">
        <f>U83-I83</f>
        <v>-17524.98000000001</v>
      </c>
      <c r="AK83" s="53">
        <f>V83-J83</f>
        <v>26873.149999999994</v>
      </c>
      <c r="AL83" s="53">
        <f>W83-K83</f>
        <v>-26277.910000000003</v>
      </c>
      <c r="AM83" s="53">
        <f>X83-L83</f>
        <v>15987.5</v>
      </c>
      <c r="AN83" s="53">
        <f>Y83-M83</f>
        <v>35864.210000000021</v>
      </c>
      <c r="AO83" s="53">
        <f>Z83-N83</f>
        <v>80304.709999999963</v>
      </c>
      <c r="AP83" s="53">
        <f>AA83-O83</f>
        <v>35295.680000000051</v>
      </c>
      <c r="AQ83" s="53">
        <f>AB83-P83</f>
        <v>-917917</v>
      </c>
      <c r="AR83" s="54"/>
      <c r="AS83" s="76">
        <f>IF(ISERROR(GETPIVOTDATA("VALUE",'CRS WK pvt'!$I$2,"DT_FILE",AS$8,"CD_CO",AS$6,"TRIM_CAT",TRIM(B83),"TRIM_LINE",A75))=TRUE,0,GETPIVOTDATA("VALUE",'CRS WK pvt'!$I$2,"DT_FILE",AS$8,"CD_CO",AS$6,"TRIM_CAT",TRIM(B83),"TRIM_LINE",A75))</f>
        <v>829199</v>
      </c>
    </row>
    <row r="84" spans="1:45" s="47" customFormat="1" x14ac:dyDescent="0.35">
      <c r="A84" s="171"/>
      <c r="B84" s="48" t="s">
        <v>41</v>
      </c>
      <c r="C84" s="49">
        <v>1758882.89</v>
      </c>
      <c r="D84" s="50">
        <v>2514247.39</v>
      </c>
      <c r="E84" s="50">
        <v>2608424.4</v>
      </c>
      <c r="F84" s="50">
        <v>2972311.61</v>
      </c>
      <c r="G84" s="50">
        <v>2073172.7</v>
      </c>
      <c r="H84" s="50">
        <v>1621235.71</v>
      </c>
      <c r="I84" s="50">
        <v>648878.86</v>
      </c>
      <c r="J84" s="50">
        <v>580939.05000000005</v>
      </c>
      <c r="K84" s="50">
        <v>870088.7</v>
      </c>
      <c r="L84" s="50">
        <v>662164.49</v>
      </c>
      <c r="M84" s="50">
        <v>1128908.42</v>
      </c>
      <c r="N84" s="51">
        <v>1454249.73</v>
      </c>
      <c r="O84" s="49">
        <v>1803788.9</v>
      </c>
      <c r="P84" s="50">
        <v>3140513</v>
      </c>
      <c r="Q84" s="50">
        <v>3349680</v>
      </c>
      <c r="R84" s="50">
        <v>3219159</v>
      </c>
      <c r="S84" s="50">
        <v>2633350</v>
      </c>
      <c r="T84" s="50">
        <v>1210771</v>
      </c>
      <c r="U84" s="232">
        <v>1414517</v>
      </c>
      <c r="V84" s="232">
        <v>1001434</v>
      </c>
      <c r="W84" s="232">
        <v>736313</v>
      </c>
      <c r="X84" s="232">
        <v>894217</v>
      </c>
      <c r="Y84" s="232">
        <v>1011100</v>
      </c>
      <c r="Z84" s="232">
        <v>2021654</v>
      </c>
      <c r="AA84" s="232">
        <v>1699068</v>
      </c>
      <c r="AB84" s="232"/>
      <c r="AC84" s="51"/>
      <c r="AD84" s="52">
        <f>O84-C84</f>
        <v>44906.010000000009</v>
      </c>
      <c r="AE84" s="53">
        <f>P84-D84</f>
        <v>626265.60999999987</v>
      </c>
      <c r="AF84" s="53">
        <f>Q84-E84</f>
        <v>741255.60000000009</v>
      </c>
      <c r="AG84" s="53">
        <f>R84-F84</f>
        <v>246847.39000000013</v>
      </c>
      <c r="AH84" s="53">
        <f>S84-G84</f>
        <v>560177.30000000005</v>
      </c>
      <c r="AI84" s="53">
        <f>T84-H84</f>
        <v>-410464.70999999996</v>
      </c>
      <c r="AJ84" s="53">
        <f>U84-I84</f>
        <v>765638.14</v>
      </c>
      <c r="AK84" s="53">
        <f>V84-J84</f>
        <v>420494.94999999995</v>
      </c>
      <c r="AL84" s="53">
        <f>W84-K84</f>
        <v>-133775.69999999995</v>
      </c>
      <c r="AM84" s="53">
        <f>X84-L84</f>
        <v>232052.51</v>
      </c>
      <c r="AN84" s="53">
        <f>Y84-M84</f>
        <v>-117808.41999999993</v>
      </c>
      <c r="AO84" s="53">
        <f>Z84-N84</f>
        <v>567404.27</v>
      </c>
      <c r="AP84" s="53">
        <f>AA84-O84</f>
        <v>-104720.89999999991</v>
      </c>
      <c r="AQ84" s="53">
        <f>AB84-P84</f>
        <v>-3140513</v>
      </c>
      <c r="AR84" s="54"/>
      <c r="AS84" s="76">
        <f>IF(ISERROR(GETPIVOTDATA("VALUE",'CRS WK pvt'!$I$2,"DT_FILE",AS$8,"CD_CO",AS$6,"TRIM_CAT",TRIM(B84),"TRIM_LINE",A75))=TRUE,0,GETPIVOTDATA("VALUE",'CRS WK pvt'!$I$2,"DT_FILE",AS$8,"CD_CO",AS$6,"TRIM_CAT",TRIM(B84),"TRIM_LINE",A75))</f>
        <v>2739273</v>
      </c>
    </row>
    <row r="85" spans="1:45" s="152" customFormat="1" x14ac:dyDescent="0.35">
      <c r="A85" s="172"/>
      <c r="B85" s="48" t="s">
        <v>42</v>
      </c>
      <c r="C85" s="164">
        <f>SUM(C76:C84)</f>
        <v>17158995.789999999</v>
      </c>
      <c r="D85" s="165">
        <f t="shared" ref="D85:P85" si="45">SUM(D76:D84)</f>
        <v>21799000.240000002</v>
      </c>
      <c r="E85" s="165">
        <f t="shared" si="45"/>
        <v>20709964.120000001</v>
      </c>
      <c r="F85" s="165">
        <f t="shared" si="45"/>
        <v>15695488.789999999</v>
      </c>
      <c r="G85" s="165">
        <f t="shared" si="45"/>
        <v>10065126.92</v>
      </c>
      <c r="H85" s="165">
        <f t="shared" si="45"/>
        <v>6902320.1800000006</v>
      </c>
      <c r="I85" s="165">
        <f t="shared" si="45"/>
        <v>3954948.3499999996</v>
      </c>
      <c r="J85" s="165">
        <f t="shared" si="45"/>
        <v>3809661.1800000006</v>
      </c>
      <c r="K85" s="165">
        <f t="shared" si="45"/>
        <v>4060337.59</v>
      </c>
      <c r="L85" s="165">
        <f t="shared" si="45"/>
        <v>4341955.24</v>
      </c>
      <c r="M85" s="165">
        <f t="shared" si="45"/>
        <v>7908454.3899999997</v>
      </c>
      <c r="N85" s="166">
        <f t="shared" si="45"/>
        <v>14739438.940000001</v>
      </c>
      <c r="O85" s="164">
        <f t="shared" si="45"/>
        <v>15993415.84</v>
      </c>
      <c r="P85" s="165">
        <f t="shared" si="45"/>
        <v>20710079</v>
      </c>
      <c r="Q85" s="165">
        <f t="shared" ref="Q85:V85" si="46">SUM(Q76:Q84)</f>
        <v>19185922</v>
      </c>
      <c r="R85" s="165">
        <f t="shared" si="46"/>
        <v>16368697</v>
      </c>
      <c r="S85" s="165">
        <f t="shared" si="46"/>
        <v>11186134</v>
      </c>
      <c r="T85" s="165">
        <f t="shared" si="46"/>
        <v>5682376</v>
      </c>
      <c r="U85" s="165">
        <f t="shared" si="46"/>
        <v>5004496</v>
      </c>
      <c r="V85" s="165">
        <f t="shared" si="46"/>
        <v>4457936</v>
      </c>
      <c r="W85" s="165">
        <f>SUM(W76+W79+W82+W83+W84)</f>
        <v>4438906</v>
      </c>
      <c r="X85" s="165">
        <f>SUM(X76+X79+X82+X83+X84)</f>
        <v>4832771</v>
      </c>
      <c r="Y85" s="165">
        <v>7750248</v>
      </c>
      <c r="Z85" s="233">
        <v>13240714</v>
      </c>
      <c r="AA85" s="233">
        <v>16579848</v>
      </c>
      <c r="AB85" s="233"/>
      <c r="AC85" s="166"/>
      <c r="AD85" s="55">
        <f>SUM(AD76:AD84)</f>
        <v>-1165579.9499999993</v>
      </c>
      <c r="AE85" s="167">
        <f t="shared" ref="AE85:AF85" si="47">SUM(AE76:AE84)</f>
        <v>-1088921.2399999995</v>
      </c>
      <c r="AF85" s="167">
        <f t="shared" si="47"/>
        <v>-1524042.1200000006</v>
      </c>
      <c r="AG85" s="167">
        <f t="shared" ref="AG85:AH85" si="48">SUM(AG76:AG84)</f>
        <v>673208.21000000101</v>
      </c>
      <c r="AH85" s="167">
        <f t="shared" si="48"/>
        <v>1121007.0799999996</v>
      </c>
      <c r="AI85" s="167">
        <f t="shared" ref="AI85:AJ85" si="49">SUM(AI76:AI84)</f>
        <v>-1219944.1800000002</v>
      </c>
      <c r="AJ85" s="167">
        <f t="shared" si="49"/>
        <v>1049547.6499999999</v>
      </c>
      <c r="AK85" s="167">
        <f t="shared" ref="AK85:AL85" si="50">SUM(AK76:AK84)</f>
        <v>648274.82000000007</v>
      </c>
      <c r="AL85" s="167">
        <f t="shared" si="50"/>
        <v>378568.41000000003</v>
      </c>
      <c r="AM85" s="167">
        <f t="shared" ref="AM85:AN85" si="51">SUM(AM76:AM84)</f>
        <v>490815.76000000013</v>
      </c>
      <c r="AN85" s="167">
        <f t="shared" si="51"/>
        <v>-158206.38999999943</v>
      </c>
      <c r="AO85" s="167">
        <f t="shared" ref="AO85:AP85" si="52">SUM(AO76:AO84)</f>
        <v>-1498724.94</v>
      </c>
      <c r="AP85" s="167">
        <f t="shared" si="52"/>
        <v>586432.16000000027</v>
      </c>
      <c r="AQ85" s="167">
        <f t="shared" ref="AQ85" si="53">SUM(AQ76:AQ84)</f>
        <v>-20710079</v>
      </c>
      <c r="AR85" s="168"/>
      <c r="AS85" s="162">
        <f>AS76+AS79+AS82+AS83+AS84</f>
        <v>21775768</v>
      </c>
    </row>
    <row r="86" spans="1:45" s="47" customFormat="1" x14ac:dyDescent="0.35">
      <c r="A86" s="171">
        <f>+A75+1</f>
        <v>8</v>
      </c>
      <c r="B86" s="56" t="s">
        <v>31</v>
      </c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9"/>
      <c r="O86" s="57"/>
      <c r="P86" s="58"/>
      <c r="Q86" s="58"/>
      <c r="R86" s="58"/>
      <c r="S86" s="58"/>
      <c r="T86" s="58"/>
      <c r="U86" s="234"/>
      <c r="V86" s="234"/>
      <c r="W86" s="234"/>
      <c r="X86" s="234"/>
      <c r="Y86" s="234"/>
      <c r="Z86" s="234"/>
      <c r="AA86" s="234"/>
      <c r="AB86" s="234"/>
      <c r="AC86" s="59"/>
      <c r="AD86" s="60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2"/>
      <c r="AS86" s="60"/>
    </row>
    <row r="87" spans="1:45" s="47" customFormat="1" x14ac:dyDescent="0.35">
      <c r="A87" s="171"/>
      <c r="B87" s="48" t="s">
        <v>37</v>
      </c>
      <c r="C87" s="49">
        <v>38993576.880000003</v>
      </c>
      <c r="D87" s="50">
        <v>42243104.119999997</v>
      </c>
      <c r="E87" s="50">
        <v>46501819.329999998</v>
      </c>
      <c r="F87" s="50">
        <v>49411178.789999999</v>
      </c>
      <c r="G87" s="50">
        <v>49751926.770000003</v>
      </c>
      <c r="H87" s="50">
        <v>46613056.82</v>
      </c>
      <c r="I87" s="50">
        <v>42225865.159999996</v>
      </c>
      <c r="J87" s="50">
        <v>37976729.039999999</v>
      </c>
      <c r="K87" s="50">
        <v>35891540.219999999</v>
      </c>
      <c r="L87" s="50">
        <v>35009902.960000001</v>
      </c>
      <c r="M87" s="50">
        <v>34189157.229999997</v>
      </c>
      <c r="N87" s="51">
        <v>34334330.299999997</v>
      </c>
      <c r="O87" s="49">
        <v>38148833.5</v>
      </c>
      <c r="P87" s="50">
        <v>43327961</v>
      </c>
      <c r="Q87" s="50">
        <v>50624226</v>
      </c>
      <c r="R87" s="50">
        <v>54605879</v>
      </c>
      <c r="S87" s="50">
        <v>57654498</v>
      </c>
      <c r="T87" s="50">
        <v>58444865</v>
      </c>
      <c r="U87" s="232">
        <v>56205722</v>
      </c>
      <c r="V87" s="232">
        <v>54203124</v>
      </c>
      <c r="W87" s="232">
        <v>52663359</v>
      </c>
      <c r="X87" s="232">
        <v>51623255</v>
      </c>
      <c r="Y87" s="232">
        <v>50288697</v>
      </c>
      <c r="Z87" s="232">
        <v>49976300</v>
      </c>
      <c r="AA87" s="232">
        <v>51722114</v>
      </c>
      <c r="AB87" s="232"/>
      <c r="AC87" s="51"/>
      <c r="AD87" s="52">
        <f>O87-C87</f>
        <v>-844743.38000000268</v>
      </c>
      <c r="AE87" s="53">
        <f>P87-D87</f>
        <v>1084856.8800000027</v>
      </c>
      <c r="AF87" s="53">
        <f>Q87-E87</f>
        <v>4122406.6700000018</v>
      </c>
      <c r="AG87" s="53">
        <f>R87-F87</f>
        <v>5194700.2100000009</v>
      </c>
      <c r="AH87" s="53">
        <f>S87-G87</f>
        <v>7902571.2299999967</v>
      </c>
      <c r="AI87" s="53">
        <f>T87-H87</f>
        <v>11831808.18</v>
      </c>
      <c r="AJ87" s="53">
        <f>U87-I87</f>
        <v>13979856.840000004</v>
      </c>
      <c r="AK87" s="53">
        <f>V87-J87</f>
        <v>16226394.960000001</v>
      </c>
      <c r="AL87" s="53">
        <f>W87-K87</f>
        <v>16771818.780000001</v>
      </c>
      <c r="AM87" s="53">
        <f>X87-L87</f>
        <v>16613352.039999999</v>
      </c>
      <c r="AN87" s="53">
        <f>Y87-M87</f>
        <v>16099539.770000003</v>
      </c>
      <c r="AO87" s="53">
        <f>Z87-N87</f>
        <v>15641969.700000003</v>
      </c>
      <c r="AP87" s="53">
        <f>AA87-O87</f>
        <v>13573280.5</v>
      </c>
      <c r="AQ87" s="53">
        <f>AB87-P87</f>
        <v>-43327961</v>
      </c>
      <c r="AR87" s="54"/>
      <c r="AS87" s="76">
        <f>IF(ISERROR(GETPIVOTDATA("VALUE",'CRS WK pvt'!$I$2,"DT_FILE",AS$8,"CD_CO",AS$6,"TRIM_CAT",TRIM(B87),"TRIM_LINE",A86))=TRUE,0,GETPIVOTDATA("VALUE",'CRS WK pvt'!$I$2,"DT_FILE",AS$8,"CD_CO",AS$6,"TRIM_CAT",TRIM(B87),"TRIM_LINE",A86))</f>
        <v>57426360</v>
      </c>
    </row>
    <row r="88" spans="1:45" s="47" customFormat="1" x14ac:dyDescent="0.35">
      <c r="A88" s="171"/>
      <c r="B88" s="254" t="s">
        <v>399</v>
      </c>
      <c r="C88" s="49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1"/>
      <c r="O88" s="49"/>
      <c r="P88" s="50"/>
      <c r="Q88" s="50"/>
      <c r="R88" s="50"/>
      <c r="S88" s="50"/>
      <c r="T88" s="50"/>
      <c r="U88" s="232"/>
      <c r="V88" s="232"/>
      <c r="W88" s="256">
        <f>W87-W89</f>
        <v>51275513.700000003</v>
      </c>
      <c r="X88" s="256">
        <f>X87-X89</f>
        <v>50223212.240000002</v>
      </c>
      <c r="Y88" s="256">
        <f>Y87-Y89</f>
        <v>48916509.640000001</v>
      </c>
      <c r="Z88" s="256">
        <f>Z87-Z89</f>
        <v>48603915.840000004</v>
      </c>
      <c r="AA88" s="256">
        <v>50596751.189999998</v>
      </c>
      <c r="AB88" s="256"/>
      <c r="AC88" s="51"/>
      <c r="AD88" s="52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4"/>
      <c r="AS88" s="92">
        <f>AS87-AS89</f>
        <v>56201102.890000001</v>
      </c>
    </row>
    <row r="89" spans="1:45" s="47" customFormat="1" x14ac:dyDescent="0.35">
      <c r="A89" s="171"/>
      <c r="B89" s="254" t="s">
        <v>400</v>
      </c>
      <c r="C89" s="49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1"/>
      <c r="O89" s="49"/>
      <c r="P89" s="50"/>
      <c r="Q89" s="50"/>
      <c r="R89" s="50"/>
      <c r="S89" s="50"/>
      <c r="T89" s="50"/>
      <c r="U89" s="232"/>
      <c r="V89" s="232"/>
      <c r="W89" s="256">
        <v>1387845.3</v>
      </c>
      <c r="X89" s="256">
        <v>1400042.76</v>
      </c>
      <c r="Y89" s="256">
        <v>1372187.36</v>
      </c>
      <c r="Z89" s="256">
        <v>1372384.16</v>
      </c>
      <c r="AA89" s="256">
        <v>1125362.81</v>
      </c>
      <c r="AB89" s="256"/>
      <c r="AC89" s="51"/>
      <c r="AD89" s="52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4"/>
      <c r="AS89" s="76">
        <f>GETPIVOTDATA("VALUE",'CRS ESCO pvt'!$I$3,"DATE_FILE",$AS$8,"COMPANY",$AS$6,"TRIM_CAT","Resdiential-ESCO","TRIM_LINE",A86)</f>
        <v>1225257.1100000001</v>
      </c>
    </row>
    <row r="90" spans="1:45" s="47" customFormat="1" x14ac:dyDescent="0.35">
      <c r="A90" s="171"/>
      <c r="B90" s="48" t="s">
        <v>38</v>
      </c>
      <c r="C90" s="49">
        <v>24427364.59</v>
      </c>
      <c r="D90" s="50">
        <v>25315572.02</v>
      </c>
      <c r="E90" s="50">
        <v>26450426.899999999</v>
      </c>
      <c r="F90" s="50">
        <v>27215432.859999999</v>
      </c>
      <c r="G90" s="50">
        <v>27984349.84</v>
      </c>
      <c r="H90" s="50">
        <v>27976043.82</v>
      </c>
      <c r="I90" s="50">
        <v>27552672.829999998</v>
      </c>
      <c r="J90" s="50">
        <v>26796052.140000001</v>
      </c>
      <c r="K90" s="50">
        <v>26667658.550000001</v>
      </c>
      <c r="L90" s="50">
        <v>26829925.030000001</v>
      </c>
      <c r="M90" s="50">
        <v>26613509.530000001</v>
      </c>
      <c r="N90" s="51">
        <v>26591027.899999999</v>
      </c>
      <c r="O90" s="49">
        <v>27666119.780000001</v>
      </c>
      <c r="P90" s="50">
        <v>28904690</v>
      </c>
      <c r="Q90" s="50">
        <v>30490781</v>
      </c>
      <c r="R90" s="50">
        <v>31408405</v>
      </c>
      <c r="S90" s="50">
        <v>33773770</v>
      </c>
      <c r="T90" s="50">
        <v>34107002</v>
      </c>
      <c r="U90" s="232">
        <v>34265791</v>
      </c>
      <c r="V90" s="232">
        <v>34040552</v>
      </c>
      <c r="W90" s="232">
        <v>33875953</v>
      </c>
      <c r="X90" s="232">
        <v>33900119</v>
      </c>
      <c r="Y90" s="232">
        <v>33458292</v>
      </c>
      <c r="Z90" s="232">
        <v>33284434</v>
      </c>
      <c r="AA90" s="232">
        <v>33846085</v>
      </c>
      <c r="AB90" s="232"/>
      <c r="AC90" s="51"/>
      <c r="AD90" s="52">
        <f>O90-C90</f>
        <v>3238755.1900000013</v>
      </c>
      <c r="AE90" s="53">
        <f>P90-D90</f>
        <v>3589117.9800000004</v>
      </c>
      <c r="AF90" s="53">
        <f>Q90-E90</f>
        <v>4040354.1000000015</v>
      </c>
      <c r="AG90" s="53">
        <f>R90-F90</f>
        <v>4192972.1400000006</v>
      </c>
      <c r="AH90" s="53">
        <f>S90-G90</f>
        <v>5789420.1600000001</v>
      </c>
      <c r="AI90" s="53">
        <f>T90-H90</f>
        <v>6130958.1799999997</v>
      </c>
      <c r="AJ90" s="53">
        <f>U90-I90</f>
        <v>6713118.1700000018</v>
      </c>
      <c r="AK90" s="53">
        <f>V90-J90</f>
        <v>7244499.8599999994</v>
      </c>
      <c r="AL90" s="53">
        <f>W90-K90</f>
        <v>7208294.4499999993</v>
      </c>
      <c r="AM90" s="53">
        <f>X90-L90</f>
        <v>7070193.9699999988</v>
      </c>
      <c r="AN90" s="53">
        <f>Y90-M90</f>
        <v>6844782.4699999988</v>
      </c>
      <c r="AO90" s="53">
        <f>Z90-N90</f>
        <v>6693406.1000000015</v>
      </c>
      <c r="AP90" s="53">
        <f>AA90-O90</f>
        <v>6179965.2199999988</v>
      </c>
      <c r="AQ90" s="53">
        <f>AB90-P90</f>
        <v>-28904690</v>
      </c>
      <c r="AR90" s="54"/>
      <c r="AS90" s="76">
        <f>IF(ISERROR(GETPIVOTDATA("VALUE",'CRS WK pvt'!$I$2,"DT_FILE",AS$8,"CD_CO",AS$6,"TRIM_CAT",TRIM(B90),"TRIM_LINE",A86))=TRUE,0,GETPIVOTDATA("VALUE",'CRS WK pvt'!$I$2,"DT_FILE",AS$8,"CD_CO",AS$6,"TRIM_CAT",TRIM(B90),"TRIM_LINE",A86))</f>
        <v>35754570</v>
      </c>
    </row>
    <row r="91" spans="1:45" s="47" customFormat="1" x14ac:dyDescent="0.35">
      <c r="A91" s="171"/>
      <c r="B91" s="254" t="s">
        <v>399</v>
      </c>
      <c r="C91" s="49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1"/>
      <c r="O91" s="49"/>
      <c r="P91" s="50"/>
      <c r="Q91" s="50"/>
      <c r="R91" s="50"/>
      <c r="S91" s="50"/>
      <c r="T91" s="50"/>
      <c r="U91" s="232"/>
      <c r="V91" s="232"/>
      <c r="W91" s="256">
        <f>W90-W92</f>
        <v>32900709.559999999</v>
      </c>
      <c r="X91" s="256">
        <f>X90-X92</f>
        <v>32896418.129999999</v>
      </c>
      <c r="Y91" s="256">
        <f>Y90-Y92</f>
        <v>32543684.140000001</v>
      </c>
      <c r="Z91" s="256">
        <f>Z90-Z92</f>
        <v>32369718.75</v>
      </c>
      <c r="AA91" s="256">
        <v>32939258.989999998</v>
      </c>
      <c r="AB91" s="256"/>
      <c r="AC91" s="51"/>
      <c r="AD91" s="52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4"/>
      <c r="AS91" s="92">
        <f>AS90-AS92</f>
        <v>34803894.82</v>
      </c>
    </row>
    <row r="92" spans="1:45" s="47" customFormat="1" x14ac:dyDescent="0.35">
      <c r="A92" s="171"/>
      <c r="B92" s="254" t="s">
        <v>400</v>
      </c>
      <c r="C92" s="49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1"/>
      <c r="O92" s="49"/>
      <c r="P92" s="50"/>
      <c r="Q92" s="50"/>
      <c r="R92" s="50"/>
      <c r="S92" s="50"/>
      <c r="T92" s="50"/>
      <c r="U92" s="232"/>
      <c r="V92" s="232"/>
      <c r="W92" s="256">
        <v>975243.44</v>
      </c>
      <c r="X92" s="256">
        <v>1003700.87</v>
      </c>
      <c r="Y92" s="256">
        <v>914607.86</v>
      </c>
      <c r="Z92" s="256">
        <v>914715.25</v>
      </c>
      <c r="AA92" s="256">
        <v>906826.01</v>
      </c>
      <c r="AB92" s="256"/>
      <c r="AC92" s="51"/>
      <c r="AD92" s="52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4"/>
      <c r="AS92" s="76">
        <f>GETPIVOTDATA("VALUE",'CRS ESCO pvt'!$I$3,"DATE_FILE",$AS$8,"COMPANY",$AS$6,"TRIM_CAT","Low Income Resdiential-ESCO","TRIM_LINE",A86)</f>
        <v>950675.18</v>
      </c>
    </row>
    <row r="93" spans="1:45" s="47" customFormat="1" x14ac:dyDescent="0.35">
      <c r="A93" s="171"/>
      <c r="B93" s="48" t="s">
        <v>39</v>
      </c>
      <c r="C93" s="49">
        <v>1092892.23</v>
      </c>
      <c r="D93" s="50">
        <v>1096419.95</v>
      </c>
      <c r="E93" s="50">
        <v>1311260.02</v>
      </c>
      <c r="F93" s="50">
        <v>1547941.2</v>
      </c>
      <c r="G93" s="50">
        <v>1539553.15</v>
      </c>
      <c r="H93" s="50">
        <v>1415865.79</v>
      </c>
      <c r="I93" s="50">
        <v>1372272.22</v>
      </c>
      <c r="J93" s="50">
        <v>1194984.92</v>
      </c>
      <c r="K93" s="50">
        <v>1029563.6</v>
      </c>
      <c r="L93" s="50">
        <v>920188.49</v>
      </c>
      <c r="M93" s="50">
        <v>894586.79</v>
      </c>
      <c r="N93" s="51">
        <v>877885.43</v>
      </c>
      <c r="O93" s="49">
        <v>1184232.22</v>
      </c>
      <c r="P93" s="50">
        <v>1716565</v>
      </c>
      <c r="Q93" s="50">
        <v>2586674</v>
      </c>
      <c r="R93" s="50">
        <v>2991700</v>
      </c>
      <c r="S93" s="50">
        <v>3156631</v>
      </c>
      <c r="T93" s="50">
        <v>3174913</v>
      </c>
      <c r="U93" s="232">
        <v>3011686</v>
      </c>
      <c r="V93" s="232">
        <v>2803058</v>
      </c>
      <c r="W93" s="232">
        <v>2674070</v>
      </c>
      <c r="X93" s="232">
        <v>2503468</v>
      </c>
      <c r="Y93" s="232">
        <v>2368164</v>
      </c>
      <c r="Z93" s="232">
        <v>2333583</v>
      </c>
      <c r="AA93" s="232">
        <v>2373766</v>
      </c>
      <c r="AB93" s="232"/>
      <c r="AC93" s="51"/>
      <c r="AD93" s="52">
        <f>O93-C93</f>
        <v>91339.989999999991</v>
      </c>
      <c r="AE93" s="53">
        <f>P93-D93</f>
        <v>620145.05000000005</v>
      </c>
      <c r="AF93" s="53">
        <f>Q93-E93</f>
        <v>1275413.98</v>
      </c>
      <c r="AG93" s="53">
        <f>R93-F93</f>
        <v>1443758.8</v>
      </c>
      <c r="AH93" s="53">
        <f>S93-G93</f>
        <v>1617077.85</v>
      </c>
      <c r="AI93" s="53">
        <f>T93-H93</f>
        <v>1759047.21</v>
      </c>
      <c r="AJ93" s="53">
        <f>U93-I93</f>
        <v>1639413.78</v>
      </c>
      <c r="AK93" s="53">
        <f>V93-J93</f>
        <v>1608073.08</v>
      </c>
      <c r="AL93" s="53">
        <f>W93-K93</f>
        <v>1644506.4</v>
      </c>
      <c r="AM93" s="53">
        <f>X93-L93</f>
        <v>1583279.51</v>
      </c>
      <c r="AN93" s="53">
        <f>Y93-M93</f>
        <v>1473577.21</v>
      </c>
      <c r="AO93" s="53">
        <f>Z93-N93</f>
        <v>1455697.5699999998</v>
      </c>
      <c r="AP93" s="53">
        <f>AA93-O93</f>
        <v>1189533.78</v>
      </c>
      <c r="AQ93" s="53">
        <f>AB93-P93</f>
        <v>-1716565</v>
      </c>
      <c r="AR93" s="54"/>
      <c r="AS93" s="76">
        <f>IF(ISERROR(GETPIVOTDATA("VALUE",'CRS WK pvt'!$I$2,"DT_FILE",AS$8,"CD_CO",AS$6,"TRIM_CAT",TRIM(B93),"TRIM_LINE",A86))=TRUE,0,GETPIVOTDATA("VALUE",'CRS WK pvt'!$I$2,"DT_FILE",AS$8,"CD_CO",AS$6,"TRIM_CAT",TRIM(B93),"TRIM_LINE",A86))</f>
        <v>2737223</v>
      </c>
    </row>
    <row r="94" spans="1:45" s="47" customFormat="1" x14ac:dyDescent="0.35">
      <c r="A94" s="171"/>
      <c r="B94" s="48" t="s">
        <v>40</v>
      </c>
      <c r="C94" s="49">
        <v>835028.06</v>
      </c>
      <c r="D94" s="50">
        <v>825026.65</v>
      </c>
      <c r="E94" s="50">
        <v>1055434.3700000001</v>
      </c>
      <c r="F94" s="50">
        <v>1322461.75</v>
      </c>
      <c r="G94" s="50">
        <v>1473794.41</v>
      </c>
      <c r="H94" s="50">
        <v>1399234.45</v>
      </c>
      <c r="I94" s="50">
        <v>1022574.73</v>
      </c>
      <c r="J94" s="50">
        <v>884205.33</v>
      </c>
      <c r="K94" s="50">
        <v>817589.12</v>
      </c>
      <c r="L94" s="50">
        <v>850545.41</v>
      </c>
      <c r="M94" s="50">
        <v>767565.24</v>
      </c>
      <c r="N94" s="51">
        <v>718054.7</v>
      </c>
      <c r="O94" s="49">
        <v>910267.25</v>
      </c>
      <c r="P94" s="50">
        <v>1253306</v>
      </c>
      <c r="Q94" s="50">
        <v>1766859</v>
      </c>
      <c r="R94" s="50">
        <v>2208088</v>
      </c>
      <c r="S94" s="50">
        <v>2350670</v>
      </c>
      <c r="T94" s="50">
        <v>2442579</v>
      </c>
      <c r="U94" s="232">
        <v>2327468</v>
      </c>
      <c r="V94" s="232">
        <v>2081503</v>
      </c>
      <c r="W94" s="232">
        <v>1991809</v>
      </c>
      <c r="X94" s="232">
        <v>1873546</v>
      </c>
      <c r="Y94" s="232">
        <v>1764030</v>
      </c>
      <c r="Z94" s="232">
        <v>1788716</v>
      </c>
      <c r="AA94" s="232">
        <v>1689912</v>
      </c>
      <c r="AB94" s="232"/>
      <c r="AC94" s="51"/>
      <c r="AD94" s="52">
        <f>O94-C94</f>
        <v>75239.189999999944</v>
      </c>
      <c r="AE94" s="53">
        <f>P94-D94</f>
        <v>428279.35</v>
      </c>
      <c r="AF94" s="53">
        <f>Q94-E94</f>
        <v>711424.62999999989</v>
      </c>
      <c r="AG94" s="53">
        <f>R94-F94</f>
        <v>885626.25</v>
      </c>
      <c r="AH94" s="53">
        <f>S94-G94</f>
        <v>876875.59000000008</v>
      </c>
      <c r="AI94" s="53">
        <f>T94-H94</f>
        <v>1043344.55</v>
      </c>
      <c r="AJ94" s="53">
        <f>U94-I94</f>
        <v>1304893.27</v>
      </c>
      <c r="AK94" s="53">
        <f>V94-J94</f>
        <v>1197297.67</v>
      </c>
      <c r="AL94" s="53">
        <f>W94-K94</f>
        <v>1174219.8799999999</v>
      </c>
      <c r="AM94" s="53">
        <f>X94-L94</f>
        <v>1023000.59</v>
      </c>
      <c r="AN94" s="53">
        <f>Y94-M94</f>
        <v>996464.76</v>
      </c>
      <c r="AO94" s="53">
        <f>Z94-N94</f>
        <v>1070661.3</v>
      </c>
      <c r="AP94" s="53">
        <f>AA94-O94</f>
        <v>779644.75</v>
      </c>
      <c r="AQ94" s="53">
        <f>AB94-P94</f>
        <v>-1253306</v>
      </c>
      <c r="AR94" s="54"/>
      <c r="AS94" s="76">
        <f>IF(ISERROR(GETPIVOTDATA("VALUE",'CRS WK pvt'!$I$2,"DT_FILE",AS$8,"CD_CO",AS$6,"TRIM_CAT",TRIM(B94),"TRIM_LINE",A86))=TRUE,0,GETPIVOTDATA("VALUE",'CRS WK pvt'!$I$2,"DT_FILE",AS$8,"CD_CO",AS$6,"TRIM_CAT",TRIM(B94),"TRIM_LINE",A86))</f>
        <v>1924367</v>
      </c>
    </row>
    <row r="95" spans="1:45" s="47" customFormat="1" x14ac:dyDescent="0.35">
      <c r="A95" s="171"/>
      <c r="B95" s="48" t="s">
        <v>41</v>
      </c>
      <c r="C95" s="49">
        <v>3828360.68</v>
      </c>
      <c r="D95" s="50">
        <v>3729069.67</v>
      </c>
      <c r="E95" s="50">
        <v>4810650.8600000003</v>
      </c>
      <c r="F95" s="50">
        <v>5925889.1799999997</v>
      </c>
      <c r="G95" s="50">
        <v>6185417.1500000004</v>
      </c>
      <c r="H95" s="50">
        <v>7216661.0899999999</v>
      </c>
      <c r="I95" s="50">
        <v>5068966.46</v>
      </c>
      <c r="J95" s="50">
        <v>3260104.33</v>
      </c>
      <c r="K95" s="50">
        <v>3225708.09</v>
      </c>
      <c r="L95" s="50">
        <v>3654801.82</v>
      </c>
      <c r="M95" s="50">
        <v>3530073.57</v>
      </c>
      <c r="N95" s="51">
        <v>3628198</v>
      </c>
      <c r="O95" s="49">
        <v>4239000.8899999997</v>
      </c>
      <c r="P95" s="50">
        <v>5365958</v>
      </c>
      <c r="Q95" s="50">
        <v>6995825</v>
      </c>
      <c r="R95" s="50">
        <v>8103941</v>
      </c>
      <c r="S95" s="50">
        <v>9051717</v>
      </c>
      <c r="T95" s="50">
        <v>9433181</v>
      </c>
      <c r="U95" s="232">
        <v>9159078</v>
      </c>
      <c r="V95" s="232">
        <v>9250238</v>
      </c>
      <c r="W95" s="232">
        <v>8959532</v>
      </c>
      <c r="X95" s="232">
        <v>8543280</v>
      </c>
      <c r="Y95" s="232">
        <v>8091244</v>
      </c>
      <c r="Z95" s="232">
        <v>7946952</v>
      </c>
      <c r="AA95" s="232">
        <v>5899684</v>
      </c>
      <c r="AB95" s="232"/>
      <c r="AC95" s="51"/>
      <c r="AD95" s="52">
        <f>O95-C95</f>
        <v>410640.2099999995</v>
      </c>
      <c r="AE95" s="53">
        <f>P95-D95</f>
        <v>1636888.33</v>
      </c>
      <c r="AF95" s="53">
        <f>Q95-E95</f>
        <v>2185174.1399999997</v>
      </c>
      <c r="AG95" s="53">
        <f>R95-F95</f>
        <v>2178051.8200000003</v>
      </c>
      <c r="AH95" s="53">
        <f>S95-G95</f>
        <v>2866299.8499999996</v>
      </c>
      <c r="AI95" s="53">
        <f>T95-H95</f>
        <v>2216519.91</v>
      </c>
      <c r="AJ95" s="53">
        <f>U95-I95</f>
        <v>4090111.54</v>
      </c>
      <c r="AK95" s="53">
        <f>V95-J95</f>
        <v>5990133.6699999999</v>
      </c>
      <c r="AL95" s="53">
        <f>W95-K95</f>
        <v>5733823.9100000001</v>
      </c>
      <c r="AM95" s="53">
        <f>X95-L95</f>
        <v>4888478.18</v>
      </c>
      <c r="AN95" s="53">
        <f>Y95-M95</f>
        <v>4561170.43</v>
      </c>
      <c r="AO95" s="53">
        <f>Z95-N95</f>
        <v>4318754</v>
      </c>
      <c r="AP95" s="53">
        <f>AA95-O95</f>
        <v>1660683.1100000003</v>
      </c>
      <c r="AQ95" s="53">
        <f>AB95-P95</f>
        <v>-5365958</v>
      </c>
      <c r="AR95" s="54"/>
      <c r="AS95" s="76">
        <f>IF(ISERROR(GETPIVOTDATA("VALUE",'CRS WK pvt'!$I$2,"DT_FILE",AS$8,"CD_CO",AS$6,"TRIM_CAT",TRIM(B95),"TRIM_LINE",A86))=TRUE,0,GETPIVOTDATA("VALUE",'CRS WK pvt'!$I$2,"DT_FILE",AS$8,"CD_CO",AS$6,"TRIM_CAT",TRIM(B95),"TRIM_LINE",A86))</f>
        <v>6229475</v>
      </c>
    </row>
    <row r="96" spans="1:45" s="152" customFormat="1" x14ac:dyDescent="0.35">
      <c r="A96" s="172"/>
      <c r="B96" s="48" t="s">
        <v>42</v>
      </c>
      <c r="C96" s="164">
        <f t="shared" ref="C96:P96" si="54">SUM(C87:C95)</f>
        <v>69177222.439999998</v>
      </c>
      <c r="D96" s="165">
        <f t="shared" si="54"/>
        <v>73209192.410000011</v>
      </c>
      <c r="E96" s="165">
        <f t="shared" si="54"/>
        <v>80129591.479999989</v>
      </c>
      <c r="F96" s="165">
        <f t="shared" si="54"/>
        <v>85422903.780000001</v>
      </c>
      <c r="G96" s="165">
        <f t="shared" si="54"/>
        <v>86935041.320000008</v>
      </c>
      <c r="H96" s="165">
        <f t="shared" si="54"/>
        <v>84620861.970000014</v>
      </c>
      <c r="I96" s="165">
        <f t="shared" si="54"/>
        <v>77242351.399999991</v>
      </c>
      <c r="J96" s="165">
        <f t="shared" si="54"/>
        <v>70112075.760000005</v>
      </c>
      <c r="K96" s="165">
        <f t="shared" si="54"/>
        <v>67632059.579999998</v>
      </c>
      <c r="L96" s="165">
        <f t="shared" si="54"/>
        <v>67265363.709999993</v>
      </c>
      <c r="M96" s="165">
        <f t="shared" si="54"/>
        <v>65994892.359999999</v>
      </c>
      <c r="N96" s="166">
        <f t="shared" si="54"/>
        <v>66149496.329999998</v>
      </c>
      <c r="O96" s="164">
        <f t="shared" si="54"/>
        <v>72148453.640000001</v>
      </c>
      <c r="P96" s="165">
        <f t="shared" si="54"/>
        <v>80568480</v>
      </c>
      <c r="Q96" s="165">
        <f t="shared" ref="Q96:AD96" si="55">SUM(Q87:Q95)</f>
        <v>92464365</v>
      </c>
      <c r="R96" s="165">
        <f t="shared" si="55"/>
        <v>99318013</v>
      </c>
      <c r="S96" s="165">
        <f t="shared" si="55"/>
        <v>105987286</v>
      </c>
      <c r="T96" s="165">
        <f t="shared" si="55"/>
        <v>107602540</v>
      </c>
      <c r="U96" s="165">
        <f t="shared" si="55"/>
        <v>104969745</v>
      </c>
      <c r="V96" s="165">
        <f t="shared" si="55"/>
        <v>102378475</v>
      </c>
      <c r="W96" s="165">
        <f>SUM(W87+W90+W93+W94+W95)</f>
        <v>100164723</v>
      </c>
      <c r="X96" s="165">
        <f>SUM(X87+X90+X93+X94+X95)</f>
        <v>98443668</v>
      </c>
      <c r="Y96" s="165">
        <v>95970427</v>
      </c>
      <c r="Z96" s="233">
        <v>95329985</v>
      </c>
      <c r="AA96" s="233">
        <v>95531561</v>
      </c>
      <c r="AB96" s="233"/>
      <c r="AC96" s="166"/>
      <c r="AD96" s="55">
        <f t="shared" si="55"/>
        <v>2971231.1999999983</v>
      </c>
      <c r="AE96" s="167">
        <f t="shared" ref="AE96:AF96" si="56">SUM(AE87:AE95)</f>
        <v>7359287.5900000026</v>
      </c>
      <c r="AF96" s="167">
        <f t="shared" si="56"/>
        <v>12334773.520000003</v>
      </c>
      <c r="AG96" s="167">
        <f t="shared" ref="AG96:AH96" si="57">SUM(AG87:AG95)</f>
        <v>13895109.220000003</v>
      </c>
      <c r="AH96" s="167">
        <f t="shared" si="57"/>
        <v>19052244.679999996</v>
      </c>
      <c r="AI96" s="167">
        <f t="shared" ref="AI96:AJ96" si="58">SUM(AI87:AI95)</f>
        <v>22981678.030000001</v>
      </c>
      <c r="AJ96" s="167">
        <f t="shared" si="58"/>
        <v>27727393.600000005</v>
      </c>
      <c r="AK96" s="167">
        <f t="shared" ref="AK96:AL96" si="59">SUM(AK87:AK95)</f>
        <v>32266399.240000002</v>
      </c>
      <c r="AL96" s="167">
        <f t="shared" si="59"/>
        <v>32532663.419999998</v>
      </c>
      <c r="AM96" s="167">
        <f t="shared" ref="AM96:AN96" si="60">SUM(AM87:AM95)</f>
        <v>31178304.289999999</v>
      </c>
      <c r="AN96" s="167">
        <f t="shared" si="60"/>
        <v>29975534.640000004</v>
      </c>
      <c r="AO96" s="167">
        <f t="shared" ref="AO96:AP96" si="61">SUM(AO87:AO95)</f>
        <v>29180488.670000006</v>
      </c>
      <c r="AP96" s="167">
        <f t="shared" si="61"/>
        <v>23383107.359999999</v>
      </c>
      <c r="AQ96" s="167">
        <f t="shared" ref="AQ96" si="62">SUM(AQ87:AQ95)</f>
        <v>-80568480</v>
      </c>
      <c r="AR96" s="168"/>
      <c r="AS96" s="162">
        <f>AS87+AS90+AS93+AS94+AS95</f>
        <v>104071995</v>
      </c>
    </row>
    <row r="97" spans="1:46" s="47" customFormat="1" x14ac:dyDescent="0.35">
      <c r="A97" s="171">
        <f>+A86+1</f>
        <v>9</v>
      </c>
      <c r="B97" s="56" t="s">
        <v>43</v>
      </c>
      <c r="C97" s="57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9"/>
      <c r="O97" s="57"/>
      <c r="P97" s="58"/>
      <c r="Q97" s="58"/>
      <c r="R97" s="58"/>
      <c r="S97" s="58"/>
      <c r="T97" s="58"/>
      <c r="U97" s="234"/>
      <c r="V97" s="234"/>
      <c r="W97" s="234"/>
      <c r="X97" s="234"/>
      <c r="Y97" s="234"/>
      <c r="Z97" s="234"/>
      <c r="AA97" s="234"/>
      <c r="AB97" s="234"/>
      <c r="AC97" s="59"/>
      <c r="AD97" s="60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2"/>
      <c r="AS97" s="60"/>
    </row>
    <row r="98" spans="1:46" s="47" customFormat="1" x14ac:dyDescent="0.35">
      <c r="A98" s="171"/>
      <c r="B98" s="48" t="s">
        <v>37</v>
      </c>
      <c r="C98" s="49">
        <v>71804694.140000001</v>
      </c>
      <c r="D98" s="50">
        <v>77600426.319999993</v>
      </c>
      <c r="E98" s="50">
        <v>72670489.939999998</v>
      </c>
      <c r="F98" s="50">
        <v>66073195.990000002</v>
      </c>
      <c r="G98" s="50">
        <v>60973050.079999998</v>
      </c>
      <c r="H98" s="50">
        <v>53856596.020000003</v>
      </c>
      <c r="I98" s="50">
        <v>48200007.079999998</v>
      </c>
      <c r="J98" s="50">
        <v>43295807.189999998</v>
      </c>
      <c r="K98" s="50">
        <v>42194587.939999998</v>
      </c>
      <c r="L98" s="50">
        <v>45086493.310000002</v>
      </c>
      <c r="M98" s="50">
        <v>53391121.700000003</v>
      </c>
      <c r="N98" s="51">
        <v>60160530.450000003</v>
      </c>
      <c r="O98" s="49">
        <v>67303181.909999996</v>
      </c>
      <c r="P98" s="50">
        <v>71805043</v>
      </c>
      <c r="Q98" s="50">
        <v>74446270</v>
      </c>
      <c r="R98" s="50">
        <v>73796618</v>
      </c>
      <c r="S98" s="50">
        <v>68066704</v>
      </c>
      <c r="T98" s="50">
        <v>65261607</v>
      </c>
      <c r="U98" s="232">
        <v>62065823</v>
      </c>
      <c r="V98" s="232">
        <v>60101750</v>
      </c>
      <c r="W98" s="232">
        <v>59340000</v>
      </c>
      <c r="X98" s="232">
        <v>61207255</v>
      </c>
      <c r="Y98" s="232">
        <v>68550989</v>
      </c>
      <c r="Z98" s="232">
        <v>75598129</v>
      </c>
      <c r="AA98" s="232">
        <v>81652537</v>
      </c>
      <c r="AB98" s="232"/>
      <c r="AC98" s="51"/>
      <c r="AD98" s="52">
        <f>O98-C98</f>
        <v>-4501512.2300000042</v>
      </c>
      <c r="AE98" s="53">
        <f>P98-D98</f>
        <v>-5795383.3199999928</v>
      </c>
      <c r="AF98" s="53">
        <f>Q98-E98</f>
        <v>1775780.0600000024</v>
      </c>
      <c r="AG98" s="53">
        <f>R98-F98</f>
        <v>7723422.0099999979</v>
      </c>
      <c r="AH98" s="53">
        <f>S98-G98</f>
        <v>7093653.9200000018</v>
      </c>
      <c r="AI98" s="53">
        <f>T98-H98</f>
        <v>11405010.979999997</v>
      </c>
      <c r="AJ98" s="53">
        <f>U98-I98</f>
        <v>13865815.920000002</v>
      </c>
      <c r="AK98" s="53">
        <f>V98-J98</f>
        <v>16805942.810000002</v>
      </c>
      <c r="AL98" s="53">
        <f>W98-K98</f>
        <v>17145412.060000002</v>
      </c>
      <c r="AM98" s="53">
        <f>X98-L98</f>
        <v>16120761.689999998</v>
      </c>
      <c r="AN98" s="53">
        <f>Y98-M98</f>
        <v>15159867.299999997</v>
      </c>
      <c r="AO98" s="53">
        <f>Z98-N98</f>
        <v>15437598.549999997</v>
      </c>
      <c r="AP98" s="53">
        <f>AA98-O98</f>
        <v>14349355.090000004</v>
      </c>
      <c r="AQ98" s="53">
        <f>AB98-P98</f>
        <v>-71805043</v>
      </c>
      <c r="AR98" s="54"/>
      <c r="AS98" s="76">
        <f>IF(ISERROR(GETPIVOTDATA("VALUE",'CRS WK pvt'!$I$2,"DT_FILE",AS$8,"CD_CO",AS$6,"TRIM_CAT",TRIM(B98),"TRIM_LINE",A97))=TRUE,0,GETPIVOTDATA("VALUE",'CRS WK pvt'!$I$2,"DT_FILE",AS$8,"CD_CO",AS$6,"TRIM_CAT",TRIM(B98),"TRIM_LINE",A97))</f>
        <v>87450280</v>
      </c>
    </row>
    <row r="99" spans="1:46" s="47" customFormat="1" x14ac:dyDescent="0.35">
      <c r="A99" s="171"/>
      <c r="B99" s="254" t="s">
        <v>399</v>
      </c>
      <c r="C99" s="49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1"/>
      <c r="O99" s="49"/>
      <c r="P99" s="50"/>
      <c r="Q99" s="50"/>
      <c r="R99" s="50"/>
      <c r="S99" s="50"/>
      <c r="T99" s="50"/>
      <c r="U99" s="232"/>
      <c r="V99" s="232"/>
      <c r="W99" s="256">
        <f>W98-W100</f>
        <v>57797009.979999997</v>
      </c>
      <c r="X99" s="256">
        <f>X98-X100</f>
        <v>59560903.729999997</v>
      </c>
      <c r="Y99" s="256">
        <f>Y98-Y100</f>
        <v>66744424.950000003</v>
      </c>
      <c r="Z99" s="256">
        <f>Z98-Z100</f>
        <v>73642544.349999994</v>
      </c>
      <c r="AA99" s="256">
        <v>79886528.579999998</v>
      </c>
      <c r="AB99" s="256"/>
      <c r="AC99" s="51"/>
      <c r="AD99" s="52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4"/>
      <c r="AS99" s="92">
        <f>AS98-AS100</f>
        <v>85595560.599999994</v>
      </c>
    </row>
    <row r="100" spans="1:46" s="47" customFormat="1" x14ac:dyDescent="0.35">
      <c r="A100" s="171"/>
      <c r="B100" s="254" t="s">
        <v>400</v>
      </c>
      <c r="C100" s="49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1"/>
      <c r="O100" s="49"/>
      <c r="P100" s="50"/>
      <c r="Q100" s="50"/>
      <c r="R100" s="50"/>
      <c r="S100" s="50"/>
      <c r="T100" s="50"/>
      <c r="U100" s="232"/>
      <c r="V100" s="232"/>
      <c r="W100" s="256">
        <v>1542990.02</v>
      </c>
      <c r="X100" s="256">
        <v>1646351.27</v>
      </c>
      <c r="Y100" s="256">
        <v>1806564.05</v>
      </c>
      <c r="Z100" s="256">
        <v>1955584.65</v>
      </c>
      <c r="AA100" s="256">
        <v>1766008.42</v>
      </c>
      <c r="AB100" s="256"/>
      <c r="AC100" s="51"/>
      <c r="AD100" s="52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4"/>
      <c r="AS100" s="76">
        <f>GETPIVOTDATA("VALUE",'CRS ESCO pvt'!$I$3,"DATE_FILE",$AS$8,"COMPANY",$AS$6,"TRIM_CAT","Resdiential-ESCO","TRIM_LINE",A97)</f>
        <v>1854719.4</v>
      </c>
    </row>
    <row r="101" spans="1:46" s="47" customFormat="1" x14ac:dyDescent="0.35">
      <c r="A101" s="171"/>
      <c r="B101" s="48" t="s">
        <v>38</v>
      </c>
      <c r="C101" s="49">
        <v>31878167.629999999</v>
      </c>
      <c r="D101" s="50">
        <v>33313649.32</v>
      </c>
      <c r="E101" s="50">
        <v>32928768.719999999</v>
      </c>
      <c r="F101" s="50">
        <v>31679687.440000001</v>
      </c>
      <c r="G101" s="50">
        <v>31264067.399999999</v>
      </c>
      <c r="H101" s="50">
        <v>29964886.039999999</v>
      </c>
      <c r="I101" s="50">
        <v>29187779.66</v>
      </c>
      <c r="J101" s="50">
        <v>28424388.120000001</v>
      </c>
      <c r="K101" s="50">
        <v>28384693.5</v>
      </c>
      <c r="L101" s="50">
        <v>29292859.940000001</v>
      </c>
      <c r="M101" s="50">
        <v>31242179.030000001</v>
      </c>
      <c r="N101" s="51">
        <v>32620063.66</v>
      </c>
      <c r="O101" s="49">
        <v>33938958.479999997</v>
      </c>
      <c r="P101" s="50">
        <v>35016477</v>
      </c>
      <c r="Q101" s="50">
        <v>35604154</v>
      </c>
      <c r="R101" s="50">
        <v>35457062</v>
      </c>
      <c r="S101" s="50">
        <v>36294323</v>
      </c>
      <c r="T101" s="50">
        <v>35811139</v>
      </c>
      <c r="U101" s="232">
        <v>35754271</v>
      </c>
      <c r="V101" s="232">
        <v>35574264</v>
      </c>
      <c r="W101" s="232">
        <v>35683905</v>
      </c>
      <c r="X101" s="232">
        <v>36404489</v>
      </c>
      <c r="Y101" s="232">
        <v>37672562</v>
      </c>
      <c r="Z101" s="232">
        <v>39709401</v>
      </c>
      <c r="AA101" s="232">
        <v>41792722</v>
      </c>
      <c r="AB101" s="232"/>
      <c r="AC101" s="51"/>
      <c r="AD101" s="52">
        <f>O101-C101</f>
        <v>2060790.8499999978</v>
      </c>
      <c r="AE101" s="53">
        <f>P101-D101</f>
        <v>1702827.6799999997</v>
      </c>
      <c r="AF101" s="53">
        <f>Q101-E101</f>
        <v>2675385.2800000012</v>
      </c>
      <c r="AG101" s="53">
        <f>R101-F101</f>
        <v>3777374.5599999987</v>
      </c>
      <c r="AH101" s="53">
        <f>S101-G101</f>
        <v>5030255.6000000015</v>
      </c>
      <c r="AI101" s="53">
        <f>T101-H101</f>
        <v>5846252.9600000009</v>
      </c>
      <c r="AJ101" s="53">
        <f>U101-I101</f>
        <v>6566491.3399999999</v>
      </c>
      <c r="AK101" s="53">
        <f>V101-J101</f>
        <v>7149875.879999999</v>
      </c>
      <c r="AL101" s="53">
        <f>W101-K101</f>
        <v>7299211.5</v>
      </c>
      <c r="AM101" s="53">
        <f>X101-L101</f>
        <v>7111629.0599999987</v>
      </c>
      <c r="AN101" s="53">
        <f>Y101-M101</f>
        <v>6430382.9699999988</v>
      </c>
      <c r="AO101" s="53">
        <f>Z101-N101</f>
        <v>7089337.3399999999</v>
      </c>
      <c r="AP101" s="53">
        <f>AA101-O101</f>
        <v>7853763.5200000033</v>
      </c>
      <c r="AQ101" s="53">
        <f>AB101-P101</f>
        <v>-35016477</v>
      </c>
      <c r="AR101" s="54"/>
      <c r="AS101" s="76">
        <f>IF(ISERROR(GETPIVOTDATA("VALUE",'CRS WK pvt'!$I$2,"DT_FILE",AS$8,"CD_CO",AS$6,"TRIM_CAT",TRIM(B101),"TRIM_LINE",A97))=TRUE,0,GETPIVOTDATA("VALUE",'CRS WK pvt'!$I$2,"DT_FILE",AS$8,"CD_CO",AS$6,"TRIM_CAT",TRIM(B101),"TRIM_LINE",A97))</f>
        <v>43656364</v>
      </c>
    </row>
    <row r="102" spans="1:46" s="47" customFormat="1" x14ac:dyDescent="0.35">
      <c r="A102" s="171"/>
      <c r="B102" s="254" t="s">
        <v>399</v>
      </c>
      <c r="C102" s="49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1"/>
      <c r="O102" s="49"/>
      <c r="P102" s="50"/>
      <c r="Q102" s="50"/>
      <c r="R102" s="50"/>
      <c r="S102" s="50"/>
      <c r="T102" s="50"/>
      <c r="U102" s="232"/>
      <c r="V102" s="232"/>
      <c r="W102" s="256">
        <f>W101-W103</f>
        <v>34630364.530000001</v>
      </c>
      <c r="X102" s="256">
        <f>X101-X103</f>
        <v>35315617.100000001</v>
      </c>
      <c r="Y102" s="256">
        <f>Y101-Y103</f>
        <v>36623195.75</v>
      </c>
      <c r="Z102" s="256">
        <f>Z101-Z103</f>
        <v>38601983.420000002</v>
      </c>
      <c r="AA102" s="256">
        <v>40652502.770000003</v>
      </c>
      <c r="AB102" s="256"/>
      <c r="AC102" s="51"/>
      <c r="AD102" s="52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4"/>
      <c r="AS102" s="92">
        <f>AS101-AS103</f>
        <v>42482537.960000001</v>
      </c>
    </row>
    <row r="103" spans="1:46" s="47" customFormat="1" x14ac:dyDescent="0.35">
      <c r="A103" s="171"/>
      <c r="B103" s="254" t="s">
        <v>400</v>
      </c>
      <c r="C103" s="49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1"/>
      <c r="O103" s="49"/>
      <c r="P103" s="50"/>
      <c r="Q103" s="50"/>
      <c r="R103" s="50"/>
      <c r="S103" s="50"/>
      <c r="T103" s="50"/>
      <c r="U103" s="232"/>
      <c r="V103" s="232"/>
      <c r="W103" s="256">
        <v>1053540.47</v>
      </c>
      <c r="X103" s="256">
        <v>1088871.8999999999</v>
      </c>
      <c r="Y103" s="256">
        <v>1049366.25</v>
      </c>
      <c r="Z103" s="256">
        <v>1107417.58</v>
      </c>
      <c r="AA103" s="256">
        <v>1140219.23</v>
      </c>
      <c r="AB103" s="256"/>
      <c r="AC103" s="51"/>
      <c r="AD103" s="52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4"/>
      <c r="AS103" s="76">
        <f>GETPIVOTDATA("VALUE",'CRS ESCO pvt'!$I$3,"DATE_FILE",$AS$8,"COMPANY",$AS$6,"TRIM_CAT","Low Income Resdiential-ESCO","TRIM_LINE",A97)</f>
        <v>1173826.04</v>
      </c>
    </row>
    <row r="104" spans="1:46" s="47" customFormat="1" x14ac:dyDescent="0.35">
      <c r="A104" s="171"/>
      <c r="B104" s="48" t="s">
        <v>39</v>
      </c>
      <c r="C104" s="49">
        <v>4282288.32</v>
      </c>
      <c r="D104" s="50">
        <v>4556604.45</v>
      </c>
      <c r="E104" s="50">
        <v>3679911.74</v>
      </c>
      <c r="F104" s="50">
        <v>3050131.62</v>
      </c>
      <c r="G104" s="50">
        <v>2700614.33</v>
      </c>
      <c r="H104" s="50">
        <v>2247151</v>
      </c>
      <c r="I104" s="50">
        <v>2011272.4</v>
      </c>
      <c r="J104" s="50">
        <v>1823308.61</v>
      </c>
      <c r="K104" s="50">
        <v>1787321.93</v>
      </c>
      <c r="L104" s="50">
        <v>2228511.21</v>
      </c>
      <c r="M104" s="50">
        <v>2838439.03</v>
      </c>
      <c r="N104" s="51">
        <v>3578697.15</v>
      </c>
      <c r="O104" s="49">
        <v>4237200.8</v>
      </c>
      <c r="P104" s="50">
        <v>5462480</v>
      </c>
      <c r="Q104" s="50">
        <v>5358223</v>
      </c>
      <c r="R104" s="50">
        <v>4840193</v>
      </c>
      <c r="S104" s="50">
        <v>4132618</v>
      </c>
      <c r="T104" s="50">
        <v>3901057</v>
      </c>
      <c r="U104" s="232">
        <v>3642851</v>
      </c>
      <c r="V104" s="232">
        <v>3479976</v>
      </c>
      <c r="W104" s="232">
        <v>3471766</v>
      </c>
      <c r="X104" s="232">
        <v>3631826</v>
      </c>
      <c r="Y104" s="232">
        <v>4500674</v>
      </c>
      <c r="Z104" s="232">
        <v>5063730</v>
      </c>
      <c r="AA104" s="232">
        <v>5197002</v>
      </c>
      <c r="AB104" s="232"/>
      <c r="AC104" s="51"/>
      <c r="AD104" s="52">
        <f>O104-C104</f>
        <v>-45087.520000000484</v>
      </c>
      <c r="AE104" s="53">
        <f>P104-D104</f>
        <v>905875.54999999981</v>
      </c>
      <c r="AF104" s="53">
        <f>Q104-E104</f>
        <v>1678311.2599999998</v>
      </c>
      <c r="AG104" s="53">
        <f>R104-F104</f>
        <v>1790061.38</v>
      </c>
      <c r="AH104" s="53">
        <f>S104-G104</f>
        <v>1432003.67</v>
      </c>
      <c r="AI104" s="53">
        <f>T104-H104</f>
        <v>1653906</v>
      </c>
      <c r="AJ104" s="53">
        <f>U104-I104</f>
        <v>1631578.6</v>
      </c>
      <c r="AK104" s="53">
        <f>V104-J104</f>
        <v>1656667.39</v>
      </c>
      <c r="AL104" s="53">
        <f>W104-K104</f>
        <v>1684444.07</v>
      </c>
      <c r="AM104" s="53">
        <f>X104-L104</f>
        <v>1403314.79</v>
      </c>
      <c r="AN104" s="53">
        <f>Y104-M104</f>
        <v>1662234.9700000002</v>
      </c>
      <c r="AO104" s="53">
        <f>Z104-N104</f>
        <v>1485032.85</v>
      </c>
      <c r="AP104" s="53">
        <f>AA104-O104</f>
        <v>959801.20000000019</v>
      </c>
      <c r="AQ104" s="53">
        <f>AB104-P104</f>
        <v>-5462480</v>
      </c>
      <c r="AR104" s="54"/>
      <c r="AS104" s="76">
        <f>IF(ISERROR(GETPIVOTDATA("VALUE",'CRS WK pvt'!$I$2,"DT_FILE",AS$8,"CD_CO",AS$6,"TRIM_CAT",TRIM(B104),"TRIM_LINE",A97))=TRUE,0,GETPIVOTDATA("VALUE",'CRS WK pvt'!$I$2,"DT_FILE",AS$8,"CD_CO",AS$6,"TRIM_CAT",TRIM(B104),"TRIM_LINE",A97))</f>
        <v>5493863</v>
      </c>
    </row>
    <row r="105" spans="1:46" s="47" customFormat="1" x14ac:dyDescent="0.35">
      <c r="A105" s="171"/>
      <c r="B105" s="48" t="s">
        <v>40</v>
      </c>
      <c r="C105" s="49">
        <v>3439920.63</v>
      </c>
      <c r="D105" s="50">
        <v>3718931.18</v>
      </c>
      <c r="E105" s="50">
        <v>3124993.99</v>
      </c>
      <c r="F105" s="50">
        <v>2758197.05</v>
      </c>
      <c r="G105" s="50">
        <v>2568161.2000000002</v>
      </c>
      <c r="H105" s="50">
        <v>2151171</v>
      </c>
      <c r="I105" s="50">
        <v>1635749.71</v>
      </c>
      <c r="J105" s="50">
        <v>1471787.95</v>
      </c>
      <c r="K105" s="50">
        <v>1562085.48</v>
      </c>
      <c r="L105" s="50">
        <v>2036167.15</v>
      </c>
      <c r="M105" s="50">
        <v>2279746.4</v>
      </c>
      <c r="N105" s="51">
        <v>2883774.58</v>
      </c>
      <c r="O105" s="49">
        <v>3177885.74</v>
      </c>
      <c r="P105" s="50">
        <v>4315378</v>
      </c>
      <c r="Q105" s="50">
        <v>4345173</v>
      </c>
      <c r="R105" s="50">
        <v>3967349</v>
      </c>
      <c r="S105" s="50">
        <v>3314017</v>
      </c>
      <c r="T105" s="50">
        <v>3099423</v>
      </c>
      <c r="U105" s="232">
        <v>2874771</v>
      </c>
      <c r="V105" s="232">
        <v>2695334</v>
      </c>
      <c r="W105" s="232">
        <v>2734123</v>
      </c>
      <c r="X105" s="232">
        <v>2985681</v>
      </c>
      <c r="Y105" s="232">
        <v>3909157</v>
      </c>
      <c r="Z105" s="232">
        <v>4650276</v>
      </c>
      <c r="AA105" s="232">
        <v>4084034</v>
      </c>
      <c r="AB105" s="232"/>
      <c r="AC105" s="51"/>
      <c r="AD105" s="52">
        <f>O105-C105</f>
        <v>-262034.88999999966</v>
      </c>
      <c r="AE105" s="53">
        <f>P105-D105</f>
        <v>596446.81999999983</v>
      </c>
      <c r="AF105" s="53">
        <f>Q105-E105</f>
        <v>1220179.0099999998</v>
      </c>
      <c r="AG105" s="53">
        <f>R105-F105</f>
        <v>1209151.9500000002</v>
      </c>
      <c r="AH105" s="53">
        <f>S105-G105</f>
        <v>745855.79999999981</v>
      </c>
      <c r="AI105" s="53">
        <f>T105-H105</f>
        <v>948252</v>
      </c>
      <c r="AJ105" s="53">
        <f>U105-I105</f>
        <v>1239021.29</v>
      </c>
      <c r="AK105" s="53">
        <f>V105-J105</f>
        <v>1223546.05</v>
      </c>
      <c r="AL105" s="53">
        <f>W105-K105</f>
        <v>1172037.52</v>
      </c>
      <c r="AM105" s="53">
        <f>X105-L105</f>
        <v>949513.85000000009</v>
      </c>
      <c r="AN105" s="53">
        <f>Y105-M105</f>
        <v>1629410.6</v>
      </c>
      <c r="AO105" s="53">
        <f>Z105-N105</f>
        <v>1766501.42</v>
      </c>
      <c r="AP105" s="53">
        <f>AA105-O105</f>
        <v>906148.25999999978</v>
      </c>
      <c r="AQ105" s="53">
        <f>AB105-P105</f>
        <v>-4315378</v>
      </c>
      <c r="AR105" s="54"/>
      <c r="AS105" s="76">
        <f>IF(ISERROR(GETPIVOTDATA("VALUE",'CRS WK pvt'!$I$2,"DT_FILE",AS$8,"CD_CO",AS$6,"TRIM_CAT",TRIM(B105),"TRIM_LINE",A97))=TRUE,0,GETPIVOTDATA("VALUE",'CRS WK pvt'!$I$2,"DT_FILE",AS$8,"CD_CO",AS$6,"TRIM_CAT",TRIM(B105),"TRIM_LINE",A97))</f>
        <v>4402611</v>
      </c>
    </row>
    <row r="106" spans="1:46" s="47" customFormat="1" x14ac:dyDescent="0.35">
      <c r="A106" s="171"/>
      <c r="B106" s="48" t="s">
        <v>41</v>
      </c>
      <c r="C106" s="49">
        <v>12492678.5</v>
      </c>
      <c r="D106" s="50">
        <v>12603443.9</v>
      </c>
      <c r="E106" s="50">
        <v>13126291.49</v>
      </c>
      <c r="F106" s="50">
        <v>12487371.060000001</v>
      </c>
      <c r="G106" s="50">
        <v>10919763.789999999</v>
      </c>
      <c r="H106" s="50">
        <v>9994870.0299999993</v>
      </c>
      <c r="I106" s="50">
        <v>7147154.9299999997</v>
      </c>
      <c r="J106" s="50">
        <v>5615855.7699999996</v>
      </c>
      <c r="K106" s="50">
        <v>6113008.0300000003</v>
      </c>
      <c r="L106" s="50">
        <v>7906645.6200000001</v>
      </c>
      <c r="M106" s="50">
        <v>8635624.1999999993</v>
      </c>
      <c r="N106" s="51">
        <v>11910724.99</v>
      </c>
      <c r="O106" s="49">
        <v>12747010.109999999</v>
      </c>
      <c r="P106" s="50">
        <v>17355466</v>
      </c>
      <c r="Q106" s="50">
        <v>16424915</v>
      </c>
      <c r="R106" s="50">
        <v>16274864</v>
      </c>
      <c r="S106" s="50">
        <v>13885359</v>
      </c>
      <c r="T106" s="50">
        <v>12926399</v>
      </c>
      <c r="U106" s="232">
        <v>12345362</v>
      </c>
      <c r="V106" s="232">
        <v>11763195</v>
      </c>
      <c r="W106" s="232">
        <v>11915710</v>
      </c>
      <c r="X106" s="232">
        <v>12330759</v>
      </c>
      <c r="Y106" s="232">
        <v>15657756</v>
      </c>
      <c r="Z106" s="232">
        <v>17458415</v>
      </c>
      <c r="AA106" s="232">
        <v>14060771</v>
      </c>
      <c r="AB106" s="232"/>
      <c r="AC106" s="51"/>
      <c r="AD106" s="52">
        <f>O106-C106</f>
        <v>254331.6099999994</v>
      </c>
      <c r="AE106" s="53">
        <f>P106-D106</f>
        <v>4752022.0999999996</v>
      </c>
      <c r="AF106" s="53">
        <f>Q106-E106</f>
        <v>3298623.51</v>
      </c>
      <c r="AG106" s="53">
        <f>R106-F106</f>
        <v>3787492.9399999995</v>
      </c>
      <c r="AH106" s="53">
        <f>S106-G106</f>
        <v>2965595.2100000009</v>
      </c>
      <c r="AI106" s="53">
        <f>T106-H106</f>
        <v>2931528.9700000007</v>
      </c>
      <c r="AJ106" s="53">
        <f>U106-I106</f>
        <v>5198207.07</v>
      </c>
      <c r="AK106" s="53">
        <f>V106-J106</f>
        <v>6147339.2300000004</v>
      </c>
      <c r="AL106" s="53">
        <f>W106-K106</f>
        <v>5802701.9699999997</v>
      </c>
      <c r="AM106" s="53">
        <f>X106-L106</f>
        <v>4424113.38</v>
      </c>
      <c r="AN106" s="53">
        <f>Y106-M106</f>
        <v>7022131.8000000007</v>
      </c>
      <c r="AO106" s="53">
        <f>Z106-N106</f>
        <v>5547690.0099999998</v>
      </c>
      <c r="AP106" s="53">
        <f>AA106-O106</f>
        <v>1313760.8900000006</v>
      </c>
      <c r="AQ106" s="53">
        <f>AB106-P106</f>
        <v>-17355466</v>
      </c>
      <c r="AR106" s="54"/>
      <c r="AS106" s="76">
        <f>IF(ISERROR(GETPIVOTDATA("VALUE",'CRS WK pvt'!$I$2,"DT_FILE",AS$8,"CD_CO",AS$6,"TRIM_CAT",TRIM(B106),"TRIM_LINE",A97))=TRUE,0,GETPIVOTDATA("VALUE",'CRS WK pvt'!$I$2,"DT_FILE",AS$8,"CD_CO",AS$6,"TRIM_CAT",TRIM(B106),"TRIM_LINE",A97))</f>
        <v>13930379</v>
      </c>
    </row>
    <row r="107" spans="1:46" s="152" customFormat="1" ht="15" thickBot="1" x14ac:dyDescent="0.4">
      <c r="A107" s="172"/>
      <c r="B107" s="63" t="s">
        <v>42</v>
      </c>
      <c r="C107" s="147">
        <f t="shared" ref="C107:V107" si="63">SUM(C98:C106)</f>
        <v>123897749.22</v>
      </c>
      <c r="D107" s="148">
        <f t="shared" si="63"/>
        <v>131793055.17</v>
      </c>
      <c r="E107" s="148">
        <f t="shared" si="63"/>
        <v>125530455.87999998</v>
      </c>
      <c r="F107" s="148">
        <f t="shared" si="63"/>
        <v>116048583.16000001</v>
      </c>
      <c r="G107" s="148">
        <f t="shared" si="63"/>
        <v>108425656.79999998</v>
      </c>
      <c r="H107" s="148">
        <f t="shared" si="63"/>
        <v>98214674.090000004</v>
      </c>
      <c r="I107" s="148">
        <f t="shared" si="63"/>
        <v>88181963.780000001</v>
      </c>
      <c r="J107" s="148">
        <f t="shared" si="63"/>
        <v>80631147.640000001</v>
      </c>
      <c r="K107" s="148">
        <f t="shared" si="63"/>
        <v>80041696.88000001</v>
      </c>
      <c r="L107" s="148">
        <f t="shared" si="63"/>
        <v>86550677.230000004</v>
      </c>
      <c r="M107" s="148">
        <f t="shared" si="63"/>
        <v>98387110.360000014</v>
      </c>
      <c r="N107" s="149">
        <f t="shared" si="63"/>
        <v>111153790.83</v>
      </c>
      <c r="O107" s="147">
        <f t="shared" si="63"/>
        <v>121404237.03999998</v>
      </c>
      <c r="P107" s="148">
        <f t="shared" si="63"/>
        <v>133954844</v>
      </c>
      <c r="Q107" s="148">
        <f t="shared" si="63"/>
        <v>136178735</v>
      </c>
      <c r="R107" s="148">
        <f t="shared" si="63"/>
        <v>134336086</v>
      </c>
      <c r="S107" s="148">
        <f t="shared" si="63"/>
        <v>125693021</v>
      </c>
      <c r="T107" s="148">
        <f t="shared" si="63"/>
        <v>120999625</v>
      </c>
      <c r="U107" s="148">
        <f t="shared" si="63"/>
        <v>116683078</v>
      </c>
      <c r="V107" s="148">
        <f t="shared" si="63"/>
        <v>113614519</v>
      </c>
      <c r="W107" s="148">
        <f>SUM(W98+W101+W104+W105+W106)</f>
        <v>113145504</v>
      </c>
      <c r="X107" s="148">
        <f>SUM(X98+X101+X104+X105+X106)</f>
        <v>116560010</v>
      </c>
      <c r="Y107" s="148">
        <v>130291138</v>
      </c>
      <c r="Z107" s="235">
        <v>142479951</v>
      </c>
      <c r="AA107" s="235">
        <v>146787066</v>
      </c>
      <c r="AB107" s="235"/>
      <c r="AC107" s="149"/>
      <c r="AD107" s="45">
        <f>SUM(AD98:AD106)</f>
        <v>-2493512.1800000072</v>
      </c>
      <c r="AE107" s="150">
        <f t="shared" ref="AE107:AF107" si="64">SUM(AE98:AE106)</f>
        <v>2161788.8300000061</v>
      </c>
      <c r="AF107" s="150">
        <f t="shared" si="64"/>
        <v>10648279.120000003</v>
      </c>
      <c r="AG107" s="150">
        <f t="shared" ref="AG107:AH107" si="65">SUM(AG98:AG106)</f>
        <v>18287502.839999996</v>
      </c>
      <c r="AH107" s="150">
        <f t="shared" si="65"/>
        <v>17267364.200000003</v>
      </c>
      <c r="AI107" s="150">
        <f t="shared" ref="AI107:AJ107" si="66">SUM(AI98:AI106)</f>
        <v>22784950.909999996</v>
      </c>
      <c r="AJ107" s="150">
        <f t="shared" si="66"/>
        <v>28501114.220000003</v>
      </c>
      <c r="AK107" s="150">
        <f t="shared" ref="AK107:AL107" si="67">SUM(AK98:AK106)</f>
        <v>32983371.360000003</v>
      </c>
      <c r="AL107" s="150">
        <f t="shared" si="67"/>
        <v>33103807.120000001</v>
      </c>
      <c r="AM107" s="150">
        <f t="shared" ref="AM107:AN107" si="68">SUM(AM98:AM106)</f>
        <v>30009332.769999996</v>
      </c>
      <c r="AN107" s="150">
        <f t="shared" si="68"/>
        <v>31904027.639999997</v>
      </c>
      <c r="AO107" s="150">
        <f t="shared" ref="AO107:AP107" si="69">SUM(AO98:AO106)</f>
        <v>31326160.169999994</v>
      </c>
      <c r="AP107" s="150">
        <f t="shared" si="69"/>
        <v>25382828.960000008</v>
      </c>
      <c r="AQ107" s="150">
        <f t="shared" ref="AQ107" si="70">SUM(AQ98:AQ106)</f>
        <v>-133954844</v>
      </c>
      <c r="AR107" s="151"/>
      <c r="AS107" s="45">
        <f>AS98+AS101+AS104+AS105+AS106</f>
        <v>154933497</v>
      </c>
    </row>
    <row r="108" spans="1:46" s="71" customFormat="1" x14ac:dyDescent="0.35">
      <c r="A108" s="171">
        <f>+A97+1</f>
        <v>10</v>
      </c>
      <c r="B108" s="88" t="s">
        <v>34</v>
      </c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1"/>
      <c r="O108" s="89"/>
      <c r="P108" s="90"/>
      <c r="Q108" s="90"/>
      <c r="R108" s="90"/>
      <c r="S108" s="90"/>
      <c r="T108" s="90"/>
      <c r="U108" s="227"/>
      <c r="V108" s="227"/>
      <c r="W108" s="227"/>
      <c r="X108" s="227"/>
      <c r="Y108" s="227"/>
      <c r="Z108" s="227"/>
      <c r="AA108" s="227"/>
      <c r="AB108" s="227"/>
      <c r="AC108" s="91"/>
      <c r="AD108" s="92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4"/>
      <c r="AS108" s="92"/>
    </row>
    <row r="109" spans="1:46" s="71" customFormat="1" x14ac:dyDescent="0.35">
      <c r="A109" s="171"/>
      <c r="B109" s="72" t="s">
        <v>37</v>
      </c>
      <c r="C109" s="95">
        <v>74075689</v>
      </c>
      <c r="D109" s="96">
        <v>45987191</v>
      </c>
      <c r="E109" s="96">
        <v>28469958</v>
      </c>
      <c r="F109" s="96">
        <v>15264615</v>
      </c>
      <c r="G109" s="96">
        <v>9854112</v>
      </c>
      <c r="H109" s="96">
        <v>8938402</v>
      </c>
      <c r="I109" s="96">
        <v>8911838</v>
      </c>
      <c r="J109" s="96">
        <v>17015871</v>
      </c>
      <c r="K109" s="96">
        <v>32426752</v>
      </c>
      <c r="L109" s="96">
        <v>76063248</v>
      </c>
      <c r="M109" s="96">
        <v>81848923</v>
      </c>
      <c r="N109" s="97">
        <v>72100598</v>
      </c>
      <c r="O109" s="95">
        <v>64978120</v>
      </c>
      <c r="P109" s="96">
        <v>50966775</v>
      </c>
      <c r="Q109" s="96">
        <v>38429598</v>
      </c>
      <c r="R109" s="96">
        <v>16441993</v>
      </c>
      <c r="S109" s="96">
        <v>11566768</v>
      </c>
      <c r="T109" s="96">
        <v>9070145</v>
      </c>
      <c r="U109" s="228">
        <v>10677268</v>
      </c>
      <c r="V109" s="228">
        <v>15791491</v>
      </c>
      <c r="W109" s="228">
        <v>31569412</v>
      </c>
      <c r="X109" s="228">
        <v>62736646</v>
      </c>
      <c r="Y109" s="228">
        <v>77979549</v>
      </c>
      <c r="Z109" s="228">
        <v>84089769</v>
      </c>
      <c r="AA109" s="228">
        <v>79189762</v>
      </c>
      <c r="AB109" s="228"/>
      <c r="AC109" s="97"/>
      <c r="AD109" s="98">
        <f>O109-C109</f>
        <v>-9097569</v>
      </c>
      <c r="AE109" s="99">
        <f>P109-D109</f>
        <v>4979584</v>
      </c>
      <c r="AF109" s="99">
        <f>Q109-E109</f>
        <v>9959640</v>
      </c>
      <c r="AG109" s="99">
        <f>R109-F109</f>
        <v>1177378</v>
      </c>
      <c r="AH109" s="99">
        <f>S109-G109</f>
        <v>1712656</v>
      </c>
      <c r="AI109" s="99">
        <f>T109-H109</f>
        <v>131743</v>
      </c>
      <c r="AJ109" s="99">
        <f>U109-I109</f>
        <v>1765430</v>
      </c>
      <c r="AK109" s="99">
        <f>V109-J109</f>
        <v>-1224380</v>
      </c>
      <c r="AL109" s="99">
        <f>W109-K109</f>
        <v>-857340</v>
      </c>
      <c r="AM109" s="99">
        <f>X109-L109</f>
        <v>-13326602</v>
      </c>
      <c r="AN109" s="99">
        <f>Y109-M109</f>
        <v>-3869374</v>
      </c>
      <c r="AO109" s="99">
        <f>Z109-N109</f>
        <v>11989171</v>
      </c>
      <c r="AP109" s="99">
        <f>AA109-O109</f>
        <v>14211642</v>
      </c>
      <c r="AQ109" s="99">
        <f>AB109-P109</f>
        <v>-50966775</v>
      </c>
      <c r="AR109" s="100"/>
      <c r="AS109" s="98">
        <f>AT109</f>
        <v>47498661</v>
      </c>
      <c r="AT109" s="228">
        <v>47498661</v>
      </c>
    </row>
    <row r="110" spans="1:46" s="71" customFormat="1" x14ac:dyDescent="0.35">
      <c r="A110" s="171"/>
      <c r="B110" s="72" t="s">
        <v>38</v>
      </c>
      <c r="C110" s="95">
        <v>7161361</v>
      </c>
      <c r="D110" s="96">
        <v>4905365</v>
      </c>
      <c r="E110" s="96">
        <v>3295956</v>
      </c>
      <c r="F110" s="96">
        <v>1628824</v>
      </c>
      <c r="G110" s="96">
        <v>988713</v>
      </c>
      <c r="H110" s="96">
        <v>874139</v>
      </c>
      <c r="I110" s="96">
        <v>805788</v>
      </c>
      <c r="J110" s="96">
        <v>1535595</v>
      </c>
      <c r="K110" s="96">
        <v>2715809</v>
      </c>
      <c r="L110" s="96">
        <v>6390883</v>
      </c>
      <c r="M110" s="96">
        <v>6792958</v>
      </c>
      <c r="N110" s="97">
        <v>6276093</v>
      </c>
      <c r="O110" s="95">
        <v>5773197</v>
      </c>
      <c r="P110" s="96">
        <v>4800464</v>
      </c>
      <c r="Q110" s="96">
        <v>3379222</v>
      </c>
      <c r="R110" s="96">
        <v>1718457</v>
      </c>
      <c r="S110" s="96">
        <v>1303197</v>
      </c>
      <c r="T110" s="96">
        <v>862691</v>
      </c>
      <c r="U110" s="228">
        <v>977332</v>
      </c>
      <c r="V110" s="228">
        <v>1433269</v>
      </c>
      <c r="W110" s="228">
        <v>2935831</v>
      </c>
      <c r="X110" s="228">
        <v>5671729</v>
      </c>
      <c r="Y110" s="228">
        <v>7953104</v>
      </c>
      <c r="Z110" s="228">
        <v>8017500</v>
      </c>
      <c r="AA110" s="228">
        <v>8012148</v>
      </c>
      <c r="AB110" s="228"/>
      <c r="AC110" s="97"/>
      <c r="AD110" s="98">
        <f>O110-C110</f>
        <v>-1388164</v>
      </c>
      <c r="AE110" s="99">
        <f>P110-D110</f>
        <v>-104901</v>
      </c>
      <c r="AF110" s="99">
        <f>Q110-E110</f>
        <v>83266</v>
      </c>
      <c r="AG110" s="99">
        <f>R110-F110</f>
        <v>89633</v>
      </c>
      <c r="AH110" s="99">
        <f>S110-G110</f>
        <v>314484</v>
      </c>
      <c r="AI110" s="99">
        <f>T110-H110</f>
        <v>-11448</v>
      </c>
      <c r="AJ110" s="99">
        <f>U110-I110</f>
        <v>171544</v>
      </c>
      <c r="AK110" s="99">
        <f>V110-J110</f>
        <v>-102326</v>
      </c>
      <c r="AL110" s="99">
        <f>W110-K110</f>
        <v>220022</v>
      </c>
      <c r="AM110" s="99">
        <f>X110-L110</f>
        <v>-719154</v>
      </c>
      <c r="AN110" s="99">
        <f>Y110-M110</f>
        <v>1160146</v>
      </c>
      <c r="AO110" s="99">
        <f>Z110-N110</f>
        <v>1741407</v>
      </c>
      <c r="AP110" s="99">
        <f>AA110-O110</f>
        <v>2238951</v>
      </c>
      <c r="AQ110" s="99">
        <f>AB110-P110</f>
        <v>-4800464</v>
      </c>
      <c r="AR110" s="100"/>
      <c r="AS110" s="98">
        <f t="shared" ref="AS110:AS113" si="71">AT110</f>
        <v>5721792</v>
      </c>
      <c r="AT110" s="228">
        <v>5721792</v>
      </c>
    </row>
    <row r="111" spans="1:46" s="71" customFormat="1" x14ac:dyDescent="0.35">
      <c r="A111" s="171"/>
      <c r="B111" s="72" t="s">
        <v>39</v>
      </c>
      <c r="C111" s="95">
        <v>10575854</v>
      </c>
      <c r="D111" s="96">
        <v>6917941</v>
      </c>
      <c r="E111" s="96">
        <v>4315718</v>
      </c>
      <c r="F111" s="96">
        <v>2666421</v>
      </c>
      <c r="G111" s="96">
        <v>1792459</v>
      </c>
      <c r="H111" s="96">
        <v>1744469</v>
      </c>
      <c r="I111" s="96">
        <v>1687122</v>
      </c>
      <c r="J111" s="96">
        <v>2656008</v>
      </c>
      <c r="K111" s="96">
        <v>4349593</v>
      </c>
      <c r="L111" s="96">
        <v>10229619</v>
      </c>
      <c r="M111" s="96">
        <v>11280645</v>
      </c>
      <c r="N111" s="97">
        <v>9632991</v>
      </c>
      <c r="O111" s="95">
        <v>8777451</v>
      </c>
      <c r="P111" s="96">
        <v>6042737</v>
      </c>
      <c r="Q111" s="96">
        <v>4307770</v>
      </c>
      <c r="R111" s="96">
        <v>2104362</v>
      </c>
      <c r="S111" s="96">
        <v>1666795</v>
      </c>
      <c r="T111" s="96">
        <v>1468143</v>
      </c>
      <c r="U111" s="228">
        <v>1691736</v>
      </c>
      <c r="V111" s="228">
        <v>2418413</v>
      </c>
      <c r="W111" s="228">
        <v>4146549</v>
      </c>
      <c r="X111" s="228">
        <v>8687772</v>
      </c>
      <c r="Y111" s="228">
        <v>10489579</v>
      </c>
      <c r="Z111" s="228">
        <v>10984398</v>
      </c>
      <c r="AA111" s="228">
        <v>11198654</v>
      </c>
      <c r="AB111" s="228"/>
      <c r="AC111" s="97"/>
      <c r="AD111" s="98">
        <f>O111-C111</f>
        <v>-1798403</v>
      </c>
      <c r="AE111" s="99">
        <f>P111-D111</f>
        <v>-875204</v>
      </c>
      <c r="AF111" s="99">
        <f>Q111-E111</f>
        <v>-7948</v>
      </c>
      <c r="AG111" s="99">
        <f>R111-F111</f>
        <v>-562059</v>
      </c>
      <c r="AH111" s="99">
        <f>S111-G111</f>
        <v>-125664</v>
      </c>
      <c r="AI111" s="99">
        <f>T111-H111</f>
        <v>-276326</v>
      </c>
      <c r="AJ111" s="99">
        <f>U111-I111</f>
        <v>4614</v>
      </c>
      <c r="AK111" s="99">
        <f>V111-J111</f>
        <v>-237595</v>
      </c>
      <c r="AL111" s="99">
        <f>W111-K111</f>
        <v>-203044</v>
      </c>
      <c r="AM111" s="99">
        <f>X111-L111</f>
        <v>-1541847</v>
      </c>
      <c r="AN111" s="99">
        <f>Y111-M111</f>
        <v>-791066</v>
      </c>
      <c r="AO111" s="99">
        <f>Z111-N111</f>
        <v>1351407</v>
      </c>
      <c r="AP111" s="99">
        <f>AA111-O111</f>
        <v>2421203</v>
      </c>
      <c r="AQ111" s="99">
        <f>AB111-P111</f>
        <v>-6042737</v>
      </c>
      <c r="AR111" s="100"/>
      <c r="AS111" s="98">
        <f t="shared" si="71"/>
        <v>6480446</v>
      </c>
      <c r="AT111" s="228">
        <v>6480446</v>
      </c>
    </row>
    <row r="112" spans="1:46" s="71" customFormat="1" x14ac:dyDescent="0.35">
      <c r="A112" s="171"/>
      <c r="B112" s="72" t="s">
        <v>40</v>
      </c>
      <c r="C112" s="95">
        <v>12900441</v>
      </c>
      <c r="D112" s="96">
        <v>9159770</v>
      </c>
      <c r="E112" s="96">
        <v>6397631</v>
      </c>
      <c r="F112" s="96">
        <v>3879192</v>
      </c>
      <c r="G112" s="96">
        <v>3133441</v>
      </c>
      <c r="H112" s="96">
        <v>2810245</v>
      </c>
      <c r="I112" s="96">
        <v>2647356</v>
      </c>
      <c r="J112" s="96">
        <v>4059182</v>
      </c>
      <c r="K112" s="96">
        <v>6093492</v>
      </c>
      <c r="L112" s="96">
        <v>11915115</v>
      </c>
      <c r="M112" s="96">
        <v>12978049</v>
      </c>
      <c r="N112" s="97">
        <v>11191487</v>
      </c>
      <c r="O112" s="95">
        <v>10610158</v>
      </c>
      <c r="P112" s="96">
        <v>7641494</v>
      </c>
      <c r="Q112" s="96">
        <v>6057044</v>
      </c>
      <c r="R112" s="96">
        <v>3262520</v>
      </c>
      <c r="S112" s="96">
        <v>2589577</v>
      </c>
      <c r="T112" s="96">
        <v>2356248</v>
      </c>
      <c r="U112" s="228">
        <v>2560182</v>
      </c>
      <c r="V112" s="228">
        <v>3639768</v>
      </c>
      <c r="W112" s="228">
        <v>5204625</v>
      </c>
      <c r="X112" s="228">
        <v>10364189</v>
      </c>
      <c r="Y112" s="228">
        <v>12379242</v>
      </c>
      <c r="Z112" s="228">
        <v>12968007</v>
      </c>
      <c r="AA112" s="228">
        <v>13176744</v>
      </c>
      <c r="AB112" s="228"/>
      <c r="AC112" s="97"/>
      <c r="AD112" s="98">
        <f>O112-C112</f>
        <v>-2290283</v>
      </c>
      <c r="AE112" s="99">
        <f>P112-D112</f>
        <v>-1518276</v>
      </c>
      <c r="AF112" s="99">
        <f>Q112-E112</f>
        <v>-340587</v>
      </c>
      <c r="AG112" s="99">
        <f>R112-F112</f>
        <v>-616672</v>
      </c>
      <c r="AH112" s="99">
        <f>S112-G112</f>
        <v>-543864</v>
      </c>
      <c r="AI112" s="99">
        <f>T112-H112</f>
        <v>-453997</v>
      </c>
      <c r="AJ112" s="99">
        <f>U112-I112</f>
        <v>-87174</v>
      </c>
      <c r="AK112" s="99">
        <f>V112-J112</f>
        <v>-419414</v>
      </c>
      <c r="AL112" s="99">
        <f>W112-K112</f>
        <v>-888867</v>
      </c>
      <c r="AM112" s="99">
        <f>X112-L112</f>
        <v>-1550926</v>
      </c>
      <c r="AN112" s="99">
        <f>Y112-M112</f>
        <v>-598807</v>
      </c>
      <c r="AO112" s="99">
        <f>Z112-N112</f>
        <v>1776520</v>
      </c>
      <c r="AP112" s="99">
        <f>AA112-O112</f>
        <v>2566586</v>
      </c>
      <c r="AQ112" s="99">
        <f>AB112-P112</f>
        <v>-7641494</v>
      </c>
      <c r="AR112" s="100"/>
      <c r="AS112" s="98">
        <f t="shared" si="71"/>
        <v>8267862</v>
      </c>
      <c r="AT112" s="228">
        <v>8267862</v>
      </c>
    </row>
    <row r="113" spans="1:46" s="71" customFormat="1" x14ac:dyDescent="0.35">
      <c r="A113" s="171"/>
      <c r="B113" s="72" t="s">
        <v>41</v>
      </c>
      <c r="C113" s="95">
        <v>58638153</v>
      </c>
      <c r="D113" s="96">
        <v>57681296</v>
      </c>
      <c r="E113" s="96">
        <v>38428848</v>
      </c>
      <c r="F113" s="96">
        <v>26561434</v>
      </c>
      <c r="G113" s="96">
        <v>19534066</v>
      </c>
      <c r="H113" s="96">
        <v>23131186</v>
      </c>
      <c r="I113" s="96">
        <v>24591394</v>
      </c>
      <c r="J113" s="96">
        <v>25344589</v>
      </c>
      <c r="K113" s="96">
        <v>30455880</v>
      </c>
      <c r="L113" s="96">
        <v>53201823</v>
      </c>
      <c r="M113" s="96">
        <v>58996621</v>
      </c>
      <c r="N113" s="97">
        <v>53890796</v>
      </c>
      <c r="O113" s="95">
        <v>52846950</v>
      </c>
      <c r="P113" s="96">
        <v>45093412</v>
      </c>
      <c r="Q113" s="96">
        <v>33886672</v>
      </c>
      <c r="R113" s="96">
        <v>23152560</v>
      </c>
      <c r="S113" s="96">
        <v>18432487</v>
      </c>
      <c r="T113" s="96">
        <v>21601496</v>
      </c>
      <c r="U113" s="228">
        <v>17860959</v>
      </c>
      <c r="V113" s="228">
        <v>21145596</v>
      </c>
      <c r="W113" s="228">
        <v>29041196</v>
      </c>
      <c r="X113" s="228">
        <v>43538154</v>
      </c>
      <c r="Y113" s="228">
        <v>59432317</v>
      </c>
      <c r="Z113" s="228">
        <v>62220984</v>
      </c>
      <c r="AA113" s="228">
        <v>57296660</v>
      </c>
      <c r="AB113" s="228"/>
      <c r="AC113" s="97"/>
      <c r="AD113" s="98">
        <f>O113-C113</f>
        <v>-5791203</v>
      </c>
      <c r="AE113" s="99">
        <f>P113-D113</f>
        <v>-12587884</v>
      </c>
      <c r="AF113" s="99">
        <f>Q113-E113</f>
        <v>-4542176</v>
      </c>
      <c r="AG113" s="99">
        <f>R113-F113</f>
        <v>-3408874</v>
      </c>
      <c r="AH113" s="99">
        <f>S113-G113</f>
        <v>-1101579</v>
      </c>
      <c r="AI113" s="99">
        <f>T113-H113</f>
        <v>-1529690</v>
      </c>
      <c r="AJ113" s="99">
        <f>U113-I113</f>
        <v>-6730435</v>
      </c>
      <c r="AK113" s="99">
        <f>V113-J113</f>
        <v>-4198993</v>
      </c>
      <c r="AL113" s="99">
        <f>W113-K113</f>
        <v>-1414684</v>
      </c>
      <c r="AM113" s="99">
        <f>X113-L113</f>
        <v>-9663669</v>
      </c>
      <c r="AN113" s="99">
        <f>Y113-M113</f>
        <v>435696</v>
      </c>
      <c r="AO113" s="99">
        <f>Z113-N113</f>
        <v>8330188</v>
      </c>
      <c r="AP113" s="99">
        <f>AA113-O113</f>
        <v>4449710</v>
      </c>
      <c r="AQ113" s="99">
        <f>AB113-P113</f>
        <v>-45093412</v>
      </c>
      <c r="AR113" s="100"/>
      <c r="AS113" s="98">
        <f t="shared" si="71"/>
        <v>43638870</v>
      </c>
      <c r="AT113" s="228">
        <v>43638870</v>
      </c>
    </row>
    <row r="114" spans="1:46" s="87" customFormat="1" x14ac:dyDescent="0.35">
      <c r="A114" s="172"/>
      <c r="B114" s="72" t="s">
        <v>42</v>
      </c>
      <c r="C114" s="159">
        <f>SUM(C109:C113)</f>
        <v>163351498</v>
      </c>
      <c r="D114" s="160">
        <f t="shared" ref="D114:X114" si="72">SUM(D109:D113)</f>
        <v>124651563</v>
      </c>
      <c r="E114" s="160">
        <f t="shared" si="72"/>
        <v>80908111</v>
      </c>
      <c r="F114" s="160">
        <f t="shared" si="72"/>
        <v>50000486</v>
      </c>
      <c r="G114" s="160">
        <f t="shared" si="72"/>
        <v>35302791</v>
      </c>
      <c r="H114" s="160">
        <f t="shared" si="72"/>
        <v>37498441</v>
      </c>
      <c r="I114" s="160">
        <f t="shared" si="72"/>
        <v>38643498</v>
      </c>
      <c r="J114" s="160">
        <f t="shared" si="72"/>
        <v>50611245</v>
      </c>
      <c r="K114" s="160">
        <f t="shared" si="72"/>
        <v>76041526</v>
      </c>
      <c r="L114" s="160">
        <f t="shared" si="72"/>
        <v>157800688</v>
      </c>
      <c r="M114" s="160">
        <f t="shared" si="72"/>
        <v>171897196</v>
      </c>
      <c r="N114" s="161">
        <f t="shared" si="72"/>
        <v>153091965</v>
      </c>
      <c r="O114" s="159">
        <f t="shared" si="72"/>
        <v>142985876</v>
      </c>
      <c r="P114" s="160">
        <f t="shared" si="72"/>
        <v>114544882</v>
      </c>
      <c r="Q114" s="160">
        <f t="shared" si="72"/>
        <v>86060306</v>
      </c>
      <c r="R114" s="160">
        <f t="shared" si="72"/>
        <v>46679892</v>
      </c>
      <c r="S114" s="160">
        <f t="shared" si="72"/>
        <v>35558824</v>
      </c>
      <c r="T114" s="160">
        <f t="shared" si="72"/>
        <v>35358723</v>
      </c>
      <c r="U114" s="160">
        <f t="shared" si="72"/>
        <v>33767477</v>
      </c>
      <c r="V114" s="160">
        <f t="shared" si="72"/>
        <v>44428537</v>
      </c>
      <c r="W114" s="160">
        <f t="shared" si="72"/>
        <v>72897613</v>
      </c>
      <c r="X114" s="160">
        <f t="shared" si="72"/>
        <v>130998490</v>
      </c>
      <c r="Y114" s="160">
        <v>168233791</v>
      </c>
      <c r="Z114" s="229">
        <v>178280658</v>
      </c>
      <c r="AA114" s="160">
        <f t="shared" ref="AA114" si="73">SUM(AA109:AA113)</f>
        <v>168873968</v>
      </c>
      <c r="AB114" s="229"/>
      <c r="AC114" s="161"/>
      <c r="AD114" s="101">
        <f t="shared" ref="AD114:AD121" si="74">SUM(AD109:AD113)</f>
        <v>-20365622</v>
      </c>
      <c r="AE114" s="162">
        <f t="shared" ref="AE114:AF114" si="75">SUM(AE109:AE113)</f>
        <v>-10106681</v>
      </c>
      <c r="AF114" s="162">
        <f t="shared" si="75"/>
        <v>5152195</v>
      </c>
      <c r="AG114" s="162">
        <f t="shared" ref="AG114:AH114" si="76">SUM(AG109:AG113)</f>
        <v>-3320594</v>
      </c>
      <c r="AH114" s="162">
        <f t="shared" si="76"/>
        <v>256033</v>
      </c>
      <c r="AI114" s="162">
        <f t="shared" ref="AI114:AJ114" si="77">SUM(AI109:AI113)</f>
        <v>-2139718</v>
      </c>
      <c r="AJ114" s="162">
        <f t="shared" si="77"/>
        <v>-4876021</v>
      </c>
      <c r="AK114" s="162">
        <f t="shared" ref="AK114:AL114" si="78">SUM(AK109:AK113)</f>
        <v>-6182708</v>
      </c>
      <c r="AL114" s="162">
        <f t="shared" si="78"/>
        <v>-3143913</v>
      </c>
      <c r="AM114" s="162">
        <f t="shared" ref="AM114:AN114" si="79">SUM(AM109:AM113)</f>
        <v>-26802198</v>
      </c>
      <c r="AN114" s="162">
        <f t="shared" si="79"/>
        <v>-3663405</v>
      </c>
      <c r="AO114" s="162">
        <f t="shared" ref="AO114:AP114" si="80">SUM(AO109:AO113)</f>
        <v>25188693</v>
      </c>
      <c r="AP114" s="162">
        <f t="shared" si="80"/>
        <v>25888092</v>
      </c>
      <c r="AQ114" s="162">
        <f t="shared" ref="AQ114" si="81">SUM(AQ109:AQ113)</f>
        <v>-114544882</v>
      </c>
      <c r="AR114" s="163"/>
      <c r="AS114" s="101">
        <f t="shared" ref="AS114:AT114" si="82">SUM(AS109:AS113)</f>
        <v>111607631</v>
      </c>
      <c r="AT114" s="160">
        <f t="shared" si="82"/>
        <v>111607631</v>
      </c>
    </row>
    <row r="115" spans="1:46" s="47" customFormat="1" x14ac:dyDescent="0.35">
      <c r="A115" s="171">
        <f>+A108+1</f>
        <v>11</v>
      </c>
      <c r="B115" s="56" t="s">
        <v>35</v>
      </c>
      <c r="C115" s="57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9"/>
      <c r="O115" s="57"/>
      <c r="P115" s="58"/>
      <c r="Q115" s="58"/>
      <c r="R115" s="58"/>
      <c r="S115" s="58"/>
      <c r="T115" s="58"/>
      <c r="U115" s="234"/>
      <c r="V115" s="234"/>
      <c r="W115" s="234"/>
      <c r="X115" s="234"/>
      <c r="Y115" s="234"/>
      <c r="Z115" s="234"/>
      <c r="AA115" s="234"/>
      <c r="AB115" s="234"/>
      <c r="AC115" s="59"/>
      <c r="AD115" s="60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2"/>
      <c r="AS115" s="60"/>
      <c r="AT115" s="234"/>
    </row>
    <row r="116" spans="1:46" s="47" customFormat="1" x14ac:dyDescent="0.35">
      <c r="A116" s="171"/>
      <c r="B116" s="48" t="s">
        <v>37</v>
      </c>
      <c r="C116" s="115">
        <v>116516042.65000001</v>
      </c>
      <c r="D116" s="116">
        <v>74666498.459999993</v>
      </c>
      <c r="E116" s="116">
        <v>43089878.020000003</v>
      </c>
      <c r="F116" s="116">
        <v>22157972.859999999</v>
      </c>
      <c r="G116" s="116">
        <v>16393867.810000001</v>
      </c>
      <c r="H116" s="116">
        <v>15557133.359999999</v>
      </c>
      <c r="I116" s="116">
        <v>14824325.67</v>
      </c>
      <c r="J116" s="116">
        <v>23653073.75</v>
      </c>
      <c r="K116" s="116">
        <v>45348480.939999998</v>
      </c>
      <c r="L116" s="116">
        <v>112492247.34999999</v>
      </c>
      <c r="M116" s="116">
        <v>120614528.62</v>
      </c>
      <c r="N116" s="117">
        <v>105962865.72</v>
      </c>
      <c r="O116" s="115">
        <v>96844287.519999996</v>
      </c>
      <c r="P116" s="116">
        <v>77513785.400000006</v>
      </c>
      <c r="Q116" s="116">
        <v>53387344.130000003</v>
      </c>
      <c r="R116" s="116">
        <v>22057077.949999999</v>
      </c>
      <c r="S116" s="116">
        <v>18028356.609999999</v>
      </c>
      <c r="T116" s="116">
        <v>14606038.66</v>
      </c>
      <c r="U116" s="236">
        <v>16182408.85</v>
      </c>
      <c r="V116" s="236">
        <v>20207893</v>
      </c>
      <c r="W116" s="236">
        <v>44051501.869999997</v>
      </c>
      <c r="X116" s="236">
        <v>100926870.06</v>
      </c>
      <c r="Y116" s="236">
        <v>123168566</v>
      </c>
      <c r="Z116" s="236">
        <v>131675664</v>
      </c>
      <c r="AA116" s="288">
        <v>125203974.62</v>
      </c>
      <c r="AB116" s="288"/>
      <c r="AC116" s="117"/>
      <c r="AD116" s="44">
        <f>O116-C116</f>
        <v>-19671755.13000001</v>
      </c>
      <c r="AE116" s="118">
        <f>P116-D116</f>
        <v>2847286.9400000125</v>
      </c>
      <c r="AF116" s="118">
        <f>Q116-E116</f>
        <v>10297466.109999999</v>
      </c>
      <c r="AG116" s="118">
        <f>R116-F116</f>
        <v>-100894.91000000015</v>
      </c>
      <c r="AH116" s="118">
        <f>S116-G116</f>
        <v>1634488.7999999989</v>
      </c>
      <c r="AI116" s="118">
        <f>T116-H116</f>
        <v>-951094.69999999925</v>
      </c>
      <c r="AJ116" s="118">
        <f>U116-I116</f>
        <v>1358083.1799999997</v>
      </c>
      <c r="AK116" s="118">
        <f>V116-J116</f>
        <v>-3445180.75</v>
      </c>
      <c r="AL116" s="118">
        <f>W116-K116</f>
        <v>-1296979.0700000003</v>
      </c>
      <c r="AM116" s="118">
        <f>X116-L116</f>
        <v>-11565377.289999992</v>
      </c>
      <c r="AN116" s="118">
        <f>Y116-M116</f>
        <v>2554037.3799999952</v>
      </c>
      <c r="AO116" s="118">
        <f>Z116-N116</f>
        <v>25712798.280000001</v>
      </c>
      <c r="AP116" s="118">
        <f>AA116-O116</f>
        <v>28359687.100000009</v>
      </c>
      <c r="AQ116" s="118">
        <f>AB116-P116</f>
        <v>-77513785.400000006</v>
      </c>
      <c r="AR116" s="119"/>
      <c r="AS116" s="98">
        <f t="shared" ref="AS116:AS120" si="83">AT116</f>
        <v>78299544.159999996</v>
      </c>
      <c r="AT116" s="288">
        <v>78299544.159999996</v>
      </c>
    </row>
    <row r="117" spans="1:46" s="47" customFormat="1" x14ac:dyDescent="0.35">
      <c r="A117" s="171"/>
      <c r="B117" s="48" t="s">
        <v>38</v>
      </c>
      <c r="C117" s="115">
        <v>11097916.74</v>
      </c>
      <c r="D117" s="116">
        <v>7823120.6100000003</v>
      </c>
      <c r="E117" s="116">
        <v>4949333.26</v>
      </c>
      <c r="F117" s="116">
        <v>2328157.96</v>
      </c>
      <c r="G117" s="116">
        <v>1571079</v>
      </c>
      <c r="H117" s="116">
        <v>1455040.46</v>
      </c>
      <c r="I117" s="116">
        <v>1312154.53</v>
      </c>
      <c r="J117" s="116">
        <v>2095620.01</v>
      </c>
      <c r="K117" s="116">
        <v>3755317.65</v>
      </c>
      <c r="L117" s="116">
        <v>9335650.9100000001</v>
      </c>
      <c r="M117" s="116">
        <v>9905079.3300000001</v>
      </c>
      <c r="N117" s="117">
        <v>9125300.0299999993</v>
      </c>
      <c r="O117" s="115">
        <v>8528760.5399999991</v>
      </c>
      <c r="P117" s="116">
        <v>7215421.6900000004</v>
      </c>
      <c r="Q117" s="116">
        <v>4670482.46</v>
      </c>
      <c r="R117" s="116">
        <v>2269688.54</v>
      </c>
      <c r="S117" s="116">
        <v>1933053.86</v>
      </c>
      <c r="T117" s="116">
        <v>1335865.8500000001</v>
      </c>
      <c r="U117" s="236">
        <v>1446721.98</v>
      </c>
      <c r="V117" s="236">
        <v>1827995</v>
      </c>
      <c r="W117" s="236">
        <v>4082941.04</v>
      </c>
      <c r="X117" s="236">
        <v>9104598.6099999994</v>
      </c>
      <c r="Y117" s="236">
        <v>12491920</v>
      </c>
      <c r="Z117" s="236">
        <v>12517880</v>
      </c>
      <c r="AA117" s="288">
        <v>12615332.09</v>
      </c>
      <c r="AB117" s="288"/>
      <c r="AC117" s="117"/>
      <c r="AD117" s="44">
        <f>O117-C117</f>
        <v>-2569156.2000000011</v>
      </c>
      <c r="AE117" s="118">
        <f>P117-D117</f>
        <v>-607698.91999999993</v>
      </c>
      <c r="AF117" s="118">
        <f>Q117-E117</f>
        <v>-278850.79999999981</v>
      </c>
      <c r="AG117" s="118">
        <f>R117-F117</f>
        <v>-58469.419999999925</v>
      </c>
      <c r="AH117" s="118">
        <f>S117-G117</f>
        <v>361974.8600000001</v>
      </c>
      <c r="AI117" s="118">
        <f>T117-H117</f>
        <v>-119174.60999999987</v>
      </c>
      <c r="AJ117" s="118">
        <f>U117-I117</f>
        <v>134567.44999999995</v>
      </c>
      <c r="AK117" s="118">
        <f>V117-J117</f>
        <v>-267625.01</v>
      </c>
      <c r="AL117" s="118">
        <f>W117-K117</f>
        <v>327623.39000000013</v>
      </c>
      <c r="AM117" s="118">
        <f>X117-L117</f>
        <v>-231052.30000000075</v>
      </c>
      <c r="AN117" s="118">
        <f>Y117-M117</f>
        <v>2586840.67</v>
      </c>
      <c r="AO117" s="118">
        <f>Z117-N117</f>
        <v>3392579.9700000007</v>
      </c>
      <c r="AP117" s="118">
        <f>AA117-O117</f>
        <v>4086571.5500000007</v>
      </c>
      <c r="AQ117" s="118">
        <f>AB117-P117</f>
        <v>-7215421.6900000004</v>
      </c>
      <c r="AR117" s="119"/>
      <c r="AS117" s="98">
        <f t="shared" si="83"/>
        <v>9334652.2699999996</v>
      </c>
      <c r="AT117" s="288">
        <v>9334652.2699999996</v>
      </c>
    </row>
    <row r="118" spans="1:46" s="47" customFormat="1" x14ac:dyDescent="0.35">
      <c r="A118" s="171"/>
      <c r="B118" s="48" t="s">
        <v>39</v>
      </c>
      <c r="C118" s="115">
        <v>13221252.77</v>
      </c>
      <c r="D118" s="116">
        <v>8844338.2799999993</v>
      </c>
      <c r="E118" s="116">
        <v>5502635.4199999999</v>
      </c>
      <c r="F118" s="116">
        <v>3420801.09</v>
      </c>
      <c r="G118" s="116">
        <v>2566367.5</v>
      </c>
      <c r="H118" s="116">
        <v>2533389.69</v>
      </c>
      <c r="I118" s="116">
        <v>2363428.25</v>
      </c>
      <c r="J118" s="116">
        <v>3321963.68</v>
      </c>
      <c r="K118" s="116">
        <v>5055755.67</v>
      </c>
      <c r="L118" s="116">
        <v>11843319.869999999</v>
      </c>
      <c r="M118" s="116">
        <v>13068339.17</v>
      </c>
      <c r="N118" s="117">
        <v>11210310.720000001</v>
      </c>
      <c r="O118" s="115">
        <v>10320249.699999999</v>
      </c>
      <c r="P118" s="116">
        <v>7384263.9900000002</v>
      </c>
      <c r="Q118" s="116">
        <v>5149789.38</v>
      </c>
      <c r="R118" s="116">
        <v>2716339.85</v>
      </c>
      <c r="S118" s="116">
        <v>2371840.88</v>
      </c>
      <c r="T118" s="116">
        <v>2088505.6</v>
      </c>
      <c r="U118" s="236">
        <v>2295930.0699999998</v>
      </c>
      <c r="V118" s="236">
        <v>2791192</v>
      </c>
      <c r="W118" s="236">
        <v>4732413.2300000004</v>
      </c>
      <c r="X118" s="236">
        <v>10249148.24</v>
      </c>
      <c r="Y118" s="236">
        <v>12559746</v>
      </c>
      <c r="Z118" s="236">
        <v>13068373</v>
      </c>
      <c r="AA118" s="288">
        <v>13337655.58</v>
      </c>
      <c r="AB118" s="288"/>
      <c r="AC118" s="117"/>
      <c r="AD118" s="44">
        <f>O118-C118</f>
        <v>-2901003.0700000003</v>
      </c>
      <c r="AE118" s="118">
        <f>P118-D118</f>
        <v>-1460074.2899999991</v>
      </c>
      <c r="AF118" s="118">
        <f>Q118-E118</f>
        <v>-352846.04000000004</v>
      </c>
      <c r="AG118" s="118">
        <f>R118-F118</f>
        <v>-704461.23999999976</v>
      </c>
      <c r="AH118" s="118">
        <f>S118-G118</f>
        <v>-194526.62000000011</v>
      </c>
      <c r="AI118" s="118">
        <f>T118-H118</f>
        <v>-444884.08999999985</v>
      </c>
      <c r="AJ118" s="118">
        <f>U118-I118</f>
        <v>-67498.180000000168</v>
      </c>
      <c r="AK118" s="118">
        <f>V118-J118</f>
        <v>-530771.68000000017</v>
      </c>
      <c r="AL118" s="118">
        <f>W118-K118</f>
        <v>-323342.43999999948</v>
      </c>
      <c r="AM118" s="118">
        <f>X118-L118</f>
        <v>-1594171.629999999</v>
      </c>
      <c r="AN118" s="118">
        <f>Y118-M118</f>
        <v>-508593.16999999993</v>
      </c>
      <c r="AO118" s="118">
        <f>Z118-N118</f>
        <v>1858062.2799999993</v>
      </c>
      <c r="AP118" s="118">
        <f>AA118-O118</f>
        <v>3017405.8800000008</v>
      </c>
      <c r="AQ118" s="118">
        <f>AB118-P118</f>
        <v>-7384263.9900000002</v>
      </c>
      <c r="AR118" s="119"/>
      <c r="AS118" s="98">
        <f t="shared" si="83"/>
        <v>8131238.2800000003</v>
      </c>
      <c r="AT118" s="288">
        <v>8131238.2800000003</v>
      </c>
    </row>
    <row r="119" spans="1:46" s="47" customFormat="1" x14ac:dyDescent="0.35">
      <c r="A119" s="171"/>
      <c r="B119" s="48" t="s">
        <v>40</v>
      </c>
      <c r="C119" s="115">
        <v>13827585.93</v>
      </c>
      <c r="D119" s="116">
        <v>9668819.2100000009</v>
      </c>
      <c r="E119" s="116">
        <v>6560802.8200000003</v>
      </c>
      <c r="F119" s="116">
        <v>3794273.17</v>
      </c>
      <c r="G119" s="116">
        <v>3102570.73</v>
      </c>
      <c r="H119" s="116">
        <v>2841422.18</v>
      </c>
      <c r="I119" s="116">
        <v>2660547.23</v>
      </c>
      <c r="J119" s="116">
        <v>3769215.29</v>
      </c>
      <c r="K119" s="116">
        <v>5943819.21</v>
      </c>
      <c r="L119" s="116">
        <v>11810735.140000001</v>
      </c>
      <c r="M119" s="116">
        <v>12868943.140000001</v>
      </c>
      <c r="N119" s="117">
        <v>11188834.23</v>
      </c>
      <c r="O119" s="115">
        <v>10535277.27</v>
      </c>
      <c r="P119" s="116">
        <v>7725888.0099999998</v>
      </c>
      <c r="Q119" s="116">
        <v>5888145.2599999998</v>
      </c>
      <c r="R119" s="116">
        <v>3065860.67</v>
      </c>
      <c r="S119" s="116">
        <v>2465107.2400000002</v>
      </c>
      <c r="T119" s="116">
        <v>2155892.86</v>
      </c>
      <c r="U119" s="236">
        <v>2377662.9300000002</v>
      </c>
      <c r="V119" s="236">
        <v>3101625</v>
      </c>
      <c r="W119" s="236">
        <v>4803201.4800000004</v>
      </c>
      <c r="X119" s="236">
        <v>10386486.789999999</v>
      </c>
      <c r="Y119" s="236">
        <v>12551659</v>
      </c>
      <c r="Z119" s="236">
        <v>13228456</v>
      </c>
      <c r="AA119" s="288">
        <v>13341242.539999999</v>
      </c>
      <c r="AB119" s="288"/>
      <c r="AC119" s="117"/>
      <c r="AD119" s="44">
        <f>O119-C119</f>
        <v>-3292308.66</v>
      </c>
      <c r="AE119" s="118">
        <f>P119-D119</f>
        <v>-1942931.2000000011</v>
      </c>
      <c r="AF119" s="118">
        <f>Q119-E119</f>
        <v>-672657.56000000052</v>
      </c>
      <c r="AG119" s="118">
        <f>R119-F119</f>
        <v>-728412.5</v>
      </c>
      <c r="AH119" s="118">
        <f>S119-G119</f>
        <v>-637463.48999999976</v>
      </c>
      <c r="AI119" s="118">
        <f>T119-H119</f>
        <v>-685529.3200000003</v>
      </c>
      <c r="AJ119" s="118">
        <f>U119-I119</f>
        <v>-282884.29999999981</v>
      </c>
      <c r="AK119" s="118">
        <f>V119-J119</f>
        <v>-667590.29</v>
      </c>
      <c r="AL119" s="118">
        <f>W119-K119</f>
        <v>-1140617.7299999995</v>
      </c>
      <c r="AM119" s="118">
        <f>X119-L119</f>
        <v>-1424248.3500000015</v>
      </c>
      <c r="AN119" s="118">
        <f>Y119-M119</f>
        <v>-317284.1400000006</v>
      </c>
      <c r="AO119" s="118">
        <f>Z119-N119</f>
        <v>2039621.7699999996</v>
      </c>
      <c r="AP119" s="118">
        <f>AA119-O119</f>
        <v>2805965.2699999996</v>
      </c>
      <c r="AQ119" s="118">
        <f>AB119-P119</f>
        <v>-7725888.0099999998</v>
      </c>
      <c r="AR119" s="119"/>
      <c r="AS119" s="98">
        <f t="shared" si="83"/>
        <v>8695390.9600000009</v>
      </c>
      <c r="AT119" s="288">
        <v>8695390.9600000009</v>
      </c>
    </row>
    <row r="120" spans="1:46" s="47" customFormat="1" x14ac:dyDescent="0.35">
      <c r="A120" s="171"/>
      <c r="B120" s="48" t="s">
        <v>41</v>
      </c>
      <c r="C120" s="115">
        <v>42360814.049999997</v>
      </c>
      <c r="D120" s="116">
        <v>44903162.409999996</v>
      </c>
      <c r="E120" s="116">
        <v>26223743.120000001</v>
      </c>
      <c r="F120" s="116">
        <v>14675647.18</v>
      </c>
      <c r="G120" s="116">
        <v>10104403.84</v>
      </c>
      <c r="H120" s="116">
        <v>12178164.18</v>
      </c>
      <c r="I120" s="116">
        <v>12003831.189999999</v>
      </c>
      <c r="J120" s="116">
        <v>14552144.08</v>
      </c>
      <c r="K120" s="116">
        <v>16819287.329999998</v>
      </c>
      <c r="L120" s="116">
        <v>36319869.840000004</v>
      </c>
      <c r="M120" s="116">
        <v>38961122.82</v>
      </c>
      <c r="N120" s="117">
        <v>35319646.170000002</v>
      </c>
      <c r="O120" s="115">
        <v>34876370.649999999</v>
      </c>
      <c r="P120" s="116">
        <v>29737147.789999999</v>
      </c>
      <c r="Q120" s="116">
        <v>23146360.940000001</v>
      </c>
      <c r="R120" s="116">
        <v>12180445.24</v>
      </c>
      <c r="S120" s="116">
        <v>9810914.4100000001</v>
      </c>
      <c r="T120" s="116">
        <v>10883562.74</v>
      </c>
      <c r="U120" s="236">
        <v>8711194.7400000002</v>
      </c>
      <c r="V120" s="236">
        <v>10653340</v>
      </c>
      <c r="W120" s="236">
        <v>15657290</v>
      </c>
      <c r="X120" s="236">
        <v>30654023.640000001</v>
      </c>
      <c r="Y120" s="236">
        <v>38105163</v>
      </c>
      <c r="Z120" s="236">
        <v>40384869</v>
      </c>
      <c r="AA120" s="288">
        <v>37713423.359999999</v>
      </c>
      <c r="AB120" s="288"/>
      <c r="AC120" s="117"/>
      <c r="AD120" s="44">
        <f>O120-C120</f>
        <v>-7484443.3999999985</v>
      </c>
      <c r="AE120" s="118">
        <f>P120-D120</f>
        <v>-15166014.619999997</v>
      </c>
      <c r="AF120" s="118">
        <f>Q120-E120</f>
        <v>-3077382.1799999997</v>
      </c>
      <c r="AG120" s="118">
        <f>R120-F120</f>
        <v>-2495201.9399999995</v>
      </c>
      <c r="AH120" s="118">
        <f>S120-G120</f>
        <v>-293489.4299999997</v>
      </c>
      <c r="AI120" s="118">
        <f>T120-H120</f>
        <v>-1294601.4399999995</v>
      </c>
      <c r="AJ120" s="118">
        <f>U120-I120</f>
        <v>-3292636.4499999993</v>
      </c>
      <c r="AK120" s="118">
        <f>V120-J120</f>
        <v>-3898804.08</v>
      </c>
      <c r="AL120" s="118">
        <f>W120-K120</f>
        <v>-1161997.3299999982</v>
      </c>
      <c r="AM120" s="118">
        <f>X120-L120</f>
        <v>-5665846.200000003</v>
      </c>
      <c r="AN120" s="118">
        <f>Y120-M120</f>
        <v>-855959.8200000003</v>
      </c>
      <c r="AO120" s="118">
        <f>Z120-N120</f>
        <v>5065222.8299999982</v>
      </c>
      <c r="AP120" s="118">
        <f>AA120-O120</f>
        <v>2837052.7100000009</v>
      </c>
      <c r="AQ120" s="118">
        <f>AB120-P120</f>
        <v>-29737147.789999999</v>
      </c>
      <c r="AR120" s="119"/>
      <c r="AS120" s="98">
        <f t="shared" si="83"/>
        <v>29832645.129999999</v>
      </c>
      <c r="AT120" s="288">
        <v>29832645.129999999</v>
      </c>
    </row>
    <row r="121" spans="1:46" s="152" customFormat="1" x14ac:dyDescent="0.35">
      <c r="A121" s="172"/>
      <c r="B121" s="48" t="s">
        <v>42</v>
      </c>
      <c r="C121" s="153">
        <f>SUM(C116:C120)</f>
        <v>197023612.13999999</v>
      </c>
      <c r="D121" s="154">
        <f t="shared" ref="D121:X121" si="84">SUM(D116:D120)</f>
        <v>145905938.97</v>
      </c>
      <c r="E121" s="154">
        <f t="shared" si="84"/>
        <v>86326392.640000001</v>
      </c>
      <c r="F121" s="154">
        <f t="shared" si="84"/>
        <v>46376852.259999998</v>
      </c>
      <c r="G121" s="154">
        <f t="shared" si="84"/>
        <v>33738288.880000003</v>
      </c>
      <c r="H121" s="154">
        <f t="shared" si="84"/>
        <v>34565149.870000005</v>
      </c>
      <c r="I121" s="154">
        <f t="shared" si="84"/>
        <v>33164286.869999997</v>
      </c>
      <c r="J121" s="154">
        <f t="shared" si="84"/>
        <v>47392016.810000002</v>
      </c>
      <c r="K121" s="154">
        <f t="shared" si="84"/>
        <v>76922660.799999997</v>
      </c>
      <c r="L121" s="154">
        <f t="shared" si="84"/>
        <v>181801823.10999998</v>
      </c>
      <c r="M121" s="154">
        <f t="shared" si="84"/>
        <v>195418013.07999998</v>
      </c>
      <c r="N121" s="156">
        <f t="shared" si="84"/>
        <v>172806956.87</v>
      </c>
      <c r="O121" s="153">
        <f t="shared" si="84"/>
        <v>161104945.68000001</v>
      </c>
      <c r="P121" s="165">
        <f t="shared" si="84"/>
        <v>129576506.88</v>
      </c>
      <c r="Q121" s="165">
        <f t="shared" si="84"/>
        <v>92242122.170000002</v>
      </c>
      <c r="R121" s="165">
        <f t="shared" si="84"/>
        <v>42289412.25</v>
      </c>
      <c r="S121" s="165">
        <f t="shared" si="84"/>
        <v>34609273</v>
      </c>
      <c r="T121" s="165">
        <f t="shared" si="84"/>
        <v>31069865.710000001</v>
      </c>
      <c r="U121" s="165">
        <f t="shared" si="84"/>
        <v>31013918.57</v>
      </c>
      <c r="V121" s="165">
        <f t="shared" si="84"/>
        <v>38582045</v>
      </c>
      <c r="W121" s="165">
        <f t="shared" si="84"/>
        <v>73327347.620000005</v>
      </c>
      <c r="X121" s="165">
        <f t="shared" si="84"/>
        <v>161321127.33999997</v>
      </c>
      <c r="Y121" s="165">
        <v>198877054</v>
      </c>
      <c r="Z121" s="281">
        <v>210875242</v>
      </c>
      <c r="AA121" s="165">
        <f t="shared" ref="AA121" si="85">SUM(AA116:AA120)</f>
        <v>202211628.19</v>
      </c>
      <c r="AB121" s="281"/>
      <c r="AC121" s="156"/>
      <c r="AD121" s="155">
        <f t="shared" si="74"/>
        <v>-35918666.460000008</v>
      </c>
      <c r="AE121" s="157">
        <f t="shared" ref="AE121:AF121" si="86">SUM(AE116:AE120)</f>
        <v>-16329432.089999985</v>
      </c>
      <c r="AF121" s="157">
        <f t="shared" si="86"/>
        <v>5915729.5299999993</v>
      </c>
      <c r="AG121" s="157">
        <f t="shared" ref="AG121:AH121" si="87">SUM(AG116:AG120)</f>
        <v>-4087440.0099999993</v>
      </c>
      <c r="AH121" s="157">
        <f t="shared" si="87"/>
        <v>870984.11999999941</v>
      </c>
      <c r="AI121" s="157">
        <f t="shared" ref="AI121:AJ121" si="88">SUM(AI116:AI120)</f>
        <v>-3495284.1599999988</v>
      </c>
      <c r="AJ121" s="157">
        <f t="shared" si="88"/>
        <v>-2150368.2999999998</v>
      </c>
      <c r="AK121" s="157">
        <f t="shared" ref="AK121:AL121" si="89">SUM(AK116:AK120)</f>
        <v>-8809971.8099999987</v>
      </c>
      <c r="AL121" s="157">
        <f t="shared" si="89"/>
        <v>-3595313.1799999974</v>
      </c>
      <c r="AM121" s="157">
        <f t="shared" ref="AM121:AN121" si="90">SUM(AM116:AM120)</f>
        <v>-20480695.769999996</v>
      </c>
      <c r="AN121" s="157">
        <f t="shared" si="90"/>
        <v>3459040.9199999943</v>
      </c>
      <c r="AO121" s="157">
        <f t="shared" ref="AO121:AP121" si="91">SUM(AO116:AO120)</f>
        <v>38068285.129999995</v>
      </c>
      <c r="AP121" s="157">
        <f t="shared" si="91"/>
        <v>41106682.510000013</v>
      </c>
      <c r="AQ121" s="157">
        <f t="shared" ref="AQ121" si="92">SUM(AQ116:AQ120)</f>
        <v>-129576506.88</v>
      </c>
      <c r="AR121" s="158"/>
      <c r="AS121" s="155">
        <f t="shared" ref="AS121:AT128" si="93">SUM(AS116:AS120)</f>
        <v>134293470.79999998</v>
      </c>
      <c r="AT121" s="165">
        <f t="shared" si="93"/>
        <v>134293470.79999998</v>
      </c>
    </row>
    <row r="122" spans="1:46" s="47" customFormat="1" x14ac:dyDescent="0.35">
      <c r="A122" s="171">
        <f>+A115+1</f>
        <v>12</v>
      </c>
      <c r="B122" s="56" t="s">
        <v>317</v>
      </c>
      <c r="C122" s="57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9"/>
      <c r="O122" s="57"/>
      <c r="P122" s="58"/>
      <c r="Q122" s="58"/>
      <c r="R122" s="58"/>
      <c r="S122" s="58"/>
      <c r="T122" s="58"/>
      <c r="U122" s="234"/>
      <c r="V122" s="234"/>
      <c r="W122" s="234"/>
      <c r="X122" s="234"/>
      <c r="Y122" s="234"/>
      <c r="Z122" s="234"/>
      <c r="AA122" s="234"/>
      <c r="AB122" s="234"/>
      <c r="AC122" s="59"/>
      <c r="AD122" s="60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2"/>
      <c r="AS122" s="60"/>
      <c r="AT122" s="234"/>
    </row>
    <row r="123" spans="1:46" s="47" customFormat="1" x14ac:dyDescent="0.35">
      <c r="A123" s="171"/>
      <c r="B123" s="48" t="s">
        <v>37</v>
      </c>
      <c r="C123" s="190">
        <v>50649.88</v>
      </c>
      <c r="D123" s="191">
        <v>36562.43</v>
      </c>
      <c r="E123" s="191">
        <v>28608.7</v>
      </c>
      <c r="F123" s="191">
        <v>16285.33</v>
      </c>
      <c r="G123" s="191">
        <v>10375.549999999999</v>
      </c>
      <c r="H123" s="191">
        <v>10227.33</v>
      </c>
      <c r="I123" s="191">
        <v>11360.18</v>
      </c>
      <c r="J123" s="191">
        <v>23765.360000000001</v>
      </c>
      <c r="K123" s="191">
        <v>52028.160000000003</v>
      </c>
      <c r="L123" s="191">
        <v>189196.91</v>
      </c>
      <c r="M123" s="191">
        <v>303820.83</v>
      </c>
      <c r="N123" s="192">
        <v>742654.23</v>
      </c>
      <c r="O123" s="190">
        <v>1440585.85</v>
      </c>
      <c r="P123" s="191">
        <v>1169707.8500000001</v>
      </c>
      <c r="Q123" s="116">
        <v>869906.71</v>
      </c>
      <c r="R123" s="116">
        <v>349671.71</v>
      </c>
      <c r="S123" s="116">
        <v>260276.15</v>
      </c>
      <c r="T123" s="116">
        <v>198042.89</v>
      </c>
      <c r="U123" s="236">
        <v>219541.68</v>
      </c>
      <c r="V123" s="236">
        <v>324165</v>
      </c>
      <c r="W123" s="236">
        <v>636970.81999999995</v>
      </c>
      <c r="X123" s="236">
        <v>1228986.52</v>
      </c>
      <c r="Y123" s="236">
        <v>1502138</v>
      </c>
      <c r="Z123" s="236">
        <v>1559510</v>
      </c>
      <c r="AA123" s="236">
        <v>1424488.71</v>
      </c>
      <c r="AB123" s="236"/>
      <c r="AC123" s="117"/>
      <c r="AD123" s="191">
        <f>O123-C123</f>
        <v>1389935.9700000002</v>
      </c>
      <c r="AE123" s="118">
        <f>P123-D123</f>
        <v>1133145.4200000002</v>
      </c>
      <c r="AF123" s="118">
        <f>Q123-E123</f>
        <v>841298.01</v>
      </c>
      <c r="AG123" s="118">
        <f>R123-F123</f>
        <v>333386.38</v>
      </c>
      <c r="AH123" s="118">
        <f>S123-G123</f>
        <v>249900.6</v>
      </c>
      <c r="AI123" s="118">
        <f>T123-H123</f>
        <v>187815.56000000003</v>
      </c>
      <c r="AJ123" s="118">
        <f>U123-I123</f>
        <v>208181.5</v>
      </c>
      <c r="AK123" s="118">
        <f>V123-J123</f>
        <v>300399.64</v>
      </c>
      <c r="AL123" s="118">
        <f>W123-K123</f>
        <v>584942.65999999992</v>
      </c>
      <c r="AM123" s="118">
        <f>X123-L123</f>
        <v>1039789.61</v>
      </c>
      <c r="AN123" s="118">
        <f>Y123-M123</f>
        <v>1198317.17</v>
      </c>
      <c r="AO123" s="118">
        <f>Z123-N123</f>
        <v>816855.77</v>
      </c>
      <c r="AP123" s="118">
        <f>AA123-O123</f>
        <v>-16097.14000000013</v>
      </c>
      <c r="AQ123" s="118">
        <f>AB123-P123</f>
        <v>-1169707.8500000001</v>
      </c>
      <c r="AR123" s="119"/>
      <c r="AS123" s="98">
        <f t="shared" ref="AS123:AS127" si="94">AT123</f>
        <v>858344.16</v>
      </c>
      <c r="AT123" s="236">
        <v>858344.16</v>
      </c>
    </row>
    <row r="124" spans="1:46" s="47" customFormat="1" x14ac:dyDescent="0.35">
      <c r="A124" s="171"/>
      <c r="B124" s="48" t="s">
        <v>38</v>
      </c>
      <c r="C124" s="190">
        <v>39037.21</v>
      </c>
      <c r="D124" s="191">
        <v>29364.33</v>
      </c>
      <c r="E124" s="191">
        <v>27621.68</v>
      </c>
      <c r="F124" s="191">
        <v>14352.99</v>
      </c>
      <c r="G124" s="191">
        <v>8701.33</v>
      </c>
      <c r="H124" s="191">
        <v>8454.3700000000008</v>
      </c>
      <c r="I124" s="191">
        <v>8178.84</v>
      </c>
      <c r="J124" s="191">
        <v>16045.97</v>
      </c>
      <c r="K124" s="191">
        <v>32013.48</v>
      </c>
      <c r="L124" s="191">
        <v>101648.46</v>
      </c>
      <c r="M124" s="191">
        <v>140248.16</v>
      </c>
      <c r="N124" s="192">
        <v>196277.75</v>
      </c>
      <c r="O124" s="190">
        <v>249834.44</v>
      </c>
      <c r="P124" s="191">
        <v>220319.35</v>
      </c>
      <c r="Q124" s="116">
        <v>144971.35</v>
      </c>
      <c r="R124" s="116">
        <v>69066.87</v>
      </c>
      <c r="S124" s="116">
        <v>54804.4</v>
      </c>
      <c r="T124" s="116">
        <v>39528.120000000003</v>
      </c>
      <c r="U124" s="236">
        <v>44224.1</v>
      </c>
      <c r="V124" s="236">
        <v>57064</v>
      </c>
      <c r="W124" s="236">
        <v>116263.63</v>
      </c>
      <c r="X124" s="236">
        <v>213944.25</v>
      </c>
      <c r="Y124" s="236">
        <v>261970</v>
      </c>
      <c r="Z124" s="236">
        <v>269070</v>
      </c>
      <c r="AA124" s="236">
        <v>254139.97</v>
      </c>
      <c r="AB124" s="236"/>
      <c r="AC124" s="117"/>
      <c r="AD124" s="191">
        <f>O124-C124</f>
        <v>210797.23</v>
      </c>
      <c r="AE124" s="118">
        <f>P124-D124</f>
        <v>190955.02000000002</v>
      </c>
      <c r="AF124" s="118">
        <f>Q124-E124</f>
        <v>117349.67000000001</v>
      </c>
      <c r="AG124" s="118">
        <f>R124-F124</f>
        <v>54713.88</v>
      </c>
      <c r="AH124" s="118">
        <f>S124-G124</f>
        <v>46103.07</v>
      </c>
      <c r="AI124" s="118">
        <f>T124-H124</f>
        <v>31073.75</v>
      </c>
      <c r="AJ124" s="118">
        <f>U124-I124</f>
        <v>36045.259999999995</v>
      </c>
      <c r="AK124" s="118">
        <f>V124-J124</f>
        <v>41018.03</v>
      </c>
      <c r="AL124" s="118">
        <f>W124-K124</f>
        <v>84250.150000000009</v>
      </c>
      <c r="AM124" s="118">
        <f>X124-L124</f>
        <v>112295.79</v>
      </c>
      <c r="AN124" s="118">
        <f>Y124-M124</f>
        <v>121721.84</v>
      </c>
      <c r="AO124" s="118">
        <f>Z124-N124</f>
        <v>72792.25</v>
      </c>
      <c r="AP124" s="118">
        <f>AA124-O124</f>
        <v>4305.5299999999988</v>
      </c>
      <c r="AQ124" s="118">
        <f>AB124-P124</f>
        <v>-220319.35</v>
      </c>
      <c r="AR124" s="119"/>
      <c r="AS124" s="98">
        <f t="shared" si="94"/>
        <v>172394.82</v>
      </c>
      <c r="AT124" s="236">
        <v>172394.82</v>
      </c>
    </row>
    <row r="125" spans="1:46" s="47" customFormat="1" x14ac:dyDescent="0.35">
      <c r="A125" s="171"/>
      <c r="B125" s="48" t="s">
        <v>39</v>
      </c>
      <c r="C125" s="190">
        <v>911.28</v>
      </c>
      <c r="D125" s="191">
        <v>806.54</v>
      </c>
      <c r="E125" s="191">
        <v>304.27999999999997</v>
      </c>
      <c r="F125" s="191">
        <v>329.81</v>
      </c>
      <c r="G125" s="191">
        <v>814</v>
      </c>
      <c r="H125" s="191">
        <v>1643.75</v>
      </c>
      <c r="I125" s="191">
        <v>2298.87</v>
      </c>
      <c r="J125" s="191">
        <v>3089.63</v>
      </c>
      <c r="K125" s="191">
        <v>6505.03</v>
      </c>
      <c r="L125" s="191">
        <v>25949.21</v>
      </c>
      <c r="M125" s="191">
        <v>47919.19</v>
      </c>
      <c r="N125" s="192">
        <v>145287.60999999999</v>
      </c>
      <c r="O125" s="190">
        <v>299633.21999999997</v>
      </c>
      <c r="P125" s="191">
        <v>210957.9</v>
      </c>
      <c r="Q125" s="116">
        <v>155497.39000000001</v>
      </c>
      <c r="R125" s="116">
        <v>78929.48</v>
      </c>
      <c r="S125" s="116">
        <v>64813.29</v>
      </c>
      <c r="T125" s="116">
        <v>53944.22</v>
      </c>
      <c r="U125" s="236">
        <v>65213.82</v>
      </c>
      <c r="V125" s="236">
        <v>86378</v>
      </c>
      <c r="W125" s="236">
        <v>146617.16</v>
      </c>
      <c r="X125" s="236">
        <v>270479.71000000002</v>
      </c>
      <c r="Y125" s="236">
        <v>335335</v>
      </c>
      <c r="Z125" s="236">
        <v>365858</v>
      </c>
      <c r="AA125" s="236">
        <v>386304.44</v>
      </c>
      <c r="AB125" s="236"/>
      <c r="AC125" s="117"/>
      <c r="AD125" s="191">
        <f>O125-C125</f>
        <v>298721.93999999994</v>
      </c>
      <c r="AE125" s="118">
        <f>P125-D125</f>
        <v>210151.36</v>
      </c>
      <c r="AF125" s="118">
        <f>Q125-E125</f>
        <v>155193.11000000002</v>
      </c>
      <c r="AG125" s="118">
        <f>R125-F125</f>
        <v>78599.67</v>
      </c>
      <c r="AH125" s="118">
        <f>S125-G125</f>
        <v>63999.29</v>
      </c>
      <c r="AI125" s="118">
        <f>T125-H125</f>
        <v>52300.47</v>
      </c>
      <c r="AJ125" s="118">
        <f>U125-I125</f>
        <v>62914.95</v>
      </c>
      <c r="AK125" s="118">
        <f>V125-J125</f>
        <v>83288.37</v>
      </c>
      <c r="AL125" s="118">
        <f>W125-K125</f>
        <v>140112.13</v>
      </c>
      <c r="AM125" s="118">
        <f>X125-L125</f>
        <v>244530.50000000003</v>
      </c>
      <c r="AN125" s="118">
        <f>Y125-M125</f>
        <v>287415.81</v>
      </c>
      <c r="AO125" s="118">
        <f>Z125-N125</f>
        <v>220570.39</v>
      </c>
      <c r="AP125" s="118">
        <f>AA125-O125</f>
        <v>86671.22000000003</v>
      </c>
      <c r="AQ125" s="118">
        <f>AB125-P125</f>
        <v>-210957.9</v>
      </c>
      <c r="AR125" s="119"/>
      <c r="AS125" s="98">
        <f t="shared" si="94"/>
        <v>224132.6</v>
      </c>
      <c r="AT125" s="236">
        <v>224132.6</v>
      </c>
    </row>
    <row r="126" spans="1:46" s="47" customFormat="1" x14ac:dyDescent="0.35">
      <c r="A126" s="171"/>
      <c r="B126" s="48" t="s">
        <v>40</v>
      </c>
      <c r="C126" s="190">
        <v>355.27</v>
      </c>
      <c r="D126" s="191">
        <v>676.84</v>
      </c>
      <c r="E126" s="191">
        <v>414.43</v>
      </c>
      <c r="F126" s="191">
        <v>183.57</v>
      </c>
      <c r="G126" s="191">
        <v>8321.69</v>
      </c>
      <c r="H126" s="191">
        <v>1232.79</v>
      </c>
      <c r="I126" s="191">
        <v>1367.69</v>
      </c>
      <c r="J126" s="191">
        <v>2266.4499999999998</v>
      </c>
      <c r="K126" s="191">
        <v>4873.8900000000003</v>
      </c>
      <c r="L126" s="191">
        <v>21586.05</v>
      </c>
      <c r="M126" s="191">
        <v>62777.72</v>
      </c>
      <c r="N126" s="192">
        <v>225487.75</v>
      </c>
      <c r="O126" s="190">
        <v>527637.96</v>
      </c>
      <c r="P126" s="191">
        <v>365082.5</v>
      </c>
      <c r="Q126" s="116">
        <v>274862.03000000003</v>
      </c>
      <c r="R126" s="116">
        <v>144347.18</v>
      </c>
      <c r="S126" s="116">
        <v>109553.51</v>
      </c>
      <c r="T126" s="116">
        <v>77487.990000000005</v>
      </c>
      <c r="U126" s="236">
        <v>106240</v>
      </c>
      <c r="V126" s="236">
        <v>176567</v>
      </c>
      <c r="W126" s="236">
        <v>249164.12</v>
      </c>
      <c r="X126" s="236">
        <v>436796.74</v>
      </c>
      <c r="Y126" s="236">
        <v>533021</v>
      </c>
      <c r="Z126" s="236">
        <v>615707</v>
      </c>
      <c r="AA126" s="236">
        <v>518492.47</v>
      </c>
      <c r="AB126" s="236"/>
      <c r="AC126" s="117"/>
      <c r="AD126" s="191">
        <f>O126-C126</f>
        <v>527282.68999999994</v>
      </c>
      <c r="AE126" s="118">
        <f>P126-D126</f>
        <v>364405.66</v>
      </c>
      <c r="AF126" s="118">
        <f>Q126-E126</f>
        <v>274447.60000000003</v>
      </c>
      <c r="AG126" s="118">
        <f>R126-F126</f>
        <v>144163.60999999999</v>
      </c>
      <c r="AH126" s="118">
        <f>S126-G126</f>
        <v>101231.81999999999</v>
      </c>
      <c r="AI126" s="118">
        <f>T126-H126</f>
        <v>76255.200000000012</v>
      </c>
      <c r="AJ126" s="118">
        <f>U126-I126</f>
        <v>104872.31</v>
      </c>
      <c r="AK126" s="118">
        <f>V126-J126</f>
        <v>174300.55</v>
      </c>
      <c r="AL126" s="118">
        <f>W126-K126</f>
        <v>244290.22999999998</v>
      </c>
      <c r="AM126" s="118">
        <f>X126-L126</f>
        <v>415210.69</v>
      </c>
      <c r="AN126" s="118">
        <f>Y126-M126</f>
        <v>470243.28</v>
      </c>
      <c r="AO126" s="118">
        <f>Z126-N126</f>
        <v>390219.25</v>
      </c>
      <c r="AP126" s="118">
        <f>AA126-O126</f>
        <v>-9145.4899999999907</v>
      </c>
      <c r="AQ126" s="118">
        <f>AB126-P126</f>
        <v>-365082.5</v>
      </c>
      <c r="AR126" s="119"/>
      <c r="AS126" s="98">
        <f t="shared" si="94"/>
        <v>360351.32</v>
      </c>
      <c r="AT126" s="236">
        <v>360351.32</v>
      </c>
    </row>
    <row r="127" spans="1:46" s="47" customFormat="1" x14ac:dyDescent="0.35">
      <c r="A127" s="171"/>
      <c r="B127" s="48" t="s">
        <v>41</v>
      </c>
      <c r="C127" s="190">
        <v>1718.66</v>
      </c>
      <c r="D127" s="191">
        <v>1135</v>
      </c>
      <c r="E127" s="191">
        <v>520.45000000000005</v>
      </c>
      <c r="F127" s="191">
        <v>951.61</v>
      </c>
      <c r="G127" s="191">
        <v>821.93</v>
      </c>
      <c r="H127" s="191">
        <v>685.41</v>
      </c>
      <c r="I127" s="191">
        <v>736.89</v>
      </c>
      <c r="J127" s="191">
        <v>2686.41</v>
      </c>
      <c r="K127" s="191">
        <v>4955.17</v>
      </c>
      <c r="L127" s="191">
        <v>24090.99</v>
      </c>
      <c r="M127" s="191">
        <v>135860.07</v>
      </c>
      <c r="N127" s="192">
        <v>533457.18000000005</v>
      </c>
      <c r="O127" s="190">
        <v>1506253.56</v>
      </c>
      <c r="P127" s="191">
        <v>1119944.3500000001</v>
      </c>
      <c r="Q127" s="116">
        <v>893861.35</v>
      </c>
      <c r="R127" s="116">
        <v>377642.25</v>
      </c>
      <c r="S127" s="116">
        <v>291319.98</v>
      </c>
      <c r="T127" s="116">
        <v>271411.21000000002</v>
      </c>
      <c r="U127" s="236">
        <v>280135.27</v>
      </c>
      <c r="V127" s="236">
        <v>327733</v>
      </c>
      <c r="W127" s="236">
        <v>730298.7</v>
      </c>
      <c r="X127" s="236">
        <v>1392550.77</v>
      </c>
      <c r="Y127" s="236">
        <v>1621533</v>
      </c>
      <c r="Z127" s="236">
        <v>1846836</v>
      </c>
      <c r="AA127" s="236">
        <v>1786204.44</v>
      </c>
      <c r="AB127" s="236"/>
      <c r="AC127" s="117"/>
      <c r="AD127" s="191">
        <f>O127-C127</f>
        <v>1504534.9000000001</v>
      </c>
      <c r="AE127" s="118">
        <f>P127-D127</f>
        <v>1118809.3500000001</v>
      </c>
      <c r="AF127" s="118">
        <f>Q127-E127</f>
        <v>893340.9</v>
      </c>
      <c r="AG127" s="118">
        <f>R127-F127</f>
        <v>376690.64</v>
      </c>
      <c r="AH127" s="118">
        <f>S127-G127</f>
        <v>290498.05</v>
      </c>
      <c r="AI127" s="118">
        <f>T127-H127</f>
        <v>270725.80000000005</v>
      </c>
      <c r="AJ127" s="118">
        <f>U127-I127</f>
        <v>279398.38</v>
      </c>
      <c r="AK127" s="118">
        <f>V127-J127</f>
        <v>325046.59000000003</v>
      </c>
      <c r="AL127" s="118">
        <f>W127-K127</f>
        <v>725343.52999999991</v>
      </c>
      <c r="AM127" s="118">
        <f>X127-L127</f>
        <v>1368459.78</v>
      </c>
      <c r="AN127" s="118">
        <f>Y127-M127</f>
        <v>1485672.93</v>
      </c>
      <c r="AO127" s="118">
        <f>Z127-N127</f>
        <v>1313378.8199999998</v>
      </c>
      <c r="AP127" s="118">
        <f>AA127-O127</f>
        <v>279950.87999999989</v>
      </c>
      <c r="AQ127" s="118">
        <f>AB127-P127</f>
        <v>-1119944.3500000001</v>
      </c>
      <c r="AR127" s="119"/>
      <c r="AS127" s="98">
        <f t="shared" si="94"/>
        <v>1187129.73</v>
      </c>
      <c r="AT127" s="236">
        <v>1187129.73</v>
      </c>
    </row>
    <row r="128" spans="1:46" s="152" customFormat="1" x14ac:dyDescent="0.35">
      <c r="A128" s="172"/>
      <c r="B128" s="48" t="s">
        <v>42</v>
      </c>
      <c r="C128" s="153">
        <f>SUM(C123:C127)</f>
        <v>92672.3</v>
      </c>
      <c r="D128" s="154">
        <f t="shared" ref="D128:AE146" si="95">SUM(D123:D127)</f>
        <v>68545.14</v>
      </c>
      <c r="E128" s="154">
        <f t="shared" si="95"/>
        <v>57469.54</v>
      </c>
      <c r="F128" s="154">
        <f t="shared" si="95"/>
        <v>32103.31</v>
      </c>
      <c r="G128" s="154">
        <f t="shared" si="95"/>
        <v>29034.5</v>
      </c>
      <c r="H128" s="154">
        <f t="shared" si="95"/>
        <v>22243.65</v>
      </c>
      <c r="I128" s="154">
        <f t="shared" si="95"/>
        <v>23942.469999999998</v>
      </c>
      <c r="J128" s="154">
        <f t="shared" si="95"/>
        <v>47853.819999999992</v>
      </c>
      <c r="K128" s="154">
        <f t="shared" si="95"/>
        <v>100375.73</v>
      </c>
      <c r="L128" s="154">
        <f t="shared" si="95"/>
        <v>362471.62</v>
      </c>
      <c r="M128" s="154">
        <f t="shared" si="95"/>
        <v>690625.97</v>
      </c>
      <c r="N128" s="156">
        <f t="shared" si="95"/>
        <v>1843164.52</v>
      </c>
      <c r="O128" s="153">
        <f t="shared" si="95"/>
        <v>4023945.03</v>
      </c>
      <c r="P128" s="154">
        <f t="shared" si="95"/>
        <v>3086011.95</v>
      </c>
      <c r="Q128" s="165">
        <f t="shared" si="95"/>
        <v>2339098.83</v>
      </c>
      <c r="R128" s="165">
        <f t="shared" si="95"/>
        <v>1019657.49</v>
      </c>
      <c r="S128" s="165">
        <f t="shared" si="95"/>
        <v>780767.33</v>
      </c>
      <c r="T128" s="165">
        <f t="shared" si="95"/>
        <v>640414.42999999993</v>
      </c>
      <c r="U128" s="165">
        <f t="shared" si="95"/>
        <v>715354.87</v>
      </c>
      <c r="V128" s="165">
        <f t="shared" si="95"/>
        <v>971907</v>
      </c>
      <c r="W128" s="165">
        <f t="shared" si="95"/>
        <v>1879314.43</v>
      </c>
      <c r="X128" s="165">
        <f t="shared" si="95"/>
        <v>3542757.9899999998</v>
      </c>
      <c r="Y128" s="165">
        <v>4253997</v>
      </c>
      <c r="Z128" s="281">
        <v>4656981</v>
      </c>
      <c r="AA128" s="165">
        <f t="shared" ref="AA128" si="96">SUM(AA123:AA127)</f>
        <v>4369630.0299999993</v>
      </c>
      <c r="AB128" s="281"/>
      <c r="AC128" s="156"/>
      <c r="AD128" s="219">
        <f t="shared" si="95"/>
        <v>3931272.7300000004</v>
      </c>
      <c r="AE128" s="157">
        <f t="shared" si="95"/>
        <v>3017466.8100000005</v>
      </c>
      <c r="AF128" s="157">
        <f t="shared" ref="AF128:AG128" si="97">SUM(AF123:AF127)</f>
        <v>2281629.29</v>
      </c>
      <c r="AG128" s="157">
        <f t="shared" si="97"/>
        <v>987554.18</v>
      </c>
      <c r="AH128" s="157">
        <f t="shared" ref="AH128:AI128" si="98">SUM(AH123:AH127)</f>
        <v>751732.83</v>
      </c>
      <c r="AI128" s="157">
        <f t="shared" si="98"/>
        <v>618170.78</v>
      </c>
      <c r="AJ128" s="157">
        <f t="shared" ref="AJ128:AK128" si="99">SUM(AJ123:AJ127)</f>
        <v>691412.4</v>
      </c>
      <c r="AK128" s="157">
        <f t="shared" si="99"/>
        <v>924053.18000000017</v>
      </c>
      <c r="AL128" s="157">
        <f t="shared" ref="AL128:AM128" si="100">SUM(AL123:AL127)</f>
        <v>1778938.6999999997</v>
      </c>
      <c r="AM128" s="157">
        <f t="shared" si="100"/>
        <v>3180286.37</v>
      </c>
      <c r="AN128" s="157">
        <f t="shared" ref="AN128:AO128" si="101">SUM(AN123:AN127)</f>
        <v>3563371.0300000003</v>
      </c>
      <c r="AO128" s="157">
        <f t="shared" si="101"/>
        <v>2813816.48</v>
      </c>
      <c r="AP128" s="157">
        <f t="shared" ref="AP128:AQ128" si="102">SUM(AP123:AP127)</f>
        <v>345684.99999999977</v>
      </c>
      <c r="AQ128" s="157">
        <f t="shared" si="102"/>
        <v>-3086011.95</v>
      </c>
      <c r="AR128" s="158"/>
      <c r="AS128" s="155">
        <f t="shared" si="93"/>
        <v>2802352.63</v>
      </c>
      <c r="AT128" s="165">
        <f t="shared" si="93"/>
        <v>2802352.63</v>
      </c>
    </row>
    <row r="129" spans="1:46" s="47" customFormat="1" x14ac:dyDescent="0.35">
      <c r="A129" s="171">
        <f>+A122+1</f>
        <v>13</v>
      </c>
      <c r="B129" s="56" t="s">
        <v>44</v>
      </c>
      <c r="C129" s="57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9"/>
      <c r="O129" s="57"/>
      <c r="P129" s="58"/>
      <c r="Q129" s="58"/>
      <c r="R129" s="58"/>
      <c r="S129" s="58"/>
      <c r="T129" s="58"/>
      <c r="U129" s="234"/>
      <c r="V129" s="234"/>
      <c r="W129" s="234"/>
      <c r="X129" s="234"/>
      <c r="Y129" s="234"/>
      <c r="Z129" s="234"/>
      <c r="AA129" s="234"/>
      <c r="AB129" s="234"/>
      <c r="AC129" s="59"/>
      <c r="AD129" s="60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2"/>
      <c r="AS129" s="60"/>
      <c r="AT129" s="234"/>
    </row>
    <row r="130" spans="1:46" s="47" customFormat="1" x14ac:dyDescent="0.35">
      <c r="A130" s="171"/>
      <c r="B130" s="48" t="s">
        <v>37</v>
      </c>
      <c r="C130" s="115">
        <f t="shared" ref="C130" si="103">C116+C123</f>
        <v>116566692.53</v>
      </c>
      <c r="D130" s="116">
        <f t="shared" ref="D130:P130" si="104">D116+D123</f>
        <v>74703060.890000001</v>
      </c>
      <c r="E130" s="116">
        <f t="shared" si="104"/>
        <v>43118486.720000006</v>
      </c>
      <c r="F130" s="116">
        <f t="shared" si="104"/>
        <v>22174258.189999998</v>
      </c>
      <c r="G130" s="116">
        <f t="shared" si="104"/>
        <v>16404243.360000001</v>
      </c>
      <c r="H130" s="116">
        <f t="shared" si="104"/>
        <v>15567360.689999999</v>
      </c>
      <c r="I130" s="116">
        <f t="shared" si="104"/>
        <v>14835685.85</v>
      </c>
      <c r="J130" s="116">
        <f t="shared" si="104"/>
        <v>23676839.109999999</v>
      </c>
      <c r="K130" s="116">
        <f t="shared" si="104"/>
        <v>45400509.099999994</v>
      </c>
      <c r="L130" s="116">
        <f t="shared" si="104"/>
        <v>112681444.25999999</v>
      </c>
      <c r="M130" s="116">
        <f t="shared" si="104"/>
        <v>120918349.45</v>
      </c>
      <c r="N130" s="117">
        <f t="shared" si="104"/>
        <v>106705519.95</v>
      </c>
      <c r="O130" s="115">
        <f t="shared" si="104"/>
        <v>98284873.36999999</v>
      </c>
      <c r="P130" s="116">
        <f t="shared" si="104"/>
        <v>78683493.25</v>
      </c>
      <c r="Q130" s="116">
        <f t="shared" ref="Q130:R130" si="105">Q116+Q123</f>
        <v>54257250.840000004</v>
      </c>
      <c r="R130" s="116">
        <f t="shared" si="105"/>
        <v>22406749.66</v>
      </c>
      <c r="S130" s="116">
        <f t="shared" ref="S130:T130" si="106">S116+S123</f>
        <v>18288632.759999998</v>
      </c>
      <c r="T130" s="116">
        <f t="shared" si="106"/>
        <v>14804081.550000001</v>
      </c>
      <c r="U130" s="116">
        <f t="shared" ref="U130:V130" si="107">U116+U123</f>
        <v>16401950.529999999</v>
      </c>
      <c r="V130" s="116">
        <f t="shared" si="107"/>
        <v>20532058</v>
      </c>
      <c r="W130" s="116">
        <f t="shared" ref="W130:X130" si="108">W116+W123</f>
        <v>44688472.689999998</v>
      </c>
      <c r="X130" s="116">
        <f t="shared" si="108"/>
        <v>102155856.58</v>
      </c>
      <c r="Y130" s="116">
        <v>124670704</v>
      </c>
      <c r="Z130" s="236">
        <v>133235174</v>
      </c>
      <c r="AA130" s="116">
        <f t="shared" ref="AA130" si="109">AA116+AA123</f>
        <v>126628463.33</v>
      </c>
      <c r="AB130" s="236"/>
      <c r="AC130" s="117"/>
      <c r="AD130" s="44">
        <f>O130-C130</f>
        <v>-18281819.160000011</v>
      </c>
      <c r="AE130" s="118">
        <f>P130-D130</f>
        <v>3980432.3599999994</v>
      </c>
      <c r="AF130" s="118">
        <f>Q130-E130</f>
        <v>11138764.119999997</v>
      </c>
      <c r="AG130" s="118">
        <f>R130-F130</f>
        <v>232491.47000000253</v>
      </c>
      <c r="AH130" s="118">
        <f>S130-G130</f>
        <v>1884389.3999999966</v>
      </c>
      <c r="AI130" s="118">
        <f>T130-H130</f>
        <v>-763279.13999999873</v>
      </c>
      <c r="AJ130" s="118">
        <f>U130-I130</f>
        <v>1566264.6799999997</v>
      </c>
      <c r="AK130" s="118">
        <f>V130-J130</f>
        <v>-3144781.1099999994</v>
      </c>
      <c r="AL130" s="118">
        <f>W130-K130</f>
        <v>-712036.40999999642</v>
      </c>
      <c r="AM130" s="118">
        <f>X130-L130</f>
        <v>-10525587.679999992</v>
      </c>
      <c r="AN130" s="118">
        <f>Y130-M130</f>
        <v>3752354.549999997</v>
      </c>
      <c r="AO130" s="118">
        <f>Z130-N130</f>
        <v>26529654.049999997</v>
      </c>
      <c r="AP130" s="118">
        <f>AA130-O130</f>
        <v>28343589.960000008</v>
      </c>
      <c r="AQ130" s="118">
        <f>AB130-P130</f>
        <v>-78683493.25</v>
      </c>
      <c r="AR130" s="119"/>
      <c r="AS130" s="76">
        <f t="shared" ref="AS130:AT134" si="110">AS116+AS123</f>
        <v>79157888.319999993</v>
      </c>
    </row>
    <row r="131" spans="1:46" s="47" customFormat="1" x14ac:dyDescent="0.35">
      <c r="A131" s="171"/>
      <c r="B131" s="254" t="s">
        <v>399</v>
      </c>
      <c r="C131" s="115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7"/>
      <c r="O131" s="115"/>
      <c r="P131" s="116"/>
      <c r="Q131" s="116"/>
      <c r="R131" s="116"/>
      <c r="S131" s="116"/>
      <c r="T131" s="116"/>
      <c r="U131" s="116"/>
      <c r="V131" s="116"/>
      <c r="W131" s="253"/>
      <c r="X131" s="256">
        <f>X130-X132</f>
        <v>99176675.739999995</v>
      </c>
      <c r="Y131" s="256">
        <f>Y130-Y132</f>
        <v>121072459.44</v>
      </c>
      <c r="Z131" s="256">
        <f>Z130-Z132</f>
        <v>129556631.68000001</v>
      </c>
      <c r="AA131" s="256">
        <f>AA130-AA132</f>
        <v>123703481.95</v>
      </c>
      <c r="AB131" s="286"/>
      <c r="AC131" s="117"/>
      <c r="AD131" s="44"/>
      <c r="AE131" s="118"/>
      <c r="AF131" s="118"/>
      <c r="AG131" s="118"/>
      <c r="AH131" s="118"/>
      <c r="AI131" s="118"/>
      <c r="AJ131" s="118"/>
      <c r="AK131" s="118"/>
      <c r="AL131" s="118"/>
      <c r="AM131" s="118"/>
      <c r="AN131" s="118"/>
      <c r="AO131" s="118"/>
      <c r="AP131" s="118"/>
      <c r="AQ131" s="118"/>
      <c r="AR131" s="119"/>
      <c r="AS131" s="92">
        <f>AS130-AS132</f>
        <v>77002708.089999989</v>
      </c>
    </row>
    <row r="132" spans="1:46" s="47" customFormat="1" x14ac:dyDescent="0.35">
      <c r="A132" s="171"/>
      <c r="B132" s="254" t="s">
        <v>400</v>
      </c>
      <c r="C132" s="115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7"/>
      <c r="O132" s="115"/>
      <c r="P132" s="116"/>
      <c r="Q132" s="116"/>
      <c r="R132" s="116"/>
      <c r="S132" s="116"/>
      <c r="T132" s="116"/>
      <c r="U132" s="116"/>
      <c r="V132" s="116"/>
      <c r="W132" s="253"/>
      <c r="X132" s="256">
        <v>2979180.84</v>
      </c>
      <c r="Y132" s="256">
        <f>2122667.65+1475576.91</f>
        <v>3598244.5599999996</v>
      </c>
      <c r="Z132" s="253">
        <v>3678542.3200000003</v>
      </c>
      <c r="AA132" s="286">
        <v>2924981.38</v>
      </c>
      <c r="AB132" s="286"/>
      <c r="AC132" s="117"/>
      <c r="AD132" s="44"/>
      <c r="AE132" s="118"/>
      <c r="AF132" s="118"/>
      <c r="AG132" s="118"/>
      <c r="AH132" s="118"/>
      <c r="AI132" s="118"/>
      <c r="AJ132" s="118"/>
      <c r="AK132" s="118"/>
      <c r="AL132" s="118"/>
      <c r="AM132" s="118"/>
      <c r="AN132" s="118"/>
      <c r="AO132" s="118"/>
      <c r="AP132" s="118"/>
      <c r="AQ132" s="118"/>
      <c r="AR132" s="119"/>
      <c r="AS132" s="76">
        <f>GETPIVOTDATA("VALUE",'CRS ESCO pvt'!$I$3,"DATE_FILE",$AS$8,"COMPANY",$AS$6,"TRIM_CAT","Resdiential-ESCO","TRIM_LINE",11)+GETPIVOTDATA("VALUE",'CRS ESCO pvt'!$I$3,"DATE_FILE",$AS$8,"COMPANY",$AS$6,"TRIM_CAT","Resdiential-ESCO","TRIM_LINE",12)</f>
        <v>2155180.23</v>
      </c>
    </row>
    <row r="133" spans="1:46" s="47" customFormat="1" x14ac:dyDescent="0.35">
      <c r="A133" s="171"/>
      <c r="B133" s="48" t="s">
        <v>38</v>
      </c>
      <c r="C133" s="115">
        <f t="shared" ref="C133:P133" si="111">C117+C124</f>
        <v>11136953.950000001</v>
      </c>
      <c r="D133" s="116">
        <f t="shared" si="111"/>
        <v>7852484.9400000004</v>
      </c>
      <c r="E133" s="116">
        <f t="shared" si="111"/>
        <v>4976954.9399999995</v>
      </c>
      <c r="F133" s="116">
        <f t="shared" si="111"/>
        <v>2342510.9500000002</v>
      </c>
      <c r="G133" s="116">
        <f t="shared" si="111"/>
        <v>1579780.33</v>
      </c>
      <c r="H133" s="116">
        <f t="shared" si="111"/>
        <v>1463494.83</v>
      </c>
      <c r="I133" s="116">
        <f t="shared" si="111"/>
        <v>1320333.3700000001</v>
      </c>
      <c r="J133" s="116">
        <f t="shared" si="111"/>
        <v>2111665.98</v>
      </c>
      <c r="K133" s="116">
        <f t="shared" si="111"/>
        <v>3787331.13</v>
      </c>
      <c r="L133" s="116">
        <f t="shared" si="111"/>
        <v>9437299.370000001</v>
      </c>
      <c r="M133" s="116">
        <f t="shared" si="111"/>
        <v>10045327.49</v>
      </c>
      <c r="N133" s="117">
        <f t="shared" si="111"/>
        <v>9321577.7799999993</v>
      </c>
      <c r="O133" s="115">
        <f t="shared" si="111"/>
        <v>8778594.9799999986</v>
      </c>
      <c r="P133" s="116">
        <f t="shared" si="111"/>
        <v>7435741.04</v>
      </c>
      <c r="Q133" s="116">
        <f t="shared" ref="Q133:R133" si="112">Q117+Q124</f>
        <v>4815453.8099999996</v>
      </c>
      <c r="R133" s="116">
        <f t="shared" si="112"/>
        <v>2338755.41</v>
      </c>
      <c r="S133" s="116">
        <f t="shared" ref="S133:T133" si="113">S117+S124</f>
        <v>1987858.26</v>
      </c>
      <c r="T133" s="116">
        <f t="shared" si="113"/>
        <v>1375393.9700000002</v>
      </c>
      <c r="U133" s="116">
        <f t="shared" ref="U133:V133" si="114">U117+U124</f>
        <v>1490946.08</v>
      </c>
      <c r="V133" s="116">
        <f t="shared" si="114"/>
        <v>1885059</v>
      </c>
      <c r="W133" s="116">
        <f t="shared" ref="W133:X133" si="115">W117+W124</f>
        <v>4199204.67</v>
      </c>
      <c r="X133" s="116">
        <f t="shared" si="115"/>
        <v>9318542.8599999994</v>
      </c>
      <c r="Y133" s="116">
        <v>12753890</v>
      </c>
      <c r="Z133" s="236">
        <v>12786950</v>
      </c>
      <c r="AA133" s="116">
        <v>12869472.060000001</v>
      </c>
      <c r="AB133" s="236"/>
      <c r="AC133" s="117"/>
      <c r="AD133" s="44">
        <f>O133-C133</f>
        <v>-2358358.9700000025</v>
      </c>
      <c r="AE133" s="118">
        <f>P133-D133</f>
        <v>-416743.90000000037</v>
      </c>
      <c r="AF133" s="118">
        <f>Q133-E133</f>
        <v>-161501.12999999989</v>
      </c>
      <c r="AG133" s="118">
        <f>R133-F133</f>
        <v>-3755.5400000000373</v>
      </c>
      <c r="AH133" s="118">
        <f>S133-G133</f>
        <v>408077.92999999993</v>
      </c>
      <c r="AI133" s="118">
        <f>T133-H133</f>
        <v>-88100.85999999987</v>
      </c>
      <c r="AJ133" s="118">
        <f>U133-I133</f>
        <v>170612.70999999996</v>
      </c>
      <c r="AK133" s="118">
        <f>V133-J133</f>
        <v>-226606.97999999998</v>
      </c>
      <c r="AL133" s="118">
        <f>W133-K133</f>
        <v>411873.54000000004</v>
      </c>
      <c r="AM133" s="118">
        <f>X133-L133</f>
        <v>-118756.51000000164</v>
      </c>
      <c r="AN133" s="118">
        <f>Y133-M133</f>
        <v>2708562.51</v>
      </c>
      <c r="AO133" s="118">
        <f>Z133-N133</f>
        <v>3465372.2200000007</v>
      </c>
      <c r="AP133" s="118">
        <f>AA133-O133</f>
        <v>4090877.0800000019</v>
      </c>
      <c r="AQ133" s="118">
        <f>AB133-P133</f>
        <v>-7435741.04</v>
      </c>
      <c r="AR133" s="119"/>
      <c r="AS133" s="76">
        <f>AS117+AS124</f>
        <v>9507047.0899999999</v>
      </c>
    </row>
    <row r="134" spans="1:46" s="47" customFormat="1" x14ac:dyDescent="0.35">
      <c r="A134" s="171"/>
      <c r="B134" s="254" t="s">
        <v>399</v>
      </c>
      <c r="C134" s="115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7"/>
      <c r="O134" s="115"/>
      <c r="P134" s="116"/>
      <c r="Q134" s="116"/>
      <c r="R134" s="116"/>
      <c r="S134" s="116"/>
      <c r="T134" s="116"/>
      <c r="U134" s="116"/>
      <c r="V134" s="116"/>
      <c r="W134" s="253"/>
      <c r="X134" s="256">
        <f>X133-X135</f>
        <v>8844815.0099999998</v>
      </c>
      <c r="Y134" s="256">
        <f>Y133-Y135</f>
        <v>12155747.92</v>
      </c>
      <c r="Z134" s="256">
        <f>Z133-Z135</f>
        <v>12199717.91</v>
      </c>
      <c r="AA134" s="256">
        <f>AA133-AA135</f>
        <v>12382484.9</v>
      </c>
      <c r="AB134" s="286"/>
      <c r="AC134" s="117"/>
      <c r="AD134" s="44"/>
      <c r="AE134" s="118"/>
      <c r="AF134" s="118"/>
      <c r="AG134" s="118"/>
      <c r="AH134" s="118"/>
      <c r="AI134" s="118"/>
      <c r="AJ134" s="118"/>
      <c r="AK134" s="118"/>
      <c r="AL134" s="118"/>
      <c r="AM134" s="118"/>
      <c r="AN134" s="118"/>
      <c r="AO134" s="118"/>
      <c r="AP134" s="118"/>
      <c r="AQ134" s="118"/>
      <c r="AR134" s="119"/>
      <c r="AS134" s="92">
        <f>AS133-AS135</f>
        <v>9109821.7300000004</v>
      </c>
    </row>
    <row r="135" spans="1:46" s="47" customFormat="1" x14ac:dyDescent="0.35">
      <c r="A135" s="171"/>
      <c r="B135" s="254" t="s">
        <v>400</v>
      </c>
      <c r="C135" s="115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7"/>
      <c r="O135" s="115"/>
      <c r="P135" s="116"/>
      <c r="Q135" s="116"/>
      <c r="R135" s="116"/>
      <c r="S135" s="116"/>
      <c r="T135" s="116"/>
      <c r="U135" s="116"/>
      <c r="V135" s="116"/>
      <c r="W135" s="253"/>
      <c r="X135" s="256">
        <v>473727.85</v>
      </c>
      <c r="Y135" s="256">
        <f>345796.81+252345.27</f>
        <v>598142.07999999996</v>
      </c>
      <c r="Z135" s="253">
        <v>587232.09000000008</v>
      </c>
      <c r="AA135" s="286">
        <v>486987.16000000003</v>
      </c>
      <c r="AB135" s="286"/>
      <c r="AC135" s="117"/>
      <c r="AD135" s="44"/>
      <c r="AE135" s="118"/>
      <c r="AF135" s="118"/>
      <c r="AG135" s="118"/>
      <c r="AH135" s="118"/>
      <c r="AI135" s="118"/>
      <c r="AJ135" s="118"/>
      <c r="AK135" s="118"/>
      <c r="AL135" s="118"/>
      <c r="AM135" s="118"/>
      <c r="AN135" s="118"/>
      <c r="AO135" s="118"/>
      <c r="AP135" s="118"/>
      <c r="AQ135" s="118"/>
      <c r="AR135" s="119"/>
      <c r="AS135" s="76">
        <f>GETPIVOTDATA("VALUE",'CRS ESCO pvt'!$I$3,"DATE_FILE",$AS$8,"COMPANY",$AS$6,"TRIM_CAT","Low Income Resdiential-ESCO","TRIM_LINE",11)+GETPIVOTDATA("VALUE",'CRS ESCO pvt'!$I$3,"DATE_FILE",$AS$8,"COMPANY",$AS$6,"TRIM_CAT","Low Income Resdiential-ESCO","TRIM_LINE",12)</f>
        <v>397225.36</v>
      </c>
    </row>
    <row r="136" spans="1:46" s="47" customFormat="1" x14ac:dyDescent="0.35">
      <c r="A136" s="171"/>
      <c r="B136" s="48" t="s">
        <v>39</v>
      </c>
      <c r="C136" s="115">
        <f t="shared" ref="C136:P136" si="116">C118+C125</f>
        <v>13222164.049999999</v>
      </c>
      <c r="D136" s="116">
        <f t="shared" si="116"/>
        <v>8845144.8199999984</v>
      </c>
      <c r="E136" s="116">
        <f t="shared" si="116"/>
        <v>5502939.7000000002</v>
      </c>
      <c r="F136" s="116">
        <f t="shared" si="116"/>
        <v>3421130.9</v>
      </c>
      <c r="G136" s="116">
        <f t="shared" si="116"/>
        <v>2567181.5</v>
      </c>
      <c r="H136" s="116">
        <f t="shared" si="116"/>
        <v>2535033.44</v>
      </c>
      <c r="I136" s="116">
        <f t="shared" si="116"/>
        <v>2365727.12</v>
      </c>
      <c r="J136" s="116">
        <f t="shared" si="116"/>
        <v>3325053.31</v>
      </c>
      <c r="K136" s="116">
        <f t="shared" si="116"/>
        <v>5062260.7</v>
      </c>
      <c r="L136" s="116">
        <f t="shared" si="116"/>
        <v>11869269.08</v>
      </c>
      <c r="M136" s="116">
        <f t="shared" si="116"/>
        <v>13116258.359999999</v>
      </c>
      <c r="N136" s="117">
        <f t="shared" si="116"/>
        <v>11355598.33</v>
      </c>
      <c r="O136" s="115">
        <f t="shared" si="116"/>
        <v>10619882.92</v>
      </c>
      <c r="P136" s="116">
        <f t="shared" si="116"/>
        <v>7595221.8900000006</v>
      </c>
      <c r="Q136" s="116">
        <f t="shared" ref="Q136:R136" si="117">Q118+Q125</f>
        <v>5305286.7699999996</v>
      </c>
      <c r="R136" s="116">
        <f t="shared" si="117"/>
        <v>2795269.33</v>
      </c>
      <c r="S136" s="116">
        <f t="shared" ref="S136:T136" si="118">S118+S125</f>
        <v>2436654.17</v>
      </c>
      <c r="T136" s="116">
        <f t="shared" si="118"/>
        <v>2142449.8200000003</v>
      </c>
      <c r="U136" s="116">
        <f t="shared" ref="U136:V136" si="119">U118+U125</f>
        <v>2361143.8899999997</v>
      </c>
      <c r="V136" s="116">
        <f t="shared" si="119"/>
        <v>2877570</v>
      </c>
      <c r="W136" s="116">
        <f t="shared" ref="W136:X136" si="120">W118+W125</f>
        <v>4879030.3900000006</v>
      </c>
      <c r="X136" s="116">
        <f t="shared" si="120"/>
        <v>10519627.950000001</v>
      </c>
      <c r="Y136" s="116">
        <v>12895081</v>
      </c>
      <c r="Z136" s="236">
        <v>13434231</v>
      </c>
      <c r="AA136" s="236">
        <v>13723960.02</v>
      </c>
      <c r="AB136" s="236"/>
      <c r="AC136" s="117"/>
      <c r="AD136" s="44">
        <f>O136-C136</f>
        <v>-2602281.129999999</v>
      </c>
      <c r="AE136" s="118">
        <f>P136-D136</f>
        <v>-1249922.9299999978</v>
      </c>
      <c r="AF136" s="118">
        <f>Q136-E136</f>
        <v>-197652.93000000063</v>
      </c>
      <c r="AG136" s="118">
        <f>R136-F136</f>
        <v>-625861.56999999983</v>
      </c>
      <c r="AH136" s="118">
        <f>S136-G136</f>
        <v>-130527.33000000007</v>
      </c>
      <c r="AI136" s="118">
        <f>T136-H136</f>
        <v>-392583.61999999965</v>
      </c>
      <c r="AJ136" s="118">
        <f>U136-I136</f>
        <v>-4583.230000000447</v>
      </c>
      <c r="AK136" s="118">
        <f>V136-J136</f>
        <v>-447483.31000000006</v>
      </c>
      <c r="AL136" s="118">
        <f>W136-K136</f>
        <v>-183230.30999999959</v>
      </c>
      <c r="AM136" s="118">
        <f>X136-L136</f>
        <v>-1349641.129999999</v>
      </c>
      <c r="AN136" s="118">
        <f>Y136-M136</f>
        <v>-221177.3599999994</v>
      </c>
      <c r="AO136" s="118">
        <f>Z136-N136</f>
        <v>2078632.67</v>
      </c>
      <c r="AP136" s="118">
        <f>AA136-O136</f>
        <v>3104077.0999999996</v>
      </c>
      <c r="AQ136" s="118">
        <f>AB136-P136</f>
        <v>-7595221.8900000006</v>
      </c>
      <c r="AR136" s="119"/>
      <c r="AS136" s="76">
        <f>AS118+AS125</f>
        <v>8355370.8799999999</v>
      </c>
    </row>
    <row r="137" spans="1:46" s="47" customFormat="1" x14ac:dyDescent="0.35">
      <c r="A137" s="171"/>
      <c r="B137" s="48" t="s">
        <v>40</v>
      </c>
      <c r="C137" s="115">
        <f t="shared" ref="C137:P137" si="121">C119+C126</f>
        <v>13827941.199999999</v>
      </c>
      <c r="D137" s="116">
        <f t="shared" si="121"/>
        <v>9669496.0500000007</v>
      </c>
      <c r="E137" s="116">
        <f t="shared" si="121"/>
        <v>6561217.25</v>
      </c>
      <c r="F137" s="116">
        <f t="shared" si="121"/>
        <v>3794456.7399999998</v>
      </c>
      <c r="G137" s="116">
        <f t="shared" si="121"/>
        <v>3110892.42</v>
      </c>
      <c r="H137" s="116">
        <f t="shared" si="121"/>
        <v>2842654.97</v>
      </c>
      <c r="I137" s="116">
        <f t="shared" si="121"/>
        <v>2661914.92</v>
      </c>
      <c r="J137" s="116">
        <f t="shared" si="121"/>
        <v>3771481.74</v>
      </c>
      <c r="K137" s="116">
        <f t="shared" si="121"/>
        <v>5948693.0999999996</v>
      </c>
      <c r="L137" s="116">
        <f t="shared" si="121"/>
        <v>11832321.190000001</v>
      </c>
      <c r="M137" s="116">
        <f t="shared" si="121"/>
        <v>12931720.860000001</v>
      </c>
      <c r="N137" s="117">
        <f t="shared" si="121"/>
        <v>11414321.98</v>
      </c>
      <c r="O137" s="115">
        <f t="shared" si="121"/>
        <v>11062915.23</v>
      </c>
      <c r="P137" s="116">
        <f t="shared" si="121"/>
        <v>8090970.5099999998</v>
      </c>
      <c r="Q137" s="116">
        <f t="shared" ref="Q137:R137" si="122">Q119+Q126</f>
        <v>6163007.29</v>
      </c>
      <c r="R137" s="116">
        <f t="shared" si="122"/>
        <v>3210207.85</v>
      </c>
      <c r="S137" s="116">
        <f t="shared" ref="S137:T137" si="123">S119+S126</f>
        <v>2574660.75</v>
      </c>
      <c r="T137" s="116">
        <f t="shared" si="123"/>
        <v>2233380.85</v>
      </c>
      <c r="U137" s="116">
        <f t="shared" ref="U137:V137" si="124">U119+U126</f>
        <v>2483902.9300000002</v>
      </c>
      <c r="V137" s="116">
        <f t="shared" si="124"/>
        <v>3278192</v>
      </c>
      <c r="W137" s="116">
        <f t="shared" ref="W137:X137" si="125">W119+W126</f>
        <v>5052365.6000000006</v>
      </c>
      <c r="X137" s="116">
        <f t="shared" si="125"/>
        <v>10823283.529999999</v>
      </c>
      <c r="Y137" s="116">
        <v>13084680</v>
      </c>
      <c r="Z137" s="236">
        <v>13844163</v>
      </c>
      <c r="AA137" s="236">
        <v>13859735.01</v>
      </c>
      <c r="AB137" s="236"/>
      <c r="AC137" s="117"/>
      <c r="AD137" s="44">
        <f>O137-C137</f>
        <v>-2765025.9699999988</v>
      </c>
      <c r="AE137" s="118">
        <f>P137-D137</f>
        <v>-1578525.540000001</v>
      </c>
      <c r="AF137" s="118">
        <f>Q137-E137</f>
        <v>-398209.95999999996</v>
      </c>
      <c r="AG137" s="118">
        <f>R137-F137</f>
        <v>-584248.88999999966</v>
      </c>
      <c r="AH137" s="118">
        <f>S137-G137</f>
        <v>-536231.66999999993</v>
      </c>
      <c r="AI137" s="118">
        <f>T137-H137</f>
        <v>-609274.12000000011</v>
      </c>
      <c r="AJ137" s="118">
        <f>U137-I137</f>
        <v>-178011.98999999976</v>
      </c>
      <c r="AK137" s="118">
        <f>V137-J137</f>
        <v>-493289.74000000022</v>
      </c>
      <c r="AL137" s="118">
        <f>W137-K137</f>
        <v>-896327.49999999907</v>
      </c>
      <c r="AM137" s="118">
        <f>X137-L137</f>
        <v>-1009037.660000002</v>
      </c>
      <c r="AN137" s="118">
        <f>Y137-M137</f>
        <v>152959.13999999873</v>
      </c>
      <c r="AO137" s="118">
        <f>Z137-N137</f>
        <v>2429841.0199999996</v>
      </c>
      <c r="AP137" s="118">
        <f>AA137-O137</f>
        <v>2796819.7799999993</v>
      </c>
      <c r="AQ137" s="118">
        <f>AB137-P137</f>
        <v>-8090970.5099999998</v>
      </c>
      <c r="AR137" s="119"/>
      <c r="AS137" s="76">
        <f>AS119+AS126</f>
        <v>9055742.2800000012</v>
      </c>
    </row>
    <row r="138" spans="1:46" s="47" customFormat="1" x14ac:dyDescent="0.35">
      <c r="A138" s="171"/>
      <c r="B138" s="48" t="s">
        <v>41</v>
      </c>
      <c r="C138" s="115">
        <f t="shared" ref="C138:P138" si="126">C120+C127</f>
        <v>42362532.709999993</v>
      </c>
      <c r="D138" s="116">
        <f t="shared" si="126"/>
        <v>44904297.409999996</v>
      </c>
      <c r="E138" s="116">
        <f t="shared" si="126"/>
        <v>26224263.57</v>
      </c>
      <c r="F138" s="116">
        <f t="shared" si="126"/>
        <v>14676598.789999999</v>
      </c>
      <c r="G138" s="116">
        <f t="shared" si="126"/>
        <v>10105225.77</v>
      </c>
      <c r="H138" s="116">
        <f t="shared" si="126"/>
        <v>12178849.59</v>
      </c>
      <c r="I138" s="116">
        <f t="shared" si="126"/>
        <v>12004568.08</v>
      </c>
      <c r="J138" s="116">
        <f t="shared" si="126"/>
        <v>14554830.49</v>
      </c>
      <c r="K138" s="116">
        <f t="shared" si="126"/>
        <v>16824242.5</v>
      </c>
      <c r="L138" s="116">
        <f t="shared" si="126"/>
        <v>36343960.830000006</v>
      </c>
      <c r="M138" s="116">
        <f t="shared" si="126"/>
        <v>39096982.890000001</v>
      </c>
      <c r="N138" s="117">
        <f t="shared" si="126"/>
        <v>35853103.350000001</v>
      </c>
      <c r="O138" s="115">
        <f t="shared" si="126"/>
        <v>36382624.210000001</v>
      </c>
      <c r="P138" s="116">
        <f t="shared" si="126"/>
        <v>30857092.140000001</v>
      </c>
      <c r="Q138" s="116">
        <f t="shared" ref="Q138:R138" si="127">Q120+Q127</f>
        <v>24040222.290000003</v>
      </c>
      <c r="R138" s="116">
        <f t="shared" si="127"/>
        <v>12558087.49</v>
      </c>
      <c r="S138" s="116">
        <f t="shared" ref="S138:T138" si="128">S120+S127</f>
        <v>10102234.390000001</v>
      </c>
      <c r="T138" s="116">
        <f t="shared" si="128"/>
        <v>11154973.950000001</v>
      </c>
      <c r="U138" s="116">
        <f t="shared" ref="U138:V138" si="129">U120+U127</f>
        <v>8991330.0099999998</v>
      </c>
      <c r="V138" s="116">
        <f t="shared" si="129"/>
        <v>10981073</v>
      </c>
      <c r="W138" s="116">
        <f t="shared" ref="W138:X138" si="130">W120+W127</f>
        <v>16387588.699999999</v>
      </c>
      <c r="X138" s="116">
        <f t="shared" si="130"/>
        <v>32046574.41</v>
      </c>
      <c r="Y138" s="116">
        <v>39726696</v>
      </c>
      <c r="Z138" s="236">
        <v>42231705</v>
      </c>
      <c r="AA138" s="236">
        <v>39499627.799999997</v>
      </c>
      <c r="AB138" s="236"/>
      <c r="AC138" s="117"/>
      <c r="AD138" s="44">
        <f>O138-C138</f>
        <v>-5979908.4999999925</v>
      </c>
      <c r="AE138" s="118">
        <f>P138-D138</f>
        <v>-14047205.269999996</v>
      </c>
      <c r="AF138" s="118">
        <f>Q138-E138</f>
        <v>-2184041.2799999975</v>
      </c>
      <c r="AG138" s="118">
        <f>R138-F138</f>
        <v>-2118511.2999999989</v>
      </c>
      <c r="AH138" s="118">
        <f>S138-G138</f>
        <v>-2991.3799999989569</v>
      </c>
      <c r="AI138" s="118">
        <f>T138-H138</f>
        <v>-1023875.6399999987</v>
      </c>
      <c r="AJ138" s="118">
        <f>U138-I138</f>
        <v>-3013238.0700000003</v>
      </c>
      <c r="AK138" s="118">
        <f>V138-J138</f>
        <v>-3573757.49</v>
      </c>
      <c r="AL138" s="118">
        <f>W138-K138</f>
        <v>-436653.80000000075</v>
      </c>
      <c r="AM138" s="118">
        <f>X138-L138</f>
        <v>-4297386.4200000055</v>
      </c>
      <c r="AN138" s="118">
        <f>Y138-M138</f>
        <v>629713.1099999994</v>
      </c>
      <c r="AO138" s="118">
        <f>Z138-N138</f>
        <v>6378601.6499999985</v>
      </c>
      <c r="AP138" s="118">
        <f>AA138-O138</f>
        <v>3117003.5899999961</v>
      </c>
      <c r="AQ138" s="118">
        <f>AB138-P138</f>
        <v>-30857092.140000001</v>
      </c>
      <c r="AR138" s="119"/>
      <c r="AS138" s="76">
        <f>AS120+AS127</f>
        <v>31019774.859999999</v>
      </c>
    </row>
    <row r="139" spans="1:46" s="152" customFormat="1" ht="15" thickBot="1" x14ac:dyDescent="0.4">
      <c r="A139" s="172"/>
      <c r="B139" s="63" t="s">
        <v>42</v>
      </c>
      <c r="C139" s="147">
        <f>SUM(C130:C138)</f>
        <v>197116284.44</v>
      </c>
      <c r="D139" s="148">
        <f t="shared" ref="D139:U139" si="131">SUM(D130:D138)</f>
        <v>145974484.10999998</v>
      </c>
      <c r="E139" s="148">
        <f t="shared" si="131"/>
        <v>86383862.180000007</v>
      </c>
      <c r="F139" s="148">
        <f t="shared" si="131"/>
        <v>46408955.569999993</v>
      </c>
      <c r="G139" s="148">
        <f t="shared" si="131"/>
        <v>33767323.379999995</v>
      </c>
      <c r="H139" s="148">
        <f t="shared" si="131"/>
        <v>34587393.519999996</v>
      </c>
      <c r="I139" s="148">
        <f t="shared" si="131"/>
        <v>33188229.339999996</v>
      </c>
      <c r="J139" s="148">
        <f t="shared" si="131"/>
        <v>47439870.630000003</v>
      </c>
      <c r="K139" s="148">
        <f t="shared" si="131"/>
        <v>77023036.530000001</v>
      </c>
      <c r="L139" s="148">
        <f t="shared" si="131"/>
        <v>182164294.73000002</v>
      </c>
      <c r="M139" s="148">
        <f t="shared" si="131"/>
        <v>196108639.05000001</v>
      </c>
      <c r="N139" s="149">
        <f t="shared" si="131"/>
        <v>174650121.38999999</v>
      </c>
      <c r="O139" s="147">
        <f t="shared" si="131"/>
        <v>165128890.71000001</v>
      </c>
      <c r="P139" s="148">
        <f t="shared" si="131"/>
        <v>132662518.83000001</v>
      </c>
      <c r="Q139" s="148">
        <f t="shared" si="131"/>
        <v>94581221.000000015</v>
      </c>
      <c r="R139" s="148">
        <f t="shared" si="131"/>
        <v>43309069.740000002</v>
      </c>
      <c r="S139" s="148">
        <f t="shared" si="131"/>
        <v>35390040.329999998</v>
      </c>
      <c r="T139" s="148">
        <f t="shared" si="131"/>
        <v>31710280.140000008</v>
      </c>
      <c r="U139" s="148">
        <f t="shared" si="131"/>
        <v>31729273.439999998</v>
      </c>
      <c r="V139" s="148">
        <f t="shared" ref="V139" si="132">SUM(V130:V138)</f>
        <v>39553952</v>
      </c>
      <c r="W139" s="148">
        <f>SUM(W130+W133+W136+W137+W138)</f>
        <v>75206662.049999997</v>
      </c>
      <c r="X139" s="148">
        <f>SUM(X130+X133+X136+X137+X138)</f>
        <v>164863885.33000001</v>
      </c>
      <c r="Y139" s="148">
        <f t="shared" ref="Y139:AA139" si="133">SUM(Y130+Y133+Y136+Y137+Y138)</f>
        <v>203131051</v>
      </c>
      <c r="Z139" s="148">
        <f t="shared" si="133"/>
        <v>215532223</v>
      </c>
      <c r="AA139" s="148">
        <f t="shared" si="133"/>
        <v>206581258.21999997</v>
      </c>
      <c r="AB139" s="235"/>
      <c r="AC139" s="149"/>
      <c r="AD139" s="45">
        <f>SUM(AD130:AD138)</f>
        <v>-31987393.730000004</v>
      </c>
      <c r="AE139" s="150">
        <f t="shared" ref="AE139:AF139" si="134">SUM(AE130:AE138)</f>
        <v>-13311965.279999996</v>
      </c>
      <c r="AF139" s="150">
        <f t="shared" si="134"/>
        <v>8197358.8200000003</v>
      </c>
      <c r="AG139" s="150">
        <f t="shared" ref="AG139:AH139" si="135">SUM(AG130:AG138)</f>
        <v>-3099885.8299999959</v>
      </c>
      <c r="AH139" s="150">
        <f t="shared" si="135"/>
        <v>1622716.9499999974</v>
      </c>
      <c r="AI139" s="150">
        <f t="shared" ref="AI139:AJ139" si="136">SUM(AI130:AI138)</f>
        <v>-2877113.3799999971</v>
      </c>
      <c r="AJ139" s="150">
        <f t="shared" si="136"/>
        <v>-1458955.9000000008</v>
      </c>
      <c r="AK139" s="150">
        <f t="shared" ref="AK139:AL139" si="137">SUM(AK130:AK138)</f>
        <v>-7885918.6299999999</v>
      </c>
      <c r="AL139" s="150">
        <f t="shared" si="137"/>
        <v>-1816374.4799999958</v>
      </c>
      <c r="AM139" s="150">
        <f t="shared" ref="AM139:AN139" si="138">SUM(AM130:AM138)</f>
        <v>-17300409.399999999</v>
      </c>
      <c r="AN139" s="150">
        <f t="shared" si="138"/>
        <v>7022411.9499999955</v>
      </c>
      <c r="AO139" s="150">
        <f t="shared" ref="AO139:AP139" si="139">SUM(AO130:AO138)</f>
        <v>40882101.609999992</v>
      </c>
      <c r="AP139" s="150">
        <f t="shared" si="139"/>
        <v>41452367.510000005</v>
      </c>
      <c r="AQ139" s="150">
        <f t="shared" ref="AQ139" si="140">SUM(AQ130:AQ138)</f>
        <v>-132662518.83000001</v>
      </c>
      <c r="AR139" s="151"/>
      <c r="AS139" s="162">
        <f>AS130+AS133+AS136+AS137+AS138</f>
        <v>137095823.43000001</v>
      </c>
    </row>
    <row r="140" spans="1:46" s="47" customFormat="1" x14ac:dyDescent="0.35">
      <c r="A140" s="171">
        <f>+A129+1</f>
        <v>14</v>
      </c>
      <c r="B140" s="120" t="s">
        <v>315</v>
      </c>
      <c r="C140" s="109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1"/>
      <c r="O140" s="109"/>
      <c r="P140" s="110"/>
      <c r="Q140" s="110"/>
      <c r="R140" s="110"/>
      <c r="S140" s="110"/>
      <c r="T140" s="110"/>
      <c r="U140" s="231"/>
      <c r="V140" s="231"/>
      <c r="W140" s="231"/>
      <c r="X140" s="231"/>
      <c r="Y140" s="231"/>
      <c r="Z140" s="231"/>
      <c r="AA140" s="231"/>
      <c r="AB140" s="231"/>
      <c r="AC140" s="111"/>
      <c r="AD140" s="112"/>
      <c r="AE140" s="113"/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113"/>
      <c r="AP140" s="113"/>
      <c r="AQ140" s="113"/>
      <c r="AR140" s="114"/>
      <c r="AS140" s="112"/>
    </row>
    <row r="141" spans="1:46" s="47" customFormat="1" x14ac:dyDescent="0.35">
      <c r="A141" s="171"/>
      <c r="B141" s="48" t="s">
        <v>37</v>
      </c>
      <c r="C141" s="115">
        <v>101668016.55</v>
      </c>
      <c r="D141" s="116">
        <v>87058595.739999995</v>
      </c>
      <c r="E141" s="116">
        <v>66709424.939999998</v>
      </c>
      <c r="F141" s="44">
        <v>43300182.240000002</v>
      </c>
      <c r="G141" s="116">
        <v>36060381.759999998</v>
      </c>
      <c r="H141" s="116">
        <v>30883351.73</v>
      </c>
      <c r="I141" s="116">
        <v>28298200.129999999</v>
      </c>
      <c r="J141" s="116">
        <v>31160779.739999998</v>
      </c>
      <c r="K141" s="116">
        <v>33815876.659999996</v>
      </c>
      <c r="L141" s="116">
        <v>71941319.299999997</v>
      </c>
      <c r="M141" s="116">
        <v>93496744.689999998</v>
      </c>
      <c r="N141" s="117">
        <v>89382464.010000005</v>
      </c>
      <c r="O141" s="115">
        <v>95294514.189999998</v>
      </c>
      <c r="P141" s="116">
        <v>75102143.739999995</v>
      </c>
      <c r="Q141" s="116">
        <v>67313133.049999997</v>
      </c>
      <c r="R141" s="116">
        <v>43657327.990000002</v>
      </c>
      <c r="S141" s="116">
        <v>32215647.620000001</v>
      </c>
      <c r="T141" s="116">
        <v>28745761.850000001</v>
      </c>
      <c r="U141" s="236">
        <v>27429711.25</v>
      </c>
      <c r="V141" s="236">
        <v>28054343</v>
      </c>
      <c r="W141" s="236">
        <v>34701031.579999998</v>
      </c>
      <c r="X141" s="236">
        <v>67429866.790000007</v>
      </c>
      <c r="Y141" s="236">
        <v>85415001</v>
      </c>
      <c r="Z141" s="236">
        <v>99217608</v>
      </c>
      <c r="AA141" s="236">
        <v>119587407.59</v>
      </c>
      <c r="AB141" s="236"/>
      <c r="AC141" s="117"/>
      <c r="AD141" s="44">
        <f>O141-C141</f>
        <v>-6373502.3599999994</v>
      </c>
      <c r="AE141" s="118">
        <f>P141-D141</f>
        <v>-11956452</v>
      </c>
      <c r="AF141" s="118">
        <f>Q141-E141</f>
        <v>603708.1099999994</v>
      </c>
      <c r="AG141" s="118">
        <f>R141-F141</f>
        <v>357145.75</v>
      </c>
      <c r="AH141" s="118">
        <f>S141-G141</f>
        <v>-3844734.1399999969</v>
      </c>
      <c r="AI141" s="118">
        <f>T141-H141</f>
        <v>-2137589.879999999</v>
      </c>
      <c r="AJ141" s="118">
        <f>U141-I141</f>
        <v>-868488.87999999896</v>
      </c>
      <c r="AK141" s="118">
        <f>V141-J141</f>
        <v>-3106436.7399999984</v>
      </c>
      <c r="AL141" s="118">
        <f>W141-K141</f>
        <v>885154.92000000179</v>
      </c>
      <c r="AM141" s="118">
        <f>X141-L141</f>
        <v>-4511452.5099999905</v>
      </c>
      <c r="AN141" s="118">
        <f>Y141-M141</f>
        <v>-8081743.6899999976</v>
      </c>
      <c r="AO141" s="118">
        <f>Z141-N141</f>
        <v>9835143.9899999946</v>
      </c>
      <c r="AP141" s="118">
        <f>AA141-O141</f>
        <v>24292893.400000006</v>
      </c>
      <c r="AQ141" s="118">
        <f>AB141-P141</f>
        <v>-75102143.739999995</v>
      </c>
      <c r="AR141" s="119"/>
      <c r="AS141" s="76">
        <f>AT141</f>
        <v>83179662.810000002</v>
      </c>
      <c r="AT141" s="236">
        <v>83179662.810000002</v>
      </c>
    </row>
    <row r="142" spans="1:46" s="47" customFormat="1" x14ac:dyDescent="0.35">
      <c r="A142" s="171"/>
      <c r="B142" s="48" t="s">
        <v>38</v>
      </c>
      <c r="C142" s="115">
        <v>5440644.79</v>
      </c>
      <c r="D142" s="116">
        <v>5342614.6500000004</v>
      </c>
      <c r="E142" s="116">
        <v>4026889.16</v>
      </c>
      <c r="F142" s="44">
        <v>3923400.13</v>
      </c>
      <c r="G142" s="116">
        <v>2305804.96</v>
      </c>
      <c r="H142" s="116">
        <v>1958759.6</v>
      </c>
      <c r="I142" s="116">
        <v>1846890.77</v>
      </c>
      <c r="J142" s="116">
        <v>1981765.36</v>
      </c>
      <c r="K142" s="116">
        <v>1801779.46</v>
      </c>
      <c r="L142" s="116">
        <v>2583385.83</v>
      </c>
      <c r="M142" s="116">
        <v>4666823.88</v>
      </c>
      <c r="N142" s="117">
        <v>5536571.4699999997</v>
      </c>
      <c r="O142" s="115">
        <v>4733750.07</v>
      </c>
      <c r="P142" s="116">
        <v>3818080.53</v>
      </c>
      <c r="Q142" s="116">
        <v>4070389.04</v>
      </c>
      <c r="R142" s="116">
        <v>2772278.2</v>
      </c>
      <c r="S142" s="116">
        <v>2246019.2000000002</v>
      </c>
      <c r="T142" s="116">
        <v>1894810.8</v>
      </c>
      <c r="U142" s="236">
        <v>1722441.22</v>
      </c>
      <c r="V142" s="236">
        <v>1600571</v>
      </c>
      <c r="W142" s="236">
        <v>1692789.13</v>
      </c>
      <c r="X142" s="236">
        <v>2725212.09</v>
      </c>
      <c r="Y142" s="236">
        <v>4265538</v>
      </c>
      <c r="Z142" s="236">
        <v>5704563</v>
      </c>
      <c r="AA142" s="236">
        <v>7474180.96</v>
      </c>
      <c r="AB142" s="236"/>
      <c r="AC142" s="117"/>
      <c r="AD142" s="44">
        <f>O142-C142</f>
        <v>-706894.71999999974</v>
      </c>
      <c r="AE142" s="118">
        <f>P142-D142</f>
        <v>-1524534.1200000006</v>
      </c>
      <c r="AF142" s="118">
        <f>Q142-E142</f>
        <v>43499.879999999888</v>
      </c>
      <c r="AG142" s="118">
        <f>R142-F142</f>
        <v>-1151121.9299999997</v>
      </c>
      <c r="AH142" s="118">
        <f>S142-G142</f>
        <v>-59785.759999999776</v>
      </c>
      <c r="AI142" s="118">
        <f>T142-H142</f>
        <v>-63948.800000000047</v>
      </c>
      <c r="AJ142" s="118">
        <f>U142-I142</f>
        <v>-124449.55000000005</v>
      </c>
      <c r="AK142" s="118">
        <f>V142-J142</f>
        <v>-381194.3600000001</v>
      </c>
      <c r="AL142" s="118">
        <f>W142-K142</f>
        <v>-108990.33000000007</v>
      </c>
      <c r="AM142" s="118">
        <f>X142-L142</f>
        <v>141826.25999999978</v>
      </c>
      <c r="AN142" s="118">
        <f>Y142-M142</f>
        <v>-401285.87999999989</v>
      </c>
      <c r="AO142" s="118">
        <f>Z142-N142</f>
        <v>167991.53000000026</v>
      </c>
      <c r="AP142" s="118">
        <f>AA142-O142</f>
        <v>2740430.8899999997</v>
      </c>
      <c r="AQ142" s="118">
        <f>AB142-P142</f>
        <v>-3818080.53</v>
      </c>
      <c r="AR142" s="119"/>
      <c r="AS142" s="76">
        <f t="shared" ref="AS142:AS145" si="141">AT142</f>
        <v>4651969.6100000003</v>
      </c>
      <c r="AT142" s="236">
        <v>4651969.6100000003</v>
      </c>
    </row>
    <row r="143" spans="1:46" s="47" customFormat="1" x14ac:dyDescent="0.35">
      <c r="A143" s="171"/>
      <c r="B143" s="48" t="s">
        <v>39</v>
      </c>
      <c r="C143" s="115">
        <v>13394682.77</v>
      </c>
      <c r="D143" s="116">
        <v>11600996.93</v>
      </c>
      <c r="E143" s="116">
        <v>9074922.5099999998</v>
      </c>
      <c r="F143" s="44">
        <v>4869242.99</v>
      </c>
      <c r="G143" s="116">
        <v>3748597.27</v>
      </c>
      <c r="H143" s="116">
        <v>3059845.46</v>
      </c>
      <c r="I143" s="116">
        <v>2815540.24</v>
      </c>
      <c r="J143" s="116">
        <v>3096305.74</v>
      </c>
      <c r="K143" s="116">
        <v>3385448.35</v>
      </c>
      <c r="L143" s="116">
        <v>7010178.9900000002</v>
      </c>
      <c r="M143" s="116">
        <v>12190081.4</v>
      </c>
      <c r="N143" s="117">
        <v>10434259.210000001</v>
      </c>
      <c r="O143" s="115">
        <v>11585419.32</v>
      </c>
      <c r="P143" s="116">
        <v>7447046.3200000003</v>
      </c>
      <c r="Q143" s="116">
        <v>7301485.71</v>
      </c>
      <c r="R143" s="116">
        <v>5100340.33</v>
      </c>
      <c r="S143" s="116">
        <v>3517847.82</v>
      </c>
      <c r="T143" s="116">
        <v>2597276.92</v>
      </c>
      <c r="U143" s="236">
        <v>2513034.29</v>
      </c>
      <c r="V143" s="236">
        <v>2440038</v>
      </c>
      <c r="W143" s="236">
        <v>3129945.06</v>
      </c>
      <c r="X143" s="236">
        <v>6147314.4000000004</v>
      </c>
      <c r="Y143" s="236">
        <v>8785946</v>
      </c>
      <c r="Z143" s="236">
        <v>11340189</v>
      </c>
      <c r="AA143" s="236">
        <v>15528013.77</v>
      </c>
      <c r="AB143" s="236"/>
      <c r="AC143" s="117"/>
      <c r="AD143" s="44">
        <f>O143-C143</f>
        <v>-1809263.4499999993</v>
      </c>
      <c r="AE143" s="118">
        <f>P143-D143</f>
        <v>-4153950.6099999994</v>
      </c>
      <c r="AF143" s="118">
        <f>Q143-E143</f>
        <v>-1773436.7999999998</v>
      </c>
      <c r="AG143" s="118">
        <f>R143-F143</f>
        <v>231097.33999999985</v>
      </c>
      <c r="AH143" s="118">
        <f>S143-G143</f>
        <v>-230749.45000000019</v>
      </c>
      <c r="AI143" s="118">
        <f>T143-H143</f>
        <v>-462568.54000000004</v>
      </c>
      <c r="AJ143" s="118">
        <f>U143-I143</f>
        <v>-302505.95000000019</v>
      </c>
      <c r="AK143" s="118">
        <f>V143-J143</f>
        <v>-656267.74000000022</v>
      </c>
      <c r="AL143" s="118">
        <f>W143-K143</f>
        <v>-255503.29000000004</v>
      </c>
      <c r="AM143" s="118">
        <f>X143-L143</f>
        <v>-862864.58999999985</v>
      </c>
      <c r="AN143" s="118">
        <f>Y143-M143</f>
        <v>-3404135.4000000004</v>
      </c>
      <c r="AO143" s="118">
        <f>Z143-N143</f>
        <v>905929.78999999911</v>
      </c>
      <c r="AP143" s="118">
        <f>AA143-O143</f>
        <v>3942594.4499999993</v>
      </c>
      <c r="AQ143" s="118">
        <f>AB143-P143</f>
        <v>-7447046.3200000003</v>
      </c>
      <c r="AR143" s="119"/>
      <c r="AS143" s="76">
        <f t="shared" si="141"/>
        <v>10148477.109999999</v>
      </c>
      <c r="AT143" s="236">
        <v>10148477.109999999</v>
      </c>
    </row>
    <row r="144" spans="1:46" s="47" customFormat="1" x14ac:dyDescent="0.35">
      <c r="A144" s="171"/>
      <c r="B144" s="48" t="s">
        <v>40</v>
      </c>
      <c r="C144" s="115">
        <v>14158656.67</v>
      </c>
      <c r="D144" s="116">
        <v>12488420.199999999</v>
      </c>
      <c r="E144" s="116">
        <v>9926474.7699999996</v>
      </c>
      <c r="F144" s="44">
        <v>5282538.0599999996</v>
      </c>
      <c r="G144" s="116">
        <v>4138957.01</v>
      </c>
      <c r="H144" s="116">
        <v>3254792.95</v>
      </c>
      <c r="I144" s="116">
        <v>3231719.21</v>
      </c>
      <c r="J144" s="116">
        <v>3444213.33</v>
      </c>
      <c r="K144" s="116">
        <v>3527802.57</v>
      </c>
      <c r="L144" s="116">
        <v>7178262.7300000004</v>
      </c>
      <c r="M144" s="116">
        <v>12926449.300000001</v>
      </c>
      <c r="N144" s="117">
        <v>10490174.09</v>
      </c>
      <c r="O144" s="115">
        <v>12575681.619999999</v>
      </c>
      <c r="P144" s="116">
        <v>7574983.0099999998</v>
      </c>
      <c r="Q144" s="116">
        <v>7920227.3499999996</v>
      </c>
      <c r="R144" s="116">
        <v>5457898.4199999999</v>
      </c>
      <c r="S144" s="116">
        <v>3656978.53</v>
      </c>
      <c r="T144" s="116">
        <v>2444560.7400000002</v>
      </c>
      <c r="U144" s="236">
        <v>2470294.84</v>
      </c>
      <c r="V144" s="236">
        <v>2483308</v>
      </c>
      <c r="W144" s="236">
        <v>3357675.66</v>
      </c>
      <c r="X144" s="236">
        <v>6458146.5</v>
      </c>
      <c r="Y144" s="236">
        <v>8831219</v>
      </c>
      <c r="Z144" s="236">
        <v>11312571</v>
      </c>
      <c r="AA144" s="236">
        <v>16474129.060000001</v>
      </c>
      <c r="AB144" s="236"/>
      <c r="AC144" s="117"/>
      <c r="AD144" s="44">
        <f>O144-C144</f>
        <v>-1582975.0500000007</v>
      </c>
      <c r="AE144" s="118">
        <f>P144-D144</f>
        <v>-4913437.1899999995</v>
      </c>
      <c r="AF144" s="118">
        <f>Q144-E144</f>
        <v>-2006247.42</v>
      </c>
      <c r="AG144" s="118">
        <f>R144-F144</f>
        <v>175360.36000000034</v>
      </c>
      <c r="AH144" s="118">
        <f>S144-G144</f>
        <v>-481978.48</v>
      </c>
      <c r="AI144" s="118">
        <f>T144-H144</f>
        <v>-810232.21</v>
      </c>
      <c r="AJ144" s="118">
        <f>U144-I144</f>
        <v>-761424.37000000011</v>
      </c>
      <c r="AK144" s="118">
        <f>V144-J144</f>
        <v>-960905.33000000007</v>
      </c>
      <c r="AL144" s="118">
        <f>W144-K144</f>
        <v>-170126.90999999968</v>
      </c>
      <c r="AM144" s="118">
        <f>X144-L144</f>
        <v>-720116.23000000045</v>
      </c>
      <c r="AN144" s="118">
        <f>Y144-M144</f>
        <v>-4095230.3000000007</v>
      </c>
      <c r="AO144" s="118">
        <f>Z144-N144</f>
        <v>822396.91000000015</v>
      </c>
      <c r="AP144" s="118">
        <f>AA144-O144</f>
        <v>3898447.4400000013</v>
      </c>
      <c r="AQ144" s="118">
        <f>AB144-P144</f>
        <v>-7574983.0099999998</v>
      </c>
      <c r="AR144" s="119"/>
      <c r="AS144" s="76">
        <f t="shared" si="141"/>
        <v>10502583.66</v>
      </c>
      <c r="AT144" s="236">
        <v>10502583.66</v>
      </c>
    </row>
    <row r="145" spans="1:46" s="47" customFormat="1" x14ac:dyDescent="0.35">
      <c r="A145" s="171"/>
      <c r="B145" s="48" t="s">
        <v>41</v>
      </c>
      <c r="C145" s="115">
        <v>39521513</v>
      </c>
      <c r="D145" s="116">
        <v>42548758.5</v>
      </c>
      <c r="E145" s="116">
        <v>40827416.32</v>
      </c>
      <c r="F145" s="44">
        <v>19470930.890000001</v>
      </c>
      <c r="G145" s="116">
        <v>15354994.08</v>
      </c>
      <c r="H145" s="116">
        <v>11766140.560000001</v>
      </c>
      <c r="I145" s="116">
        <v>13780022.17</v>
      </c>
      <c r="J145" s="116">
        <v>13356349.02</v>
      </c>
      <c r="K145" s="116">
        <v>11466608.050000001</v>
      </c>
      <c r="L145" s="116">
        <v>22124979.52</v>
      </c>
      <c r="M145" s="116">
        <v>43373269.75</v>
      </c>
      <c r="N145" s="117">
        <v>31256679.75</v>
      </c>
      <c r="O145" s="115">
        <v>42841984.869999997</v>
      </c>
      <c r="P145" s="116">
        <v>29329761.100000001</v>
      </c>
      <c r="Q145" s="116">
        <v>27174942.690000001</v>
      </c>
      <c r="R145" s="116">
        <v>23492080.16</v>
      </c>
      <c r="S145" s="116">
        <v>13075482.15</v>
      </c>
      <c r="T145" s="116">
        <v>10080366.09</v>
      </c>
      <c r="U145" s="236">
        <v>9353732.0899999999</v>
      </c>
      <c r="V145" s="236">
        <v>9779089</v>
      </c>
      <c r="W145" s="236">
        <v>13042654.33</v>
      </c>
      <c r="X145" s="236">
        <v>20512692.969999999</v>
      </c>
      <c r="Y145" s="236">
        <v>29732564</v>
      </c>
      <c r="Z145" s="236">
        <v>36492960</v>
      </c>
      <c r="AA145" s="236">
        <v>51304579.939999998</v>
      </c>
      <c r="AB145" s="236"/>
      <c r="AC145" s="117"/>
      <c r="AD145" s="44">
        <f>O145-C145</f>
        <v>3320471.8699999973</v>
      </c>
      <c r="AE145" s="118">
        <f>P145-D145</f>
        <v>-13218997.399999999</v>
      </c>
      <c r="AF145" s="118">
        <f>Q145-E145</f>
        <v>-13652473.629999999</v>
      </c>
      <c r="AG145" s="118">
        <f>R145-F145</f>
        <v>4021149.2699999996</v>
      </c>
      <c r="AH145" s="118">
        <f>S145-G145</f>
        <v>-2279511.9299999997</v>
      </c>
      <c r="AI145" s="118">
        <f>T145-H145</f>
        <v>-1685774.4700000007</v>
      </c>
      <c r="AJ145" s="118">
        <f>U145-I145</f>
        <v>-4426290.08</v>
      </c>
      <c r="AK145" s="118">
        <f>V145-J145</f>
        <v>-3577260.0199999996</v>
      </c>
      <c r="AL145" s="118">
        <f>W145-K145</f>
        <v>1576046.2799999993</v>
      </c>
      <c r="AM145" s="118">
        <f>X145-L145</f>
        <v>-1612286.5500000007</v>
      </c>
      <c r="AN145" s="118">
        <f>Y145-M145</f>
        <v>-13640705.75</v>
      </c>
      <c r="AO145" s="118">
        <f>Z145-N145</f>
        <v>5236280.25</v>
      </c>
      <c r="AP145" s="118">
        <f>AA145-O145</f>
        <v>8462595.0700000003</v>
      </c>
      <c r="AQ145" s="118">
        <f>AB145-P145</f>
        <v>-29329761.100000001</v>
      </c>
      <c r="AR145" s="119"/>
      <c r="AS145" s="76">
        <f t="shared" si="141"/>
        <v>36080386.18</v>
      </c>
      <c r="AT145" s="236">
        <v>36080386.18</v>
      </c>
    </row>
    <row r="146" spans="1:46" s="152" customFormat="1" x14ac:dyDescent="0.35">
      <c r="A146" s="172"/>
      <c r="B146" s="48" t="s">
        <v>42</v>
      </c>
      <c r="C146" s="153">
        <f>SUM(C141:C145)</f>
        <v>174183513.78</v>
      </c>
      <c r="D146" s="154">
        <f t="shared" ref="D146:X146" si="142">SUM(D141:D145)</f>
        <v>159039386.01999998</v>
      </c>
      <c r="E146" s="154">
        <f t="shared" si="142"/>
        <v>130565127.69999999</v>
      </c>
      <c r="F146" s="155">
        <f t="shared" si="142"/>
        <v>76846294.310000002</v>
      </c>
      <c r="G146" s="154">
        <f t="shared" si="142"/>
        <v>61608735.079999998</v>
      </c>
      <c r="H146" s="154">
        <f t="shared" si="142"/>
        <v>50922890.300000004</v>
      </c>
      <c r="I146" s="154">
        <f t="shared" si="142"/>
        <v>49972372.520000003</v>
      </c>
      <c r="J146" s="154">
        <f t="shared" si="142"/>
        <v>53039413.189999998</v>
      </c>
      <c r="K146" s="154">
        <f t="shared" si="142"/>
        <v>53997515.090000004</v>
      </c>
      <c r="L146" s="154">
        <f t="shared" si="142"/>
        <v>110838126.36999999</v>
      </c>
      <c r="M146" s="154">
        <f t="shared" si="142"/>
        <v>166653369.01999998</v>
      </c>
      <c r="N146" s="156">
        <f t="shared" si="142"/>
        <v>147100148.53</v>
      </c>
      <c r="O146" s="153">
        <f t="shared" si="142"/>
        <v>167031350.06999999</v>
      </c>
      <c r="P146" s="154">
        <f t="shared" si="142"/>
        <v>123272014.70000002</v>
      </c>
      <c r="Q146" s="154">
        <f t="shared" si="142"/>
        <v>113780177.83999999</v>
      </c>
      <c r="R146" s="154">
        <f t="shared" si="142"/>
        <v>80479925.100000009</v>
      </c>
      <c r="S146" s="154">
        <f t="shared" si="142"/>
        <v>54711975.32</v>
      </c>
      <c r="T146" s="154">
        <f t="shared" si="142"/>
        <v>45762776.400000006</v>
      </c>
      <c r="U146" s="154">
        <f t="shared" si="142"/>
        <v>43489213.689999998</v>
      </c>
      <c r="V146" s="154">
        <f t="shared" si="142"/>
        <v>44357349</v>
      </c>
      <c r="W146" s="154">
        <f t="shared" si="142"/>
        <v>55924095.760000005</v>
      </c>
      <c r="X146" s="154">
        <f t="shared" si="142"/>
        <v>103273232.75000001</v>
      </c>
      <c r="Y146" s="154">
        <v>137030268</v>
      </c>
      <c r="Z146" s="281">
        <v>164067891</v>
      </c>
      <c r="AA146" s="154">
        <f t="shared" ref="AA146" si="143">SUM(AA141:AA145)</f>
        <v>210368311.31999999</v>
      </c>
      <c r="AB146" s="281"/>
      <c r="AC146" s="156"/>
      <c r="AD146" s="155">
        <f t="shared" si="95"/>
        <v>-7152163.7100000009</v>
      </c>
      <c r="AE146" s="157">
        <f t="shared" ref="AE146:AF146" si="144">SUM(AE141:AE145)</f>
        <v>-35767371.32</v>
      </c>
      <c r="AF146" s="157">
        <f t="shared" si="144"/>
        <v>-16784949.859999999</v>
      </c>
      <c r="AG146" s="157">
        <f t="shared" ref="AG146:AH146" si="145">SUM(AG141:AG145)</f>
        <v>3633630.79</v>
      </c>
      <c r="AH146" s="157">
        <f t="shared" si="145"/>
        <v>-6896759.7599999961</v>
      </c>
      <c r="AI146" s="157">
        <f t="shared" ref="AI146:AJ146" si="146">SUM(AI141:AI145)</f>
        <v>-5160113.8999999994</v>
      </c>
      <c r="AJ146" s="157">
        <f t="shared" si="146"/>
        <v>-6483158.8299999991</v>
      </c>
      <c r="AK146" s="157">
        <f t="shared" ref="AK146:AL146" si="147">SUM(AK141:AK145)</f>
        <v>-8682064.1899999976</v>
      </c>
      <c r="AL146" s="157">
        <f t="shared" si="147"/>
        <v>1926580.6700000013</v>
      </c>
      <c r="AM146" s="157">
        <f t="shared" ref="AM146:AN146" si="148">SUM(AM141:AM145)</f>
        <v>-7564893.6199999917</v>
      </c>
      <c r="AN146" s="157">
        <f t="shared" si="148"/>
        <v>-29623101.019999996</v>
      </c>
      <c r="AO146" s="157">
        <f t="shared" ref="AO146:AP146" si="149">SUM(AO141:AO145)</f>
        <v>16967742.469999995</v>
      </c>
      <c r="AP146" s="157">
        <f t="shared" si="149"/>
        <v>43336961.250000007</v>
      </c>
      <c r="AQ146" s="157">
        <f t="shared" ref="AQ146" si="150">SUM(AQ141:AQ145)</f>
        <v>-123272014.70000002</v>
      </c>
      <c r="AR146" s="158"/>
      <c r="AS146" s="55">
        <f t="shared" ref="AS146:AT160" si="151">SUM(AS141:AS145)</f>
        <v>144563079.37</v>
      </c>
      <c r="AT146" s="154">
        <f t="shared" si="151"/>
        <v>144563079.37</v>
      </c>
    </row>
    <row r="147" spans="1:46" s="71" customFormat="1" x14ac:dyDescent="0.35">
      <c r="A147" s="171">
        <f>+A140+1</f>
        <v>15</v>
      </c>
      <c r="B147" s="102" t="s">
        <v>32</v>
      </c>
      <c r="C147" s="103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5"/>
      <c r="O147" s="103"/>
      <c r="P147" s="104"/>
      <c r="Q147" s="104"/>
      <c r="R147" s="104"/>
      <c r="S147" s="104"/>
      <c r="T147" s="104"/>
      <c r="U147" s="230"/>
      <c r="V147" s="230"/>
      <c r="W147" s="230"/>
      <c r="X147" s="230"/>
      <c r="Y147" s="230"/>
      <c r="Z147" s="230"/>
      <c r="AA147" s="230"/>
      <c r="AB147" s="230"/>
      <c r="AC147" s="105"/>
      <c r="AD147" s="106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8"/>
      <c r="AS147" s="106"/>
      <c r="AT147" s="230"/>
    </row>
    <row r="148" spans="1:46" s="71" customFormat="1" x14ac:dyDescent="0.35">
      <c r="A148" s="171"/>
      <c r="B148" s="72" t="s">
        <v>37</v>
      </c>
      <c r="C148" s="121">
        <v>466171</v>
      </c>
      <c r="D148" s="122">
        <v>470358</v>
      </c>
      <c r="E148" s="122">
        <v>479130</v>
      </c>
      <c r="F148" s="43">
        <v>432720</v>
      </c>
      <c r="G148" s="122">
        <v>477543</v>
      </c>
      <c r="H148" s="122">
        <v>457620</v>
      </c>
      <c r="I148" s="122">
        <v>450435</v>
      </c>
      <c r="J148" s="122">
        <v>513550</v>
      </c>
      <c r="K148" s="122">
        <v>453570</v>
      </c>
      <c r="L148" s="122">
        <v>515781</v>
      </c>
      <c r="M148" s="122">
        <v>523756</v>
      </c>
      <c r="N148" s="123">
        <v>490289</v>
      </c>
      <c r="O148" s="121">
        <v>549757</v>
      </c>
      <c r="P148" s="122">
        <v>502822</v>
      </c>
      <c r="Q148" s="122">
        <v>526601</v>
      </c>
      <c r="R148" s="122">
        <v>516246</v>
      </c>
      <c r="S148" s="122">
        <v>504786</v>
      </c>
      <c r="T148" s="122">
        <v>495632</v>
      </c>
      <c r="U148" s="237">
        <v>497113</v>
      </c>
      <c r="V148" s="237">
        <v>490111</v>
      </c>
      <c r="W148" s="237">
        <v>483403</v>
      </c>
      <c r="X148" s="237">
        <v>531979</v>
      </c>
      <c r="Y148" s="237">
        <v>472742</v>
      </c>
      <c r="Z148" s="237">
        <v>493324</v>
      </c>
      <c r="AA148" s="237">
        <v>572258</v>
      </c>
      <c r="AB148" s="237"/>
      <c r="AC148" s="123"/>
      <c r="AD148" s="43">
        <f>O148-C148</f>
        <v>83586</v>
      </c>
      <c r="AE148" s="124">
        <f>P148-D148</f>
        <v>32464</v>
      </c>
      <c r="AF148" s="124">
        <f>Q148-E148</f>
        <v>47471</v>
      </c>
      <c r="AG148" s="124">
        <f>R148-F148</f>
        <v>83526</v>
      </c>
      <c r="AH148" s="124">
        <f>S148-G148</f>
        <v>27243</v>
      </c>
      <c r="AI148" s="124">
        <f>T148-H148</f>
        <v>38012</v>
      </c>
      <c r="AJ148" s="124">
        <f>U148-I148</f>
        <v>46678</v>
      </c>
      <c r="AK148" s="124">
        <f>V148-J148</f>
        <v>-23439</v>
      </c>
      <c r="AL148" s="124">
        <f>W148-K148</f>
        <v>29833</v>
      </c>
      <c r="AM148" s="124">
        <f>X148-L148</f>
        <v>16198</v>
      </c>
      <c r="AN148" s="124">
        <f>Y148-M148</f>
        <v>-51014</v>
      </c>
      <c r="AO148" s="124">
        <f>Z148-N148</f>
        <v>3035</v>
      </c>
      <c r="AP148" s="124">
        <f>AA148-O148</f>
        <v>22501</v>
      </c>
      <c r="AQ148" s="124">
        <f>AB148-P148</f>
        <v>-502822</v>
      </c>
      <c r="AR148" s="125"/>
      <c r="AS148" s="76">
        <f t="shared" ref="AS148:AS152" si="152">AT148</f>
        <v>501592</v>
      </c>
      <c r="AT148" s="237">
        <v>501592</v>
      </c>
    </row>
    <row r="149" spans="1:46" s="71" customFormat="1" x14ac:dyDescent="0.35">
      <c r="A149" s="171"/>
      <c r="B149" s="72" t="s">
        <v>38</v>
      </c>
      <c r="C149" s="121">
        <v>33622</v>
      </c>
      <c r="D149" s="122">
        <v>35526</v>
      </c>
      <c r="E149" s="122">
        <v>32964</v>
      </c>
      <c r="F149" s="43">
        <v>36021</v>
      </c>
      <c r="G149" s="122">
        <v>27878</v>
      </c>
      <c r="H149" s="122">
        <v>26346</v>
      </c>
      <c r="I149" s="122">
        <v>26531</v>
      </c>
      <c r="J149" s="122">
        <v>29137</v>
      </c>
      <c r="K149" s="122">
        <v>25638</v>
      </c>
      <c r="L149" s="122">
        <v>27170</v>
      </c>
      <c r="M149" s="122">
        <v>34548</v>
      </c>
      <c r="N149" s="123">
        <v>36311</v>
      </c>
      <c r="O149" s="121">
        <v>34509</v>
      </c>
      <c r="P149" s="122">
        <v>32233</v>
      </c>
      <c r="Q149" s="122">
        <v>38779</v>
      </c>
      <c r="R149" s="122">
        <v>28750</v>
      </c>
      <c r="S149" s="122">
        <v>28584</v>
      </c>
      <c r="T149" s="122">
        <v>27750</v>
      </c>
      <c r="U149" s="237">
        <v>28631</v>
      </c>
      <c r="V149" s="237">
        <v>27908</v>
      </c>
      <c r="W149" s="237">
        <v>27950</v>
      </c>
      <c r="X149" s="237">
        <v>30814</v>
      </c>
      <c r="Y149" s="237">
        <v>34212</v>
      </c>
      <c r="Z149" s="237">
        <v>37490</v>
      </c>
      <c r="AA149" s="237">
        <v>47434</v>
      </c>
      <c r="AB149" s="237"/>
      <c r="AC149" s="123"/>
      <c r="AD149" s="43">
        <f>O149-C149</f>
        <v>887</v>
      </c>
      <c r="AE149" s="124">
        <f>P149-D149</f>
        <v>-3293</v>
      </c>
      <c r="AF149" s="124">
        <f>Q149-E149</f>
        <v>5815</v>
      </c>
      <c r="AG149" s="124">
        <f>R149-F149</f>
        <v>-7271</v>
      </c>
      <c r="AH149" s="124">
        <f>S149-G149</f>
        <v>706</v>
      </c>
      <c r="AI149" s="124">
        <f>T149-H149</f>
        <v>1404</v>
      </c>
      <c r="AJ149" s="124">
        <f>U149-I149</f>
        <v>2100</v>
      </c>
      <c r="AK149" s="124">
        <f>V149-J149</f>
        <v>-1229</v>
      </c>
      <c r="AL149" s="124">
        <f>W149-K149</f>
        <v>2312</v>
      </c>
      <c r="AM149" s="124">
        <f>X149-L149</f>
        <v>3644</v>
      </c>
      <c r="AN149" s="124">
        <f>Y149-M149</f>
        <v>-336</v>
      </c>
      <c r="AO149" s="124">
        <f>Z149-N149</f>
        <v>1179</v>
      </c>
      <c r="AP149" s="124">
        <f>AA149-O149</f>
        <v>12925</v>
      </c>
      <c r="AQ149" s="124">
        <f>AB149-P149</f>
        <v>-32233</v>
      </c>
      <c r="AR149" s="125"/>
      <c r="AS149" s="76">
        <f t="shared" si="152"/>
        <v>34947</v>
      </c>
      <c r="AT149" s="237">
        <v>34947</v>
      </c>
    </row>
    <row r="150" spans="1:46" s="71" customFormat="1" x14ac:dyDescent="0.35">
      <c r="A150" s="171"/>
      <c r="B150" s="72" t="s">
        <v>39</v>
      </c>
      <c r="C150" s="121">
        <v>30580</v>
      </c>
      <c r="D150" s="122">
        <v>30985</v>
      </c>
      <c r="E150" s="122">
        <v>33683</v>
      </c>
      <c r="F150" s="43">
        <v>28089</v>
      </c>
      <c r="G150" s="122">
        <v>30805</v>
      </c>
      <c r="H150" s="122">
        <v>29960</v>
      </c>
      <c r="I150" s="122">
        <v>28147</v>
      </c>
      <c r="J150" s="122">
        <v>32079</v>
      </c>
      <c r="K150" s="122">
        <v>27615</v>
      </c>
      <c r="L150" s="122">
        <v>30835</v>
      </c>
      <c r="M150" s="122">
        <v>35511</v>
      </c>
      <c r="N150" s="123">
        <v>29054</v>
      </c>
      <c r="O150" s="121">
        <v>34029</v>
      </c>
      <c r="P150" s="122">
        <v>27191</v>
      </c>
      <c r="Q150" s="122">
        <v>30862</v>
      </c>
      <c r="R150" s="122">
        <v>32031</v>
      </c>
      <c r="S150" s="122">
        <v>32763</v>
      </c>
      <c r="T150" s="122">
        <v>30043</v>
      </c>
      <c r="U150" s="237">
        <v>31359</v>
      </c>
      <c r="V150" s="237">
        <v>29516</v>
      </c>
      <c r="W150" s="237">
        <v>29558</v>
      </c>
      <c r="X150" s="237">
        <v>32223</v>
      </c>
      <c r="Y150" s="237">
        <v>28555</v>
      </c>
      <c r="Z150" s="237">
        <v>30451</v>
      </c>
      <c r="AA150" s="237">
        <v>38870</v>
      </c>
      <c r="AB150" s="237"/>
      <c r="AC150" s="123"/>
      <c r="AD150" s="43">
        <f>O150-C150</f>
        <v>3449</v>
      </c>
      <c r="AE150" s="124">
        <f>P150-D150</f>
        <v>-3794</v>
      </c>
      <c r="AF150" s="124">
        <f>Q150-E150</f>
        <v>-2821</v>
      </c>
      <c r="AG150" s="124">
        <f>R150-F150</f>
        <v>3942</v>
      </c>
      <c r="AH150" s="124">
        <f>S150-G150</f>
        <v>1958</v>
      </c>
      <c r="AI150" s="124">
        <f>T150-H150</f>
        <v>83</v>
      </c>
      <c r="AJ150" s="124">
        <f>U150-I150</f>
        <v>3212</v>
      </c>
      <c r="AK150" s="124">
        <f>V150-J150</f>
        <v>-2563</v>
      </c>
      <c r="AL150" s="124">
        <f>W150-K150</f>
        <v>1943</v>
      </c>
      <c r="AM150" s="124">
        <f>X150-L150</f>
        <v>1388</v>
      </c>
      <c r="AN150" s="124">
        <f>Y150-M150</f>
        <v>-6956</v>
      </c>
      <c r="AO150" s="124">
        <f>Z150-N150</f>
        <v>1397</v>
      </c>
      <c r="AP150" s="124">
        <f>AA150-O150</f>
        <v>4841</v>
      </c>
      <c r="AQ150" s="124">
        <f>AB150-P150</f>
        <v>-27191</v>
      </c>
      <c r="AR150" s="125"/>
      <c r="AS150" s="76">
        <f t="shared" si="152"/>
        <v>31296</v>
      </c>
      <c r="AT150" s="237">
        <v>31296</v>
      </c>
    </row>
    <row r="151" spans="1:46" s="71" customFormat="1" x14ac:dyDescent="0.35">
      <c r="A151" s="171"/>
      <c r="B151" s="72" t="s">
        <v>40</v>
      </c>
      <c r="C151" s="121">
        <v>11629</v>
      </c>
      <c r="D151" s="122">
        <v>11999</v>
      </c>
      <c r="E151" s="122">
        <v>13184</v>
      </c>
      <c r="F151" s="43">
        <v>10599</v>
      </c>
      <c r="G151" s="122">
        <v>11858</v>
      </c>
      <c r="H151" s="122">
        <v>11553</v>
      </c>
      <c r="I151" s="122">
        <v>10801</v>
      </c>
      <c r="J151" s="122">
        <v>12467</v>
      </c>
      <c r="K151" s="122">
        <v>10081</v>
      </c>
      <c r="L151" s="122">
        <v>11257</v>
      </c>
      <c r="M151" s="122">
        <v>13795</v>
      </c>
      <c r="N151" s="123">
        <v>10690</v>
      </c>
      <c r="O151" s="121">
        <v>12948</v>
      </c>
      <c r="P151" s="122">
        <v>9698</v>
      </c>
      <c r="Q151" s="122">
        <v>11465</v>
      </c>
      <c r="R151" s="122">
        <v>11907</v>
      </c>
      <c r="S151" s="122">
        <v>12407</v>
      </c>
      <c r="T151" s="122">
        <v>11054</v>
      </c>
      <c r="U151" s="237">
        <v>11773</v>
      </c>
      <c r="V151" s="237">
        <v>10849</v>
      </c>
      <c r="W151" s="237">
        <v>10954</v>
      </c>
      <c r="X151" s="237">
        <v>11606</v>
      </c>
      <c r="Y151" s="237">
        <v>10436</v>
      </c>
      <c r="Z151" s="237">
        <v>10960</v>
      </c>
      <c r="AA151" s="237">
        <v>14774</v>
      </c>
      <c r="AB151" s="237"/>
      <c r="AC151" s="123"/>
      <c r="AD151" s="43">
        <f>O151-C151</f>
        <v>1319</v>
      </c>
      <c r="AE151" s="124">
        <f>P151-D151</f>
        <v>-2301</v>
      </c>
      <c r="AF151" s="124">
        <f>Q151-E151</f>
        <v>-1719</v>
      </c>
      <c r="AG151" s="124">
        <f>R151-F151</f>
        <v>1308</v>
      </c>
      <c r="AH151" s="124">
        <f>S151-G151</f>
        <v>549</v>
      </c>
      <c r="AI151" s="124">
        <f>T151-H151</f>
        <v>-499</v>
      </c>
      <c r="AJ151" s="124">
        <f>U151-I151</f>
        <v>972</v>
      </c>
      <c r="AK151" s="124">
        <f>V151-J151</f>
        <v>-1618</v>
      </c>
      <c r="AL151" s="124">
        <f>W151-K151</f>
        <v>873</v>
      </c>
      <c r="AM151" s="124">
        <f>X151-L151</f>
        <v>349</v>
      </c>
      <c r="AN151" s="124">
        <f>Y151-M151</f>
        <v>-3359</v>
      </c>
      <c r="AO151" s="124">
        <f>Z151-N151</f>
        <v>270</v>
      </c>
      <c r="AP151" s="124">
        <f>AA151-O151</f>
        <v>1826</v>
      </c>
      <c r="AQ151" s="124">
        <f>AB151-P151</f>
        <v>-9698</v>
      </c>
      <c r="AR151" s="125"/>
      <c r="AS151" s="76">
        <f t="shared" si="152"/>
        <v>11649</v>
      </c>
      <c r="AT151" s="237">
        <v>11649</v>
      </c>
    </row>
    <row r="152" spans="1:46" s="71" customFormat="1" x14ac:dyDescent="0.35">
      <c r="A152" s="171"/>
      <c r="B152" s="72" t="s">
        <v>41</v>
      </c>
      <c r="C152" s="121">
        <v>8474</v>
      </c>
      <c r="D152" s="122">
        <v>9539</v>
      </c>
      <c r="E152" s="122">
        <v>10163</v>
      </c>
      <c r="F152" s="43">
        <v>8031</v>
      </c>
      <c r="G152" s="122">
        <v>8986</v>
      </c>
      <c r="H152" s="122">
        <v>8713</v>
      </c>
      <c r="I152" s="122">
        <v>8791</v>
      </c>
      <c r="J152" s="122">
        <v>9659</v>
      </c>
      <c r="K152" s="122">
        <v>7600</v>
      </c>
      <c r="L152" s="122">
        <v>8401</v>
      </c>
      <c r="M152" s="122">
        <v>10688</v>
      </c>
      <c r="N152" s="123">
        <v>7844</v>
      </c>
      <c r="O152" s="121">
        <v>10044</v>
      </c>
      <c r="P152" s="122">
        <v>7118</v>
      </c>
      <c r="Q152" s="122">
        <v>8254</v>
      </c>
      <c r="R152" s="122">
        <v>9314</v>
      </c>
      <c r="S152" s="122">
        <v>9641</v>
      </c>
      <c r="T152" s="122">
        <v>8125</v>
      </c>
      <c r="U152" s="237">
        <v>9024</v>
      </c>
      <c r="V152" s="237">
        <v>8316</v>
      </c>
      <c r="W152" s="237">
        <v>8482</v>
      </c>
      <c r="X152" s="237">
        <v>8684</v>
      </c>
      <c r="Y152" s="237">
        <v>8101</v>
      </c>
      <c r="Z152" s="237">
        <v>8539</v>
      </c>
      <c r="AA152" s="237">
        <v>11568</v>
      </c>
      <c r="AB152" s="237"/>
      <c r="AC152" s="123"/>
      <c r="AD152" s="43">
        <f>O152-C152</f>
        <v>1570</v>
      </c>
      <c r="AE152" s="124">
        <f>P152-D152</f>
        <v>-2421</v>
      </c>
      <c r="AF152" s="124">
        <f>Q152-E152</f>
        <v>-1909</v>
      </c>
      <c r="AG152" s="124">
        <f>R152-F152</f>
        <v>1283</v>
      </c>
      <c r="AH152" s="124">
        <f>S152-G152</f>
        <v>655</v>
      </c>
      <c r="AI152" s="124">
        <f>T152-H152</f>
        <v>-588</v>
      </c>
      <c r="AJ152" s="124">
        <f>U152-I152</f>
        <v>233</v>
      </c>
      <c r="AK152" s="124">
        <f>V152-J152</f>
        <v>-1343</v>
      </c>
      <c r="AL152" s="124">
        <f>W152-K152</f>
        <v>882</v>
      </c>
      <c r="AM152" s="124">
        <f>X152-L152</f>
        <v>283</v>
      </c>
      <c r="AN152" s="124">
        <f>Y152-M152</f>
        <v>-2587</v>
      </c>
      <c r="AO152" s="124">
        <f>Z152-N152</f>
        <v>695</v>
      </c>
      <c r="AP152" s="124">
        <f>AA152-O152</f>
        <v>1524</v>
      </c>
      <c r="AQ152" s="124">
        <f>AB152-P152</f>
        <v>-7118</v>
      </c>
      <c r="AR152" s="125"/>
      <c r="AS152" s="76">
        <f t="shared" si="152"/>
        <v>9058</v>
      </c>
      <c r="AT152" s="237">
        <v>9058</v>
      </c>
    </row>
    <row r="153" spans="1:46" s="87" customFormat="1" ht="15" thickBot="1" x14ac:dyDescent="0.4">
      <c r="A153" s="172"/>
      <c r="B153" s="80" t="s">
        <v>42</v>
      </c>
      <c r="C153" s="81">
        <f>SUM(C148:C152)</f>
        <v>550476</v>
      </c>
      <c r="D153" s="82">
        <f t="shared" ref="D153:AD160" si="153">SUM(D148:D152)</f>
        <v>558407</v>
      </c>
      <c r="E153" s="82">
        <f t="shared" si="153"/>
        <v>569124</v>
      </c>
      <c r="F153" s="84">
        <f t="shared" si="153"/>
        <v>515460</v>
      </c>
      <c r="G153" s="82">
        <f t="shared" si="153"/>
        <v>557070</v>
      </c>
      <c r="H153" s="82">
        <f t="shared" si="153"/>
        <v>534192</v>
      </c>
      <c r="I153" s="82">
        <f t="shared" si="153"/>
        <v>524705</v>
      </c>
      <c r="J153" s="82">
        <f t="shared" si="153"/>
        <v>596892</v>
      </c>
      <c r="K153" s="82">
        <f t="shared" si="153"/>
        <v>524504</v>
      </c>
      <c r="L153" s="82">
        <f t="shared" si="153"/>
        <v>593444</v>
      </c>
      <c r="M153" s="82">
        <f t="shared" si="153"/>
        <v>618298</v>
      </c>
      <c r="N153" s="83">
        <f t="shared" si="153"/>
        <v>574188</v>
      </c>
      <c r="O153" s="81">
        <f t="shared" si="153"/>
        <v>641287</v>
      </c>
      <c r="P153" s="82">
        <f t="shared" si="153"/>
        <v>579062</v>
      </c>
      <c r="Q153" s="82">
        <f t="shared" si="153"/>
        <v>615961</v>
      </c>
      <c r="R153" s="82">
        <f t="shared" si="153"/>
        <v>598248</v>
      </c>
      <c r="S153" s="82">
        <f t="shared" si="153"/>
        <v>588181</v>
      </c>
      <c r="T153" s="82">
        <f t="shared" si="153"/>
        <v>572604</v>
      </c>
      <c r="U153" s="82">
        <f t="shared" si="153"/>
        <v>577900</v>
      </c>
      <c r="V153" s="82">
        <f t="shared" si="153"/>
        <v>566700</v>
      </c>
      <c r="W153" s="82">
        <f t="shared" si="153"/>
        <v>560347</v>
      </c>
      <c r="X153" s="82">
        <f t="shared" si="153"/>
        <v>615306</v>
      </c>
      <c r="Y153" s="82">
        <v>554046</v>
      </c>
      <c r="Z153" s="226">
        <v>580764</v>
      </c>
      <c r="AA153" s="82">
        <f t="shared" ref="AA153" si="154">SUM(AA148:AA152)</f>
        <v>684904</v>
      </c>
      <c r="AB153" s="226"/>
      <c r="AC153" s="83"/>
      <c r="AD153" s="84">
        <f t="shared" si="153"/>
        <v>90811</v>
      </c>
      <c r="AE153" s="85">
        <f t="shared" ref="AE153:AF153" si="155">SUM(AE148:AE152)</f>
        <v>20655</v>
      </c>
      <c r="AF153" s="85">
        <f t="shared" si="155"/>
        <v>46837</v>
      </c>
      <c r="AG153" s="85">
        <f t="shared" ref="AG153:AH153" si="156">SUM(AG148:AG152)</f>
        <v>82788</v>
      </c>
      <c r="AH153" s="85">
        <f t="shared" si="156"/>
        <v>31111</v>
      </c>
      <c r="AI153" s="85">
        <f t="shared" ref="AI153:AJ153" si="157">SUM(AI148:AI152)</f>
        <v>38412</v>
      </c>
      <c r="AJ153" s="85">
        <f t="shared" si="157"/>
        <v>53195</v>
      </c>
      <c r="AK153" s="85">
        <f t="shared" ref="AK153:AL153" si="158">SUM(AK148:AK152)</f>
        <v>-30192</v>
      </c>
      <c r="AL153" s="85">
        <f t="shared" si="158"/>
        <v>35843</v>
      </c>
      <c r="AM153" s="85">
        <f t="shared" ref="AM153:AN153" si="159">SUM(AM148:AM152)</f>
        <v>21862</v>
      </c>
      <c r="AN153" s="85">
        <f t="shared" si="159"/>
        <v>-64252</v>
      </c>
      <c r="AO153" s="85">
        <f t="shared" ref="AO153:AP153" si="160">SUM(AO148:AO152)</f>
        <v>6576</v>
      </c>
      <c r="AP153" s="85">
        <f t="shared" si="160"/>
        <v>43617</v>
      </c>
      <c r="AQ153" s="85">
        <f t="shared" ref="AQ153" si="161">SUM(AQ148:AQ152)</f>
        <v>-579062</v>
      </c>
      <c r="AR153" s="86"/>
      <c r="AS153" s="84">
        <f t="shared" si="151"/>
        <v>588542</v>
      </c>
      <c r="AT153" s="82">
        <f t="shared" si="151"/>
        <v>588542</v>
      </c>
    </row>
    <row r="154" spans="1:46" s="47" customFormat="1" x14ac:dyDescent="0.35">
      <c r="A154" s="171">
        <f>+A147+1</f>
        <v>16</v>
      </c>
      <c r="B154" s="120" t="s">
        <v>45</v>
      </c>
      <c r="C154" s="109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1"/>
      <c r="O154" s="109"/>
      <c r="P154" s="110"/>
      <c r="Q154" s="110"/>
      <c r="R154" s="110"/>
      <c r="S154" s="110"/>
      <c r="T154" s="110"/>
      <c r="U154" s="231"/>
      <c r="V154" s="231"/>
      <c r="W154" s="231"/>
      <c r="X154" s="231"/>
      <c r="Y154" s="231"/>
      <c r="Z154" s="231"/>
      <c r="AA154" s="231"/>
      <c r="AB154" s="231"/>
      <c r="AC154" s="111"/>
      <c r="AD154" s="112"/>
      <c r="AE154" s="113"/>
      <c r="AF154" s="113"/>
      <c r="AG154" s="113"/>
      <c r="AH154" s="113"/>
      <c r="AI154" s="113"/>
      <c r="AJ154" s="113"/>
      <c r="AK154" s="113"/>
      <c r="AL154" s="113"/>
      <c r="AM154" s="113"/>
      <c r="AN154" s="113"/>
      <c r="AO154" s="113"/>
      <c r="AP154" s="113"/>
      <c r="AQ154" s="113"/>
      <c r="AR154" s="114"/>
      <c r="AS154" s="112"/>
    </row>
    <row r="155" spans="1:46" s="47" customFormat="1" x14ac:dyDescent="0.35">
      <c r="A155" s="171"/>
      <c r="B155" s="48" t="s">
        <v>37</v>
      </c>
      <c r="C155" s="115">
        <f t="shared" ref="C155:O155" si="162">C130-C141</f>
        <v>14898675.980000004</v>
      </c>
      <c r="D155" s="116">
        <f t="shared" si="162"/>
        <v>-12355534.849999994</v>
      </c>
      <c r="E155" s="116">
        <f t="shared" si="162"/>
        <v>-23590938.219999991</v>
      </c>
      <c r="F155" s="44">
        <f t="shared" si="162"/>
        <v>-21125924.050000004</v>
      </c>
      <c r="G155" s="116">
        <f t="shared" si="162"/>
        <v>-19656138.399999999</v>
      </c>
      <c r="H155" s="116">
        <f t="shared" si="162"/>
        <v>-15315991.040000001</v>
      </c>
      <c r="I155" s="116">
        <f t="shared" si="162"/>
        <v>-13462514.279999999</v>
      </c>
      <c r="J155" s="116">
        <f t="shared" si="162"/>
        <v>-7483940.629999999</v>
      </c>
      <c r="K155" s="116">
        <f t="shared" si="162"/>
        <v>11584632.439999998</v>
      </c>
      <c r="L155" s="116">
        <f t="shared" si="162"/>
        <v>40740124.959999993</v>
      </c>
      <c r="M155" s="116">
        <f t="shared" si="162"/>
        <v>27421604.760000005</v>
      </c>
      <c r="N155" s="117">
        <f t="shared" si="162"/>
        <v>17323055.939999998</v>
      </c>
      <c r="O155" s="115">
        <f t="shared" si="162"/>
        <v>2990359.1799999923</v>
      </c>
      <c r="P155" s="116">
        <f t="shared" ref="P155:R155" si="163">P130-P141</f>
        <v>3581349.5100000054</v>
      </c>
      <c r="Q155" s="116">
        <f t="shared" si="163"/>
        <v>-13055882.209999993</v>
      </c>
      <c r="R155" s="116">
        <f t="shared" si="163"/>
        <v>-21250578.330000002</v>
      </c>
      <c r="S155" s="116">
        <f t="shared" ref="S155:T155" si="164">S130-S141</f>
        <v>-13927014.860000003</v>
      </c>
      <c r="T155" s="116">
        <f t="shared" si="164"/>
        <v>-13941680.300000001</v>
      </c>
      <c r="U155" s="116">
        <f t="shared" ref="U155:V155" si="165">U130-U141</f>
        <v>-11027760.720000001</v>
      </c>
      <c r="V155" s="116">
        <f t="shared" si="165"/>
        <v>-7522285</v>
      </c>
      <c r="W155" s="116">
        <f t="shared" ref="W155:AA155" si="166">W130-W141</f>
        <v>9987441.1099999994</v>
      </c>
      <c r="X155" s="116">
        <f t="shared" si="166"/>
        <v>34725989.789999992</v>
      </c>
      <c r="Y155" s="116">
        <f t="shared" si="166"/>
        <v>39255703</v>
      </c>
      <c r="Z155" s="116">
        <f t="shared" si="166"/>
        <v>34017566</v>
      </c>
      <c r="AA155" s="116">
        <f t="shared" si="166"/>
        <v>7041055.7399999946</v>
      </c>
      <c r="AB155" s="236"/>
      <c r="AC155" s="117"/>
      <c r="AD155" s="44">
        <f>O155-C155</f>
        <v>-11908316.800000012</v>
      </c>
      <c r="AE155" s="118">
        <f>P155-D155</f>
        <v>15936884.359999999</v>
      </c>
      <c r="AF155" s="118">
        <f>Q155-E155</f>
        <v>10535056.009999998</v>
      </c>
      <c r="AG155" s="118">
        <f>R155-F155</f>
        <v>-124654.27999999747</v>
      </c>
      <c r="AH155" s="118">
        <f>S155-G155</f>
        <v>5729123.5399999954</v>
      </c>
      <c r="AI155" s="118">
        <f>T155-H155</f>
        <v>1374310.7400000002</v>
      </c>
      <c r="AJ155" s="118">
        <f>U155-I155</f>
        <v>2434753.5599999987</v>
      </c>
      <c r="AK155" s="118">
        <f>V155-J155</f>
        <v>-38344.370000001043</v>
      </c>
      <c r="AL155" s="118">
        <f>W155-K155</f>
        <v>-1597191.3299999982</v>
      </c>
      <c r="AM155" s="118">
        <f>X155-L155</f>
        <v>-6014135.1700000018</v>
      </c>
      <c r="AN155" s="118">
        <f>Y155-M155</f>
        <v>11834098.239999995</v>
      </c>
      <c r="AO155" s="118">
        <f>Z155-N155</f>
        <v>16694510.060000002</v>
      </c>
      <c r="AP155" s="118">
        <f>AA155-O155</f>
        <v>4050696.5600000024</v>
      </c>
      <c r="AQ155" s="118">
        <f>AB155-P155</f>
        <v>-3581349.5100000054</v>
      </c>
      <c r="AR155" s="119"/>
      <c r="AS155" s="44">
        <f t="shared" ref="AS155" si="167">AS130-AS141</f>
        <v>-4021774.4900000095</v>
      </c>
    </row>
    <row r="156" spans="1:46" s="47" customFormat="1" x14ac:dyDescent="0.35">
      <c r="A156" s="171"/>
      <c r="B156" s="48" t="s">
        <v>38</v>
      </c>
      <c r="C156" s="115">
        <f t="shared" ref="C156:O156" si="168">C133-C142</f>
        <v>5696309.1600000011</v>
      </c>
      <c r="D156" s="116">
        <f t="shared" si="168"/>
        <v>2509870.29</v>
      </c>
      <c r="E156" s="116">
        <f t="shared" si="168"/>
        <v>950065.77999999933</v>
      </c>
      <c r="F156" s="44">
        <f t="shared" si="168"/>
        <v>-1580889.1799999997</v>
      </c>
      <c r="G156" s="116">
        <f t="shared" si="168"/>
        <v>-726024.62999999989</v>
      </c>
      <c r="H156" s="116">
        <f t="shared" si="168"/>
        <v>-495264.77</v>
      </c>
      <c r="I156" s="116">
        <f t="shared" si="168"/>
        <v>-526557.39999999991</v>
      </c>
      <c r="J156" s="116">
        <f t="shared" si="168"/>
        <v>129900.61999999988</v>
      </c>
      <c r="K156" s="116">
        <f t="shared" si="168"/>
        <v>1985551.67</v>
      </c>
      <c r="L156" s="116">
        <f t="shared" si="168"/>
        <v>6853913.540000001</v>
      </c>
      <c r="M156" s="116">
        <f t="shared" si="168"/>
        <v>5378503.6100000003</v>
      </c>
      <c r="N156" s="117">
        <f t="shared" si="168"/>
        <v>3785006.3099999996</v>
      </c>
      <c r="O156" s="115">
        <f t="shared" si="168"/>
        <v>4044844.9099999983</v>
      </c>
      <c r="P156" s="116">
        <f t="shared" ref="P156:R156" si="169">P133-P142</f>
        <v>3617660.5100000002</v>
      </c>
      <c r="Q156" s="116">
        <f t="shared" si="169"/>
        <v>745064.76999999955</v>
      </c>
      <c r="R156" s="116">
        <f t="shared" si="169"/>
        <v>-433522.79000000004</v>
      </c>
      <c r="S156" s="116">
        <f t="shared" ref="S156:T156" si="170">S133-S142</f>
        <v>-258160.94000000018</v>
      </c>
      <c r="T156" s="116">
        <f t="shared" si="170"/>
        <v>-519416.82999999984</v>
      </c>
      <c r="U156" s="116">
        <f t="shared" ref="U156:V156" si="171">U133-U142</f>
        <v>-231495.1399999999</v>
      </c>
      <c r="V156" s="116">
        <f t="shared" si="171"/>
        <v>284488</v>
      </c>
      <c r="W156" s="116">
        <f t="shared" ref="W156:AA156" si="172">W133-W142</f>
        <v>2506415.54</v>
      </c>
      <c r="X156" s="116">
        <f t="shared" si="172"/>
        <v>6593330.7699999996</v>
      </c>
      <c r="Y156" s="116">
        <f t="shared" si="172"/>
        <v>8488352</v>
      </c>
      <c r="Z156" s="116">
        <f t="shared" si="172"/>
        <v>7082387</v>
      </c>
      <c r="AA156" s="116">
        <f t="shared" si="172"/>
        <v>5395291.1000000006</v>
      </c>
      <c r="AB156" s="236"/>
      <c r="AC156" s="117"/>
      <c r="AD156" s="44">
        <f>O156-C156</f>
        <v>-1651464.2500000028</v>
      </c>
      <c r="AE156" s="118">
        <f>P156-D156</f>
        <v>1107790.2200000002</v>
      </c>
      <c r="AF156" s="118">
        <f>Q156-E156</f>
        <v>-205001.00999999978</v>
      </c>
      <c r="AG156" s="118">
        <f>R156-F156</f>
        <v>1147366.3899999997</v>
      </c>
      <c r="AH156" s="118">
        <f>S156-G156</f>
        <v>467863.68999999971</v>
      </c>
      <c r="AI156" s="118">
        <f>T156-H156</f>
        <v>-24152.059999999823</v>
      </c>
      <c r="AJ156" s="118">
        <f>U156-I156</f>
        <v>295062.26</v>
      </c>
      <c r="AK156" s="118">
        <f>V156-J156</f>
        <v>154587.38000000012</v>
      </c>
      <c r="AL156" s="118">
        <f>W156-K156</f>
        <v>520863.87000000011</v>
      </c>
      <c r="AM156" s="118">
        <f>X156-L156</f>
        <v>-260582.77000000142</v>
      </c>
      <c r="AN156" s="118">
        <f>Y156-M156</f>
        <v>3109848.3899999997</v>
      </c>
      <c r="AO156" s="118">
        <f>Z156-N156</f>
        <v>3297380.6900000004</v>
      </c>
      <c r="AP156" s="118">
        <f>AA156-O156</f>
        <v>1350446.1900000023</v>
      </c>
      <c r="AQ156" s="118">
        <f>AB156-P156</f>
        <v>-3617660.5100000002</v>
      </c>
      <c r="AR156" s="119"/>
      <c r="AS156" s="44">
        <f t="shared" ref="AS156" si="173">AS133-AS142</f>
        <v>4855077.4799999995</v>
      </c>
    </row>
    <row r="157" spans="1:46" s="47" customFormat="1" x14ac:dyDescent="0.35">
      <c r="A157" s="171"/>
      <c r="B157" s="48" t="s">
        <v>39</v>
      </c>
      <c r="C157" s="115">
        <f t="shared" ref="C157:O159" si="174">C136-C143</f>
        <v>-172518.72000000067</v>
      </c>
      <c r="D157" s="116">
        <f t="shared" si="174"/>
        <v>-2755852.1100000013</v>
      </c>
      <c r="E157" s="116">
        <f t="shared" si="174"/>
        <v>-3571982.8099999996</v>
      </c>
      <c r="F157" s="44">
        <f t="shared" si="174"/>
        <v>-1448112.0900000003</v>
      </c>
      <c r="G157" s="116">
        <f t="shared" si="174"/>
        <v>-1181415.77</v>
      </c>
      <c r="H157" s="116">
        <f t="shared" si="174"/>
        <v>-524812.02</v>
      </c>
      <c r="I157" s="116">
        <f t="shared" si="174"/>
        <v>-449813.12000000011</v>
      </c>
      <c r="J157" s="116">
        <f t="shared" si="174"/>
        <v>228747.56999999983</v>
      </c>
      <c r="K157" s="116">
        <f t="shared" si="174"/>
        <v>1676812.35</v>
      </c>
      <c r="L157" s="116">
        <f t="shared" si="174"/>
        <v>4859090.09</v>
      </c>
      <c r="M157" s="116">
        <f t="shared" si="174"/>
        <v>926176.95999999903</v>
      </c>
      <c r="N157" s="117">
        <f t="shared" si="174"/>
        <v>921339.11999999918</v>
      </c>
      <c r="O157" s="115">
        <f t="shared" si="174"/>
        <v>-965536.40000000037</v>
      </c>
      <c r="P157" s="116">
        <f t="shared" ref="P157:R157" si="175">P136-P143</f>
        <v>148175.5700000003</v>
      </c>
      <c r="Q157" s="116">
        <f t="shared" si="175"/>
        <v>-1996198.9400000004</v>
      </c>
      <c r="R157" s="116">
        <f t="shared" si="175"/>
        <v>-2305071</v>
      </c>
      <c r="S157" s="116">
        <f t="shared" ref="S157:T157" si="176">S136-S143</f>
        <v>-1081193.6499999999</v>
      </c>
      <c r="T157" s="116">
        <f t="shared" si="176"/>
        <v>-454827.09999999963</v>
      </c>
      <c r="U157" s="116">
        <f t="shared" ref="U157:V157" si="177">U136-U143</f>
        <v>-151890.40000000037</v>
      </c>
      <c r="V157" s="116">
        <f t="shared" si="177"/>
        <v>437532</v>
      </c>
      <c r="W157" s="116">
        <f t="shared" ref="W157:AA157" si="178">W136-W143</f>
        <v>1749085.3300000005</v>
      </c>
      <c r="X157" s="116">
        <f t="shared" si="178"/>
        <v>4372313.5500000007</v>
      </c>
      <c r="Y157" s="116">
        <f t="shared" si="178"/>
        <v>4109135</v>
      </c>
      <c r="Z157" s="116">
        <f t="shared" si="178"/>
        <v>2094042</v>
      </c>
      <c r="AA157" s="116">
        <f t="shared" si="178"/>
        <v>-1804053.75</v>
      </c>
      <c r="AB157" s="236"/>
      <c r="AC157" s="117"/>
      <c r="AD157" s="44">
        <f>O157-C157</f>
        <v>-793017.6799999997</v>
      </c>
      <c r="AE157" s="118">
        <f>P157-D157</f>
        <v>2904027.6800000016</v>
      </c>
      <c r="AF157" s="118">
        <f>Q157-E157</f>
        <v>1575783.8699999992</v>
      </c>
      <c r="AG157" s="118">
        <f>R157-F157</f>
        <v>-856958.90999999968</v>
      </c>
      <c r="AH157" s="118">
        <f>S157-G157</f>
        <v>100222.12000000011</v>
      </c>
      <c r="AI157" s="118">
        <f>T157-H157</f>
        <v>69984.920000000391</v>
      </c>
      <c r="AJ157" s="118">
        <f>U157-I157</f>
        <v>297922.71999999974</v>
      </c>
      <c r="AK157" s="118">
        <f>V157-J157</f>
        <v>208784.43000000017</v>
      </c>
      <c r="AL157" s="118">
        <f>W157-K157</f>
        <v>72272.980000000447</v>
      </c>
      <c r="AM157" s="118">
        <f>X157-L157</f>
        <v>-486776.53999999911</v>
      </c>
      <c r="AN157" s="118">
        <f>Y157-M157</f>
        <v>3182958.040000001</v>
      </c>
      <c r="AO157" s="118">
        <f>Z157-N157</f>
        <v>1172702.8800000008</v>
      </c>
      <c r="AP157" s="118">
        <f>AA157-O157</f>
        <v>-838517.34999999963</v>
      </c>
      <c r="AQ157" s="118">
        <f>AB157-P157</f>
        <v>-148175.5700000003</v>
      </c>
      <c r="AR157" s="119"/>
      <c r="AS157" s="44">
        <f t="shared" ref="AS157:AS159" si="179">AS136-AS143</f>
        <v>-1793106.2299999995</v>
      </c>
    </row>
    <row r="158" spans="1:46" s="47" customFormat="1" x14ac:dyDescent="0.35">
      <c r="A158" s="171"/>
      <c r="B158" s="48" t="s">
        <v>40</v>
      </c>
      <c r="C158" s="115">
        <f t="shared" si="174"/>
        <v>-330715.47000000067</v>
      </c>
      <c r="D158" s="116">
        <f t="shared" si="174"/>
        <v>-2818924.1499999985</v>
      </c>
      <c r="E158" s="116">
        <f t="shared" si="174"/>
        <v>-3365257.5199999996</v>
      </c>
      <c r="F158" s="44">
        <f t="shared" si="174"/>
        <v>-1488081.3199999998</v>
      </c>
      <c r="G158" s="116">
        <f t="shared" si="174"/>
        <v>-1028064.5899999999</v>
      </c>
      <c r="H158" s="116">
        <f t="shared" si="174"/>
        <v>-412137.98</v>
      </c>
      <c r="I158" s="116">
        <f t="shared" si="174"/>
        <v>-569804.29</v>
      </c>
      <c r="J158" s="116">
        <f t="shared" si="174"/>
        <v>327268.41000000015</v>
      </c>
      <c r="K158" s="116">
        <f t="shared" si="174"/>
        <v>2420890.5299999998</v>
      </c>
      <c r="L158" s="116">
        <f t="shared" si="174"/>
        <v>4654058.4600000009</v>
      </c>
      <c r="M158" s="116">
        <f t="shared" si="174"/>
        <v>5271.5600000005215</v>
      </c>
      <c r="N158" s="117">
        <f t="shared" si="174"/>
        <v>924147.8900000006</v>
      </c>
      <c r="O158" s="115">
        <f t="shared" si="174"/>
        <v>-1512766.3899999987</v>
      </c>
      <c r="P158" s="116">
        <f t="shared" ref="P158:R158" si="180">P137-P144</f>
        <v>515987.5</v>
      </c>
      <c r="Q158" s="116">
        <f t="shared" si="180"/>
        <v>-1757220.0599999996</v>
      </c>
      <c r="R158" s="116">
        <f t="shared" si="180"/>
        <v>-2247690.5699999998</v>
      </c>
      <c r="S158" s="116">
        <f t="shared" ref="S158:T158" si="181">S137-S144</f>
        <v>-1082317.7799999998</v>
      </c>
      <c r="T158" s="116">
        <f t="shared" si="181"/>
        <v>-211179.89000000013</v>
      </c>
      <c r="U158" s="116">
        <f t="shared" ref="U158:V158" si="182">U137-U144</f>
        <v>13608.090000000317</v>
      </c>
      <c r="V158" s="116">
        <f t="shared" si="182"/>
        <v>794884</v>
      </c>
      <c r="W158" s="116">
        <f t="shared" ref="W158:AA158" si="183">W137-W144</f>
        <v>1694689.9400000004</v>
      </c>
      <c r="X158" s="116">
        <f t="shared" si="183"/>
        <v>4365137.0299999993</v>
      </c>
      <c r="Y158" s="116">
        <f t="shared" si="183"/>
        <v>4253461</v>
      </c>
      <c r="Z158" s="116">
        <f t="shared" si="183"/>
        <v>2531592</v>
      </c>
      <c r="AA158" s="116">
        <f t="shared" si="183"/>
        <v>-2614394.0500000007</v>
      </c>
      <c r="AB158" s="236"/>
      <c r="AC158" s="117"/>
      <c r="AD158" s="44">
        <f>O158-C158</f>
        <v>-1182050.9199999981</v>
      </c>
      <c r="AE158" s="118">
        <f>P158-D158</f>
        <v>3334911.6499999985</v>
      </c>
      <c r="AF158" s="118">
        <f>Q158-E158</f>
        <v>1608037.46</v>
      </c>
      <c r="AG158" s="118">
        <f>R158-F158</f>
        <v>-759609.25</v>
      </c>
      <c r="AH158" s="118">
        <f>S158-G158</f>
        <v>-54253.189999999944</v>
      </c>
      <c r="AI158" s="118">
        <f>T158-H158</f>
        <v>200958.08999999985</v>
      </c>
      <c r="AJ158" s="118">
        <f>U158-I158</f>
        <v>583412.38000000035</v>
      </c>
      <c r="AK158" s="118">
        <f>V158-J158</f>
        <v>467615.58999999985</v>
      </c>
      <c r="AL158" s="118">
        <f>W158-K158</f>
        <v>-726200.58999999939</v>
      </c>
      <c r="AM158" s="118">
        <f>X158-L158</f>
        <v>-288921.43000000156</v>
      </c>
      <c r="AN158" s="118">
        <f>Y158-M158</f>
        <v>4248189.4399999995</v>
      </c>
      <c r="AO158" s="118">
        <f>Z158-N158</f>
        <v>1607444.1099999994</v>
      </c>
      <c r="AP158" s="118">
        <f>AA158-O158</f>
        <v>-1101627.660000002</v>
      </c>
      <c r="AQ158" s="118">
        <f>AB158-P158</f>
        <v>-515987.5</v>
      </c>
      <c r="AR158" s="119"/>
      <c r="AS158" s="44">
        <f t="shared" si="179"/>
        <v>-1446841.379999999</v>
      </c>
    </row>
    <row r="159" spans="1:46" s="47" customFormat="1" x14ac:dyDescent="0.35">
      <c r="A159" s="171"/>
      <c r="B159" s="48" t="s">
        <v>41</v>
      </c>
      <c r="C159" s="115">
        <f t="shared" si="174"/>
        <v>2841019.7099999934</v>
      </c>
      <c r="D159" s="116">
        <f t="shared" si="174"/>
        <v>2355538.9099999964</v>
      </c>
      <c r="E159" s="116">
        <f t="shared" si="174"/>
        <v>-14603152.75</v>
      </c>
      <c r="F159" s="44">
        <f t="shared" si="174"/>
        <v>-4794332.1000000015</v>
      </c>
      <c r="G159" s="116">
        <f t="shared" si="174"/>
        <v>-5249768.3100000005</v>
      </c>
      <c r="H159" s="116">
        <f t="shared" si="174"/>
        <v>412709.02999999933</v>
      </c>
      <c r="I159" s="116">
        <f t="shared" si="174"/>
        <v>-1775454.0899999999</v>
      </c>
      <c r="J159" s="116">
        <f t="shared" si="174"/>
        <v>1198481.4700000007</v>
      </c>
      <c r="K159" s="116">
        <f t="shared" si="174"/>
        <v>5357634.4499999993</v>
      </c>
      <c r="L159" s="116">
        <f t="shared" si="174"/>
        <v>14218981.310000006</v>
      </c>
      <c r="M159" s="116">
        <f t="shared" si="174"/>
        <v>-4276286.8599999994</v>
      </c>
      <c r="N159" s="117">
        <f t="shared" si="174"/>
        <v>4596423.6000000015</v>
      </c>
      <c r="O159" s="115">
        <f t="shared" si="174"/>
        <v>-6459360.6599999964</v>
      </c>
      <c r="P159" s="116">
        <f t="shared" ref="P159:R159" si="184">P138-P145</f>
        <v>1527331.0399999991</v>
      </c>
      <c r="Q159" s="116">
        <f t="shared" si="184"/>
        <v>-3134720.3999999985</v>
      </c>
      <c r="R159" s="116">
        <f t="shared" si="184"/>
        <v>-10933992.67</v>
      </c>
      <c r="S159" s="116">
        <f t="shared" ref="S159:T159" si="185">S138-S145</f>
        <v>-2973247.76</v>
      </c>
      <c r="T159" s="116">
        <f t="shared" si="185"/>
        <v>1074607.8600000013</v>
      </c>
      <c r="U159" s="116">
        <f t="shared" ref="U159:V159" si="186">U138-U145</f>
        <v>-362402.08000000007</v>
      </c>
      <c r="V159" s="116">
        <f t="shared" si="186"/>
        <v>1201984</v>
      </c>
      <c r="W159" s="116">
        <f t="shared" ref="W159:AA159" si="187">W138-W145</f>
        <v>3344934.3699999992</v>
      </c>
      <c r="X159" s="116">
        <f t="shared" si="187"/>
        <v>11533881.440000001</v>
      </c>
      <c r="Y159" s="116">
        <f t="shared" si="187"/>
        <v>9994132</v>
      </c>
      <c r="Z159" s="116">
        <f t="shared" si="187"/>
        <v>5738745</v>
      </c>
      <c r="AA159" s="116">
        <f t="shared" si="187"/>
        <v>-11804952.140000001</v>
      </c>
      <c r="AB159" s="236"/>
      <c r="AC159" s="117"/>
      <c r="AD159" s="44">
        <f>O159-C159</f>
        <v>-9300380.3699999899</v>
      </c>
      <c r="AE159" s="118">
        <f>P159-D159</f>
        <v>-828207.86999999732</v>
      </c>
      <c r="AF159" s="118">
        <f>Q159-E159</f>
        <v>11468432.350000001</v>
      </c>
      <c r="AG159" s="118">
        <f>R159-F159</f>
        <v>-6139660.5699999984</v>
      </c>
      <c r="AH159" s="118">
        <f>S159-G159</f>
        <v>2276520.5500000007</v>
      </c>
      <c r="AI159" s="118">
        <f>T159-H159</f>
        <v>661898.83000000194</v>
      </c>
      <c r="AJ159" s="118">
        <f>U159-I159</f>
        <v>1413052.0099999998</v>
      </c>
      <c r="AK159" s="118">
        <f>V159-J159</f>
        <v>3502.5299999993294</v>
      </c>
      <c r="AL159" s="118">
        <f>W159-K159</f>
        <v>-2012700.08</v>
      </c>
      <c r="AM159" s="118">
        <f>X159-L159</f>
        <v>-2685099.8700000048</v>
      </c>
      <c r="AN159" s="118">
        <f>Y159-M159</f>
        <v>14270418.859999999</v>
      </c>
      <c r="AO159" s="118">
        <f>Z159-N159</f>
        <v>1142321.3999999985</v>
      </c>
      <c r="AP159" s="118">
        <f>AA159-O159</f>
        <v>-5345591.4800000042</v>
      </c>
      <c r="AQ159" s="118">
        <f>AB159-P159</f>
        <v>-1527331.0399999991</v>
      </c>
      <c r="AR159" s="119"/>
      <c r="AS159" s="44">
        <f t="shared" si="179"/>
        <v>-5060611.32</v>
      </c>
    </row>
    <row r="160" spans="1:46" s="152" customFormat="1" ht="15" thickBot="1" x14ac:dyDescent="0.4">
      <c r="A160" s="172"/>
      <c r="B160" s="63" t="s">
        <v>42</v>
      </c>
      <c r="C160" s="147">
        <f>SUM(C155:C159)</f>
        <v>22932770.659999996</v>
      </c>
      <c r="D160" s="148">
        <f t="shared" ref="D160:U160" si="188">SUM(D155:D159)</f>
        <v>-13064901.909999998</v>
      </c>
      <c r="E160" s="148">
        <f t="shared" si="188"/>
        <v>-44181265.519999988</v>
      </c>
      <c r="F160" s="45">
        <f t="shared" si="188"/>
        <v>-30437338.740000006</v>
      </c>
      <c r="G160" s="148">
        <f t="shared" si="188"/>
        <v>-27841411.699999996</v>
      </c>
      <c r="H160" s="148">
        <f t="shared" si="188"/>
        <v>-16335496.780000001</v>
      </c>
      <c r="I160" s="148">
        <f t="shared" si="188"/>
        <v>-16784143.18</v>
      </c>
      <c r="J160" s="148">
        <f t="shared" si="188"/>
        <v>-5599542.5599999987</v>
      </c>
      <c r="K160" s="148">
        <f t="shared" si="188"/>
        <v>23025521.439999998</v>
      </c>
      <c r="L160" s="148">
        <f t="shared" si="188"/>
        <v>71326168.359999999</v>
      </c>
      <c r="M160" s="148">
        <f t="shared" si="188"/>
        <v>29455270.030000009</v>
      </c>
      <c r="N160" s="149">
        <f t="shared" si="188"/>
        <v>27549972.859999999</v>
      </c>
      <c r="O160" s="147">
        <f t="shared" si="188"/>
        <v>-1902459.360000005</v>
      </c>
      <c r="P160" s="148">
        <f t="shared" si="188"/>
        <v>9390504.1300000045</v>
      </c>
      <c r="Q160" s="148">
        <f t="shared" si="188"/>
        <v>-19198956.839999992</v>
      </c>
      <c r="R160" s="148">
        <f t="shared" si="188"/>
        <v>-37170855.359999999</v>
      </c>
      <c r="S160" s="148">
        <f t="shared" si="188"/>
        <v>-19321934.990000002</v>
      </c>
      <c r="T160" s="148">
        <f t="shared" si="188"/>
        <v>-14052496.26</v>
      </c>
      <c r="U160" s="148">
        <f t="shared" si="188"/>
        <v>-11759940.250000002</v>
      </c>
      <c r="V160" s="148">
        <f t="shared" ref="V160:W160" si="189">SUM(V155:V159)</f>
        <v>-4803397</v>
      </c>
      <c r="W160" s="148">
        <f t="shared" si="189"/>
        <v>19282566.289999999</v>
      </c>
      <c r="X160" s="148">
        <f t="shared" ref="X160:AA160" si="190">SUM(X155:X159)</f>
        <v>61590652.579999983</v>
      </c>
      <c r="Y160" s="148">
        <f t="shared" si="190"/>
        <v>66100783</v>
      </c>
      <c r="Z160" s="148">
        <f t="shared" si="190"/>
        <v>51464332</v>
      </c>
      <c r="AA160" s="148">
        <f t="shared" si="190"/>
        <v>-3787053.1000000052</v>
      </c>
      <c r="AB160" s="235"/>
      <c r="AC160" s="149"/>
      <c r="AD160" s="45">
        <f t="shared" si="153"/>
        <v>-24835230.020000003</v>
      </c>
      <c r="AE160" s="150">
        <f t="shared" ref="AE160:AF160" si="191">SUM(AE155:AE159)</f>
        <v>22455406.039999999</v>
      </c>
      <c r="AF160" s="150">
        <f t="shared" si="191"/>
        <v>24982308.68</v>
      </c>
      <c r="AG160" s="150">
        <f t="shared" ref="AG160:AH160" si="192">SUM(AG155:AG159)</f>
        <v>-6733516.6199999955</v>
      </c>
      <c r="AH160" s="150">
        <f t="shared" si="192"/>
        <v>8519476.7099999953</v>
      </c>
      <c r="AI160" s="150">
        <f t="shared" ref="AI160:AJ160" si="193">SUM(AI155:AI159)</f>
        <v>2283000.5200000023</v>
      </c>
      <c r="AJ160" s="150">
        <f t="shared" si="193"/>
        <v>5024202.9299999978</v>
      </c>
      <c r="AK160" s="150">
        <f t="shared" ref="AK160:AL160" si="194">SUM(AK155:AK159)</f>
        <v>796145.55999999843</v>
      </c>
      <c r="AL160" s="150">
        <f t="shared" si="194"/>
        <v>-3742955.1499999971</v>
      </c>
      <c r="AM160" s="150">
        <f t="shared" ref="AM160:AN160" si="195">SUM(AM155:AM159)</f>
        <v>-9735515.7800000086</v>
      </c>
      <c r="AN160" s="150">
        <f t="shared" si="195"/>
        <v>36645512.969999991</v>
      </c>
      <c r="AO160" s="150">
        <f t="shared" ref="AO160:AP160" si="196">SUM(AO155:AO159)</f>
        <v>23914359.140000001</v>
      </c>
      <c r="AP160" s="150">
        <f t="shared" si="196"/>
        <v>-1884593.7400000012</v>
      </c>
      <c r="AQ160" s="150">
        <f t="shared" ref="AQ160" si="197">SUM(AQ155:AQ159)</f>
        <v>-9390504.1300000045</v>
      </c>
      <c r="AR160" s="151"/>
      <c r="AS160" s="45">
        <f t="shared" si="151"/>
        <v>-7467255.9400000088</v>
      </c>
    </row>
    <row r="161" spans="1:46" s="71" customFormat="1" x14ac:dyDescent="0.35">
      <c r="A161" s="171">
        <f>+A154+1</f>
        <v>17</v>
      </c>
      <c r="B161" s="126" t="s">
        <v>46</v>
      </c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1"/>
      <c r="O161" s="89"/>
      <c r="P161" s="90"/>
      <c r="Q161" s="90"/>
      <c r="R161" s="90"/>
      <c r="S161" s="90"/>
      <c r="T161" s="90"/>
      <c r="U161" s="227"/>
      <c r="V161" s="227"/>
      <c r="W161" s="227"/>
      <c r="X161" s="227"/>
      <c r="Y161" s="227"/>
      <c r="Z161" s="227"/>
      <c r="AA161" s="227"/>
      <c r="AB161" s="227"/>
      <c r="AC161" s="91"/>
      <c r="AD161" s="92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4"/>
      <c r="AS161" s="92"/>
    </row>
    <row r="162" spans="1:46" s="71" customFormat="1" x14ac:dyDescent="0.35">
      <c r="A162" s="171"/>
      <c r="B162" s="72" t="s">
        <v>37</v>
      </c>
      <c r="C162" s="73">
        <v>82</v>
      </c>
      <c r="D162" s="74">
        <v>82</v>
      </c>
      <c r="E162" s="74">
        <v>98</v>
      </c>
      <c r="F162" s="76">
        <v>94</v>
      </c>
      <c r="G162" s="74">
        <v>96</v>
      </c>
      <c r="H162" s="76">
        <v>100</v>
      </c>
      <c r="I162" s="74">
        <v>93</v>
      </c>
      <c r="J162" s="76">
        <v>81</v>
      </c>
      <c r="K162" s="74">
        <v>63</v>
      </c>
      <c r="L162" s="76">
        <v>65</v>
      </c>
      <c r="M162" s="76">
        <v>53</v>
      </c>
      <c r="N162" s="127">
        <v>48</v>
      </c>
      <c r="O162" s="73">
        <v>40</v>
      </c>
      <c r="P162" s="76">
        <v>30</v>
      </c>
      <c r="Q162" s="74">
        <v>34</v>
      </c>
      <c r="R162" s="76">
        <v>28</v>
      </c>
      <c r="S162" s="74">
        <v>29</v>
      </c>
      <c r="T162" s="76">
        <v>28</v>
      </c>
      <c r="U162" s="238">
        <v>25</v>
      </c>
      <c r="V162" s="238">
        <v>17</v>
      </c>
      <c r="W162" s="238">
        <v>17</v>
      </c>
      <c r="X162" s="238">
        <v>19</v>
      </c>
      <c r="Y162" s="238">
        <v>14</v>
      </c>
      <c r="Z162" s="238">
        <v>13</v>
      </c>
      <c r="AA162" s="238">
        <v>12</v>
      </c>
      <c r="AB162" s="238"/>
      <c r="AC162" s="127"/>
      <c r="AD162" s="76">
        <f>O162-C162</f>
        <v>-42</v>
      </c>
      <c r="AE162" s="128">
        <f>P162-D162</f>
        <v>-52</v>
      </c>
      <c r="AF162" s="128">
        <f>Q162-E162</f>
        <v>-64</v>
      </c>
      <c r="AG162" s="128">
        <f>R162-F162</f>
        <v>-66</v>
      </c>
      <c r="AH162" s="128">
        <f>S162-G162</f>
        <v>-67</v>
      </c>
      <c r="AI162" s="128">
        <f>T162-H162</f>
        <v>-72</v>
      </c>
      <c r="AJ162" s="128">
        <f>U162-I162</f>
        <v>-68</v>
      </c>
      <c r="AK162" s="128">
        <f>V162-J162</f>
        <v>-64</v>
      </c>
      <c r="AL162" s="128">
        <f>W162-K162</f>
        <v>-46</v>
      </c>
      <c r="AM162" s="128">
        <f>X162-L162</f>
        <v>-46</v>
      </c>
      <c r="AN162" s="128">
        <f>Y162-M162</f>
        <v>-39</v>
      </c>
      <c r="AO162" s="128">
        <f>Z162-N162</f>
        <v>-35</v>
      </c>
      <c r="AP162" s="128">
        <f>AA162-O162</f>
        <v>-28</v>
      </c>
      <c r="AQ162" s="128">
        <f>AB162-P162</f>
        <v>-30</v>
      </c>
      <c r="AR162" s="130"/>
      <c r="AS162" s="76">
        <f>IF(ISERROR(GETPIVOTDATA("VALUE",'CRS WK pvt'!$I$2,"DT_FILE",AS$8,"CD_CO",AS$6,"TRIM_CAT",TRIM(B162),"TRIM_LINE",A161))=TRUE,0,GETPIVOTDATA("VALUE",'CRS WK pvt'!$I$2,"DT_FILE",AS$8,"CD_CO",AS$6,"TRIM_CAT",TRIM(B162),"TRIM_LINE",A161))</f>
        <v>14</v>
      </c>
    </row>
    <row r="163" spans="1:46" s="71" customFormat="1" x14ac:dyDescent="0.35">
      <c r="A163" s="171"/>
      <c r="B163" s="254" t="s">
        <v>399</v>
      </c>
      <c r="C163" s="73"/>
      <c r="D163" s="74"/>
      <c r="E163" s="74"/>
      <c r="F163" s="76"/>
      <c r="G163" s="74"/>
      <c r="H163" s="76"/>
      <c r="I163" s="74"/>
      <c r="J163" s="76"/>
      <c r="K163" s="74"/>
      <c r="L163" s="76"/>
      <c r="M163" s="76"/>
      <c r="N163" s="127"/>
      <c r="O163" s="73"/>
      <c r="P163" s="76"/>
      <c r="Q163" s="74"/>
      <c r="R163" s="76"/>
      <c r="S163" s="74"/>
      <c r="T163" s="76"/>
      <c r="U163" s="238"/>
      <c r="V163" s="238"/>
      <c r="W163" s="253">
        <f>W162-W164</f>
        <v>17</v>
      </c>
      <c r="X163" s="253">
        <f>X162-X164</f>
        <v>19</v>
      </c>
      <c r="Y163" s="253">
        <f>Y162-Y164</f>
        <v>14</v>
      </c>
      <c r="Z163" s="253">
        <f>Z162-Z164</f>
        <v>13</v>
      </c>
      <c r="AA163" s="283">
        <v>12</v>
      </c>
      <c r="AB163" s="283"/>
      <c r="AC163" s="127"/>
      <c r="AD163" s="76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30"/>
      <c r="AS163" s="92">
        <f>AS162-AS164</f>
        <v>14</v>
      </c>
    </row>
    <row r="164" spans="1:46" s="71" customFormat="1" x14ac:dyDescent="0.35">
      <c r="A164" s="171"/>
      <c r="B164" s="254" t="s">
        <v>400</v>
      </c>
      <c r="C164" s="73"/>
      <c r="D164" s="74"/>
      <c r="E164" s="74"/>
      <c r="F164" s="76"/>
      <c r="G164" s="74"/>
      <c r="H164" s="76"/>
      <c r="I164" s="74"/>
      <c r="J164" s="76"/>
      <c r="K164" s="74"/>
      <c r="L164" s="76"/>
      <c r="M164" s="76"/>
      <c r="N164" s="127"/>
      <c r="O164" s="73"/>
      <c r="P164" s="76"/>
      <c r="Q164" s="74"/>
      <c r="R164" s="76"/>
      <c r="S164" s="74"/>
      <c r="T164" s="76"/>
      <c r="U164" s="238"/>
      <c r="V164" s="238"/>
      <c r="W164" s="253">
        <v>0</v>
      </c>
      <c r="X164" s="253">
        <v>0</v>
      </c>
      <c r="Y164" s="253">
        <v>0</v>
      </c>
      <c r="Z164" s="253">
        <v>0</v>
      </c>
      <c r="AA164" s="283">
        <v>0</v>
      </c>
      <c r="AB164" s="283"/>
      <c r="AC164" s="127"/>
      <c r="AD164" s="76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30"/>
      <c r="AS164" s="76">
        <f>IF(ISERROR(GETPIVOTDATA("VALUE",'CRS ESCO pvt'!$I$3,"DATE_FILE",$AS$8,"COMPANY",$AS$6,"TRIM_CAT","Resdiential-ESCO","TRIM_LINE",A161))=TRUE,0,GETPIVOTDATA("VALUE",'CRS ESCO pvt'!$I$3,"DATE_FILE",$AS$8,"COMPANY",$AS$6,"TRIM_CAT","Resdiential-ESCO","TRIM_LINE",A161))</f>
        <v>0</v>
      </c>
    </row>
    <row r="165" spans="1:46" s="71" customFormat="1" x14ac:dyDescent="0.35">
      <c r="A165" s="171"/>
      <c r="B165" s="72" t="s">
        <v>38</v>
      </c>
      <c r="C165" s="73">
        <v>559</v>
      </c>
      <c r="D165" s="74">
        <v>590</v>
      </c>
      <c r="E165" s="74">
        <v>721</v>
      </c>
      <c r="F165" s="76">
        <v>773</v>
      </c>
      <c r="G165" s="74">
        <v>793</v>
      </c>
      <c r="H165" s="76">
        <v>833</v>
      </c>
      <c r="I165" s="74">
        <v>852</v>
      </c>
      <c r="J165" s="76">
        <v>883</v>
      </c>
      <c r="K165" s="74">
        <v>915</v>
      </c>
      <c r="L165" s="76">
        <v>852</v>
      </c>
      <c r="M165" s="76">
        <v>796</v>
      </c>
      <c r="N165" s="127">
        <v>759</v>
      </c>
      <c r="O165" s="73">
        <v>796</v>
      </c>
      <c r="P165" s="76">
        <v>789</v>
      </c>
      <c r="Q165" s="74">
        <v>833</v>
      </c>
      <c r="R165" s="76">
        <v>864</v>
      </c>
      <c r="S165" s="74">
        <v>873</v>
      </c>
      <c r="T165" s="76">
        <v>843</v>
      </c>
      <c r="U165" s="238">
        <v>778</v>
      </c>
      <c r="V165" s="238">
        <v>880</v>
      </c>
      <c r="W165" s="238">
        <v>1002</v>
      </c>
      <c r="X165" s="238">
        <v>1040</v>
      </c>
      <c r="Y165" s="238">
        <v>1199</v>
      </c>
      <c r="Z165" s="238">
        <v>1444</v>
      </c>
      <c r="AA165" s="238">
        <v>1588</v>
      </c>
      <c r="AB165" s="238"/>
      <c r="AC165" s="127"/>
      <c r="AD165" s="76">
        <f>O165-C165</f>
        <v>237</v>
      </c>
      <c r="AE165" s="128">
        <f>P165-D165</f>
        <v>199</v>
      </c>
      <c r="AF165" s="128">
        <f>Q165-E165</f>
        <v>112</v>
      </c>
      <c r="AG165" s="128">
        <f>R165-F165</f>
        <v>91</v>
      </c>
      <c r="AH165" s="128">
        <f>S165-G165</f>
        <v>80</v>
      </c>
      <c r="AI165" s="128">
        <f>T165-H165</f>
        <v>10</v>
      </c>
      <c r="AJ165" s="128">
        <f>U165-I165</f>
        <v>-74</v>
      </c>
      <c r="AK165" s="128">
        <f>V165-J165</f>
        <v>-3</v>
      </c>
      <c r="AL165" s="128">
        <f>W165-K165</f>
        <v>87</v>
      </c>
      <c r="AM165" s="128">
        <f>X165-L165</f>
        <v>188</v>
      </c>
      <c r="AN165" s="128">
        <f>Y165-M165</f>
        <v>403</v>
      </c>
      <c r="AO165" s="128">
        <f>Z165-N165</f>
        <v>685</v>
      </c>
      <c r="AP165" s="128">
        <f>AA165-O165</f>
        <v>792</v>
      </c>
      <c r="AQ165" s="128">
        <f>AB165-P165</f>
        <v>-789</v>
      </c>
      <c r="AR165" s="130"/>
      <c r="AS165" s="76">
        <f>IF(ISERROR(GETPIVOTDATA("VALUE",'CRS WK pvt'!$I$2,"DT_FILE",AS$8,"CD_CO",AS$6,"TRIM_CAT",TRIM(B165),"TRIM_LINE",A161))=TRUE,0,GETPIVOTDATA("VALUE",'CRS WK pvt'!$I$2,"DT_FILE",AS$8,"CD_CO",AS$6,"TRIM_CAT",TRIM(B165),"TRIM_LINE",A161))</f>
        <v>1887</v>
      </c>
    </row>
    <row r="166" spans="1:46" s="71" customFormat="1" x14ac:dyDescent="0.35">
      <c r="A166" s="171"/>
      <c r="B166" s="254" t="s">
        <v>399</v>
      </c>
      <c r="C166" s="73"/>
      <c r="D166" s="74"/>
      <c r="E166" s="74"/>
      <c r="F166" s="76"/>
      <c r="G166" s="74"/>
      <c r="H166" s="76"/>
      <c r="I166" s="74"/>
      <c r="J166" s="76"/>
      <c r="K166" s="74"/>
      <c r="L166" s="76"/>
      <c r="M166" s="76"/>
      <c r="N166" s="127"/>
      <c r="O166" s="73"/>
      <c r="P166" s="76"/>
      <c r="Q166" s="74"/>
      <c r="R166" s="76"/>
      <c r="S166" s="74"/>
      <c r="T166" s="76"/>
      <c r="U166" s="238"/>
      <c r="V166" s="238"/>
      <c r="W166" s="253">
        <f>W165-W167</f>
        <v>992</v>
      </c>
      <c r="X166" s="253">
        <f>X165-X167</f>
        <v>1029</v>
      </c>
      <c r="Y166" s="253">
        <f>Y165-Y167</f>
        <v>1190</v>
      </c>
      <c r="Z166" s="253">
        <f>Z165-Z167</f>
        <v>1444</v>
      </c>
      <c r="AA166" s="283">
        <v>1588</v>
      </c>
      <c r="AB166" s="283"/>
      <c r="AC166" s="127"/>
      <c r="AD166" s="76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30"/>
      <c r="AS166" s="92">
        <f>AS165-AS167</f>
        <v>1887</v>
      </c>
    </row>
    <row r="167" spans="1:46" s="71" customFormat="1" x14ac:dyDescent="0.35">
      <c r="A167" s="171"/>
      <c r="B167" s="254" t="s">
        <v>400</v>
      </c>
      <c r="C167" s="73"/>
      <c r="D167" s="74"/>
      <c r="E167" s="74"/>
      <c r="F167" s="76"/>
      <c r="G167" s="74"/>
      <c r="H167" s="76"/>
      <c r="I167" s="74"/>
      <c r="J167" s="76"/>
      <c r="K167" s="74"/>
      <c r="L167" s="76"/>
      <c r="M167" s="76"/>
      <c r="N167" s="127"/>
      <c r="O167" s="73"/>
      <c r="P167" s="76"/>
      <c r="Q167" s="74"/>
      <c r="R167" s="76"/>
      <c r="S167" s="74"/>
      <c r="T167" s="76"/>
      <c r="U167" s="238"/>
      <c r="V167" s="238"/>
      <c r="W167" s="253">
        <v>10</v>
      </c>
      <c r="X167" s="253">
        <v>11</v>
      </c>
      <c r="Y167" s="253">
        <v>9</v>
      </c>
      <c r="Z167" s="253">
        <v>0</v>
      </c>
      <c r="AA167" s="283">
        <v>0</v>
      </c>
      <c r="AB167" s="283"/>
      <c r="AC167" s="127"/>
      <c r="AD167" s="76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30"/>
      <c r="AS167" s="76">
        <f>IF(ISERROR(GETPIVOTDATA("VALUE",'CRS ESCO pvt'!$I$3,"DATE_FILE",$AS$8,"COMPANY",$AS$6,"TRIM_CAT","Resdiential-ESCO","TRIM_LINE",A164))=TRUE,0,GETPIVOTDATA("VALUE",'CRS ESCO pvt'!$I$3,"DATE_FILE",$AS$8,"COMPANY",$AS$6,"TRIM_CAT","Resdiential-ESCO","TRIM_LINE",A164))</f>
        <v>0</v>
      </c>
    </row>
    <row r="168" spans="1:46" s="71" customFormat="1" x14ac:dyDescent="0.35">
      <c r="A168" s="171"/>
      <c r="B168" s="72" t="s">
        <v>39</v>
      </c>
      <c r="C168" s="73"/>
      <c r="D168" s="74"/>
      <c r="E168" s="74"/>
      <c r="F168" s="76"/>
      <c r="G168" s="74"/>
      <c r="H168" s="76"/>
      <c r="I168" s="74"/>
      <c r="J168" s="76"/>
      <c r="K168" s="74"/>
      <c r="L168" s="76"/>
      <c r="M168" s="76"/>
      <c r="N168" s="127"/>
      <c r="O168" s="73"/>
      <c r="P168" s="76"/>
      <c r="Q168" s="74"/>
      <c r="R168" s="76">
        <v>0</v>
      </c>
      <c r="S168" s="74">
        <v>0</v>
      </c>
      <c r="T168" s="76">
        <v>0</v>
      </c>
      <c r="U168" s="238">
        <v>0</v>
      </c>
      <c r="V168" s="238">
        <v>0</v>
      </c>
      <c r="W168" s="238">
        <v>0</v>
      </c>
      <c r="X168" s="238">
        <v>0</v>
      </c>
      <c r="Y168" s="238">
        <v>0</v>
      </c>
      <c r="Z168" s="238">
        <v>0</v>
      </c>
      <c r="AA168" s="238">
        <v>0</v>
      </c>
      <c r="AB168" s="238"/>
      <c r="AC168" s="127"/>
      <c r="AD168" s="76">
        <f>O168-C168</f>
        <v>0</v>
      </c>
      <c r="AE168" s="128">
        <f>P168-D168</f>
        <v>0</v>
      </c>
      <c r="AF168" s="128">
        <f>Q168-E168</f>
        <v>0</v>
      </c>
      <c r="AG168" s="128">
        <f>R168-F168</f>
        <v>0</v>
      </c>
      <c r="AH168" s="128">
        <f>S168-G168</f>
        <v>0</v>
      </c>
      <c r="AI168" s="128">
        <f>T168-H168</f>
        <v>0</v>
      </c>
      <c r="AJ168" s="128">
        <f>U168-I168</f>
        <v>0</v>
      </c>
      <c r="AK168" s="128">
        <f>V168-J168</f>
        <v>0</v>
      </c>
      <c r="AL168" s="128">
        <f>W168-K168</f>
        <v>0</v>
      </c>
      <c r="AM168" s="128">
        <f>X168-L168</f>
        <v>0</v>
      </c>
      <c r="AN168" s="128">
        <f>Y168-M168</f>
        <v>0</v>
      </c>
      <c r="AO168" s="128">
        <f>Z168-N168</f>
        <v>0</v>
      </c>
      <c r="AP168" s="128">
        <f>AA168-O168</f>
        <v>0</v>
      </c>
      <c r="AQ168" s="128">
        <f>AB168-P168</f>
        <v>0</v>
      </c>
      <c r="AR168" s="130"/>
      <c r="AS168" s="76">
        <f>IF(ISERROR(GETPIVOTDATA("VALUE",'CRS WK pvt'!$I$2,"DT_FILE",AS$8,"CD_CO",AS$6,"TRIM_CAT",TRIM(B168),"TRIM_LINE",A161))=TRUE,0,GETPIVOTDATA("VALUE",'CRS WK pvt'!$I$2,"DT_FILE",AS$8,"CD_CO",AS$6,"TRIM_CAT",TRIM(B168),"TRIM_LINE",A161))</f>
        <v>0</v>
      </c>
    </row>
    <row r="169" spans="1:46" s="71" customFormat="1" x14ac:dyDescent="0.35">
      <c r="A169" s="171"/>
      <c r="B169" s="72" t="s">
        <v>40</v>
      </c>
      <c r="C169" s="73"/>
      <c r="D169" s="74"/>
      <c r="E169" s="74"/>
      <c r="F169" s="76"/>
      <c r="G169" s="74"/>
      <c r="H169" s="76"/>
      <c r="I169" s="74"/>
      <c r="J169" s="76"/>
      <c r="K169" s="74"/>
      <c r="L169" s="76"/>
      <c r="M169" s="76"/>
      <c r="N169" s="127"/>
      <c r="O169" s="73"/>
      <c r="P169" s="76"/>
      <c r="Q169" s="74"/>
      <c r="R169" s="76">
        <v>0</v>
      </c>
      <c r="S169" s="74">
        <v>0</v>
      </c>
      <c r="T169" s="76">
        <v>0</v>
      </c>
      <c r="U169" s="238">
        <v>0</v>
      </c>
      <c r="V169" s="238">
        <v>0</v>
      </c>
      <c r="W169" s="238">
        <v>0</v>
      </c>
      <c r="X169" s="238">
        <v>0</v>
      </c>
      <c r="Y169" s="238">
        <v>0</v>
      </c>
      <c r="Z169" s="238">
        <v>0</v>
      </c>
      <c r="AA169" s="238">
        <v>0</v>
      </c>
      <c r="AB169" s="238"/>
      <c r="AC169" s="127"/>
      <c r="AD169" s="76">
        <f>O169-C169</f>
        <v>0</v>
      </c>
      <c r="AE169" s="128">
        <f>P169-D169</f>
        <v>0</v>
      </c>
      <c r="AF169" s="128">
        <f>Q169-E169</f>
        <v>0</v>
      </c>
      <c r="AG169" s="128">
        <f>R169-F169</f>
        <v>0</v>
      </c>
      <c r="AH169" s="128">
        <f>S169-G169</f>
        <v>0</v>
      </c>
      <c r="AI169" s="128">
        <f>T169-H169</f>
        <v>0</v>
      </c>
      <c r="AJ169" s="128">
        <f>U169-I169</f>
        <v>0</v>
      </c>
      <c r="AK169" s="128">
        <f>V169-J169</f>
        <v>0</v>
      </c>
      <c r="AL169" s="128">
        <f>W169-K169</f>
        <v>0</v>
      </c>
      <c r="AM169" s="128">
        <f>X169-L169</f>
        <v>0</v>
      </c>
      <c r="AN169" s="128">
        <f>Y169-M169</f>
        <v>0</v>
      </c>
      <c r="AO169" s="128">
        <f>Z169-N169</f>
        <v>0</v>
      </c>
      <c r="AP169" s="128">
        <f>AA169-O169</f>
        <v>0</v>
      </c>
      <c r="AQ169" s="128">
        <f>AB169-P169</f>
        <v>0</v>
      </c>
      <c r="AR169" s="130"/>
      <c r="AS169" s="76">
        <f>IF(ISERROR(GETPIVOTDATA("VALUE",'CRS WK pvt'!$I$2,"DT_FILE",AS$8,"CD_CO",AS$6,"TRIM_CAT",TRIM(B169),"TRIM_LINE",A161))=TRUE,0,GETPIVOTDATA("VALUE",'CRS WK pvt'!$I$2,"DT_FILE",AS$8,"CD_CO",AS$6,"TRIM_CAT",TRIM(B169),"TRIM_LINE",A161))</f>
        <v>0</v>
      </c>
    </row>
    <row r="170" spans="1:46" s="71" customFormat="1" x14ac:dyDescent="0.35">
      <c r="A170" s="171"/>
      <c r="B170" s="72" t="s">
        <v>41</v>
      </c>
      <c r="C170" s="73"/>
      <c r="D170" s="74"/>
      <c r="E170" s="74"/>
      <c r="F170" s="76"/>
      <c r="G170" s="74"/>
      <c r="H170" s="76"/>
      <c r="I170" s="74"/>
      <c r="J170" s="76"/>
      <c r="K170" s="74"/>
      <c r="L170" s="76"/>
      <c r="M170" s="76"/>
      <c r="N170" s="127"/>
      <c r="O170" s="73"/>
      <c r="P170" s="76"/>
      <c r="Q170" s="74"/>
      <c r="R170" s="76">
        <v>0</v>
      </c>
      <c r="S170" s="74">
        <v>0</v>
      </c>
      <c r="T170" s="76">
        <v>0</v>
      </c>
      <c r="U170" s="238">
        <v>0</v>
      </c>
      <c r="V170" s="238">
        <v>0</v>
      </c>
      <c r="W170" s="238">
        <v>0</v>
      </c>
      <c r="X170" s="238">
        <v>0</v>
      </c>
      <c r="Y170" s="238">
        <v>0</v>
      </c>
      <c r="Z170" s="238">
        <v>0</v>
      </c>
      <c r="AA170" s="238">
        <v>0</v>
      </c>
      <c r="AB170" s="238"/>
      <c r="AC170" s="127"/>
      <c r="AD170" s="76">
        <f>O170-C170</f>
        <v>0</v>
      </c>
      <c r="AE170" s="128">
        <f>P170-D170</f>
        <v>0</v>
      </c>
      <c r="AF170" s="128">
        <f>Q170-E170</f>
        <v>0</v>
      </c>
      <c r="AG170" s="128">
        <f>R170-F170</f>
        <v>0</v>
      </c>
      <c r="AH170" s="128">
        <f>S170-G170</f>
        <v>0</v>
      </c>
      <c r="AI170" s="128">
        <f>T170-H170</f>
        <v>0</v>
      </c>
      <c r="AJ170" s="128">
        <f>U170-I170</f>
        <v>0</v>
      </c>
      <c r="AK170" s="128">
        <f>V170-J170</f>
        <v>0</v>
      </c>
      <c r="AL170" s="128">
        <f>W170-K170</f>
        <v>0</v>
      </c>
      <c r="AM170" s="128">
        <f>X170-L170</f>
        <v>0</v>
      </c>
      <c r="AN170" s="128">
        <f>Y170-M170</f>
        <v>0</v>
      </c>
      <c r="AO170" s="128">
        <f>Z170-N170</f>
        <v>0</v>
      </c>
      <c r="AP170" s="128">
        <f>AA170-O170</f>
        <v>0</v>
      </c>
      <c r="AQ170" s="128">
        <f>AB170-P170</f>
        <v>0</v>
      </c>
      <c r="AR170" s="130"/>
      <c r="AS170" s="76">
        <f>IF(ISERROR(GETPIVOTDATA("VALUE",'CRS WK pvt'!$I$2,"DT_FILE",AS$8,"CD_CO",AS$6,"TRIM_CAT",TRIM(B170),"TRIM_LINE",A161))=TRUE,0,GETPIVOTDATA("VALUE",'CRS WK pvt'!$I$2,"DT_FILE",AS$8,"CD_CO",AS$6,"TRIM_CAT",TRIM(B170),"TRIM_LINE",A161))</f>
        <v>0</v>
      </c>
    </row>
    <row r="171" spans="1:46" s="87" customFormat="1" x14ac:dyDescent="0.35">
      <c r="A171" s="172"/>
      <c r="B171" s="72" t="s">
        <v>42</v>
      </c>
      <c r="C171" s="142">
        <f t="shared" ref="C171:V171" si="198">SUM(C162:C170)</f>
        <v>641</v>
      </c>
      <c r="D171" s="143">
        <f t="shared" si="198"/>
        <v>672</v>
      </c>
      <c r="E171" s="143">
        <f t="shared" si="198"/>
        <v>819</v>
      </c>
      <c r="F171" s="144">
        <f t="shared" si="198"/>
        <v>867</v>
      </c>
      <c r="G171" s="143">
        <f t="shared" si="198"/>
        <v>889</v>
      </c>
      <c r="H171" s="144">
        <f t="shared" si="198"/>
        <v>933</v>
      </c>
      <c r="I171" s="143">
        <f t="shared" si="198"/>
        <v>945</v>
      </c>
      <c r="J171" s="144">
        <f t="shared" si="198"/>
        <v>964</v>
      </c>
      <c r="K171" s="143">
        <f t="shared" si="198"/>
        <v>978</v>
      </c>
      <c r="L171" s="144">
        <f t="shared" si="198"/>
        <v>917</v>
      </c>
      <c r="M171" s="144">
        <f t="shared" si="198"/>
        <v>849</v>
      </c>
      <c r="N171" s="145">
        <f t="shared" si="198"/>
        <v>807</v>
      </c>
      <c r="O171" s="142">
        <f t="shared" si="198"/>
        <v>836</v>
      </c>
      <c r="P171" s="144">
        <f t="shared" si="198"/>
        <v>819</v>
      </c>
      <c r="Q171" s="144">
        <f t="shared" si="198"/>
        <v>867</v>
      </c>
      <c r="R171" s="144">
        <f t="shared" si="198"/>
        <v>892</v>
      </c>
      <c r="S171" s="144">
        <f t="shared" si="198"/>
        <v>902</v>
      </c>
      <c r="T171" s="144">
        <f t="shared" si="198"/>
        <v>871</v>
      </c>
      <c r="U171" s="144">
        <f t="shared" si="198"/>
        <v>803</v>
      </c>
      <c r="V171" s="144">
        <f t="shared" si="198"/>
        <v>897</v>
      </c>
      <c r="W171" s="239">
        <f>SUM(W162+W165+W168+W169+W170)</f>
        <v>1019</v>
      </c>
      <c r="X171" s="239">
        <f>SUM(X162+X165+X168+X169+X170)</f>
        <v>1059</v>
      </c>
      <c r="Y171" s="239">
        <v>1213</v>
      </c>
      <c r="Z171" s="239">
        <v>1457</v>
      </c>
      <c r="AA171" s="239">
        <v>1600</v>
      </c>
      <c r="AB171" s="239"/>
      <c r="AC171" s="145"/>
      <c r="AD171" s="144">
        <f>SUM(AD162:AD170)</f>
        <v>195</v>
      </c>
      <c r="AE171" s="146">
        <f t="shared" ref="AE171:AF171" si="199">SUM(AE162:AE170)</f>
        <v>147</v>
      </c>
      <c r="AF171" s="146">
        <f t="shared" si="199"/>
        <v>48</v>
      </c>
      <c r="AG171" s="146">
        <f t="shared" ref="AG171:AH171" si="200">SUM(AG162:AG170)</f>
        <v>25</v>
      </c>
      <c r="AH171" s="146">
        <f t="shared" si="200"/>
        <v>13</v>
      </c>
      <c r="AI171" s="146">
        <f t="shared" ref="AI171:AJ171" si="201">SUM(AI162:AI170)</f>
        <v>-62</v>
      </c>
      <c r="AJ171" s="146">
        <f t="shared" si="201"/>
        <v>-142</v>
      </c>
      <c r="AK171" s="146">
        <f t="shared" ref="AK171:AL171" si="202">SUM(AK162:AK170)</f>
        <v>-67</v>
      </c>
      <c r="AL171" s="146">
        <f t="shared" si="202"/>
        <v>41</v>
      </c>
      <c r="AM171" s="146">
        <f t="shared" ref="AM171:AN171" si="203">SUM(AM162:AM170)</f>
        <v>142</v>
      </c>
      <c r="AN171" s="146">
        <f t="shared" si="203"/>
        <v>364</v>
      </c>
      <c r="AO171" s="146">
        <f t="shared" ref="AO171:AP171" si="204">SUM(AO162:AO170)</f>
        <v>650</v>
      </c>
      <c r="AP171" s="146">
        <f t="shared" si="204"/>
        <v>764</v>
      </c>
      <c r="AQ171" s="146">
        <f t="shared" ref="AQ171" si="205">SUM(AQ162:AQ170)</f>
        <v>-819</v>
      </c>
      <c r="AR171" s="141"/>
      <c r="AS171" s="162">
        <f>AS162+AS165+AS168+AS169+AS170</f>
        <v>1901</v>
      </c>
    </row>
    <row r="172" spans="1:46" s="71" customFormat="1" x14ac:dyDescent="0.35">
      <c r="A172" s="171">
        <f>+A161+1</f>
        <v>18</v>
      </c>
      <c r="B172" s="131" t="s">
        <v>22</v>
      </c>
      <c r="C172" s="103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5"/>
      <c r="O172" s="103"/>
      <c r="P172" s="104"/>
      <c r="Q172" s="104"/>
      <c r="R172" s="104"/>
      <c r="S172" s="104"/>
      <c r="T172" s="104"/>
      <c r="U172" s="230"/>
      <c r="V172" s="230"/>
      <c r="W172" s="230"/>
      <c r="X172" s="230"/>
      <c r="Y172" s="230"/>
      <c r="Z172" s="230"/>
      <c r="AA172" s="230"/>
      <c r="AB172" s="230"/>
      <c r="AC172" s="105"/>
      <c r="AD172" s="106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8"/>
      <c r="AS172" s="106"/>
    </row>
    <row r="173" spans="1:46" s="71" customFormat="1" x14ac:dyDescent="0.35">
      <c r="A173" s="171"/>
      <c r="B173" s="72" t="s">
        <v>37</v>
      </c>
      <c r="C173" s="132">
        <v>165</v>
      </c>
      <c r="D173" s="78">
        <v>173</v>
      </c>
      <c r="E173" s="78">
        <v>502</v>
      </c>
      <c r="F173" s="78">
        <v>468</v>
      </c>
      <c r="G173" s="78">
        <v>487</v>
      </c>
      <c r="H173" s="129">
        <v>575</v>
      </c>
      <c r="I173" s="78">
        <v>690</v>
      </c>
      <c r="J173" s="129">
        <v>806</v>
      </c>
      <c r="K173" s="78">
        <v>118</v>
      </c>
      <c r="L173" s="129">
        <v>19</v>
      </c>
      <c r="M173" s="129">
        <v>179</v>
      </c>
      <c r="N173" s="130">
        <v>186</v>
      </c>
      <c r="O173" s="132">
        <v>118</v>
      </c>
      <c r="P173" s="129"/>
      <c r="Q173" s="129"/>
      <c r="R173" s="129">
        <v>0</v>
      </c>
      <c r="S173" s="78">
        <v>0</v>
      </c>
      <c r="T173" s="129">
        <v>0</v>
      </c>
      <c r="U173" s="240">
        <v>0</v>
      </c>
      <c r="V173" s="240">
        <v>0</v>
      </c>
      <c r="W173" s="240">
        <v>0</v>
      </c>
      <c r="X173" s="240">
        <v>0</v>
      </c>
      <c r="Y173" s="240">
        <v>0</v>
      </c>
      <c r="Z173" s="240">
        <v>0</v>
      </c>
      <c r="AA173" s="240">
        <v>0</v>
      </c>
      <c r="AB173" s="240"/>
      <c r="AC173" s="130"/>
      <c r="AD173" s="132">
        <f>O173-C173</f>
        <v>-47</v>
      </c>
      <c r="AE173" s="129">
        <f>P173-D173</f>
        <v>-173</v>
      </c>
      <c r="AF173" s="129">
        <f>Q173-E173</f>
        <v>-502</v>
      </c>
      <c r="AG173" s="129">
        <f>R173-F173</f>
        <v>-468</v>
      </c>
      <c r="AH173" s="129">
        <f>S173-G173</f>
        <v>-487</v>
      </c>
      <c r="AI173" s="129">
        <f>T173-H173</f>
        <v>-575</v>
      </c>
      <c r="AJ173" s="129">
        <f>U173-I173</f>
        <v>-690</v>
      </c>
      <c r="AK173" s="129">
        <f>V173-J173</f>
        <v>-806</v>
      </c>
      <c r="AL173" s="129">
        <f>W173-K173</f>
        <v>-118</v>
      </c>
      <c r="AM173" s="129">
        <f>X173-L173</f>
        <v>-19</v>
      </c>
      <c r="AN173" s="129">
        <f>Y173-M173</f>
        <v>-179</v>
      </c>
      <c r="AO173" s="129">
        <f>Z173-N173</f>
        <v>-186</v>
      </c>
      <c r="AP173" s="129">
        <f>AA173-O173</f>
        <v>-118</v>
      </c>
      <c r="AQ173" s="129">
        <f>AB173-P173</f>
        <v>0</v>
      </c>
      <c r="AR173" s="130"/>
      <c r="AS173" s="76">
        <f>AT173</f>
        <v>0</v>
      </c>
      <c r="AT173" s="240">
        <v>0</v>
      </c>
    </row>
    <row r="174" spans="1:46" s="71" customFormat="1" x14ac:dyDescent="0.35">
      <c r="A174" s="171"/>
      <c r="B174" s="254" t="s">
        <v>399</v>
      </c>
      <c r="C174" s="132"/>
      <c r="D174" s="78"/>
      <c r="E174" s="78"/>
      <c r="F174" s="78"/>
      <c r="G174" s="78"/>
      <c r="H174" s="129"/>
      <c r="I174" s="78"/>
      <c r="J174" s="129"/>
      <c r="K174" s="78"/>
      <c r="L174" s="129"/>
      <c r="M174" s="129"/>
      <c r="N174" s="130"/>
      <c r="O174" s="132"/>
      <c r="P174" s="129"/>
      <c r="Q174" s="129"/>
      <c r="R174" s="129"/>
      <c r="S174" s="78"/>
      <c r="T174" s="129"/>
      <c r="U174" s="240"/>
      <c r="V174" s="240"/>
      <c r="W174" s="253">
        <f>W173-W175</f>
        <v>0</v>
      </c>
      <c r="X174" s="253">
        <f>X173-X175</f>
        <v>0</v>
      </c>
      <c r="Y174" s="253">
        <v>0</v>
      </c>
      <c r="Z174" s="283">
        <v>0</v>
      </c>
      <c r="AA174" s="283">
        <v>0</v>
      </c>
      <c r="AB174" s="283"/>
      <c r="AC174" s="130"/>
      <c r="AD174" s="132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30"/>
      <c r="AS174" s="76">
        <v>0</v>
      </c>
      <c r="AT174" s="240">
        <v>0</v>
      </c>
    </row>
    <row r="175" spans="1:46" s="71" customFormat="1" x14ac:dyDescent="0.35">
      <c r="A175" s="171"/>
      <c r="B175" s="254" t="s">
        <v>400</v>
      </c>
      <c r="C175" s="132"/>
      <c r="D175" s="78"/>
      <c r="E175" s="78"/>
      <c r="F175" s="78"/>
      <c r="G175" s="78"/>
      <c r="H175" s="129"/>
      <c r="I175" s="78"/>
      <c r="J175" s="129"/>
      <c r="K175" s="78"/>
      <c r="L175" s="129"/>
      <c r="M175" s="129"/>
      <c r="N175" s="130"/>
      <c r="O175" s="132"/>
      <c r="P175" s="129"/>
      <c r="Q175" s="129"/>
      <c r="R175" s="129"/>
      <c r="S175" s="78"/>
      <c r="T175" s="129"/>
      <c r="U175" s="240"/>
      <c r="V175" s="240"/>
      <c r="W175" s="253">
        <v>0</v>
      </c>
      <c r="X175" s="253">
        <v>0</v>
      </c>
      <c r="Y175" s="253">
        <v>0</v>
      </c>
      <c r="Z175" s="283">
        <v>0</v>
      </c>
      <c r="AA175" s="283">
        <v>0</v>
      </c>
      <c r="AB175" s="283"/>
      <c r="AC175" s="130"/>
      <c r="AD175" s="132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30"/>
      <c r="AS175" s="76">
        <v>0</v>
      </c>
      <c r="AT175" s="240">
        <v>16</v>
      </c>
    </row>
    <row r="176" spans="1:46" s="71" customFormat="1" x14ac:dyDescent="0.35">
      <c r="A176" s="171"/>
      <c r="B176" s="72" t="s">
        <v>38</v>
      </c>
      <c r="C176" s="132"/>
      <c r="D176" s="78">
        <v>45</v>
      </c>
      <c r="E176" s="78">
        <v>182</v>
      </c>
      <c r="F176" s="78">
        <v>164</v>
      </c>
      <c r="G176" s="78">
        <v>216</v>
      </c>
      <c r="H176" s="129">
        <v>260</v>
      </c>
      <c r="I176" s="78">
        <v>292</v>
      </c>
      <c r="J176" s="129">
        <v>307</v>
      </c>
      <c r="K176" s="78">
        <v>13</v>
      </c>
      <c r="L176" s="129"/>
      <c r="M176" s="129"/>
      <c r="N176" s="130"/>
      <c r="O176" s="132">
        <v>1</v>
      </c>
      <c r="P176" s="129"/>
      <c r="Q176" s="129"/>
      <c r="R176" s="129">
        <v>0</v>
      </c>
      <c r="S176" s="78">
        <v>0</v>
      </c>
      <c r="T176" s="129">
        <v>0</v>
      </c>
      <c r="U176" s="240">
        <v>0</v>
      </c>
      <c r="V176" s="240">
        <v>0</v>
      </c>
      <c r="W176" s="240">
        <v>0</v>
      </c>
      <c r="X176" s="240">
        <v>0</v>
      </c>
      <c r="Y176" s="240">
        <v>0</v>
      </c>
      <c r="Z176" s="240">
        <v>0</v>
      </c>
      <c r="AA176" s="240">
        <v>0</v>
      </c>
      <c r="AB176" s="240"/>
      <c r="AC176" s="130"/>
      <c r="AD176" s="132">
        <f>O176-C176</f>
        <v>1</v>
      </c>
      <c r="AE176" s="129">
        <f>P176-D176</f>
        <v>-45</v>
      </c>
      <c r="AF176" s="129">
        <f>Q176-E176</f>
        <v>-182</v>
      </c>
      <c r="AG176" s="129">
        <f>R176-F176</f>
        <v>-164</v>
      </c>
      <c r="AH176" s="129">
        <f>S176-G176</f>
        <v>-216</v>
      </c>
      <c r="AI176" s="129">
        <f>T176-H176</f>
        <v>-260</v>
      </c>
      <c r="AJ176" s="129">
        <f>U176-I176</f>
        <v>-292</v>
      </c>
      <c r="AK176" s="129">
        <f>V176-J176</f>
        <v>-307</v>
      </c>
      <c r="AL176" s="129">
        <f>W176-K176</f>
        <v>-13</v>
      </c>
      <c r="AM176" s="129">
        <f>X176-L176</f>
        <v>0</v>
      </c>
      <c r="AN176" s="129">
        <f>Y176-M176</f>
        <v>0</v>
      </c>
      <c r="AO176" s="129">
        <f>Z176-N176</f>
        <v>0</v>
      </c>
      <c r="AP176" s="129">
        <f>AA176-O176</f>
        <v>-1</v>
      </c>
      <c r="AQ176" s="129">
        <f>AB176-P176</f>
        <v>0</v>
      </c>
      <c r="AR176" s="130"/>
      <c r="AS176" s="76">
        <f>AT174</f>
        <v>0</v>
      </c>
      <c r="AT176" s="240">
        <v>3</v>
      </c>
    </row>
    <row r="177" spans="1:46" s="71" customFormat="1" x14ac:dyDescent="0.35">
      <c r="A177" s="171"/>
      <c r="B177" s="254" t="s">
        <v>399</v>
      </c>
      <c r="C177" s="132"/>
      <c r="D177" s="78"/>
      <c r="E177" s="78"/>
      <c r="F177" s="78"/>
      <c r="G177" s="78"/>
      <c r="H177" s="129"/>
      <c r="I177" s="78"/>
      <c r="J177" s="129"/>
      <c r="K177" s="78"/>
      <c r="L177" s="129"/>
      <c r="M177" s="129"/>
      <c r="N177" s="130"/>
      <c r="O177" s="132"/>
      <c r="P177" s="129"/>
      <c r="Q177" s="129"/>
      <c r="R177" s="129"/>
      <c r="S177" s="78"/>
      <c r="T177" s="129"/>
      <c r="U177" s="240"/>
      <c r="V177" s="240"/>
      <c r="W177" s="253">
        <f>W176-W178</f>
        <v>0</v>
      </c>
      <c r="X177" s="253">
        <f>X176-X178</f>
        <v>0</v>
      </c>
      <c r="Y177" s="253">
        <v>0</v>
      </c>
      <c r="Z177" s="283">
        <v>0</v>
      </c>
      <c r="AA177" s="283">
        <v>0</v>
      </c>
      <c r="AB177" s="283"/>
      <c r="AC177" s="130"/>
      <c r="AD177" s="132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30"/>
      <c r="AS177" s="76">
        <v>0</v>
      </c>
      <c r="AT177" s="240">
        <v>3</v>
      </c>
    </row>
    <row r="178" spans="1:46" s="71" customFormat="1" x14ac:dyDescent="0.35">
      <c r="A178" s="171"/>
      <c r="B178" s="254" t="s">
        <v>400</v>
      </c>
      <c r="C178" s="132"/>
      <c r="D178" s="78"/>
      <c r="E178" s="78"/>
      <c r="F178" s="78"/>
      <c r="G178" s="78"/>
      <c r="H178" s="129"/>
      <c r="I178" s="78"/>
      <c r="J178" s="129"/>
      <c r="K178" s="78"/>
      <c r="L178" s="129"/>
      <c r="M178" s="129"/>
      <c r="N178" s="130"/>
      <c r="O178" s="132"/>
      <c r="P178" s="129"/>
      <c r="Q178" s="129"/>
      <c r="R178" s="129"/>
      <c r="S178" s="78"/>
      <c r="T178" s="129"/>
      <c r="U178" s="240"/>
      <c r="V178" s="240"/>
      <c r="W178" s="253">
        <v>0</v>
      </c>
      <c r="X178" s="253">
        <v>0</v>
      </c>
      <c r="Y178" s="253">
        <v>0</v>
      </c>
      <c r="Z178" s="283">
        <v>0</v>
      </c>
      <c r="AA178" s="283">
        <v>0</v>
      </c>
      <c r="AB178" s="283"/>
      <c r="AC178" s="130"/>
      <c r="AD178" s="132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30"/>
      <c r="AS178" s="76">
        <v>0</v>
      </c>
      <c r="AT178" s="241">
        <f t="shared" ref="AT178" si="206">SUM(AT173+AT174+AT175+AT176+AT177)</f>
        <v>22</v>
      </c>
    </row>
    <row r="179" spans="1:46" s="71" customFormat="1" x14ac:dyDescent="0.35">
      <c r="A179" s="171"/>
      <c r="B179" s="72" t="s">
        <v>39</v>
      </c>
      <c r="C179" s="132">
        <v>94</v>
      </c>
      <c r="D179" s="78">
        <v>94</v>
      </c>
      <c r="E179" s="78">
        <v>82</v>
      </c>
      <c r="F179" s="78">
        <v>68</v>
      </c>
      <c r="G179" s="78">
        <v>90</v>
      </c>
      <c r="H179" s="129">
        <v>63</v>
      </c>
      <c r="I179" s="78">
        <v>59</v>
      </c>
      <c r="J179" s="129">
        <v>44</v>
      </c>
      <c r="K179" s="78">
        <v>44</v>
      </c>
      <c r="L179" s="129">
        <v>4</v>
      </c>
      <c r="M179" s="129">
        <v>42</v>
      </c>
      <c r="N179" s="130">
        <v>44</v>
      </c>
      <c r="O179" s="132">
        <v>22</v>
      </c>
      <c r="P179" s="129"/>
      <c r="Q179" s="129"/>
      <c r="R179" s="129">
        <v>0</v>
      </c>
      <c r="S179" s="78">
        <v>0</v>
      </c>
      <c r="T179" s="129">
        <v>0</v>
      </c>
      <c r="U179" s="240">
        <v>0</v>
      </c>
      <c r="V179" s="240">
        <v>0</v>
      </c>
      <c r="W179" s="240">
        <v>0</v>
      </c>
      <c r="X179" s="240">
        <v>0</v>
      </c>
      <c r="Y179" s="240">
        <v>0</v>
      </c>
      <c r="Z179" s="240">
        <v>0</v>
      </c>
      <c r="AA179" s="240">
        <v>3</v>
      </c>
      <c r="AB179" s="240"/>
      <c r="AC179" s="130"/>
      <c r="AD179" s="132">
        <f>O179-C179</f>
        <v>-72</v>
      </c>
      <c r="AE179" s="129">
        <f>P179-D179</f>
        <v>-94</v>
      </c>
      <c r="AF179" s="129">
        <f>Q179-E179</f>
        <v>-82</v>
      </c>
      <c r="AG179" s="129">
        <f>R179-F179</f>
        <v>-68</v>
      </c>
      <c r="AH179" s="129">
        <f>S179-G179</f>
        <v>-90</v>
      </c>
      <c r="AI179" s="129">
        <f>T179-H179</f>
        <v>-63</v>
      </c>
      <c r="AJ179" s="129">
        <f>U179-I179</f>
        <v>-59</v>
      </c>
      <c r="AK179" s="129">
        <f>V179-J179</f>
        <v>-44</v>
      </c>
      <c r="AL179" s="129">
        <f>W179-K179</f>
        <v>-44</v>
      </c>
      <c r="AM179" s="129">
        <f>X179-L179</f>
        <v>-4</v>
      </c>
      <c r="AN179" s="129">
        <f>Y179-M179</f>
        <v>-42</v>
      </c>
      <c r="AO179" s="129">
        <f>Z179-N179</f>
        <v>-44</v>
      </c>
      <c r="AP179" s="129">
        <f>AA179-O179</f>
        <v>-19</v>
      </c>
      <c r="AQ179" s="129">
        <f>AB179-P179</f>
        <v>0</v>
      </c>
      <c r="AR179" s="130"/>
      <c r="AS179" s="76">
        <f>AT175</f>
        <v>16</v>
      </c>
    </row>
    <row r="180" spans="1:46" s="71" customFormat="1" x14ac:dyDescent="0.35">
      <c r="A180" s="171"/>
      <c r="B180" s="72" t="s">
        <v>40</v>
      </c>
      <c r="C180" s="132">
        <v>30</v>
      </c>
      <c r="D180" s="78">
        <v>21</v>
      </c>
      <c r="E180" s="78">
        <v>18</v>
      </c>
      <c r="F180" s="78">
        <v>14</v>
      </c>
      <c r="G180" s="78">
        <v>12</v>
      </c>
      <c r="H180" s="129">
        <v>16</v>
      </c>
      <c r="I180" s="78">
        <v>15</v>
      </c>
      <c r="J180" s="129">
        <v>10</v>
      </c>
      <c r="K180" s="78">
        <v>6</v>
      </c>
      <c r="L180" s="129">
        <v>1</v>
      </c>
      <c r="M180" s="129">
        <v>12</v>
      </c>
      <c r="N180" s="130">
        <v>7</v>
      </c>
      <c r="O180" s="132">
        <v>5</v>
      </c>
      <c r="P180" s="129"/>
      <c r="Q180" s="129"/>
      <c r="R180" s="129">
        <v>0</v>
      </c>
      <c r="S180" s="78">
        <v>0</v>
      </c>
      <c r="T180" s="129">
        <v>0</v>
      </c>
      <c r="U180" s="240">
        <v>0</v>
      </c>
      <c r="V180" s="240">
        <v>0</v>
      </c>
      <c r="W180" s="240">
        <v>0</v>
      </c>
      <c r="X180" s="240">
        <v>0</v>
      </c>
      <c r="Y180" s="240">
        <v>0</v>
      </c>
      <c r="Z180" s="240">
        <v>1</v>
      </c>
      <c r="AA180" s="240">
        <v>1</v>
      </c>
      <c r="AB180" s="240"/>
      <c r="AC180" s="130"/>
      <c r="AD180" s="132">
        <f>O180-C180</f>
        <v>-25</v>
      </c>
      <c r="AE180" s="129">
        <f>P180-D180</f>
        <v>-21</v>
      </c>
      <c r="AF180" s="129">
        <f>Q180-E180</f>
        <v>-18</v>
      </c>
      <c r="AG180" s="129">
        <f>R180-F180</f>
        <v>-14</v>
      </c>
      <c r="AH180" s="129">
        <f>S180-G180</f>
        <v>-12</v>
      </c>
      <c r="AI180" s="129">
        <f>T180-H180</f>
        <v>-16</v>
      </c>
      <c r="AJ180" s="129">
        <f>U180-I180</f>
        <v>-15</v>
      </c>
      <c r="AK180" s="129">
        <f>V180-J180</f>
        <v>-10</v>
      </c>
      <c r="AL180" s="129">
        <f>W180-K180</f>
        <v>-6</v>
      </c>
      <c r="AM180" s="129">
        <f>X180-L180</f>
        <v>-1</v>
      </c>
      <c r="AN180" s="129">
        <f>Y180-M180</f>
        <v>-12</v>
      </c>
      <c r="AO180" s="129">
        <f>Z180-N180</f>
        <v>-6</v>
      </c>
      <c r="AP180" s="129">
        <f>AA180-O180</f>
        <v>-4</v>
      </c>
      <c r="AQ180" s="129">
        <f>AB180-P180</f>
        <v>0</v>
      </c>
      <c r="AR180" s="130"/>
      <c r="AS180" s="76">
        <f>AT176</f>
        <v>3</v>
      </c>
    </row>
    <row r="181" spans="1:46" s="71" customFormat="1" x14ac:dyDescent="0.35">
      <c r="A181" s="171"/>
      <c r="B181" s="72" t="s">
        <v>41</v>
      </c>
      <c r="C181" s="132"/>
      <c r="D181" s="78"/>
      <c r="E181" s="78"/>
      <c r="F181" s="78"/>
      <c r="G181" s="78"/>
      <c r="H181" s="129"/>
      <c r="I181" s="78"/>
      <c r="J181" s="129"/>
      <c r="K181" s="78"/>
      <c r="L181" s="129"/>
      <c r="M181" s="129"/>
      <c r="N181" s="130"/>
      <c r="O181" s="132"/>
      <c r="P181" s="129"/>
      <c r="Q181" s="129"/>
      <c r="R181" s="129">
        <v>0</v>
      </c>
      <c r="S181" s="78">
        <v>0</v>
      </c>
      <c r="T181" s="129">
        <v>0</v>
      </c>
      <c r="U181" s="240">
        <v>0</v>
      </c>
      <c r="V181" s="240">
        <v>0</v>
      </c>
      <c r="W181" s="240">
        <v>0</v>
      </c>
      <c r="X181" s="240">
        <v>0</v>
      </c>
      <c r="Y181" s="240">
        <v>1</v>
      </c>
      <c r="Z181" s="240">
        <v>0</v>
      </c>
      <c r="AA181" s="240">
        <v>0</v>
      </c>
      <c r="AB181" s="240"/>
      <c r="AC181" s="130"/>
      <c r="AD181" s="132">
        <f>O181-C181</f>
        <v>0</v>
      </c>
      <c r="AE181" s="129">
        <f>P181-D181</f>
        <v>0</v>
      </c>
      <c r="AF181" s="129">
        <f>Q181-E181</f>
        <v>0</v>
      </c>
      <c r="AG181" s="129">
        <f>R181-F181</f>
        <v>0</v>
      </c>
      <c r="AH181" s="129">
        <f>S181-G181</f>
        <v>0</v>
      </c>
      <c r="AI181" s="129">
        <f>T181-H181</f>
        <v>0</v>
      </c>
      <c r="AJ181" s="129">
        <f>U181-I181</f>
        <v>0</v>
      </c>
      <c r="AK181" s="129">
        <f>V181-J181</f>
        <v>0</v>
      </c>
      <c r="AL181" s="129">
        <f>W181-K181</f>
        <v>0</v>
      </c>
      <c r="AM181" s="129">
        <f>X181-L181</f>
        <v>0</v>
      </c>
      <c r="AN181" s="129">
        <f>Y181-M181</f>
        <v>1</v>
      </c>
      <c r="AO181" s="129">
        <f>Z181-N181</f>
        <v>0</v>
      </c>
      <c r="AP181" s="129">
        <f>AA181-O181</f>
        <v>0</v>
      </c>
      <c r="AQ181" s="129">
        <f>AB181-P181</f>
        <v>0</v>
      </c>
      <c r="AR181" s="130"/>
      <c r="AS181" s="76">
        <f>AT177</f>
        <v>3</v>
      </c>
    </row>
    <row r="182" spans="1:46" s="87" customFormat="1" x14ac:dyDescent="0.35">
      <c r="A182" s="172"/>
      <c r="B182" s="72" t="s">
        <v>42</v>
      </c>
      <c r="C182" s="138">
        <f t="shared" ref="C182:V182" si="207">SUM(C173:C181)</f>
        <v>289</v>
      </c>
      <c r="D182" s="139">
        <f t="shared" si="207"/>
        <v>333</v>
      </c>
      <c r="E182" s="139">
        <f t="shared" si="207"/>
        <v>784</v>
      </c>
      <c r="F182" s="139">
        <f t="shared" si="207"/>
        <v>714</v>
      </c>
      <c r="G182" s="139">
        <f t="shared" si="207"/>
        <v>805</v>
      </c>
      <c r="H182" s="140">
        <f t="shared" si="207"/>
        <v>914</v>
      </c>
      <c r="I182" s="139">
        <f t="shared" si="207"/>
        <v>1056</v>
      </c>
      <c r="J182" s="140">
        <f t="shared" si="207"/>
        <v>1167</v>
      </c>
      <c r="K182" s="139">
        <f t="shared" si="207"/>
        <v>181</v>
      </c>
      <c r="L182" s="140">
        <f t="shared" si="207"/>
        <v>24</v>
      </c>
      <c r="M182" s="140">
        <f t="shared" si="207"/>
        <v>233</v>
      </c>
      <c r="N182" s="141">
        <f t="shared" si="207"/>
        <v>237</v>
      </c>
      <c r="O182" s="138">
        <f t="shared" si="207"/>
        <v>146</v>
      </c>
      <c r="P182" s="144">
        <f t="shared" si="207"/>
        <v>0</v>
      </c>
      <c r="Q182" s="144">
        <f t="shared" si="207"/>
        <v>0</v>
      </c>
      <c r="R182" s="144">
        <f t="shared" si="207"/>
        <v>0</v>
      </c>
      <c r="S182" s="144">
        <f t="shared" si="207"/>
        <v>0</v>
      </c>
      <c r="T182" s="144">
        <f t="shared" si="207"/>
        <v>0</v>
      </c>
      <c r="U182" s="144">
        <f t="shared" si="207"/>
        <v>0</v>
      </c>
      <c r="V182" s="144">
        <f t="shared" si="207"/>
        <v>0</v>
      </c>
      <c r="W182" s="241">
        <f>SUM(W173+W176+W179+W180+W181)</f>
        <v>0</v>
      </c>
      <c r="X182" s="241">
        <f>SUM(X173+X176+X179+X180+X181)</f>
        <v>0</v>
      </c>
      <c r="Y182" s="241">
        <v>1</v>
      </c>
      <c r="Z182" s="241">
        <v>1</v>
      </c>
      <c r="AA182" s="241">
        <v>4</v>
      </c>
      <c r="AB182" s="241"/>
      <c r="AC182" s="141"/>
      <c r="AD182" s="138">
        <f>SUM(AD173:AD181)</f>
        <v>-143</v>
      </c>
      <c r="AE182" s="140">
        <f t="shared" ref="AE182:AF182" si="208">SUM(AE173:AE181)</f>
        <v>-333</v>
      </c>
      <c r="AF182" s="140">
        <f t="shared" si="208"/>
        <v>-784</v>
      </c>
      <c r="AG182" s="140">
        <f t="shared" ref="AG182:AH182" si="209">SUM(AG173:AG181)</f>
        <v>-714</v>
      </c>
      <c r="AH182" s="140">
        <f t="shared" si="209"/>
        <v>-805</v>
      </c>
      <c r="AI182" s="140">
        <f t="shared" ref="AI182:AJ182" si="210">SUM(AI173:AI181)</f>
        <v>-914</v>
      </c>
      <c r="AJ182" s="140">
        <f t="shared" si="210"/>
        <v>-1056</v>
      </c>
      <c r="AK182" s="140">
        <f t="shared" ref="AK182:AL182" si="211">SUM(AK173:AK181)</f>
        <v>-1167</v>
      </c>
      <c r="AL182" s="140">
        <f t="shared" si="211"/>
        <v>-181</v>
      </c>
      <c r="AM182" s="140">
        <f t="shared" ref="AM182:AN182" si="212">SUM(AM173:AM181)</f>
        <v>-24</v>
      </c>
      <c r="AN182" s="140">
        <f t="shared" si="212"/>
        <v>-232</v>
      </c>
      <c r="AO182" s="140">
        <f t="shared" ref="AO182:AP182" si="213">SUM(AO173:AO181)</f>
        <v>-236</v>
      </c>
      <c r="AP182" s="140">
        <f t="shared" si="213"/>
        <v>-142</v>
      </c>
      <c r="AQ182" s="140">
        <f t="shared" ref="AQ182" si="214">SUM(AQ173:AQ181)</f>
        <v>0</v>
      </c>
      <c r="AR182" s="141"/>
      <c r="AS182" s="162">
        <f>AS173+AS176+AS179+AS180+AS181</f>
        <v>22</v>
      </c>
    </row>
    <row r="183" spans="1:46" s="71" customFormat="1" x14ac:dyDescent="0.35">
      <c r="A183" s="171">
        <f>+A172+1</f>
        <v>19</v>
      </c>
      <c r="B183" s="131" t="s">
        <v>21</v>
      </c>
      <c r="C183" s="103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5"/>
      <c r="O183" s="103"/>
      <c r="P183" s="104"/>
      <c r="Q183" s="104"/>
      <c r="R183" s="104"/>
      <c r="S183" s="104"/>
      <c r="T183" s="104"/>
      <c r="U183" s="230"/>
      <c r="V183" s="230"/>
      <c r="W183" s="230"/>
      <c r="X183" s="230"/>
      <c r="Y183" s="230"/>
      <c r="Z183" s="230"/>
      <c r="AA183" s="230"/>
      <c r="AB183" s="230"/>
      <c r="AC183" s="105"/>
      <c r="AD183" s="106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8"/>
      <c r="AS183" s="106"/>
    </row>
    <row r="184" spans="1:46" s="71" customFormat="1" x14ac:dyDescent="0.35">
      <c r="A184" s="171"/>
      <c r="B184" s="72" t="s">
        <v>37</v>
      </c>
      <c r="C184" s="132">
        <v>5797</v>
      </c>
      <c r="D184" s="78">
        <v>7481</v>
      </c>
      <c r="E184" s="78">
        <v>11192</v>
      </c>
      <c r="F184" s="78">
        <v>11887</v>
      </c>
      <c r="G184" s="78">
        <v>11367</v>
      </c>
      <c r="H184" s="129">
        <v>10602</v>
      </c>
      <c r="I184" s="78">
        <v>9945</v>
      </c>
      <c r="J184" s="129">
        <v>9349</v>
      </c>
      <c r="K184" s="78">
        <v>7586</v>
      </c>
      <c r="L184" s="129">
        <v>5738</v>
      </c>
      <c r="M184" s="129">
        <v>4082</v>
      </c>
      <c r="N184" s="130">
        <v>3710</v>
      </c>
      <c r="O184" s="132">
        <v>3459</v>
      </c>
      <c r="P184" s="129">
        <v>2802</v>
      </c>
      <c r="Q184" s="78">
        <v>2455</v>
      </c>
      <c r="R184" s="129">
        <v>2527</v>
      </c>
      <c r="S184" s="78">
        <v>2266</v>
      </c>
      <c r="T184" s="129">
        <v>2158</v>
      </c>
      <c r="U184" s="240">
        <v>2135</v>
      </c>
      <c r="V184" s="240">
        <v>2090</v>
      </c>
      <c r="W184" s="240">
        <v>2005</v>
      </c>
      <c r="X184" s="240">
        <v>2028</v>
      </c>
      <c r="Y184" s="240">
        <v>2157</v>
      </c>
      <c r="Z184" s="240">
        <v>2412</v>
      </c>
      <c r="AA184" s="240">
        <v>2857</v>
      </c>
      <c r="AB184" s="240"/>
      <c r="AC184" s="130"/>
      <c r="AD184" s="132">
        <f>O184-C184</f>
        <v>-2338</v>
      </c>
      <c r="AE184" s="129">
        <f>P184-D184</f>
        <v>-4679</v>
      </c>
      <c r="AF184" s="129">
        <f>Q184-E184</f>
        <v>-8737</v>
      </c>
      <c r="AG184" s="129">
        <f>R184-F184</f>
        <v>-9360</v>
      </c>
      <c r="AH184" s="129">
        <f>S184-G184</f>
        <v>-9101</v>
      </c>
      <c r="AI184" s="129">
        <f>T184-H184</f>
        <v>-8444</v>
      </c>
      <c r="AJ184" s="129">
        <f>U184-I184</f>
        <v>-7810</v>
      </c>
      <c r="AK184" s="129">
        <f>V184-J184</f>
        <v>-7259</v>
      </c>
      <c r="AL184" s="129">
        <f>W184-K184</f>
        <v>-5581</v>
      </c>
      <c r="AM184" s="129">
        <f>X184-L184</f>
        <v>-3710</v>
      </c>
      <c r="AN184" s="129">
        <f>Y184-M184</f>
        <v>-1925</v>
      </c>
      <c r="AO184" s="129">
        <f>Z184-N184</f>
        <v>-1298</v>
      </c>
      <c r="AP184" s="129">
        <f>AA184-O184</f>
        <v>-602</v>
      </c>
      <c r="AQ184" s="129">
        <f>AB184-P184</f>
        <v>-2802</v>
      </c>
      <c r="AR184" s="130"/>
      <c r="AS184" s="76">
        <f>IF(ISERROR(GETPIVOTDATA("VALUE",'CRS WK pvt'!$I$2,"DT_FILE",AS$8,"CD_CO",AS$6,"TRIM_CAT",TRIM(B184),"TRIM_LINE",A183))=TRUE,0,GETPIVOTDATA("VALUE",'CRS WK pvt'!$I$2,"DT_FILE",AS$8,"CD_CO",AS$6,"TRIM_CAT",TRIM(B184),"TRIM_LINE",A183))</f>
        <v>3415</v>
      </c>
    </row>
    <row r="185" spans="1:46" s="71" customFormat="1" x14ac:dyDescent="0.35">
      <c r="A185" s="171"/>
      <c r="B185" s="254" t="s">
        <v>399</v>
      </c>
      <c r="C185" s="132"/>
      <c r="D185" s="78"/>
      <c r="E185" s="78"/>
      <c r="F185" s="78"/>
      <c r="G185" s="78"/>
      <c r="H185" s="129"/>
      <c r="I185" s="78"/>
      <c r="J185" s="129"/>
      <c r="K185" s="78"/>
      <c r="L185" s="129"/>
      <c r="M185" s="129"/>
      <c r="N185" s="130"/>
      <c r="O185" s="132"/>
      <c r="P185" s="129"/>
      <c r="Q185" s="78"/>
      <c r="R185" s="129"/>
      <c r="S185" s="78"/>
      <c r="T185" s="129"/>
      <c r="U185" s="240"/>
      <c r="V185" s="240"/>
      <c r="W185" s="253">
        <f>W184-W186</f>
        <v>1989</v>
      </c>
      <c r="X185" s="253">
        <f>X184-X186</f>
        <v>2009</v>
      </c>
      <c r="Y185" s="253">
        <f>Y184-Y186</f>
        <v>2134</v>
      </c>
      <c r="Z185" s="253">
        <f>Z184-Z186</f>
        <v>2412</v>
      </c>
      <c r="AA185" s="283">
        <v>2821</v>
      </c>
      <c r="AB185" s="283"/>
      <c r="AC185" s="130"/>
      <c r="AD185" s="132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30"/>
      <c r="AS185" s="92">
        <f>AS184-AS186</f>
        <v>3377</v>
      </c>
    </row>
    <row r="186" spans="1:46" s="71" customFormat="1" x14ac:dyDescent="0.35">
      <c r="A186" s="171"/>
      <c r="B186" s="254" t="s">
        <v>400</v>
      </c>
      <c r="C186" s="132"/>
      <c r="D186" s="78"/>
      <c r="E186" s="78"/>
      <c r="F186" s="78"/>
      <c r="G186" s="78"/>
      <c r="H186" s="129"/>
      <c r="I186" s="78"/>
      <c r="J186" s="129"/>
      <c r="K186" s="78"/>
      <c r="L186" s="129"/>
      <c r="M186" s="129"/>
      <c r="N186" s="130"/>
      <c r="O186" s="132"/>
      <c r="P186" s="129"/>
      <c r="Q186" s="78"/>
      <c r="R186" s="129"/>
      <c r="S186" s="78"/>
      <c r="T186" s="129"/>
      <c r="U186" s="240"/>
      <c r="V186" s="240"/>
      <c r="W186" s="253">
        <v>16</v>
      </c>
      <c r="X186" s="253">
        <v>19</v>
      </c>
      <c r="Y186" s="253">
        <v>23</v>
      </c>
      <c r="Z186" s="253">
        <v>0</v>
      </c>
      <c r="AA186" s="283">
        <v>36</v>
      </c>
      <c r="AB186" s="283"/>
      <c r="AC186" s="130"/>
      <c r="AD186" s="132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30"/>
      <c r="AS186" s="76">
        <f>IF(ISERROR(GETPIVOTDATA("VALUE",'CRS ESCO pvt'!$I$3,"DATE_FILE",$AS$8,"COMPANY",$AS$6,"TRIM_CAT","Resdiential-ESCO","TRIM_LINE",A183))=TRUE,0,GETPIVOTDATA("VALUE",'CRS ESCO pvt'!$I$3,"DATE_FILE",$AS$8,"COMPANY",$AS$6,"TRIM_CAT","Resdiential-ESCO","TRIM_LINE",A183))</f>
        <v>38</v>
      </c>
    </row>
    <row r="187" spans="1:46" s="71" customFormat="1" x14ac:dyDescent="0.35">
      <c r="A187" s="171"/>
      <c r="B187" s="72" t="s">
        <v>38</v>
      </c>
      <c r="C187" s="132">
        <v>1503</v>
      </c>
      <c r="D187" s="78">
        <v>1920</v>
      </c>
      <c r="E187" s="78">
        <v>2941</v>
      </c>
      <c r="F187" s="78">
        <v>3243</v>
      </c>
      <c r="G187" s="78">
        <v>3299</v>
      </c>
      <c r="H187" s="129">
        <v>3299</v>
      </c>
      <c r="I187" s="78">
        <v>3329</v>
      </c>
      <c r="J187" s="129">
        <v>3348</v>
      </c>
      <c r="K187" s="78">
        <v>2873</v>
      </c>
      <c r="L187" s="129">
        <v>2210</v>
      </c>
      <c r="M187" s="129">
        <v>1518</v>
      </c>
      <c r="N187" s="130">
        <v>1275</v>
      </c>
      <c r="O187" s="132">
        <v>1215</v>
      </c>
      <c r="P187" s="129">
        <v>1010</v>
      </c>
      <c r="Q187" s="78">
        <v>947</v>
      </c>
      <c r="R187" s="129">
        <v>960</v>
      </c>
      <c r="S187" s="78">
        <v>983</v>
      </c>
      <c r="T187" s="129">
        <v>909</v>
      </c>
      <c r="U187" s="240">
        <v>891</v>
      </c>
      <c r="V187" s="240">
        <v>842</v>
      </c>
      <c r="W187" s="240">
        <v>801</v>
      </c>
      <c r="X187" s="240">
        <v>763</v>
      </c>
      <c r="Y187" s="240">
        <v>731</v>
      </c>
      <c r="Z187" s="240">
        <v>806</v>
      </c>
      <c r="AA187" s="240">
        <v>935</v>
      </c>
      <c r="AB187" s="240"/>
      <c r="AC187" s="130"/>
      <c r="AD187" s="132">
        <f>O187-C187</f>
        <v>-288</v>
      </c>
      <c r="AE187" s="129">
        <f>P187-D187</f>
        <v>-910</v>
      </c>
      <c r="AF187" s="129">
        <f>Q187-E187</f>
        <v>-1994</v>
      </c>
      <c r="AG187" s="129">
        <f>R187-F187</f>
        <v>-2283</v>
      </c>
      <c r="AH187" s="129">
        <f>S187-G187</f>
        <v>-2316</v>
      </c>
      <c r="AI187" s="129">
        <f>T187-H187</f>
        <v>-2390</v>
      </c>
      <c r="AJ187" s="129">
        <f>U187-I187</f>
        <v>-2438</v>
      </c>
      <c r="AK187" s="129">
        <f>V187-J187</f>
        <v>-2506</v>
      </c>
      <c r="AL187" s="129">
        <f>W187-K187</f>
        <v>-2072</v>
      </c>
      <c r="AM187" s="129">
        <f>X187-L187</f>
        <v>-1447</v>
      </c>
      <c r="AN187" s="129">
        <f>Y187-M187</f>
        <v>-787</v>
      </c>
      <c r="AO187" s="129">
        <f>Z187-N187</f>
        <v>-469</v>
      </c>
      <c r="AP187" s="129">
        <f>AA187-O187</f>
        <v>-280</v>
      </c>
      <c r="AQ187" s="129">
        <f>AB187-P187</f>
        <v>-1010</v>
      </c>
      <c r="AR187" s="130"/>
      <c r="AS187" s="76">
        <f>IF(ISERROR(GETPIVOTDATA("VALUE",'CRS WK pvt'!$I$2,"DT_FILE",AS$8,"CD_CO",AS$6,"TRIM_CAT",TRIM(B187),"TRIM_LINE",A183))=TRUE,0,GETPIVOTDATA("VALUE",'CRS WK pvt'!$I$2,"DT_FILE",AS$8,"CD_CO",AS$6,"TRIM_CAT",TRIM(B187),"TRIM_LINE",A183))</f>
        <v>1050</v>
      </c>
    </row>
    <row r="188" spans="1:46" s="71" customFormat="1" x14ac:dyDescent="0.35">
      <c r="A188" s="171"/>
      <c r="B188" s="254" t="s">
        <v>399</v>
      </c>
      <c r="C188" s="132"/>
      <c r="D188" s="78"/>
      <c r="E188" s="78"/>
      <c r="F188" s="78"/>
      <c r="G188" s="78"/>
      <c r="H188" s="129"/>
      <c r="I188" s="78"/>
      <c r="J188" s="129"/>
      <c r="K188" s="78"/>
      <c r="L188" s="129"/>
      <c r="M188" s="129"/>
      <c r="N188" s="130"/>
      <c r="O188" s="132"/>
      <c r="P188" s="129"/>
      <c r="Q188" s="78"/>
      <c r="R188" s="129"/>
      <c r="S188" s="78"/>
      <c r="T188" s="129"/>
      <c r="U188" s="240"/>
      <c r="V188" s="240"/>
      <c r="W188" s="253">
        <f>W187-W189</f>
        <v>791</v>
      </c>
      <c r="X188" s="253">
        <f>X187-X189</f>
        <v>754</v>
      </c>
      <c r="Y188" s="253">
        <f>Y187-Y189</f>
        <v>721</v>
      </c>
      <c r="Z188" s="253">
        <f>Z187-Z189</f>
        <v>806</v>
      </c>
      <c r="AA188" s="283">
        <v>935</v>
      </c>
      <c r="AB188" s="283"/>
      <c r="AC188" s="130"/>
      <c r="AD188" s="132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30"/>
      <c r="AS188" s="92">
        <f>AS187-AS189</f>
        <v>1050</v>
      </c>
    </row>
    <row r="189" spans="1:46" s="71" customFormat="1" x14ac:dyDescent="0.35">
      <c r="A189" s="171"/>
      <c r="B189" s="254" t="s">
        <v>400</v>
      </c>
      <c r="C189" s="132"/>
      <c r="D189" s="78"/>
      <c r="E189" s="78"/>
      <c r="F189" s="78"/>
      <c r="G189" s="78"/>
      <c r="H189" s="129"/>
      <c r="I189" s="78"/>
      <c r="J189" s="129"/>
      <c r="K189" s="78"/>
      <c r="L189" s="129"/>
      <c r="M189" s="129"/>
      <c r="N189" s="130"/>
      <c r="O189" s="132"/>
      <c r="P189" s="129"/>
      <c r="Q189" s="78"/>
      <c r="R189" s="129"/>
      <c r="S189" s="78"/>
      <c r="T189" s="129"/>
      <c r="U189" s="240"/>
      <c r="V189" s="240"/>
      <c r="W189" s="253">
        <v>10</v>
      </c>
      <c r="X189" s="253">
        <v>9</v>
      </c>
      <c r="Y189" s="253">
        <v>10</v>
      </c>
      <c r="Z189" s="253">
        <v>0</v>
      </c>
      <c r="AA189" s="283">
        <v>0</v>
      </c>
      <c r="AB189" s="283"/>
      <c r="AC189" s="130"/>
      <c r="AD189" s="132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30"/>
      <c r="AS189" s="76">
        <f>IF(ISERROR(GETPIVOTDATA("VALUE",'CRS ESCO pvt'!$I$3,"DATE_FILE",$AS$8,"COMPANY",$AS$6,"TRIM_CAT","Resdiential-ESCO","TRIM_LINE",A186))=TRUE,0,GETPIVOTDATA("VALUE",'CRS ESCO pvt'!$I$3,"DATE_FILE",$AS$8,"COMPANY",$AS$6,"TRIM_CAT","Resdiential-ESCO","TRIM_LINE",A186))</f>
        <v>0</v>
      </c>
    </row>
    <row r="190" spans="1:46" s="71" customFormat="1" x14ac:dyDescent="0.35">
      <c r="A190" s="171"/>
      <c r="B190" s="72" t="s">
        <v>39</v>
      </c>
      <c r="C190" s="132">
        <v>165</v>
      </c>
      <c r="D190" s="78">
        <v>183</v>
      </c>
      <c r="E190" s="78">
        <v>211</v>
      </c>
      <c r="F190" s="78">
        <v>212</v>
      </c>
      <c r="G190" s="78">
        <v>190</v>
      </c>
      <c r="H190" s="129">
        <v>158</v>
      </c>
      <c r="I190" s="78">
        <v>152</v>
      </c>
      <c r="J190" s="129">
        <v>150</v>
      </c>
      <c r="K190" s="78">
        <v>132</v>
      </c>
      <c r="L190" s="129">
        <v>118</v>
      </c>
      <c r="M190" s="129">
        <v>92</v>
      </c>
      <c r="N190" s="130">
        <v>93</v>
      </c>
      <c r="O190" s="132">
        <v>91</v>
      </c>
      <c r="P190" s="129">
        <v>85</v>
      </c>
      <c r="Q190" s="78">
        <v>75</v>
      </c>
      <c r="R190" s="129">
        <v>80</v>
      </c>
      <c r="S190" s="78">
        <v>103</v>
      </c>
      <c r="T190" s="129">
        <v>161</v>
      </c>
      <c r="U190" s="240">
        <v>164</v>
      </c>
      <c r="V190" s="240">
        <v>194</v>
      </c>
      <c r="W190" s="240">
        <v>262</v>
      </c>
      <c r="X190" s="240">
        <v>285</v>
      </c>
      <c r="Y190" s="240">
        <v>273</v>
      </c>
      <c r="Z190" s="240">
        <v>262</v>
      </c>
      <c r="AA190" s="240">
        <v>257</v>
      </c>
      <c r="AB190" s="240"/>
      <c r="AC190" s="130"/>
      <c r="AD190" s="132">
        <f>O190-C190</f>
        <v>-74</v>
      </c>
      <c r="AE190" s="129">
        <f>P190-D190</f>
        <v>-98</v>
      </c>
      <c r="AF190" s="129">
        <f>Q190-E190</f>
        <v>-136</v>
      </c>
      <c r="AG190" s="129">
        <f>R190-F190</f>
        <v>-132</v>
      </c>
      <c r="AH190" s="129">
        <f>S190-G190</f>
        <v>-87</v>
      </c>
      <c r="AI190" s="129">
        <f>T190-H190</f>
        <v>3</v>
      </c>
      <c r="AJ190" s="129">
        <f>U190-I190</f>
        <v>12</v>
      </c>
      <c r="AK190" s="129">
        <f>V190-J190</f>
        <v>44</v>
      </c>
      <c r="AL190" s="129">
        <f>W190-K190</f>
        <v>130</v>
      </c>
      <c r="AM190" s="129">
        <f>X190-L190</f>
        <v>167</v>
      </c>
      <c r="AN190" s="129">
        <f>Y190-M190</f>
        <v>181</v>
      </c>
      <c r="AO190" s="129">
        <f>Z190-N190</f>
        <v>169</v>
      </c>
      <c r="AP190" s="129">
        <f>AA190-O190</f>
        <v>166</v>
      </c>
      <c r="AQ190" s="129">
        <f>AB190-P190</f>
        <v>-85</v>
      </c>
      <c r="AR190" s="130"/>
      <c r="AS190" s="76">
        <f>IF(ISERROR(GETPIVOTDATA("VALUE",'CRS WK pvt'!$I$2,"DT_FILE",AS$8,"CD_CO",AS$6,"TRIM_CAT",TRIM(B190),"TRIM_LINE",A183))=TRUE,0,GETPIVOTDATA("VALUE",'CRS WK pvt'!$I$2,"DT_FILE",AS$8,"CD_CO",AS$6,"TRIM_CAT",TRIM(B190),"TRIM_LINE",A183))</f>
        <v>246</v>
      </c>
    </row>
    <row r="191" spans="1:46" s="71" customFormat="1" x14ac:dyDescent="0.35">
      <c r="A191" s="171"/>
      <c r="B191" s="72" t="s">
        <v>40</v>
      </c>
      <c r="C191" s="132">
        <v>61</v>
      </c>
      <c r="D191" s="78">
        <v>68</v>
      </c>
      <c r="E191" s="78">
        <v>75</v>
      </c>
      <c r="F191" s="78">
        <v>68</v>
      </c>
      <c r="G191" s="78">
        <v>58</v>
      </c>
      <c r="H191" s="129">
        <v>56</v>
      </c>
      <c r="I191" s="78">
        <v>55</v>
      </c>
      <c r="J191" s="129">
        <v>55</v>
      </c>
      <c r="K191" s="78">
        <v>45</v>
      </c>
      <c r="L191" s="129">
        <v>36</v>
      </c>
      <c r="M191" s="129">
        <v>32</v>
      </c>
      <c r="N191" s="130">
        <v>45</v>
      </c>
      <c r="O191" s="132">
        <v>36</v>
      </c>
      <c r="P191" s="129">
        <v>29</v>
      </c>
      <c r="Q191" s="78">
        <v>31</v>
      </c>
      <c r="R191" s="129">
        <v>33</v>
      </c>
      <c r="S191" s="78">
        <v>42</v>
      </c>
      <c r="T191" s="129">
        <v>42</v>
      </c>
      <c r="U191" s="240">
        <v>60</v>
      </c>
      <c r="V191" s="240">
        <v>78</v>
      </c>
      <c r="W191" s="240">
        <v>90</v>
      </c>
      <c r="X191" s="240">
        <v>86</v>
      </c>
      <c r="Y191" s="240">
        <v>86</v>
      </c>
      <c r="Z191" s="240">
        <v>95</v>
      </c>
      <c r="AA191" s="240">
        <v>86</v>
      </c>
      <c r="AB191" s="240"/>
      <c r="AC191" s="130"/>
      <c r="AD191" s="132">
        <f>O191-C191</f>
        <v>-25</v>
      </c>
      <c r="AE191" s="129">
        <f>P191-D191</f>
        <v>-39</v>
      </c>
      <c r="AF191" s="129">
        <f>Q191-E191</f>
        <v>-44</v>
      </c>
      <c r="AG191" s="129">
        <f>R191-F191</f>
        <v>-35</v>
      </c>
      <c r="AH191" s="129">
        <f>S191-G191</f>
        <v>-16</v>
      </c>
      <c r="AI191" s="129">
        <f>T191-H191</f>
        <v>-14</v>
      </c>
      <c r="AJ191" s="129">
        <f>U191-I191</f>
        <v>5</v>
      </c>
      <c r="AK191" s="129">
        <f>V191-J191</f>
        <v>23</v>
      </c>
      <c r="AL191" s="129">
        <f>W191-K191</f>
        <v>45</v>
      </c>
      <c r="AM191" s="129">
        <f>X191-L191</f>
        <v>50</v>
      </c>
      <c r="AN191" s="129">
        <f>Y191-M191</f>
        <v>54</v>
      </c>
      <c r="AO191" s="129">
        <f>Z191-N191</f>
        <v>50</v>
      </c>
      <c r="AP191" s="129">
        <f>AA191-O191</f>
        <v>50</v>
      </c>
      <c r="AQ191" s="129">
        <f>AB191-P191</f>
        <v>-29</v>
      </c>
      <c r="AR191" s="130"/>
      <c r="AS191" s="76">
        <f>IF(ISERROR(GETPIVOTDATA("VALUE",'CRS WK pvt'!$I$2,"DT_FILE",AS$8,"CD_CO",AS$6,"TRIM_CAT",TRIM(B191),"TRIM_LINE",A183))=TRUE,0,GETPIVOTDATA("VALUE",'CRS WK pvt'!$I$2,"DT_FILE",AS$8,"CD_CO",AS$6,"TRIM_CAT",TRIM(B191),"TRIM_LINE",A183))</f>
        <v>77</v>
      </c>
    </row>
    <row r="192" spans="1:46" s="71" customFormat="1" x14ac:dyDescent="0.35">
      <c r="A192" s="171"/>
      <c r="B192" s="72" t="s">
        <v>41</v>
      </c>
      <c r="C192" s="132">
        <v>22</v>
      </c>
      <c r="D192" s="78">
        <v>21</v>
      </c>
      <c r="E192" s="78">
        <v>22</v>
      </c>
      <c r="F192" s="78">
        <v>22</v>
      </c>
      <c r="G192" s="78">
        <v>19</v>
      </c>
      <c r="H192" s="129">
        <v>23</v>
      </c>
      <c r="I192" s="78">
        <v>21</v>
      </c>
      <c r="J192" s="129">
        <v>21</v>
      </c>
      <c r="K192" s="78">
        <v>21</v>
      </c>
      <c r="L192" s="129">
        <v>19</v>
      </c>
      <c r="M192" s="129">
        <v>20</v>
      </c>
      <c r="N192" s="130">
        <v>23</v>
      </c>
      <c r="O192" s="132">
        <v>20</v>
      </c>
      <c r="P192" s="129">
        <v>17</v>
      </c>
      <c r="Q192" s="78">
        <v>14</v>
      </c>
      <c r="R192" s="129">
        <v>12</v>
      </c>
      <c r="S192" s="78">
        <v>15</v>
      </c>
      <c r="T192" s="129">
        <v>18</v>
      </c>
      <c r="U192" s="240">
        <v>33</v>
      </c>
      <c r="V192" s="240">
        <v>40</v>
      </c>
      <c r="W192" s="240">
        <v>42</v>
      </c>
      <c r="X192" s="240">
        <v>43</v>
      </c>
      <c r="Y192" s="240">
        <v>39</v>
      </c>
      <c r="Z192" s="240">
        <v>32</v>
      </c>
      <c r="AA192" s="240">
        <v>36</v>
      </c>
      <c r="AB192" s="240"/>
      <c r="AC192" s="130"/>
      <c r="AD192" s="132">
        <f>O192-C192</f>
        <v>-2</v>
      </c>
      <c r="AE192" s="129">
        <f>P192-D192</f>
        <v>-4</v>
      </c>
      <c r="AF192" s="129">
        <f>Q192-E192</f>
        <v>-8</v>
      </c>
      <c r="AG192" s="129">
        <f>R192-F192</f>
        <v>-10</v>
      </c>
      <c r="AH192" s="129">
        <f>S192-G192</f>
        <v>-4</v>
      </c>
      <c r="AI192" s="129">
        <f>T192-H192</f>
        <v>-5</v>
      </c>
      <c r="AJ192" s="129">
        <f>U192-I192</f>
        <v>12</v>
      </c>
      <c r="AK192" s="129">
        <f>V192-J192</f>
        <v>19</v>
      </c>
      <c r="AL192" s="129">
        <f>W192-K192</f>
        <v>21</v>
      </c>
      <c r="AM192" s="129">
        <f>X192-L192</f>
        <v>24</v>
      </c>
      <c r="AN192" s="129">
        <f>Y192-M192</f>
        <v>19</v>
      </c>
      <c r="AO192" s="129">
        <f>Z192-N192</f>
        <v>9</v>
      </c>
      <c r="AP192" s="129">
        <f>AA192-O192</f>
        <v>16</v>
      </c>
      <c r="AQ192" s="129">
        <f>AB192-P192</f>
        <v>-17</v>
      </c>
      <c r="AR192" s="130"/>
      <c r="AS192" s="76">
        <f>IF(ISERROR(GETPIVOTDATA("VALUE",'CRS WK pvt'!$I$2,"DT_FILE",AS$8,"CD_CO",AS$6,"TRIM_CAT",TRIM(B192),"TRIM_LINE",A183))=TRUE,0,GETPIVOTDATA("VALUE",'CRS WK pvt'!$I$2,"DT_FILE",AS$8,"CD_CO",AS$6,"TRIM_CAT",TRIM(B192),"TRIM_LINE",A183))</f>
        <v>40</v>
      </c>
    </row>
    <row r="193" spans="1:45" s="87" customFormat="1" ht="15" thickBot="1" x14ac:dyDescent="0.4">
      <c r="A193" s="172"/>
      <c r="B193" s="133" t="s">
        <v>42</v>
      </c>
      <c r="C193" s="134">
        <f>SUM(C184:C192)</f>
        <v>7548</v>
      </c>
      <c r="D193" s="135">
        <f t="shared" ref="D193:V193" si="215">SUM(D184:D192)</f>
        <v>9673</v>
      </c>
      <c r="E193" s="135">
        <f t="shared" si="215"/>
        <v>14441</v>
      </c>
      <c r="F193" s="135">
        <f t="shared" si="215"/>
        <v>15432</v>
      </c>
      <c r="G193" s="135">
        <f t="shared" si="215"/>
        <v>14933</v>
      </c>
      <c r="H193" s="136">
        <f t="shared" si="215"/>
        <v>14138</v>
      </c>
      <c r="I193" s="135">
        <f t="shared" si="215"/>
        <v>13502</v>
      </c>
      <c r="J193" s="136">
        <f t="shared" si="215"/>
        <v>12923</v>
      </c>
      <c r="K193" s="135">
        <f t="shared" si="215"/>
        <v>10657</v>
      </c>
      <c r="L193" s="136">
        <f t="shared" si="215"/>
        <v>8121</v>
      </c>
      <c r="M193" s="136">
        <f t="shared" si="215"/>
        <v>5744</v>
      </c>
      <c r="N193" s="137">
        <f t="shared" si="215"/>
        <v>5146</v>
      </c>
      <c r="O193" s="134">
        <f t="shared" si="215"/>
        <v>4821</v>
      </c>
      <c r="P193" s="136">
        <f t="shared" si="215"/>
        <v>3943</v>
      </c>
      <c r="Q193" s="136">
        <f t="shared" si="215"/>
        <v>3522</v>
      </c>
      <c r="R193" s="136">
        <f t="shared" si="215"/>
        <v>3612</v>
      </c>
      <c r="S193" s="136">
        <f t="shared" si="215"/>
        <v>3409</v>
      </c>
      <c r="T193" s="136">
        <f t="shared" si="215"/>
        <v>3288</v>
      </c>
      <c r="U193" s="136">
        <f t="shared" si="215"/>
        <v>3283</v>
      </c>
      <c r="V193" s="136">
        <f t="shared" si="215"/>
        <v>3244</v>
      </c>
      <c r="W193" s="242">
        <f>SUM(W184+W187+W190+W191+W192)</f>
        <v>3200</v>
      </c>
      <c r="X193" s="242">
        <f>SUM(X184+X187+X190+X191+X192)</f>
        <v>3205</v>
      </c>
      <c r="Y193" s="242">
        <v>3286</v>
      </c>
      <c r="Z193" s="242">
        <v>3607</v>
      </c>
      <c r="AA193" s="242">
        <v>4171</v>
      </c>
      <c r="AB193" s="242"/>
      <c r="AC193" s="137"/>
      <c r="AD193" s="134">
        <f t="shared" ref="AD193" si="216">SUM(AD184:AD192)</f>
        <v>-2727</v>
      </c>
      <c r="AE193" s="136">
        <f t="shared" ref="AE193:AF193" si="217">SUM(AE184:AE192)</f>
        <v>-5730</v>
      </c>
      <c r="AF193" s="136">
        <f t="shared" si="217"/>
        <v>-10919</v>
      </c>
      <c r="AG193" s="136">
        <f t="shared" ref="AG193:AH193" si="218">SUM(AG184:AG192)</f>
        <v>-11820</v>
      </c>
      <c r="AH193" s="136">
        <f t="shared" si="218"/>
        <v>-11524</v>
      </c>
      <c r="AI193" s="136">
        <f t="shared" ref="AI193:AJ193" si="219">SUM(AI184:AI192)</f>
        <v>-10850</v>
      </c>
      <c r="AJ193" s="136">
        <f t="shared" si="219"/>
        <v>-10219</v>
      </c>
      <c r="AK193" s="136">
        <f t="shared" ref="AK193:AL193" si="220">SUM(AK184:AK192)</f>
        <v>-9679</v>
      </c>
      <c r="AL193" s="136">
        <f t="shared" si="220"/>
        <v>-7457</v>
      </c>
      <c r="AM193" s="136">
        <f t="shared" ref="AM193:AN193" si="221">SUM(AM184:AM192)</f>
        <v>-4916</v>
      </c>
      <c r="AN193" s="136">
        <f t="shared" si="221"/>
        <v>-2458</v>
      </c>
      <c r="AO193" s="136">
        <f t="shared" ref="AO193:AP193" si="222">SUM(AO184:AO192)</f>
        <v>-1539</v>
      </c>
      <c r="AP193" s="136">
        <f t="shared" si="222"/>
        <v>-650</v>
      </c>
      <c r="AQ193" s="136">
        <f t="shared" ref="AQ193" si="223">SUM(AQ184:AQ192)</f>
        <v>-3943</v>
      </c>
      <c r="AR193" s="137"/>
      <c r="AS193" s="134">
        <f>AS184+AS187+AS190+AS191+AS192</f>
        <v>4828</v>
      </c>
    </row>
    <row r="194" spans="1:45" s="71" customFormat="1" ht="15" thickTop="1" x14ac:dyDescent="0.35">
      <c r="A194" s="171">
        <f>+A183+1</f>
        <v>20</v>
      </c>
      <c r="B194" s="126" t="s">
        <v>347</v>
      </c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1"/>
      <c r="O194" s="89"/>
      <c r="P194" s="90"/>
      <c r="Q194" s="90"/>
      <c r="R194" s="90"/>
      <c r="S194" s="90"/>
      <c r="T194" s="90"/>
      <c r="U194" s="227"/>
      <c r="V194" s="227"/>
      <c r="W194" s="227"/>
      <c r="X194" s="227"/>
      <c r="Y194" s="227"/>
      <c r="Z194" s="227"/>
      <c r="AA194" s="227"/>
      <c r="AB194" s="227"/>
      <c r="AC194" s="91"/>
      <c r="AD194" s="92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4"/>
      <c r="AS194" s="92"/>
    </row>
    <row r="195" spans="1:45" s="71" customFormat="1" x14ac:dyDescent="0.35">
      <c r="A195" s="171"/>
      <c r="B195" s="72" t="s">
        <v>37</v>
      </c>
      <c r="C195" s="257">
        <v>67626737.189999998</v>
      </c>
      <c r="D195" s="258">
        <v>44276156.82</v>
      </c>
      <c r="E195" s="258">
        <v>26377846.460000001</v>
      </c>
      <c r="F195" s="259">
        <v>20304712.469999999</v>
      </c>
      <c r="G195" s="258">
        <v>14096092.039999999</v>
      </c>
      <c r="H195" s="259">
        <v>15393147.32</v>
      </c>
      <c r="I195" s="258">
        <v>13055262.49</v>
      </c>
      <c r="J195" s="259">
        <v>16075800.75</v>
      </c>
      <c r="K195" s="258">
        <v>29225939.52</v>
      </c>
      <c r="L195" s="259">
        <v>54620252.119999997</v>
      </c>
      <c r="M195" s="259">
        <v>63483177.259999998</v>
      </c>
      <c r="N195" s="260">
        <v>63464789.579999998</v>
      </c>
      <c r="O195" s="257">
        <v>45531442.740000002</v>
      </c>
      <c r="P195" s="259">
        <v>39799038.060000002</v>
      </c>
      <c r="Q195" s="258">
        <v>27818398</v>
      </c>
      <c r="R195" s="259">
        <v>15113975</v>
      </c>
      <c r="S195" s="258">
        <v>13976990</v>
      </c>
      <c r="T195" s="259">
        <v>13746156</v>
      </c>
      <c r="U195" s="261">
        <v>13795783</v>
      </c>
      <c r="V195" s="261">
        <v>16877953</v>
      </c>
      <c r="W195" s="261">
        <v>25064556</v>
      </c>
      <c r="X195" s="261">
        <v>48614938</v>
      </c>
      <c r="Y195" s="261">
        <v>65397151</v>
      </c>
      <c r="Z195" s="261">
        <v>73006620</v>
      </c>
      <c r="AA195" s="261">
        <v>53049985</v>
      </c>
      <c r="AB195" s="261"/>
      <c r="AC195" s="127"/>
      <c r="AD195" s="268">
        <f t="shared" ref="AD195:AD203" si="224">O195-C195</f>
        <v>-22095294.449999996</v>
      </c>
      <c r="AE195" s="269">
        <f>P195-D195</f>
        <v>-4477118.7599999979</v>
      </c>
      <c r="AF195" s="269">
        <f>Q195-E195</f>
        <v>1440551.5399999991</v>
      </c>
      <c r="AG195" s="269">
        <f>R195-F195</f>
        <v>-5190737.4699999988</v>
      </c>
      <c r="AH195" s="269">
        <f>S195-G195</f>
        <v>-119102.03999999911</v>
      </c>
      <c r="AI195" s="269">
        <f>T195-H195</f>
        <v>-1646991.3200000003</v>
      </c>
      <c r="AJ195" s="269">
        <f>U195-I195</f>
        <v>740520.50999999978</v>
      </c>
      <c r="AK195" s="269">
        <f>V195-J195</f>
        <v>802152.25</v>
      </c>
      <c r="AL195" s="269">
        <f>W195-K195</f>
        <v>-4161383.5199999996</v>
      </c>
      <c r="AM195" s="269">
        <f>X195-L195</f>
        <v>-6005314.1199999973</v>
      </c>
      <c r="AN195" s="269">
        <f>Y195-M195</f>
        <v>1913973.7400000021</v>
      </c>
      <c r="AO195" s="269">
        <f>Z195-N195</f>
        <v>9541830.4200000018</v>
      </c>
      <c r="AP195" s="269">
        <f>AA195-O195</f>
        <v>7518542.2599999979</v>
      </c>
      <c r="AQ195" s="269">
        <f>AB195-P195</f>
        <v>-39799038.060000002</v>
      </c>
      <c r="AR195" s="130"/>
      <c r="AS195" s="76">
        <f>IF(ISERROR(GETPIVOTDATA("VALUE",'CRS WK pvt'!$I$2,"DT_FILE",AS$8,"CD_CO",AS$6,"TRIM_CAT",TRIM(B195),"TRIM_LINE",A194))=TRUE,0,GETPIVOTDATA("VALUE",'CRS WK pvt'!$I$2,"DT_FILE",AS$8,"CD_CO",AS$6,"TRIM_CAT",TRIM(B195),"TRIM_LINE",A194))</f>
        <v>39372838</v>
      </c>
    </row>
    <row r="196" spans="1:45" s="71" customFormat="1" x14ac:dyDescent="0.35">
      <c r="A196" s="171"/>
      <c r="B196" s="254" t="s">
        <v>399</v>
      </c>
      <c r="C196" s="257"/>
      <c r="D196" s="258"/>
      <c r="E196" s="258"/>
      <c r="F196" s="259"/>
      <c r="G196" s="258"/>
      <c r="H196" s="259"/>
      <c r="I196" s="258"/>
      <c r="J196" s="259"/>
      <c r="K196" s="258"/>
      <c r="L196" s="259"/>
      <c r="M196" s="259"/>
      <c r="N196" s="260"/>
      <c r="O196" s="257"/>
      <c r="P196" s="259"/>
      <c r="Q196" s="258"/>
      <c r="R196" s="259"/>
      <c r="S196" s="258"/>
      <c r="T196" s="259"/>
      <c r="U196" s="261"/>
      <c r="V196" s="261"/>
      <c r="W196" s="262">
        <f>W195-W197</f>
        <v>24154213.629999999</v>
      </c>
      <c r="X196" s="262">
        <f>X195-X197</f>
        <v>47015199.710000001</v>
      </c>
      <c r="Y196" s="262">
        <f>Y195-Y197</f>
        <v>63155798.729999997</v>
      </c>
      <c r="Z196" s="256">
        <f>Z195-Z197</f>
        <v>70622206.510000005</v>
      </c>
      <c r="AA196" s="287">
        <v>51405099.009999998</v>
      </c>
      <c r="AB196" s="287"/>
      <c r="AC196" s="127"/>
      <c r="AD196" s="268"/>
      <c r="AE196" s="269"/>
      <c r="AF196" s="269"/>
      <c r="AG196" s="269"/>
      <c r="AH196" s="269"/>
      <c r="AI196" s="269"/>
      <c r="AJ196" s="269"/>
      <c r="AK196" s="269"/>
      <c r="AL196" s="269"/>
      <c r="AM196" s="269"/>
      <c r="AN196" s="269"/>
      <c r="AO196" s="269"/>
      <c r="AP196" s="269"/>
      <c r="AQ196" s="269"/>
      <c r="AR196" s="130"/>
      <c r="AS196" s="92">
        <f>AS195-AS197</f>
        <v>38141208.530000001</v>
      </c>
    </row>
    <row r="197" spans="1:45" s="71" customFormat="1" x14ac:dyDescent="0.35">
      <c r="A197" s="171"/>
      <c r="B197" s="254" t="s">
        <v>400</v>
      </c>
      <c r="C197" s="257"/>
      <c r="D197" s="258"/>
      <c r="E197" s="258"/>
      <c r="F197" s="259"/>
      <c r="G197" s="258"/>
      <c r="H197" s="259"/>
      <c r="I197" s="258"/>
      <c r="J197" s="259"/>
      <c r="K197" s="258"/>
      <c r="L197" s="259"/>
      <c r="M197" s="259"/>
      <c r="N197" s="260"/>
      <c r="O197" s="257"/>
      <c r="P197" s="259"/>
      <c r="Q197" s="258"/>
      <c r="R197" s="259"/>
      <c r="S197" s="258"/>
      <c r="T197" s="259"/>
      <c r="U197" s="261"/>
      <c r="V197" s="261"/>
      <c r="W197" s="262">
        <v>910342.37</v>
      </c>
      <c r="X197" s="262">
        <v>1599738.29</v>
      </c>
      <c r="Y197" s="262">
        <v>2241352.27</v>
      </c>
      <c r="Z197" s="262">
        <v>2384413.4900000002</v>
      </c>
      <c r="AA197" s="287">
        <v>1644885.99</v>
      </c>
      <c r="AB197" s="287"/>
      <c r="AC197" s="127"/>
      <c r="AD197" s="268"/>
      <c r="AE197" s="269"/>
      <c r="AF197" s="269"/>
      <c r="AG197" s="269"/>
      <c r="AH197" s="269"/>
      <c r="AI197" s="269"/>
      <c r="AJ197" s="269"/>
      <c r="AK197" s="269"/>
      <c r="AL197" s="269"/>
      <c r="AM197" s="269"/>
      <c r="AN197" s="269"/>
      <c r="AO197" s="269"/>
      <c r="AP197" s="269"/>
      <c r="AQ197" s="269"/>
      <c r="AR197" s="130"/>
      <c r="AS197" s="76">
        <f>GETPIVOTDATA("VALUE",'CRS ESCO pvt'!$I$3,"DATE_FILE",$AS$8,"COMPANY",$AS$6,"TRIM_CAT","Resdiential-ESCO","TRIM_LINE",A194)</f>
        <v>1231629.47</v>
      </c>
    </row>
    <row r="198" spans="1:45" s="71" customFormat="1" x14ac:dyDescent="0.35">
      <c r="A198" s="171"/>
      <c r="B198" s="72" t="s">
        <v>38</v>
      </c>
      <c r="C198" s="257">
        <v>6884970.2000000002</v>
      </c>
      <c r="D198" s="258">
        <v>4830673.3499999996</v>
      </c>
      <c r="E198" s="258">
        <v>3129044.4</v>
      </c>
      <c r="F198" s="259">
        <v>2065642.96</v>
      </c>
      <c r="G198" s="258">
        <v>1299498.6599999999</v>
      </c>
      <c r="H198" s="259">
        <v>1441082.6</v>
      </c>
      <c r="I198" s="258">
        <v>1300569.8999999999</v>
      </c>
      <c r="J198" s="259">
        <v>1532604.81</v>
      </c>
      <c r="K198" s="258">
        <v>2411227.2999999998</v>
      </c>
      <c r="L198" s="259">
        <v>5102770.9000000004</v>
      </c>
      <c r="M198" s="259">
        <v>5801836.0700000003</v>
      </c>
      <c r="N198" s="260">
        <v>5390886.4100000001</v>
      </c>
      <c r="O198" s="257">
        <v>4525288.1100000003</v>
      </c>
      <c r="P198" s="259">
        <v>3895539.88</v>
      </c>
      <c r="Q198" s="258">
        <v>2579760</v>
      </c>
      <c r="R198" s="259">
        <v>1514436</v>
      </c>
      <c r="S198" s="258">
        <v>1300571</v>
      </c>
      <c r="T198" s="259">
        <v>1230523</v>
      </c>
      <c r="U198" s="261">
        <v>1279268</v>
      </c>
      <c r="V198" s="261">
        <v>1484340</v>
      </c>
      <c r="W198" s="261">
        <v>2280774</v>
      </c>
      <c r="X198" s="261">
        <v>4327455</v>
      </c>
      <c r="Y198" s="261">
        <v>6907790</v>
      </c>
      <c r="Z198" s="261">
        <v>7489088</v>
      </c>
      <c r="AA198" s="261">
        <v>6106714</v>
      </c>
      <c r="AB198" s="261"/>
      <c r="AC198" s="127"/>
      <c r="AD198" s="268">
        <f t="shared" si="224"/>
        <v>-2359682.09</v>
      </c>
      <c r="AE198" s="269">
        <f>P198-D198</f>
        <v>-935133.46999999974</v>
      </c>
      <c r="AF198" s="269">
        <f>Q198-E198</f>
        <v>-549284.39999999991</v>
      </c>
      <c r="AG198" s="269">
        <f>R198-F198</f>
        <v>-551206.96</v>
      </c>
      <c r="AH198" s="269">
        <f>S198-G198</f>
        <v>1072.3400000000838</v>
      </c>
      <c r="AI198" s="269">
        <f>T198-H198</f>
        <v>-210559.60000000009</v>
      </c>
      <c r="AJ198" s="269">
        <f>U198-I198</f>
        <v>-21301.899999999907</v>
      </c>
      <c r="AK198" s="269">
        <f>V198-J198</f>
        <v>-48264.810000000056</v>
      </c>
      <c r="AL198" s="269">
        <f>W198-K198</f>
        <v>-130453.29999999981</v>
      </c>
      <c r="AM198" s="269">
        <f>X198-L198</f>
        <v>-775315.90000000037</v>
      </c>
      <c r="AN198" s="269">
        <f>Y198-M198</f>
        <v>1105953.9299999997</v>
      </c>
      <c r="AO198" s="269">
        <f>Z198-N198</f>
        <v>2098201.59</v>
      </c>
      <c r="AP198" s="269">
        <f>AA198-O198</f>
        <v>1581425.8899999997</v>
      </c>
      <c r="AQ198" s="269">
        <f>AB198-P198</f>
        <v>-3895539.88</v>
      </c>
      <c r="AR198" s="130"/>
      <c r="AS198" s="76">
        <f>IF(ISERROR(GETPIVOTDATA("VALUE",'CRS WK pvt'!$I$2,"DT_FILE",AS$8,"CD_CO",AS$6,"TRIM_CAT",TRIM(B198),"TRIM_LINE",A194))=TRUE,0,GETPIVOTDATA("VALUE",'CRS WK pvt'!$I$2,"DT_FILE",AS$8,"CD_CO",AS$6,"TRIM_CAT",TRIM(B198),"TRIM_LINE",A194))</f>
        <v>4976675</v>
      </c>
    </row>
    <row r="199" spans="1:45" s="71" customFormat="1" x14ac:dyDescent="0.35">
      <c r="A199" s="171"/>
      <c r="B199" s="254" t="s">
        <v>399</v>
      </c>
      <c r="C199" s="257"/>
      <c r="D199" s="258"/>
      <c r="E199" s="258"/>
      <c r="F199" s="259"/>
      <c r="G199" s="258"/>
      <c r="H199" s="259"/>
      <c r="I199" s="258"/>
      <c r="J199" s="259"/>
      <c r="K199" s="258"/>
      <c r="L199" s="259"/>
      <c r="M199" s="259"/>
      <c r="N199" s="260"/>
      <c r="O199" s="257"/>
      <c r="P199" s="259"/>
      <c r="Q199" s="258"/>
      <c r="R199" s="259"/>
      <c r="S199" s="258"/>
      <c r="T199" s="259"/>
      <c r="U199" s="261"/>
      <c r="V199" s="261"/>
      <c r="W199" s="262">
        <f>W198-W200</f>
        <v>2157515.06</v>
      </c>
      <c r="X199" s="262">
        <f>X198-X200</f>
        <v>4125632.59</v>
      </c>
      <c r="Y199" s="262">
        <f>Y198-Y200</f>
        <v>6583803.46</v>
      </c>
      <c r="Z199" s="256">
        <f>Z198-Z200</f>
        <v>7159680.6799999997</v>
      </c>
      <c r="AA199" s="287">
        <v>5853639.5899999999</v>
      </c>
      <c r="AB199" s="287"/>
      <c r="AC199" s="127"/>
      <c r="AD199" s="268"/>
      <c r="AE199" s="269"/>
      <c r="AF199" s="269"/>
      <c r="AG199" s="269"/>
      <c r="AH199" s="269"/>
      <c r="AI199" s="269"/>
      <c r="AJ199" s="269"/>
      <c r="AK199" s="269"/>
      <c r="AL199" s="269"/>
      <c r="AM199" s="269"/>
      <c r="AN199" s="269"/>
      <c r="AO199" s="269"/>
      <c r="AP199" s="269"/>
      <c r="AQ199" s="269"/>
      <c r="AR199" s="130"/>
      <c r="AS199" s="92">
        <f>AS198-AS200</f>
        <v>4775271.51</v>
      </c>
    </row>
    <row r="200" spans="1:45" s="71" customFormat="1" x14ac:dyDescent="0.35">
      <c r="A200" s="171"/>
      <c r="B200" s="254" t="s">
        <v>400</v>
      </c>
      <c r="C200" s="257"/>
      <c r="D200" s="258"/>
      <c r="E200" s="258"/>
      <c r="F200" s="259"/>
      <c r="G200" s="258"/>
      <c r="H200" s="259"/>
      <c r="I200" s="258"/>
      <c r="J200" s="259"/>
      <c r="K200" s="258"/>
      <c r="L200" s="259"/>
      <c r="M200" s="259"/>
      <c r="N200" s="260"/>
      <c r="O200" s="257"/>
      <c r="P200" s="259"/>
      <c r="Q200" s="258"/>
      <c r="R200" s="259"/>
      <c r="S200" s="258"/>
      <c r="T200" s="259"/>
      <c r="U200" s="261"/>
      <c r="V200" s="261"/>
      <c r="W200" s="262">
        <v>123258.94</v>
      </c>
      <c r="X200" s="262">
        <v>201822.41</v>
      </c>
      <c r="Y200" s="262">
        <v>323986.53999999998</v>
      </c>
      <c r="Z200" s="262">
        <v>329407.32</v>
      </c>
      <c r="AA200" s="287">
        <v>253074.41</v>
      </c>
      <c r="AB200" s="287"/>
      <c r="AC200" s="127"/>
      <c r="AD200" s="268"/>
      <c r="AE200" s="269"/>
      <c r="AF200" s="269"/>
      <c r="AG200" s="269"/>
      <c r="AH200" s="269"/>
      <c r="AI200" s="269"/>
      <c r="AJ200" s="269"/>
      <c r="AK200" s="269"/>
      <c r="AL200" s="269"/>
      <c r="AM200" s="269"/>
      <c r="AN200" s="269"/>
      <c r="AO200" s="269"/>
      <c r="AP200" s="269"/>
      <c r="AQ200" s="269"/>
      <c r="AR200" s="130"/>
      <c r="AS200" s="76">
        <f>GETPIVOTDATA("VALUE",'CRS ESCO pvt'!$I$3,"DATE_FILE",$AS$8,"COMPANY",$AS$6,"TRIM_CAT","Low Income Resdiential-ESCO","TRIM_LINE",A194)</f>
        <v>201403.49</v>
      </c>
    </row>
    <row r="201" spans="1:45" s="71" customFormat="1" x14ac:dyDescent="0.35">
      <c r="A201" s="171"/>
      <c r="B201" s="72" t="s">
        <v>39</v>
      </c>
      <c r="C201" s="257">
        <v>9189675.6899999995</v>
      </c>
      <c r="D201" s="258">
        <v>5897785.8700000001</v>
      </c>
      <c r="E201" s="258">
        <v>3222419.15</v>
      </c>
      <c r="F201" s="259">
        <v>2436455.75</v>
      </c>
      <c r="G201" s="258">
        <v>1589800.9</v>
      </c>
      <c r="H201" s="259">
        <v>1711349.53</v>
      </c>
      <c r="I201" s="258">
        <v>1572048.35</v>
      </c>
      <c r="J201" s="259">
        <v>1922745.67</v>
      </c>
      <c r="K201" s="258">
        <v>3907403.48</v>
      </c>
      <c r="L201" s="259">
        <v>7638239.1100000003</v>
      </c>
      <c r="M201" s="259">
        <v>8372207.5499999998</v>
      </c>
      <c r="N201" s="260">
        <v>8549356.0899999999</v>
      </c>
      <c r="O201" s="257">
        <v>6138108.0199999996</v>
      </c>
      <c r="P201" s="259">
        <v>5408004.46</v>
      </c>
      <c r="Q201" s="258">
        <v>3370336</v>
      </c>
      <c r="R201" s="259">
        <v>1734534</v>
      </c>
      <c r="S201" s="258">
        <v>1503053</v>
      </c>
      <c r="T201" s="259">
        <v>1427200</v>
      </c>
      <c r="U201" s="261">
        <v>1412378</v>
      </c>
      <c r="V201" s="261">
        <v>1896994</v>
      </c>
      <c r="W201" s="261">
        <v>2958140</v>
      </c>
      <c r="X201" s="261">
        <v>5885517</v>
      </c>
      <c r="Y201" s="261">
        <v>9104479</v>
      </c>
      <c r="Z201" s="261">
        <v>9942789</v>
      </c>
      <c r="AA201" s="261">
        <v>6923524</v>
      </c>
      <c r="AB201" s="261"/>
      <c r="AC201" s="127"/>
      <c r="AD201" s="268">
        <f t="shared" si="224"/>
        <v>-3051567.67</v>
      </c>
      <c r="AE201" s="269">
        <f>P201-D201</f>
        <v>-489781.41000000015</v>
      </c>
      <c r="AF201" s="269">
        <f>Q201-E201</f>
        <v>147916.85000000009</v>
      </c>
      <c r="AG201" s="269">
        <f>R201-F201</f>
        <v>-701921.75</v>
      </c>
      <c r="AH201" s="269">
        <f>S201-G201</f>
        <v>-86747.899999999907</v>
      </c>
      <c r="AI201" s="269">
        <f>T201-H201</f>
        <v>-284149.53000000003</v>
      </c>
      <c r="AJ201" s="269">
        <f>U201-I201</f>
        <v>-159670.35000000009</v>
      </c>
      <c r="AK201" s="269">
        <f>V201-J201</f>
        <v>-25751.669999999925</v>
      </c>
      <c r="AL201" s="269">
        <f>W201-K201</f>
        <v>-949263.48</v>
      </c>
      <c r="AM201" s="269">
        <f>X201-L201</f>
        <v>-1752722.1100000003</v>
      </c>
      <c r="AN201" s="269">
        <f>Y201-M201</f>
        <v>732271.45000000019</v>
      </c>
      <c r="AO201" s="269">
        <f>Z201-N201</f>
        <v>1393432.9100000001</v>
      </c>
      <c r="AP201" s="269">
        <f>AA201-O201</f>
        <v>785415.98000000045</v>
      </c>
      <c r="AQ201" s="269">
        <f>AB201-P201</f>
        <v>-5408004.46</v>
      </c>
      <c r="AR201" s="130"/>
      <c r="AS201" s="76">
        <f>IF(ISERROR(GETPIVOTDATA("VALUE",'CRS WK pvt'!$I$2,"DT_FILE",AS$8,"CD_CO",AS$6,"TRIM_CAT",TRIM(B201),"TRIM_LINE",A194))=TRUE,0,GETPIVOTDATA("VALUE",'CRS WK pvt'!$I$2,"DT_FILE",AS$8,"CD_CO",AS$6,"TRIM_CAT",TRIM(B201),"TRIM_LINE",A194))</f>
        <v>4740701</v>
      </c>
    </row>
    <row r="202" spans="1:45" s="71" customFormat="1" x14ac:dyDescent="0.35">
      <c r="A202" s="171"/>
      <c r="B202" s="72" t="s">
        <v>40</v>
      </c>
      <c r="C202" s="257">
        <v>9669642.7300000004</v>
      </c>
      <c r="D202" s="258">
        <v>6757186.1200000001</v>
      </c>
      <c r="E202" s="258">
        <v>3661641.71</v>
      </c>
      <c r="F202" s="259">
        <v>2552006.17</v>
      </c>
      <c r="G202" s="258">
        <v>1908957.09</v>
      </c>
      <c r="H202" s="259">
        <v>1797117.4</v>
      </c>
      <c r="I202" s="258">
        <v>1733990.62</v>
      </c>
      <c r="J202" s="259">
        <v>2198222.1800000002</v>
      </c>
      <c r="K202" s="258">
        <v>3882643.66</v>
      </c>
      <c r="L202" s="259">
        <v>8323353.3300000001</v>
      </c>
      <c r="M202" s="259">
        <v>8154220.6100000003</v>
      </c>
      <c r="N202" s="260">
        <v>8424567.8300000001</v>
      </c>
      <c r="O202" s="257">
        <v>6734810.4900000002</v>
      </c>
      <c r="P202" s="259">
        <v>6184791.6399999997</v>
      </c>
      <c r="Q202" s="258">
        <v>3799663</v>
      </c>
      <c r="R202" s="259">
        <v>1955771</v>
      </c>
      <c r="S202" s="258">
        <v>1463711</v>
      </c>
      <c r="T202" s="259">
        <v>1345838</v>
      </c>
      <c r="U202" s="261">
        <v>1462652</v>
      </c>
      <c r="V202" s="261">
        <v>2030785</v>
      </c>
      <c r="W202" s="261">
        <v>3334543</v>
      </c>
      <c r="X202" s="261">
        <v>6480413</v>
      </c>
      <c r="Y202" s="261">
        <v>9347460</v>
      </c>
      <c r="Z202" s="261">
        <v>10398990</v>
      </c>
      <c r="AA202" s="261">
        <v>7692988</v>
      </c>
      <c r="AB202" s="261"/>
      <c r="AC202" s="127"/>
      <c r="AD202" s="268">
        <f t="shared" si="224"/>
        <v>-2934832.24</v>
      </c>
      <c r="AE202" s="269">
        <f>P202-D202</f>
        <v>-572394.48000000045</v>
      </c>
      <c r="AF202" s="269">
        <f>Q202-E202</f>
        <v>138021.29000000004</v>
      </c>
      <c r="AG202" s="269">
        <f>R202-F202</f>
        <v>-596235.16999999993</v>
      </c>
      <c r="AH202" s="269">
        <f>S202-G202</f>
        <v>-445246.09000000008</v>
      </c>
      <c r="AI202" s="269">
        <f>T202-H202</f>
        <v>-451279.39999999991</v>
      </c>
      <c r="AJ202" s="269">
        <f>U202-I202</f>
        <v>-271338.62000000011</v>
      </c>
      <c r="AK202" s="269">
        <f>V202-J202</f>
        <v>-167437.18000000017</v>
      </c>
      <c r="AL202" s="269">
        <f>W202-K202</f>
        <v>-548100.66000000015</v>
      </c>
      <c r="AM202" s="269">
        <f>X202-L202</f>
        <v>-1842940.33</v>
      </c>
      <c r="AN202" s="269">
        <f>Y202-M202</f>
        <v>1193239.3899999997</v>
      </c>
      <c r="AO202" s="269">
        <f>Z202-N202</f>
        <v>1974422.17</v>
      </c>
      <c r="AP202" s="269">
        <f>AA202-O202</f>
        <v>958177.50999999978</v>
      </c>
      <c r="AQ202" s="269">
        <f>AB202-P202</f>
        <v>-6184791.6399999997</v>
      </c>
      <c r="AR202" s="130"/>
      <c r="AS202" s="76">
        <f>IF(ISERROR(GETPIVOTDATA("VALUE",'CRS WK pvt'!$I$2,"DT_FILE",AS$8,"CD_CO",AS$6,"TRIM_CAT",TRIM(B202),"TRIM_LINE",A194))=TRUE,0,GETPIVOTDATA("VALUE",'CRS WK pvt'!$I$2,"DT_FILE",AS$8,"CD_CO",AS$6,"TRIM_CAT",TRIM(B202),"TRIM_LINE",A194))</f>
        <v>5273262</v>
      </c>
    </row>
    <row r="203" spans="1:45" s="71" customFormat="1" x14ac:dyDescent="0.35">
      <c r="A203" s="171"/>
      <c r="B203" s="72" t="s">
        <v>41</v>
      </c>
      <c r="C203" s="257">
        <v>30505793.100000001</v>
      </c>
      <c r="D203" s="258">
        <v>30627385.350000001</v>
      </c>
      <c r="E203" s="258">
        <v>14007925.949999999</v>
      </c>
      <c r="F203" s="259">
        <v>10166327.779999999</v>
      </c>
      <c r="G203" s="258">
        <v>7148651.1399999997</v>
      </c>
      <c r="H203" s="259">
        <v>7509046.1600000001</v>
      </c>
      <c r="I203" s="258">
        <v>7158754.29</v>
      </c>
      <c r="J203" s="259">
        <v>9035442.3900000006</v>
      </c>
      <c r="K203" s="258">
        <v>14391457.119999999</v>
      </c>
      <c r="L203" s="259">
        <v>29309373.66</v>
      </c>
      <c r="M203" s="259">
        <v>26795118.879999999</v>
      </c>
      <c r="N203" s="260">
        <v>30241385.629999999</v>
      </c>
      <c r="O203" s="257">
        <v>25689217.530000001</v>
      </c>
      <c r="P203" s="259">
        <v>25785247.530000001</v>
      </c>
      <c r="Q203" s="258">
        <v>18093888</v>
      </c>
      <c r="R203" s="259">
        <v>7842278</v>
      </c>
      <c r="S203" s="258">
        <v>6246586</v>
      </c>
      <c r="T203" s="259">
        <v>5534783</v>
      </c>
      <c r="U203" s="261">
        <v>6545885</v>
      </c>
      <c r="V203" s="261">
        <v>7509411</v>
      </c>
      <c r="W203" s="261">
        <v>12726388</v>
      </c>
      <c r="X203" s="261">
        <v>24795673</v>
      </c>
      <c r="Y203" s="261">
        <v>28978690</v>
      </c>
      <c r="Z203" s="261">
        <v>32441253</v>
      </c>
      <c r="AA203" s="261">
        <v>26700467</v>
      </c>
      <c r="AB203" s="261"/>
      <c r="AC203" s="127"/>
      <c r="AD203" s="268">
        <f t="shared" si="224"/>
        <v>-4816575.57</v>
      </c>
      <c r="AE203" s="269">
        <f>P203-D203</f>
        <v>-4842137.82</v>
      </c>
      <c r="AF203" s="269">
        <f>Q203-E203</f>
        <v>4085962.0500000007</v>
      </c>
      <c r="AG203" s="269">
        <f>R203-F203</f>
        <v>-2324049.7799999993</v>
      </c>
      <c r="AH203" s="269">
        <f>S203-G203</f>
        <v>-902065.13999999966</v>
      </c>
      <c r="AI203" s="269">
        <f>T203-H203</f>
        <v>-1974263.1600000001</v>
      </c>
      <c r="AJ203" s="269">
        <f>U203-I203</f>
        <v>-612869.29</v>
      </c>
      <c r="AK203" s="269">
        <f>V203-J203</f>
        <v>-1526031.3900000006</v>
      </c>
      <c r="AL203" s="269">
        <f>W203-K203</f>
        <v>-1665069.1199999992</v>
      </c>
      <c r="AM203" s="269">
        <f>X203-L203</f>
        <v>-4513700.66</v>
      </c>
      <c r="AN203" s="269">
        <f>Y203-M203</f>
        <v>2183571.120000001</v>
      </c>
      <c r="AO203" s="269">
        <f>Z203-N203</f>
        <v>2199867.370000001</v>
      </c>
      <c r="AP203" s="269">
        <f>AA203-O203</f>
        <v>1011249.4699999988</v>
      </c>
      <c r="AQ203" s="269">
        <f>AB203-P203</f>
        <v>-25785247.530000001</v>
      </c>
      <c r="AR203" s="130"/>
      <c r="AS203" s="76">
        <f>IF(ISERROR(GETPIVOTDATA("VALUE",'CRS WK pvt'!$I$2,"DT_FILE",AS$8,"CD_CO",AS$6,"TRIM_CAT",TRIM(B203),"TRIM_LINE",A194))=TRUE,0,GETPIVOTDATA("VALUE",'CRS WK pvt'!$I$2,"DT_FILE",AS$8,"CD_CO",AS$6,"TRIM_CAT",TRIM(B203),"TRIM_LINE",A194))</f>
        <v>20564351</v>
      </c>
    </row>
    <row r="204" spans="1:45" s="87" customFormat="1" x14ac:dyDescent="0.35">
      <c r="A204" s="172"/>
      <c r="B204" s="72" t="s">
        <v>42</v>
      </c>
      <c r="C204" s="263">
        <f>SUM(C195:C203)</f>
        <v>123876818.91</v>
      </c>
      <c r="D204" s="264">
        <f t="shared" ref="D204:V204" si="225">SUM(D195:D203)</f>
        <v>92389187.50999999</v>
      </c>
      <c r="E204" s="264">
        <f t="shared" si="225"/>
        <v>50398877.670000002</v>
      </c>
      <c r="F204" s="265">
        <f t="shared" si="225"/>
        <v>37525145.130000003</v>
      </c>
      <c r="G204" s="264">
        <f t="shared" si="225"/>
        <v>26042999.829999998</v>
      </c>
      <c r="H204" s="265">
        <f t="shared" si="225"/>
        <v>27851743.010000002</v>
      </c>
      <c r="I204" s="264">
        <f t="shared" si="225"/>
        <v>24820625.649999999</v>
      </c>
      <c r="J204" s="265">
        <f t="shared" si="225"/>
        <v>30764815.799999997</v>
      </c>
      <c r="K204" s="264">
        <f t="shared" si="225"/>
        <v>53818671.079999991</v>
      </c>
      <c r="L204" s="265">
        <f t="shared" si="225"/>
        <v>104993989.11999999</v>
      </c>
      <c r="M204" s="265">
        <f t="shared" si="225"/>
        <v>112606560.36999999</v>
      </c>
      <c r="N204" s="266">
        <f t="shared" si="225"/>
        <v>116070985.53999999</v>
      </c>
      <c r="O204" s="263">
        <f t="shared" si="225"/>
        <v>88618866.890000015</v>
      </c>
      <c r="P204" s="265">
        <f t="shared" si="225"/>
        <v>81072621.570000008</v>
      </c>
      <c r="Q204" s="265">
        <f t="shared" si="225"/>
        <v>55662045</v>
      </c>
      <c r="R204" s="265">
        <f t="shared" si="225"/>
        <v>28160994</v>
      </c>
      <c r="S204" s="265">
        <f t="shared" si="225"/>
        <v>24490911</v>
      </c>
      <c r="T204" s="265">
        <f t="shared" si="225"/>
        <v>23284500</v>
      </c>
      <c r="U204" s="265">
        <f t="shared" si="225"/>
        <v>24495966</v>
      </c>
      <c r="V204" s="265">
        <f t="shared" si="225"/>
        <v>29799483</v>
      </c>
      <c r="W204" s="267">
        <f>SUM(W195+W198+W201+W202+W203)</f>
        <v>46364401</v>
      </c>
      <c r="X204" s="267">
        <f>SUM(X195+X198+X201+X202+X203)</f>
        <v>90103996</v>
      </c>
      <c r="Y204" s="267">
        <v>119735570</v>
      </c>
      <c r="Z204" s="267">
        <v>133278740</v>
      </c>
      <c r="AA204" s="267">
        <v>100473678</v>
      </c>
      <c r="AB204" s="267"/>
      <c r="AC204" s="145"/>
      <c r="AD204" s="270">
        <f t="shared" ref="AD204:AF204" si="226">SUM(AD195:AD203)</f>
        <v>-35257952.019999996</v>
      </c>
      <c r="AE204" s="271">
        <f t="shared" si="226"/>
        <v>-11316565.939999998</v>
      </c>
      <c r="AF204" s="271">
        <f t="shared" si="226"/>
        <v>5263167.33</v>
      </c>
      <c r="AG204" s="271">
        <f t="shared" ref="AG204:AH204" si="227">SUM(AG195:AG203)</f>
        <v>-9364151.129999999</v>
      </c>
      <c r="AH204" s="271">
        <f t="shared" si="227"/>
        <v>-1552088.8299999987</v>
      </c>
      <c r="AI204" s="271">
        <f t="shared" ref="AI204:AJ204" si="228">SUM(AI195:AI203)</f>
        <v>-4567243.01</v>
      </c>
      <c r="AJ204" s="271">
        <f t="shared" si="228"/>
        <v>-324659.65000000037</v>
      </c>
      <c r="AK204" s="271">
        <f t="shared" ref="AK204:AL204" si="229">SUM(AK195:AK203)</f>
        <v>-965332.80000000075</v>
      </c>
      <c r="AL204" s="271">
        <f t="shared" si="229"/>
        <v>-7454270.0799999982</v>
      </c>
      <c r="AM204" s="271">
        <f t="shared" ref="AM204:AN204" si="230">SUM(AM195:AM203)</f>
        <v>-14889993.119999999</v>
      </c>
      <c r="AN204" s="271">
        <f t="shared" si="230"/>
        <v>7129009.6300000027</v>
      </c>
      <c r="AO204" s="271">
        <f t="shared" ref="AO204:AP204" si="231">SUM(AO195:AO203)</f>
        <v>17207754.460000001</v>
      </c>
      <c r="AP204" s="271">
        <f t="shared" si="231"/>
        <v>11854811.109999998</v>
      </c>
      <c r="AQ204" s="271">
        <f t="shared" ref="AQ204" si="232">SUM(AQ195:AQ203)</f>
        <v>-81072621.570000008</v>
      </c>
      <c r="AR204" s="141"/>
      <c r="AS204" s="162">
        <f>AS195+AS198+AS201+AS202+AS203</f>
        <v>74927827</v>
      </c>
    </row>
    <row r="205" spans="1:45" s="71" customFormat="1" x14ac:dyDescent="0.35">
      <c r="A205" s="171">
        <f>+A194+1</f>
        <v>21</v>
      </c>
      <c r="B205" s="131" t="s">
        <v>348</v>
      </c>
      <c r="C205" s="103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5"/>
      <c r="O205" s="103"/>
      <c r="P205" s="104"/>
      <c r="Q205" s="104"/>
      <c r="R205" s="104"/>
      <c r="S205" s="104"/>
      <c r="T205" s="104"/>
      <c r="U205" s="230"/>
      <c r="V205" s="230"/>
      <c r="W205" s="230"/>
      <c r="X205" s="230"/>
      <c r="Y205" s="230"/>
      <c r="Z205" s="230"/>
      <c r="AA205" s="230"/>
      <c r="AB205" s="230"/>
      <c r="AC205" s="105"/>
      <c r="AD205" s="106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8"/>
      <c r="AS205" s="106"/>
    </row>
    <row r="206" spans="1:45" s="71" customFormat="1" x14ac:dyDescent="0.35">
      <c r="A206" s="171"/>
      <c r="B206" s="72" t="s">
        <v>37</v>
      </c>
      <c r="C206" s="132"/>
      <c r="D206" s="209">
        <f>(C98+C195+D130-D98-D195)/(C98+C195+D130-D195)</f>
        <v>0.54314619805228581</v>
      </c>
      <c r="E206" s="210">
        <f t="shared" ref="E206:AA211" si="233">(D98+D195+E130-E98-E195)/(D98+D195+E130-E195)</f>
        <v>0.47574703808415769</v>
      </c>
      <c r="F206" s="210">
        <f t="shared" si="233"/>
        <v>0.34527761976382626</v>
      </c>
      <c r="G206" s="210">
        <f t="shared" si="233"/>
        <v>0.31248439460211197</v>
      </c>
      <c r="H206" s="211">
        <f t="shared" si="233"/>
        <v>0.28423452583587056</v>
      </c>
      <c r="I206" s="210">
        <f t="shared" si="233"/>
        <v>0.32141498015096165</v>
      </c>
      <c r="J206" s="211">
        <f t="shared" si="233"/>
        <v>0.37121509282758908</v>
      </c>
      <c r="K206" s="210">
        <f t="shared" si="233"/>
        <v>0.44147289346533169</v>
      </c>
      <c r="L206" s="211">
        <f t="shared" si="233"/>
        <v>0.65179259706093662</v>
      </c>
      <c r="M206" s="211">
        <f t="shared" si="233"/>
        <v>0.66023628508142429</v>
      </c>
      <c r="N206" s="212">
        <f t="shared" si="233"/>
        <v>0.62426681179311383</v>
      </c>
      <c r="O206" s="213">
        <f t="shared" si="233"/>
        <v>0.61841672163934125</v>
      </c>
      <c r="P206" s="211">
        <f t="shared" si="233"/>
        <v>0.52672371150863684</v>
      </c>
      <c r="Q206" s="211">
        <f t="shared" si="233"/>
        <v>0.46070205915842249</v>
      </c>
      <c r="R206" s="211">
        <f t="shared" si="233"/>
        <v>0.32641164116051846</v>
      </c>
      <c r="S206" s="211">
        <f t="shared" si="233"/>
        <v>0.26984475919203155</v>
      </c>
      <c r="T206" s="211">
        <f t="shared" si="233"/>
        <v>0.21467707424481836</v>
      </c>
      <c r="U206" s="211">
        <f t="shared" si="233"/>
        <v>0.23951925122408391</v>
      </c>
      <c r="V206" s="211">
        <f t="shared" si="233"/>
        <v>0.24415251723021128</v>
      </c>
      <c r="W206" s="211">
        <f t="shared" si="233"/>
        <v>0.38573730269713041</v>
      </c>
      <c r="X206" s="211">
        <f t="shared" si="233"/>
        <v>0.55629385315932556</v>
      </c>
      <c r="Y206" s="211">
        <f t="shared" si="233"/>
        <v>0.59460252181624962</v>
      </c>
      <c r="Z206" s="211">
        <f t="shared" si="233"/>
        <v>0.61067351883125587</v>
      </c>
      <c r="AA206" s="211">
        <f t="shared" si="233"/>
        <v>0.63249909553827521</v>
      </c>
      <c r="AB206" s="211"/>
      <c r="AC206" s="211"/>
      <c r="AD206" s="132"/>
      <c r="AE206" s="211">
        <f t="shared" ref="AE206:AQ206" si="234">P206-D206</f>
        <v>-1.6422486543648973E-2</v>
      </c>
      <c r="AF206" s="211">
        <f t="shared" si="234"/>
        <v>-1.5044978925735197E-2</v>
      </c>
      <c r="AG206" s="211">
        <f t="shared" si="234"/>
        <v>-1.8865978603307798E-2</v>
      </c>
      <c r="AH206" s="211">
        <f t="shared" si="234"/>
        <v>-4.2639635410080423E-2</v>
      </c>
      <c r="AI206" s="211">
        <f t="shared" si="234"/>
        <v>-6.95574515910522E-2</v>
      </c>
      <c r="AJ206" s="211">
        <f t="shared" si="234"/>
        <v>-8.1895728926877742E-2</v>
      </c>
      <c r="AK206" s="211">
        <f t="shared" si="234"/>
        <v>-0.1270625755973778</v>
      </c>
      <c r="AL206" s="211">
        <f t="shared" si="234"/>
        <v>-5.5735590768201282E-2</v>
      </c>
      <c r="AM206" s="211">
        <f t="shared" si="234"/>
        <v>-9.5498743901611061E-2</v>
      </c>
      <c r="AN206" s="211">
        <f t="shared" si="234"/>
        <v>-6.5633763265174672E-2</v>
      </c>
      <c r="AO206" s="211">
        <f t="shared" si="234"/>
        <v>-1.3593292961857961E-2</v>
      </c>
      <c r="AP206" s="211">
        <f t="shared" si="234"/>
        <v>1.4082373898933964E-2</v>
      </c>
      <c r="AQ206" s="211">
        <f t="shared" si="234"/>
        <v>-0.52672371150863684</v>
      </c>
      <c r="AR206" s="130"/>
      <c r="AS206" s="76"/>
    </row>
    <row r="207" spans="1:45" s="71" customFormat="1" x14ac:dyDescent="0.35">
      <c r="A207" s="171"/>
      <c r="B207" s="254" t="s">
        <v>399</v>
      </c>
      <c r="C207" s="132"/>
      <c r="D207" s="251"/>
      <c r="E207" s="210"/>
      <c r="F207" s="210"/>
      <c r="G207" s="210"/>
      <c r="H207" s="211"/>
      <c r="I207" s="210"/>
      <c r="J207" s="211"/>
      <c r="K207" s="210"/>
      <c r="L207" s="211"/>
      <c r="M207" s="211"/>
      <c r="N207" s="212"/>
      <c r="O207" s="213"/>
      <c r="P207" s="211"/>
      <c r="Q207" s="211"/>
      <c r="R207" s="211"/>
      <c r="S207" s="211"/>
      <c r="T207" s="211"/>
      <c r="U207" s="211"/>
      <c r="V207" s="211"/>
      <c r="W207" s="211"/>
      <c r="X207" s="285">
        <f t="shared" si="233"/>
        <v>0.55588915971507624</v>
      </c>
      <c r="Y207" s="285">
        <f t="shared" si="233"/>
        <v>0.59424096679938987</v>
      </c>
      <c r="Z207" s="285">
        <f t="shared" si="233"/>
        <v>0.6100157211693833</v>
      </c>
      <c r="AA207" s="285">
        <f t="shared" si="233"/>
        <v>0.63111667633247015</v>
      </c>
      <c r="AB207" s="285"/>
      <c r="AC207" s="211"/>
      <c r="AD207" s="132"/>
      <c r="AE207" s="211"/>
      <c r="AF207" s="211"/>
      <c r="AG207" s="211"/>
      <c r="AH207" s="211"/>
      <c r="AI207" s="211"/>
      <c r="AJ207" s="211"/>
      <c r="AK207" s="211"/>
      <c r="AL207" s="211"/>
      <c r="AM207" s="211"/>
      <c r="AN207" s="211"/>
      <c r="AO207" s="211"/>
      <c r="AP207" s="211"/>
      <c r="AQ207" s="211"/>
      <c r="AR207" s="130"/>
      <c r="AS207" s="76"/>
    </row>
    <row r="208" spans="1:45" s="71" customFormat="1" x14ac:dyDescent="0.35">
      <c r="A208" s="171"/>
      <c r="B208" s="254" t="s">
        <v>400</v>
      </c>
      <c r="C208" s="132"/>
      <c r="D208" s="251"/>
      <c r="E208" s="210"/>
      <c r="F208" s="210"/>
      <c r="G208" s="210"/>
      <c r="H208" s="211"/>
      <c r="I208" s="210"/>
      <c r="J208" s="211"/>
      <c r="K208" s="210"/>
      <c r="L208" s="211"/>
      <c r="M208" s="211"/>
      <c r="N208" s="212"/>
      <c r="O208" s="213"/>
      <c r="P208" s="211"/>
      <c r="Q208" s="211"/>
      <c r="R208" s="211"/>
      <c r="S208" s="211"/>
      <c r="T208" s="211"/>
      <c r="U208" s="211"/>
      <c r="V208" s="211"/>
      <c r="W208" s="211"/>
      <c r="X208" s="285">
        <f t="shared" si="233"/>
        <v>0.57045448903921292</v>
      </c>
      <c r="Y208" s="285">
        <f t="shared" si="233"/>
        <v>0.60752309940131521</v>
      </c>
      <c r="Z208" s="285">
        <f t="shared" si="233"/>
        <v>0.63392584766903359</v>
      </c>
      <c r="AA208" s="285">
        <f t="shared" si="233"/>
        <v>0.68576885587880954</v>
      </c>
      <c r="AB208" s="285"/>
      <c r="AC208" s="211"/>
      <c r="AD208" s="132"/>
      <c r="AE208" s="211"/>
      <c r="AF208" s="211"/>
      <c r="AG208" s="211"/>
      <c r="AH208" s="211"/>
      <c r="AI208" s="211"/>
      <c r="AJ208" s="211"/>
      <c r="AK208" s="211"/>
      <c r="AL208" s="211"/>
      <c r="AM208" s="211"/>
      <c r="AN208" s="211"/>
      <c r="AO208" s="211"/>
      <c r="AP208" s="211"/>
      <c r="AQ208" s="211"/>
      <c r="AR208" s="130"/>
      <c r="AS208" s="76"/>
    </row>
    <row r="209" spans="1:45" s="71" customFormat="1" x14ac:dyDescent="0.35">
      <c r="A209" s="171"/>
      <c r="B209" s="72" t="s">
        <v>38</v>
      </c>
      <c r="C209" s="132"/>
      <c r="D209" s="210">
        <f t="shared" ref="D209:AA209" si="235">(C101+C198+D133-D101-D198)/(C101+C198+D133-D198)</f>
        <v>0.20273567917603566</v>
      </c>
      <c r="E209" s="210">
        <f t="shared" si="235"/>
        <v>0.17662090668729624</v>
      </c>
      <c r="F209" s="210">
        <f t="shared" si="235"/>
        <v>0.12811433946282402</v>
      </c>
      <c r="G209" s="210">
        <f t="shared" si="235"/>
        <v>8.1160763965648711E-2</v>
      </c>
      <c r="H209" s="211">
        <f t="shared" si="235"/>
        <v>8.0436199480448417E-2</v>
      </c>
      <c r="I209" s="210">
        <f t="shared" si="235"/>
        <v>7.1214011567541535E-2</v>
      </c>
      <c r="J209" s="211">
        <f t="shared" si="235"/>
        <v>8.5073797522745728E-2</v>
      </c>
      <c r="K209" s="210">
        <f t="shared" si="235"/>
        <v>9.4098686848085505E-2</v>
      </c>
      <c r="L209" s="211">
        <f t="shared" si="235"/>
        <v>0.16616893467926888</v>
      </c>
      <c r="M209" s="211">
        <f t="shared" si="235"/>
        <v>0.19143662685261018</v>
      </c>
      <c r="N209" s="212">
        <f t="shared" si="235"/>
        <v>0.20389756339357623</v>
      </c>
      <c r="O209" s="213">
        <f t="shared" si="235"/>
        <v>0.19698201418325942</v>
      </c>
      <c r="P209" s="211">
        <f t="shared" si="235"/>
        <v>0.16636263834703069</v>
      </c>
      <c r="Q209" s="211">
        <f t="shared" si="235"/>
        <v>0.13472333204061429</v>
      </c>
      <c r="R209" s="211">
        <f t="shared" si="235"/>
        <v>9.1036458192685854E-2</v>
      </c>
      <c r="S209" s="211">
        <f t="shared" si="235"/>
        <v>3.6232243036508342E-2</v>
      </c>
      <c r="T209" s="211">
        <f t="shared" si="235"/>
        <v>5.1103285129970935E-2</v>
      </c>
      <c r="U209" s="211">
        <f t="shared" si="235"/>
        <v>4.0239857064650032E-2</v>
      </c>
      <c r="V209" s="211">
        <f t="shared" si="235"/>
        <v>4.9686947180841677E-2</v>
      </c>
      <c r="W209" s="211">
        <f t="shared" si="235"/>
        <v>8.4488974029999026E-2</v>
      </c>
      <c r="X209" s="211">
        <f t="shared" si="235"/>
        <v>0.15251218494950178</v>
      </c>
      <c r="Y209" s="211">
        <f t="shared" si="235"/>
        <v>0.19119484708288739</v>
      </c>
      <c r="Z209" s="211">
        <f t="shared" si="235"/>
        <v>0.20387283714689544</v>
      </c>
      <c r="AA209" s="211">
        <f t="shared" si="235"/>
        <v>0.22550488958251297</v>
      </c>
      <c r="AB209" s="211"/>
      <c r="AC209" s="211"/>
      <c r="AD209" s="132"/>
      <c r="AE209" s="211">
        <f t="shared" ref="AE209:AQ209" si="236">P209-D209</f>
        <v>-3.6373040829004971E-2</v>
      </c>
      <c r="AF209" s="211">
        <f t="shared" si="236"/>
        <v>-4.1897574646681951E-2</v>
      </c>
      <c r="AG209" s="211">
        <f t="shared" si="236"/>
        <v>-3.7077881270138169E-2</v>
      </c>
      <c r="AH209" s="211">
        <f t="shared" si="236"/>
        <v>-4.4928520929140368E-2</v>
      </c>
      <c r="AI209" s="211">
        <f t="shared" si="236"/>
        <v>-2.9332914350477482E-2</v>
      </c>
      <c r="AJ209" s="211">
        <f t="shared" si="236"/>
        <v>-3.0974154502891503E-2</v>
      </c>
      <c r="AK209" s="211">
        <f t="shared" si="236"/>
        <v>-3.5386850341904051E-2</v>
      </c>
      <c r="AL209" s="211">
        <f t="shared" si="236"/>
        <v>-9.6097128180864799E-3</v>
      </c>
      <c r="AM209" s="211">
        <f t="shared" si="236"/>
        <v>-1.3656749729767104E-2</v>
      </c>
      <c r="AN209" s="211">
        <f t="shared" si="236"/>
        <v>-2.4177976972278303E-4</v>
      </c>
      <c r="AO209" s="211">
        <f t="shared" si="236"/>
        <v>-2.4726246680789599E-5</v>
      </c>
      <c r="AP209" s="211">
        <f t="shared" si="236"/>
        <v>2.852287539925355E-2</v>
      </c>
      <c r="AQ209" s="211">
        <f t="shared" si="236"/>
        <v>-0.16636263834703069</v>
      </c>
      <c r="AR209" s="130"/>
      <c r="AS209" s="76"/>
    </row>
    <row r="210" spans="1:45" s="71" customFormat="1" x14ac:dyDescent="0.35">
      <c r="A210" s="171"/>
      <c r="B210" s="254" t="s">
        <v>399</v>
      </c>
      <c r="C210" s="132"/>
      <c r="D210" s="210"/>
      <c r="E210" s="210"/>
      <c r="F210" s="210"/>
      <c r="G210" s="210"/>
      <c r="H210" s="211"/>
      <c r="I210" s="210"/>
      <c r="J210" s="211"/>
      <c r="K210" s="210"/>
      <c r="L210" s="211"/>
      <c r="M210" s="211"/>
      <c r="N210" s="212"/>
      <c r="O210" s="213"/>
      <c r="P210" s="211"/>
      <c r="Q210" s="211"/>
      <c r="R210" s="211"/>
      <c r="S210" s="211"/>
      <c r="T210" s="211"/>
      <c r="U210" s="211"/>
      <c r="V210" s="211"/>
      <c r="W210" s="211"/>
      <c r="X210" s="285">
        <f t="shared" si="233"/>
        <v>0.14916606018774201</v>
      </c>
      <c r="Y210" s="285">
        <f t="shared" si="233"/>
        <v>0.18638975879031236</v>
      </c>
      <c r="Z210" s="285">
        <f t="shared" si="233"/>
        <v>0.19990975056042223</v>
      </c>
      <c r="AA210" s="285">
        <f t="shared" si="233"/>
        <v>0.22256441505950128</v>
      </c>
      <c r="AB210" s="285"/>
      <c r="AC210" s="211"/>
      <c r="AD210" s="132"/>
      <c r="AE210" s="211"/>
      <c r="AF210" s="211"/>
      <c r="AG210" s="211"/>
      <c r="AH210" s="211"/>
      <c r="AI210" s="211"/>
      <c r="AJ210" s="211"/>
      <c r="AK210" s="211"/>
      <c r="AL210" s="211"/>
      <c r="AM210" s="211"/>
      <c r="AN210" s="211"/>
      <c r="AO210" s="211"/>
      <c r="AP210" s="211"/>
      <c r="AQ210" s="211"/>
      <c r="AR210" s="130"/>
      <c r="AS210" s="76"/>
    </row>
    <row r="211" spans="1:45" s="71" customFormat="1" x14ac:dyDescent="0.35">
      <c r="A211" s="171"/>
      <c r="B211" s="254" t="s">
        <v>400</v>
      </c>
      <c r="C211" s="132"/>
      <c r="D211" s="210"/>
      <c r="E211" s="210"/>
      <c r="F211" s="210"/>
      <c r="G211" s="210"/>
      <c r="H211" s="211"/>
      <c r="I211" s="210"/>
      <c r="J211" s="211"/>
      <c r="K211" s="210"/>
      <c r="L211" s="211"/>
      <c r="M211" s="211"/>
      <c r="N211" s="212"/>
      <c r="O211" s="213"/>
      <c r="P211" s="211"/>
      <c r="Q211" s="211"/>
      <c r="R211" s="211"/>
      <c r="S211" s="211"/>
      <c r="T211" s="211"/>
      <c r="U211" s="211"/>
      <c r="V211" s="211"/>
      <c r="W211" s="211"/>
      <c r="X211" s="285">
        <f t="shared" si="233"/>
        <v>0.24838251214524468</v>
      </c>
      <c r="Y211" s="285">
        <f t="shared" si="233"/>
        <v>0.32941409682213268</v>
      </c>
      <c r="Z211" s="285">
        <f t="shared" si="233"/>
        <v>0.32109317393993575</v>
      </c>
      <c r="AA211" s="285">
        <f t="shared" si="233"/>
        <v>0.31753544310203341</v>
      </c>
      <c r="AB211" s="285"/>
      <c r="AC211" s="211"/>
      <c r="AD211" s="132"/>
      <c r="AE211" s="211"/>
      <c r="AF211" s="211"/>
      <c r="AG211" s="211"/>
      <c r="AH211" s="211"/>
      <c r="AI211" s="211"/>
      <c r="AJ211" s="211"/>
      <c r="AK211" s="211"/>
      <c r="AL211" s="211"/>
      <c r="AM211" s="211"/>
      <c r="AN211" s="211"/>
      <c r="AO211" s="211"/>
      <c r="AP211" s="211"/>
      <c r="AQ211" s="211"/>
      <c r="AR211" s="130"/>
      <c r="AS211" s="76"/>
    </row>
    <row r="212" spans="1:45" s="71" customFormat="1" x14ac:dyDescent="0.35">
      <c r="A212" s="171"/>
      <c r="B212" s="72" t="s">
        <v>39</v>
      </c>
      <c r="C212" s="132"/>
      <c r="D212" s="210">
        <f t="shared" ref="D212:AA212" si="237">(C104+C201+D136-D104-D201)/(C104+C201+D136-D201)</f>
        <v>0.72248524125503888</v>
      </c>
      <c r="E212" s="210">
        <f t="shared" si="237"/>
        <v>0.71103749546697848</v>
      </c>
      <c r="F212" s="210">
        <f t="shared" si="237"/>
        <v>0.61327129654385304</v>
      </c>
      <c r="G212" s="210">
        <f t="shared" si="237"/>
        <v>0.58220487129053633</v>
      </c>
      <c r="H212" s="211">
        <f t="shared" si="237"/>
        <v>0.56059690309406085</v>
      </c>
      <c r="I212" s="210">
        <f t="shared" si="237"/>
        <v>0.57676841023233272</v>
      </c>
      <c r="J212" s="211">
        <f t="shared" si="237"/>
        <v>0.63428710136978339</v>
      </c>
      <c r="K212" s="210">
        <f t="shared" si="237"/>
        <v>0.63530826255483308</v>
      </c>
      <c r="L212" s="211">
        <f t="shared" si="237"/>
        <v>0.77548195329391634</v>
      </c>
      <c r="M212" s="211">
        <f t="shared" si="237"/>
        <v>0.80573008935342338</v>
      </c>
      <c r="N212" s="212">
        <f t="shared" si="237"/>
        <v>0.74468677065528732</v>
      </c>
      <c r="O212" s="213">
        <f t="shared" si="237"/>
        <v>0.74489797460360718</v>
      </c>
      <c r="P212" s="211">
        <f t="shared" si="237"/>
        <v>0.56517662997918117</v>
      </c>
      <c r="Q212" s="211">
        <f t="shared" si="237"/>
        <v>0.58156650642791152</v>
      </c>
      <c r="R212" s="211">
        <f t="shared" si="237"/>
        <v>0.50556262414473752</v>
      </c>
      <c r="S212" s="211">
        <f t="shared" si="237"/>
        <v>0.44959544835664794</v>
      </c>
      <c r="T212" s="211">
        <f t="shared" si="237"/>
        <v>0.38574938807062631</v>
      </c>
      <c r="U212" s="211">
        <f t="shared" si="237"/>
        <v>0.41965306422516485</v>
      </c>
      <c r="V212" s="211">
        <f t="shared" si="237"/>
        <v>0.42344459438301935</v>
      </c>
      <c r="W212" s="211">
        <f t="shared" si="237"/>
        <v>0.52427618309097312</v>
      </c>
      <c r="X212" s="211">
        <f t="shared" si="237"/>
        <v>0.6717443568269299</v>
      </c>
      <c r="Y212" s="211">
        <f t="shared" si="237"/>
        <v>0.66180548536982986</v>
      </c>
      <c r="Z212" s="211">
        <f t="shared" si="237"/>
        <v>0.70381646169895229</v>
      </c>
      <c r="AA212" s="211">
        <f t="shared" si="237"/>
        <v>0.76168144542722127</v>
      </c>
      <c r="AB212" s="211"/>
      <c r="AC212" s="211"/>
      <c r="AD212" s="132"/>
      <c r="AE212" s="211">
        <f t="shared" ref="AE212:AQ215" si="238">P212-D212</f>
        <v>-0.15730861127585771</v>
      </c>
      <c r="AF212" s="211">
        <f t="shared" si="238"/>
        <v>-0.12947098903906695</v>
      </c>
      <c r="AG212" s="211">
        <f t="shared" si="238"/>
        <v>-0.10770867239911552</v>
      </c>
      <c r="AH212" s="211">
        <f t="shared" si="238"/>
        <v>-0.13260942293388839</v>
      </c>
      <c r="AI212" s="211">
        <f t="shared" si="238"/>
        <v>-0.17484751502343454</v>
      </c>
      <c r="AJ212" s="211">
        <f t="shared" si="238"/>
        <v>-0.15711534600716787</v>
      </c>
      <c r="AK212" s="211">
        <f t="shared" si="238"/>
        <v>-0.21084250698676404</v>
      </c>
      <c r="AL212" s="211">
        <f t="shared" si="238"/>
        <v>-0.11103207946385996</v>
      </c>
      <c r="AM212" s="211">
        <f t="shared" si="238"/>
        <v>-0.10373759646698644</v>
      </c>
      <c r="AN212" s="211">
        <f t="shared" si="238"/>
        <v>-0.14392460398359352</v>
      </c>
      <c r="AO212" s="211">
        <f t="shared" si="238"/>
        <v>-4.0870308956335033E-2</v>
      </c>
      <c r="AP212" s="211">
        <f t="shared" si="238"/>
        <v>1.6783470823614088E-2</v>
      </c>
      <c r="AQ212" s="211">
        <f t="shared" si="238"/>
        <v>-0.56517662997918117</v>
      </c>
      <c r="AR212" s="130"/>
      <c r="AS212" s="76"/>
    </row>
    <row r="213" spans="1:45" s="71" customFormat="1" x14ac:dyDescent="0.35">
      <c r="A213" s="171"/>
      <c r="B213" s="72" t="s">
        <v>40</v>
      </c>
      <c r="C213" s="132"/>
      <c r="D213" s="210">
        <f t="shared" ref="D213:AA213" si="239">(C105+C202+D137-D105-D202)/(C105+C202+D137-D202)</f>
        <v>0.76788412236906411</v>
      </c>
      <c r="E213" s="210">
        <f t="shared" si="239"/>
        <v>0.76636769194828502</v>
      </c>
      <c r="F213" s="210">
        <f t="shared" si="239"/>
        <v>0.65647435371248042</v>
      </c>
      <c r="G213" s="210">
        <f t="shared" si="239"/>
        <v>0.60563474190824762</v>
      </c>
      <c r="H213" s="211">
        <f t="shared" si="239"/>
        <v>0.61048251882202198</v>
      </c>
      <c r="I213" s="210">
        <f t="shared" si="239"/>
        <v>0.66454504537917303</v>
      </c>
      <c r="J213" s="211">
        <f t="shared" si="239"/>
        <v>0.70224803100288957</v>
      </c>
      <c r="K213" s="210">
        <f t="shared" si="239"/>
        <v>0.72767272359411705</v>
      </c>
      <c r="L213" s="211">
        <f t="shared" si="239"/>
        <v>0.77258922766763272</v>
      </c>
      <c r="M213" s="211">
        <f t="shared" si="239"/>
        <v>0.84939266182797923</v>
      </c>
      <c r="N213" s="212">
        <f t="shared" si="239"/>
        <v>0.78517323582427589</v>
      </c>
      <c r="O213" s="213">
        <f t="shared" si="239"/>
        <v>0.79676420675907811</v>
      </c>
      <c r="P213" s="211">
        <f t="shared" si="239"/>
        <v>0.63487404990006213</v>
      </c>
      <c r="Q213" s="211">
        <f t="shared" si="239"/>
        <v>0.6622094846209724</v>
      </c>
      <c r="R213" s="211">
        <f t="shared" si="239"/>
        <v>0.57790894430732476</v>
      </c>
      <c r="S213" s="211">
        <f t="shared" si="239"/>
        <v>0.52886207874182656</v>
      </c>
      <c r="T213" s="211">
        <f t="shared" si="239"/>
        <v>0.45290824003586694</v>
      </c>
      <c r="U213" s="211">
        <f t="shared" si="239"/>
        <v>0.47411237059167999</v>
      </c>
      <c r="V213" s="211">
        <f t="shared" si="239"/>
        <v>0.51738298211404821</v>
      </c>
      <c r="W213" s="211">
        <f t="shared" si="239"/>
        <v>0.57570642787948301</v>
      </c>
      <c r="X213" s="211">
        <f t="shared" si="239"/>
        <v>0.71323339341921321</v>
      </c>
      <c r="Y213" s="211">
        <f t="shared" si="239"/>
        <v>0.70392607492331094</v>
      </c>
      <c r="Z213" s="211">
        <f t="shared" si="239"/>
        <v>0.72157020295429408</v>
      </c>
      <c r="AA213" s="211">
        <f t="shared" si="239"/>
        <v>0.80750228621772513</v>
      </c>
      <c r="AB213" s="211"/>
      <c r="AC213" s="211"/>
      <c r="AD213" s="132"/>
      <c r="AE213" s="211">
        <f t="shared" si="238"/>
        <v>-0.13301007246900198</v>
      </c>
      <c r="AF213" s="211">
        <f t="shared" si="238"/>
        <v>-0.10415820732731262</v>
      </c>
      <c r="AG213" s="211">
        <f t="shared" si="238"/>
        <v>-7.8565409405155662E-2</v>
      </c>
      <c r="AH213" s="211">
        <f t="shared" si="238"/>
        <v>-7.6772663166421062E-2</v>
      </c>
      <c r="AI213" s="211">
        <f t="shared" si="238"/>
        <v>-0.15757427878615504</v>
      </c>
      <c r="AJ213" s="211">
        <f t="shared" si="238"/>
        <v>-0.19043267478749304</v>
      </c>
      <c r="AK213" s="211">
        <f t="shared" si="238"/>
        <v>-0.18486504888884137</v>
      </c>
      <c r="AL213" s="211">
        <f t="shared" si="238"/>
        <v>-0.15196629571463405</v>
      </c>
      <c r="AM213" s="211">
        <f t="shared" si="238"/>
        <v>-5.9355834248419503E-2</v>
      </c>
      <c r="AN213" s="211">
        <f t="shared" si="238"/>
        <v>-0.14546658690466829</v>
      </c>
      <c r="AO213" s="211">
        <f t="shared" si="238"/>
        <v>-6.3603032869981813E-2</v>
      </c>
      <c r="AP213" s="211">
        <f t="shared" si="238"/>
        <v>1.0738079458647021E-2</v>
      </c>
      <c r="AQ213" s="211">
        <f t="shared" si="238"/>
        <v>-0.63487404990006213</v>
      </c>
      <c r="AR213" s="130"/>
      <c r="AS213" s="76"/>
    </row>
    <row r="214" spans="1:45" s="71" customFormat="1" x14ac:dyDescent="0.35">
      <c r="A214" s="171"/>
      <c r="B214" s="72" t="s">
        <v>41</v>
      </c>
      <c r="C214" s="132"/>
      <c r="D214" s="210">
        <f t="shared" ref="D214:AA214" si="240">(C106+C203+D138-D106-D203)/(C106+C203+D138-D203)</f>
        <v>0.77995007462862265</v>
      </c>
      <c r="E214" s="210">
        <f t="shared" si="240"/>
        <v>0.76326488383481228</v>
      </c>
      <c r="F214" s="210">
        <f t="shared" si="240"/>
        <v>0.60538559251066026</v>
      </c>
      <c r="G214" s="210">
        <f t="shared" si="240"/>
        <v>0.57361783727957982</v>
      </c>
      <c r="H214" s="211">
        <f t="shared" si="240"/>
        <v>0.56043741546688186</v>
      </c>
      <c r="I214" s="210">
        <f t="shared" si="240"/>
        <v>0.68021291816967178</v>
      </c>
      <c r="J214" s="211">
        <f t="shared" si="240"/>
        <v>0.71673283485465533</v>
      </c>
      <c r="K214" s="210">
        <f t="shared" si="240"/>
        <v>0.64218109706106019</v>
      </c>
      <c r="L214" s="211">
        <f t="shared" si="240"/>
        <v>0.7128933295116382</v>
      </c>
      <c r="M214" s="211">
        <f t="shared" si="240"/>
        <v>0.82560595029020667</v>
      </c>
      <c r="N214" s="212">
        <f t="shared" si="240"/>
        <v>0.70979505717162061</v>
      </c>
      <c r="O214" s="213">
        <f t="shared" si="240"/>
        <v>0.75878729623108443</v>
      </c>
      <c r="P214" s="211">
        <f t="shared" si="240"/>
        <v>0.60109779398465535</v>
      </c>
      <c r="Q214" s="211">
        <f t="shared" si="240"/>
        <v>0.66539207938865208</v>
      </c>
      <c r="R214" s="211">
        <f t="shared" si="240"/>
        <v>0.58519116241690705</v>
      </c>
      <c r="S214" s="211">
        <f t="shared" si="240"/>
        <v>0.50361194552246458</v>
      </c>
      <c r="T214" s="211">
        <f t="shared" si="240"/>
        <v>0.49804555920729371</v>
      </c>
      <c r="U214" s="211">
        <f t="shared" si="240"/>
        <v>0.4095000597611943</v>
      </c>
      <c r="V214" s="211">
        <f t="shared" si="240"/>
        <v>0.47398636733709376</v>
      </c>
      <c r="W214" s="211">
        <f t="shared" si="240"/>
        <v>0.48043034652419919</v>
      </c>
      <c r="X214" s="211">
        <f t="shared" si="240"/>
        <v>0.61337098334709428</v>
      </c>
      <c r="Y214" s="211">
        <f t="shared" si="240"/>
        <v>0.67294120507482513</v>
      </c>
      <c r="Z214" s="211">
        <f t="shared" si="240"/>
        <v>0.67923185701305266</v>
      </c>
      <c r="AA214" s="211">
        <f t="shared" si="240"/>
        <v>0.77574109007918179</v>
      </c>
      <c r="AB214" s="211"/>
      <c r="AC214" s="211"/>
      <c r="AD214" s="132"/>
      <c r="AE214" s="211">
        <f t="shared" si="238"/>
        <v>-0.1788522806439673</v>
      </c>
      <c r="AF214" s="211">
        <f t="shared" si="238"/>
        <v>-9.78728044461602E-2</v>
      </c>
      <c r="AG214" s="211">
        <f t="shared" si="238"/>
        <v>-2.0194430093753213E-2</v>
      </c>
      <c r="AH214" s="211">
        <f t="shared" si="238"/>
        <v>-7.0005891757115246E-2</v>
      </c>
      <c r="AI214" s="211">
        <f t="shared" si="238"/>
        <v>-6.2391856259588152E-2</v>
      </c>
      <c r="AJ214" s="211">
        <f t="shared" si="238"/>
        <v>-0.27071285840847747</v>
      </c>
      <c r="AK214" s="211">
        <f t="shared" si="238"/>
        <v>-0.24274646751756157</v>
      </c>
      <c r="AL214" s="211">
        <f t="shared" si="238"/>
        <v>-0.161750750536861</v>
      </c>
      <c r="AM214" s="211">
        <f t="shared" si="238"/>
        <v>-9.9522346164543918E-2</v>
      </c>
      <c r="AN214" s="211">
        <f t="shared" si="238"/>
        <v>-0.15266474521538154</v>
      </c>
      <c r="AO214" s="211">
        <f t="shared" si="238"/>
        <v>-3.0563200158567949E-2</v>
      </c>
      <c r="AP214" s="211">
        <f t="shared" si="238"/>
        <v>1.6953793848097365E-2</v>
      </c>
      <c r="AQ214" s="211">
        <f t="shared" si="238"/>
        <v>-0.60109779398465535</v>
      </c>
      <c r="AR214" s="130"/>
      <c r="AS214" s="76"/>
    </row>
    <row r="215" spans="1:45" s="87" customFormat="1" ht="15" thickBot="1" x14ac:dyDescent="0.4">
      <c r="A215" s="172"/>
      <c r="B215" s="133" t="s">
        <v>42</v>
      </c>
      <c r="C215" s="134"/>
      <c r="D215" s="214">
        <f t="shared" ref="D215:AA215" si="241">(C107+C204+D139-D107-D204)/(C107+C204+D139-D204)</f>
        <v>0.56267217173037121</v>
      </c>
      <c r="E215" s="214">
        <f t="shared" si="241"/>
        <v>0.51750088880977629</v>
      </c>
      <c r="F215" s="214">
        <f t="shared" si="241"/>
        <v>0.37207613779743243</v>
      </c>
      <c r="G215" s="214">
        <f t="shared" si="241"/>
        <v>0.32779314093915363</v>
      </c>
      <c r="H215" s="215">
        <f t="shared" si="241"/>
        <v>0.30444987069252066</v>
      </c>
      <c r="I215" s="214">
        <f t="shared" si="241"/>
        <v>0.3440502392043347</v>
      </c>
      <c r="J215" s="215">
        <f t="shared" si="241"/>
        <v>0.37821859658140589</v>
      </c>
      <c r="K215" s="214">
        <f t="shared" si="241"/>
        <v>0.40533802896267196</v>
      </c>
      <c r="L215" s="215">
        <f t="shared" si="241"/>
        <v>0.58986683894893288</v>
      </c>
      <c r="M215" s="215">
        <f t="shared" si="241"/>
        <v>0.64228949392122892</v>
      </c>
      <c r="N215" s="216">
        <f t="shared" si="241"/>
        <v>0.58766690067822791</v>
      </c>
      <c r="O215" s="217">
        <f t="shared" si="241"/>
        <v>0.60029526756876039</v>
      </c>
      <c r="P215" s="215">
        <f t="shared" si="241"/>
        <v>0.48796564623822541</v>
      </c>
      <c r="Q215" s="215">
        <f t="shared" si="241"/>
        <v>0.46375059674706293</v>
      </c>
      <c r="R215" s="215">
        <f t="shared" si="241"/>
        <v>0.35099846066717527</v>
      </c>
      <c r="S215" s="215">
        <f t="shared" si="241"/>
        <v>0.27511090648592779</v>
      </c>
      <c r="T215" s="215">
        <f t="shared" si="241"/>
        <v>0.23712348148518625</v>
      </c>
      <c r="U215" s="215">
        <f t="shared" si="241"/>
        <v>0.22990327831613827</v>
      </c>
      <c r="V215" s="215">
        <f t="shared" si="241"/>
        <v>0.24725452457997185</v>
      </c>
      <c r="W215" s="215">
        <f t="shared" si="241"/>
        <v>0.34315593525236415</v>
      </c>
      <c r="X215" s="215">
        <f t="shared" si="241"/>
        <v>0.50245395342854238</v>
      </c>
      <c r="Y215" s="215">
        <f t="shared" si="241"/>
        <v>0.55081235457056432</v>
      </c>
      <c r="Z215" s="215">
        <f t="shared" si="241"/>
        <v>0.57120540176889445</v>
      </c>
      <c r="AA215" s="215">
        <f t="shared" si="241"/>
        <v>0.61560609809544198</v>
      </c>
      <c r="AB215" s="215"/>
      <c r="AC215" s="215"/>
      <c r="AD215" s="134"/>
      <c r="AE215" s="215">
        <f t="shared" si="238"/>
        <v>-7.4706525492145792E-2</v>
      </c>
      <c r="AF215" s="215">
        <f t="shared" si="238"/>
        <v>-5.3750292062713367E-2</v>
      </c>
      <c r="AG215" s="215">
        <f t="shared" si="238"/>
        <v>-2.1077677130257155E-2</v>
      </c>
      <c r="AH215" s="215">
        <f t="shared" si="238"/>
        <v>-5.268223445322584E-2</v>
      </c>
      <c r="AI215" s="215">
        <f t="shared" si="238"/>
        <v>-6.7326389207334414E-2</v>
      </c>
      <c r="AJ215" s="215">
        <f t="shared" si="238"/>
        <v>-0.11414696088819642</v>
      </c>
      <c r="AK215" s="215">
        <f t="shared" si="238"/>
        <v>-0.13096407200143403</v>
      </c>
      <c r="AL215" s="215">
        <f t="shared" si="238"/>
        <v>-6.2182093710307806E-2</v>
      </c>
      <c r="AM215" s="215">
        <f t="shared" si="238"/>
        <v>-8.7412885520390504E-2</v>
      </c>
      <c r="AN215" s="215">
        <f t="shared" si="238"/>
        <v>-9.1477139350664594E-2</v>
      </c>
      <c r="AO215" s="215">
        <f t="shared" si="238"/>
        <v>-1.6461498909333461E-2</v>
      </c>
      <c r="AP215" s="215">
        <f t="shared" si="238"/>
        <v>1.5310830526681585E-2</v>
      </c>
      <c r="AQ215" s="215">
        <f t="shared" si="238"/>
        <v>-0.48796564623822541</v>
      </c>
      <c r="AR215" s="137"/>
      <c r="AS215" s="134"/>
    </row>
    <row r="216" spans="1:45" ht="15" thickTop="1" x14ac:dyDescent="0.35">
      <c r="A216" s="171"/>
    </row>
    <row r="217" spans="1:45" x14ac:dyDescent="0.35">
      <c r="B217" s="1" t="s">
        <v>24</v>
      </c>
    </row>
    <row r="218" spans="1:45" x14ac:dyDescent="0.35">
      <c r="B218" s="38" t="s">
        <v>318</v>
      </c>
    </row>
    <row r="219" spans="1:45" x14ac:dyDescent="0.35">
      <c r="B219" s="2" t="s">
        <v>319</v>
      </c>
    </row>
    <row r="221" spans="1:45" x14ac:dyDescent="0.35">
      <c r="B221" s="39" t="s">
        <v>23</v>
      </c>
    </row>
    <row r="222" spans="1:45" x14ac:dyDescent="0.35">
      <c r="B222" s="2" t="s">
        <v>25</v>
      </c>
    </row>
    <row r="223" spans="1:45" x14ac:dyDescent="0.35">
      <c r="B223" s="2" t="s">
        <v>26</v>
      </c>
    </row>
    <row r="224" spans="1:45" x14ac:dyDescent="0.35">
      <c r="B224" s="2" t="s">
        <v>27</v>
      </c>
    </row>
    <row r="225" spans="2:16" x14ac:dyDescent="0.35">
      <c r="B225" s="2" t="s">
        <v>28</v>
      </c>
    </row>
    <row r="229" spans="2:16" x14ac:dyDescent="0.35">
      <c r="C229" s="2">
        <v>67626737.189999998</v>
      </c>
      <c r="D229" s="2">
        <v>44276156.82</v>
      </c>
      <c r="E229" s="2">
        <v>26377846.460000001</v>
      </c>
      <c r="F229" s="2">
        <v>20304712.469999999</v>
      </c>
      <c r="G229" s="2">
        <v>14096092.039999999</v>
      </c>
      <c r="H229" s="2">
        <v>15393147.32</v>
      </c>
      <c r="I229" s="2">
        <v>13055262.49</v>
      </c>
      <c r="J229" s="2">
        <v>16075800.75</v>
      </c>
      <c r="K229" s="2">
        <v>29225939.52</v>
      </c>
      <c r="L229" s="2">
        <v>54620252.119999997</v>
      </c>
      <c r="M229" s="2">
        <v>63483177.259999998</v>
      </c>
      <c r="N229" s="2">
        <v>63464789.579999998</v>
      </c>
      <c r="O229" s="2">
        <v>45531442.740000002</v>
      </c>
      <c r="P229" s="2">
        <v>39799038.060000002</v>
      </c>
    </row>
    <row r="230" spans="2:16" x14ac:dyDescent="0.35">
      <c r="C230" s="2">
        <v>6884970.2000000002</v>
      </c>
      <c r="D230" s="2">
        <v>4830673.3499999996</v>
      </c>
      <c r="E230" s="2">
        <v>3129044.4</v>
      </c>
      <c r="F230" s="2">
        <v>2065642.96</v>
      </c>
      <c r="G230" s="2">
        <v>1299498.6599999999</v>
      </c>
      <c r="H230" s="2">
        <v>1441082.6</v>
      </c>
      <c r="I230" s="2">
        <v>1300569.8999999999</v>
      </c>
      <c r="J230" s="2">
        <v>1532604.81</v>
      </c>
      <c r="K230" s="2">
        <v>2411227.2999999998</v>
      </c>
      <c r="L230" s="2">
        <v>5102770.9000000004</v>
      </c>
      <c r="M230" s="2">
        <v>5801836.0700000003</v>
      </c>
      <c r="N230" s="2">
        <v>5390886.4100000001</v>
      </c>
      <c r="O230" s="2">
        <v>4525288.1100000003</v>
      </c>
      <c r="P230" s="2">
        <v>3895539.88</v>
      </c>
    </row>
    <row r="231" spans="2:16" x14ac:dyDescent="0.35">
      <c r="C231" s="2">
        <v>9189675.6899999995</v>
      </c>
      <c r="D231" s="2">
        <v>5897785.8700000001</v>
      </c>
      <c r="E231" s="2">
        <v>3222419.15</v>
      </c>
      <c r="F231" s="2">
        <v>2436455.75</v>
      </c>
      <c r="G231" s="2">
        <v>1589800.9</v>
      </c>
      <c r="H231" s="2">
        <v>1711349.53</v>
      </c>
      <c r="I231" s="2">
        <v>1572048.35</v>
      </c>
      <c r="J231" s="2">
        <v>1922745.67</v>
      </c>
      <c r="K231" s="2">
        <v>3907403.48</v>
      </c>
      <c r="L231" s="2">
        <v>7638239.1100000003</v>
      </c>
      <c r="M231" s="2">
        <v>8372207.5499999998</v>
      </c>
      <c r="N231" s="2">
        <v>8549356.0899999999</v>
      </c>
      <c r="O231" s="2">
        <v>6138108.0199999996</v>
      </c>
      <c r="P231" s="2">
        <v>5408004.46</v>
      </c>
    </row>
    <row r="232" spans="2:16" x14ac:dyDescent="0.35">
      <c r="C232" s="2">
        <v>9669642.7300000004</v>
      </c>
      <c r="D232" s="2">
        <v>6757186.1200000001</v>
      </c>
      <c r="E232" s="2">
        <v>3661641.71</v>
      </c>
      <c r="F232" s="2">
        <v>2552006.17</v>
      </c>
      <c r="G232" s="2">
        <v>1908957.09</v>
      </c>
      <c r="H232" s="2">
        <v>1797117.4</v>
      </c>
      <c r="I232" s="2">
        <v>1733990.62</v>
      </c>
      <c r="J232" s="2">
        <v>2198222.1800000002</v>
      </c>
      <c r="K232" s="2">
        <v>3882643.66</v>
      </c>
      <c r="L232" s="2">
        <v>8323353.3300000001</v>
      </c>
      <c r="M232" s="2">
        <v>8154220.6100000003</v>
      </c>
      <c r="N232" s="2">
        <v>8424567.8300000001</v>
      </c>
      <c r="O232" s="2">
        <v>6734810.4900000002</v>
      </c>
      <c r="P232" s="2">
        <v>6184791.6399999997</v>
      </c>
    </row>
    <row r="233" spans="2:16" x14ac:dyDescent="0.35">
      <c r="C233" s="2">
        <v>30505793.100000001</v>
      </c>
      <c r="D233" s="2">
        <v>30627385.350000001</v>
      </c>
      <c r="E233" s="2">
        <v>14007925.949999999</v>
      </c>
      <c r="F233" s="2">
        <v>10166327.779999999</v>
      </c>
      <c r="G233" s="2">
        <v>7148651.1399999997</v>
      </c>
      <c r="H233" s="2">
        <v>7509046.1600000001</v>
      </c>
      <c r="I233" s="2">
        <v>7158754.29</v>
      </c>
      <c r="J233" s="2">
        <v>9035442.3900000006</v>
      </c>
      <c r="K233" s="2">
        <v>14391457.119999999</v>
      </c>
      <c r="L233" s="2">
        <v>29309373.66</v>
      </c>
      <c r="M233" s="2">
        <v>26795118.879999999</v>
      </c>
      <c r="N233" s="2">
        <v>30241385.629999999</v>
      </c>
      <c r="O233" s="2">
        <v>25689217.530000001</v>
      </c>
      <c r="P233" s="2">
        <v>25785247.530000001</v>
      </c>
    </row>
  </sheetData>
  <mergeCells count="2">
    <mergeCell ref="B1:AE1"/>
    <mergeCell ref="AD7:AR7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0BDDE-B744-467C-A643-73B387E45504}">
  <sheetPr>
    <tabColor rgb="FF0070C0"/>
  </sheetPr>
  <dimension ref="A1:AT225"/>
  <sheetViews>
    <sheetView workbookViewId="0">
      <pane xSplit="2" ySplit="8" topLeftCell="C9" activePane="bottomRight" state="frozen"/>
      <selection activeCell="AP203" sqref="AP203"/>
      <selection pane="topRight" activeCell="AP203" sqref="AP203"/>
      <selection pane="bottomLeft" activeCell="AP203" sqref="AP203"/>
      <selection pane="bottomRight" activeCell="C9" sqref="C9"/>
    </sheetView>
  </sheetViews>
  <sheetFormatPr defaultColWidth="9.1796875" defaultRowHeight="14.5" x14ac:dyDescent="0.35"/>
  <cols>
    <col min="1" max="1" width="4.7265625" style="169" customWidth="1"/>
    <col min="2" max="2" width="40.7265625" style="2" customWidth="1"/>
    <col min="3" max="44" width="13.7265625" style="2" customWidth="1"/>
    <col min="45" max="45" width="13.7265625" style="2" hidden="1" customWidth="1"/>
    <col min="46" max="46" width="13.08984375" style="2" hidden="1" customWidth="1"/>
    <col min="47" max="16384" width="9.1796875" style="2"/>
  </cols>
  <sheetData>
    <row r="1" spans="1:45" ht="15.5" thickTop="1" thickBot="1" x14ac:dyDescent="0.4">
      <c r="B1" s="295" t="s">
        <v>17</v>
      </c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6"/>
      <c r="X1" s="296"/>
      <c r="Y1" s="296"/>
      <c r="Z1" s="296"/>
      <c r="AA1" s="296"/>
      <c r="AB1" s="296"/>
      <c r="AC1" s="296"/>
      <c r="AD1" s="296"/>
      <c r="AE1" s="296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1"/>
    </row>
    <row r="2" spans="1:45" ht="27.65" customHeight="1" thickTop="1" x14ac:dyDescent="0.35">
      <c r="B2" s="4" t="s">
        <v>310</v>
      </c>
      <c r="C2" s="5" t="s">
        <v>314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9"/>
      <c r="AS2" s="8"/>
    </row>
    <row r="3" spans="1:45" ht="27.65" customHeight="1" x14ac:dyDescent="0.35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2"/>
      <c r="AS3" s="11"/>
    </row>
    <row r="4" spans="1:45" ht="27.65" customHeight="1" x14ac:dyDescent="0.35">
      <c r="B4" s="4" t="s">
        <v>1</v>
      </c>
      <c r="C4" s="13">
        <f>MECO!C4</f>
        <v>44317</v>
      </c>
      <c r="D4" s="13" t="str">
        <f>MECO!D4</f>
        <v>Monthly filing for April 2021</v>
      </c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6"/>
      <c r="AS4" s="11"/>
    </row>
    <row r="5" spans="1:45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6"/>
      <c r="AS5" s="11"/>
    </row>
    <row r="6" spans="1:45" ht="15" thickBot="1" x14ac:dyDescent="0.4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5"/>
      <c r="AS6" s="23" t="s">
        <v>67</v>
      </c>
    </row>
    <row r="7" spans="1:45" s="3" customFormat="1" ht="15" thickBot="1" x14ac:dyDescent="0.4">
      <c r="A7" s="170"/>
      <c r="B7" s="26"/>
      <c r="C7" s="27">
        <v>2019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9"/>
      <c r="O7" s="30">
        <v>2020</v>
      </c>
      <c r="P7" s="28"/>
      <c r="Q7" s="28"/>
      <c r="R7" s="28"/>
      <c r="S7" s="28"/>
      <c r="T7" s="28"/>
      <c r="U7" s="31"/>
      <c r="V7" s="31"/>
      <c r="W7" s="31"/>
      <c r="X7" s="31"/>
      <c r="Y7" s="31"/>
      <c r="Z7" s="31"/>
      <c r="AA7" s="31"/>
      <c r="AB7" s="31"/>
      <c r="AC7" s="31"/>
      <c r="AD7" s="297" t="s">
        <v>351</v>
      </c>
      <c r="AE7" s="298"/>
      <c r="AF7" s="298"/>
      <c r="AG7" s="298"/>
      <c r="AH7" s="298"/>
      <c r="AI7" s="298"/>
      <c r="AJ7" s="298"/>
      <c r="AK7" s="298"/>
      <c r="AL7" s="298"/>
      <c r="AM7" s="298"/>
      <c r="AN7" s="298"/>
      <c r="AO7" s="298"/>
      <c r="AP7" s="298"/>
      <c r="AQ7" s="298"/>
      <c r="AR7" s="299"/>
      <c r="AS7" s="27" t="s">
        <v>97</v>
      </c>
    </row>
    <row r="8" spans="1:45" ht="15" thickBot="1" x14ac:dyDescent="0.4">
      <c r="B8" s="32"/>
      <c r="C8" s="33" t="s">
        <v>8</v>
      </c>
      <c r="D8" s="34" t="s">
        <v>9</v>
      </c>
      <c r="E8" s="34" t="s">
        <v>14</v>
      </c>
      <c r="F8" s="34" t="s">
        <v>10</v>
      </c>
      <c r="G8" s="34" t="s">
        <v>15</v>
      </c>
      <c r="H8" s="34" t="s">
        <v>2</v>
      </c>
      <c r="I8" s="34" t="s">
        <v>12</v>
      </c>
      <c r="J8" s="34" t="s">
        <v>3</v>
      </c>
      <c r="K8" s="34" t="s">
        <v>4</v>
      </c>
      <c r="L8" s="34" t="s">
        <v>5</v>
      </c>
      <c r="M8" s="34" t="s">
        <v>6</v>
      </c>
      <c r="N8" s="35" t="s">
        <v>7</v>
      </c>
      <c r="O8" s="36" t="s">
        <v>8</v>
      </c>
      <c r="P8" s="34" t="s">
        <v>9</v>
      </c>
      <c r="Q8" s="204" t="s">
        <v>14</v>
      </c>
      <c r="R8" s="34" t="s">
        <v>10</v>
      </c>
      <c r="S8" s="34" t="s">
        <v>11</v>
      </c>
      <c r="T8" s="34" t="s">
        <v>2</v>
      </c>
      <c r="U8" s="34" t="s">
        <v>12</v>
      </c>
      <c r="V8" s="34" t="s">
        <v>3</v>
      </c>
      <c r="W8" s="34" t="s">
        <v>4</v>
      </c>
      <c r="X8" s="34" t="s">
        <v>5</v>
      </c>
      <c r="Y8" s="34" t="s">
        <v>6</v>
      </c>
      <c r="Z8" s="34" t="s">
        <v>7</v>
      </c>
      <c r="AA8" s="34" t="s">
        <v>8</v>
      </c>
      <c r="AB8" s="34" t="s">
        <v>9</v>
      </c>
      <c r="AC8" s="204" t="s">
        <v>14</v>
      </c>
      <c r="AD8" s="33" t="s">
        <v>8</v>
      </c>
      <c r="AE8" s="34" t="s">
        <v>9</v>
      </c>
      <c r="AF8" s="34" t="s">
        <v>14</v>
      </c>
      <c r="AG8" s="34" t="s">
        <v>10</v>
      </c>
      <c r="AH8" s="34" t="s">
        <v>11</v>
      </c>
      <c r="AI8" s="34" t="s">
        <v>2</v>
      </c>
      <c r="AJ8" s="243" t="s">
        <v>12</v>
      </c>
      <c r="AK8" s="243" t="s">
        <v>3</v>
      </c>
      <c r="AL8" s="243" t="s">
        <v>4</v>
      </c>
      <c r="AM8" s="243" t="s">
        <v>5</v>
      </c>
      <c r="AN8" s="243" t="s">
        <v>6</v>
      </c>
      <c r="AO8" s="243" t="s">
        <v>7</v>
      </c>
      <c r="AP8" s="243" t="s">
        <v>8</v>
      </c>
      <c r="AQ8" s="243" t="s">
        <v>9</v>
      </c>
      <c r="AR8" s="37" t="s">
        <v>14</v>
      </c>
      <c r="AS8" s="42">
        <v>44317</v>
      </c>
    </row>
    <row r="9" spans="1:45" s="71" customFormat="1" x14ac:dyDescent="0.35">
      <c r="A9" s="171">
        <v>1</v>
      </c>
      <c r="B9" s="64" t="s">
        <v>13</v>
      </c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67"/>
      <c r="O9" s="65"/>
      <c r="P9" s="66"/>
      <c r="Q9" s="66"/>
      <c r="R9" s="66"/>
      <c r="S9" s="66"/>
      <c r="T9" s="66"/>
      <c r="U9" s="224"/>
      <c r="V9" s="224"/>
      <c r="W9" s="224"/>
      <c r="X9" s="224"/>
      <c r="Y9" s="224"/>
      <c r="Z9" s="224"/>
      <c r="AA9" s="224"/>
      <c r="AB9" s="224"/>
      <c r="AC9" s="67"/>
      <c r="AD9" s="68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70"/>
      <c r="AS9" s="68"/>
    </row>
    <row r="10" spans="1:45" s="71" customFormat="1" x14ac:dyDescent="0.35">
      <c r="A10" s="171"/>
      <c r="B10" s="72" t="s">
        <v>37</v>
      </c>
      <c r="C10" s="73">
        <v>180592</v>
      </c>
      <c r="D10" s="74">
        <v>180815</v>
      </c>
      <c r="E10" s="74">
        <v>180931</v>
      </c>
      <c r="F10" s="74">
        <v>181130</v>
      </c>
      <c r="G10" s="74">
        <v>181355</v>
      </c>
      <c r="H10" s="74">
        <v>181376</v>
      </c>
      <c r="I10" s="74">
        <v>181768</v>
      </c>
      <c r="J10" s="74">
        <v>182255</v>
      </c>
      <c r="K10" s="74">
        <v>182930</v>
      </c>
      <c r="L10" s="74">
        <v>183208</v>
      </c>
      <c r="M10" s="74">
        <v>183471</v>
      </c>
      <c r="N10" s="75">
        <v>183540</v>
      </c>
      <c r="O10" s="73">
        <v>183552</v>
      </c>
      <c r="P10" s="74">
        <v>183557</v>
      </c>
      <c r="Q10" s="74">
        <v>183735</v>
      </c>
      <c r="R10" s="74">
        <v>183926</v>
      </c>
      <c r="S10" s="74">
        <v>183442</v>
      </c>
      <c r="T10" s="74">
        <v>183648</v>
      </c>
      <c r="U10" s="225">
        <v>183630</v>
      </c>
      <c r="V10" s="225">
        <v>183905</v>
      </c>
      <c r="W10" s="225">
        <v>183586</v>
      </c>
      <c r="X10" s="225">
        <v>183797</v>
      </c>
      <c r="Y10" s="225">
        <v>183901</v>
      </c>
      <c r="Z10" s="225">
        <v>183912</v>
      </c>
      <c r="AA10" s="225">
        <v>183889</v>
      </c>
      <c r="AB10" s="225">
        <v>183947</v>
      </c>
      <c r="AC10" s="75"/>
      <c r="AD10" s="76">
        <f>O10-C10</f>
        <v>2960</v>
      </c>
      <c r="AE10" s="77">
        <f>P10-D10</f>
        <v>2742</v>
      </c>
      <c r="AF10" s="77">
        <f>Q10-E10</f>
        <v>2804</v>
      </c>
      <c r="AG10" s="77">
        <f>R10-F10</f>
        <v>2796</v>
      </c>
      <c r="AH10" s="77">
        <f>S10-G10</f>
        <v>2087</v>
      </c>
      <c r="AI10" s="77">
        <f>T10-H10</f>
        <v>2272</v>
      </c>
      <c r="AJ10" s="77">
        <f>U10-I10</f>
        <v>1862</v>
      </c>
      <c r="AK10" s="77">
        <f>V10-J10</f>
        <v>1650</v>
      </c>
      <c r="AL10" s="77">
        <f>W10-K10</f>
        <v>656</v>
      </c>
      <c r="AM10" s="77">
        <f>X10-L10</f>
        <v>589</v>
      </c>
      <c r="AN10" s="77">
        <f>Y10-M10</f>
        <v>430</v>
      </c>
      <c r="AO10" s="77">
        <f>Z10-N10</f>
        <v>372</v>
      </c>
      <c r="AP10" s="77">
        <f>AA10-O10</f>
        <v>337</v>
      </c>
      <c r="AQ10" s="77">
        <f>AB10-P10</f>
        <v>390</v>
      </c>
      <c r="AR10" s="79"/>
      <c r="AS10" s="76">
        <f>IF(ISERROR(GETPIVOTDATA("VALUE",'CRS WK pvt'!$I$2,"DT_FILE",AS$8,"CD_CO",AS$6,"TRIM_CAT",TRIM(B10),"TRIM_LINE",A9))=TRUE,0,GETPIVOTDATA("VALUE",'CRS WK pvt'!$I$2,"DT_FILE",AS$8,"CD_CO",AS$6,"TRIM_CAT",TRIM(B10),"TRIM_LINE",A9))</f>
        <v>183947</v>
      </c>
    </row>
    <row r="11" spans="1:45" s="71" customFormat="1" x14ac:dyDescent="0.35">
      <c r="A11" s="171"/>
      <c r="B11" s="254" t="s">
        <v>399</v>
      </c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5"/>
      <c r="O11" s="73"/>
      <c r="P11" s="74"/>
      <c r="Q11" s="74"/>
      <c r="R11" s="74"/>
      <c r="S11" s="74"/>
      <c r="T11" s="74"/>
      <c r="U11" s="225"/>
      <c r="V11" s="225"/>
      <c r="W11" s="253">
        <f>W10-W12</f>
        <v>180806</v>
      </c>
      <c r="X11" s="253">
        <f>X10-X12</f>
        <v>181017</v>
      </c>
      <c r="Y11" s="253">
        <f>Y10-Y12</f>
        <v>181136</v>
      </c>
      <c r="Z11" s="253">
        <f>Z10-Z12</f>
        <v>181148</v>
      </c>
      <c r="AA11" s="253">
        <v>181133</v>
      </c>
      <c r="AB11" s="253">
        <v>181238</v>
      </c>
      <c r="AC11" s="75"/>
      <c r="AD11" s="76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9"/>
      <c r="AS11" s="92">
        <f>AS10-AS12</f>
        <v>181238</v>
      </c>
    </row>
    <row r="12" spans="1:45" s="71" customFormat="1" x14ac:dyDescent="0.35">
      <c r="A12" s="171"/>
      <c r="B12" s="254" t="s">
        <v>400</v>
      </c>
      <c r="C12" s="73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5"/>
      <c r="O12" s="73"/>
      <c r="P12" s="74"/>
      <c r="Q12" s="74"/>
      <c r="R12" s="74"/>
      <c r="S12" s="74"/>
      <c r="T12" s="74"/>
      <c r="U12" s="225"/>
      <c r="V12" s="225"/>
      <c r="W12" s="253">
        <v>2780</v>
      </c>
      <c r="X12" s="253">
        <v>2780</v>
      </c>
      <c r="Y12" s="253">
        <v>2765</v>
      </c>
      <c r="Z12" s="253">
        <v>2764</v>
      </c>
      <c r="AA12" s="253">
        <v>2756</v>
      </c>
      <c r="AB12" s="253">
        <v>2709</v>
      </c>
      <c r="AC12" s="75"/>
      <c r="AD12" s="76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9"/>
      <c r="AS12" s="76">
        <f>GETPIVOTDATA("VALUE",'CRS ESCO pvt'!$I$3,"DATE_FILE",$AS$8,"COMPANY",$AS$6,"TRIM_CAT","Resdiential-ESCO","TRIM_LINE",A9)</f>
        <v>2709</v>
      </c>
    </row>
    <row r="13" spans="1:45" s="71" customFormat="1" x14ac:dyDescent="0.35">
      <c r="A13" s="171"/>
      <c r="B13" s="72" t="s">
        <v>38</v>
      </c>
      <c r="C13" s="73">
        <v>11201</v>
      </c>
      <c r="D13" s="74">
        <v>11217</v>
      </c>
      <c r="E13" s="74">
        <v>11206</v>
      </c>
      <c r="F13" s="74">
        <v>11190</v>
      </c>
      <c r="G13" s="74">
        <v>11185</v>
      </c>
      <c r="H13" s="74">
        <v>11161</v>
      </c>
      <c r="I13" s="74">
        <v>11162</v>
      </c>
      <c r="J13" s="74">
        <v>11174</v>
      </c>
      <c r="K13" s="74">
        <v>11212</v>
      </c>
      <c r="L13" s="74">
        <v>11211</v>
      </c>
      <c r="M13" s="74">
        <v>11215</v>
      </c>
      <c r="N13" s="75">
        <v>11211</v>
      </c>
      <c r="O13" s="73">
        <v>11184</v>
      </c>
      <c r="P13" s="74">
        <v>11176</v>
      </c>
      <c r="Q13" s="74">
        <v>11167</v>
      </c>
      <c r="R13" s="74">
        <v>11100</v>
      </c>
      <c r="S13" s="74">
        <v>11745</v>
      </c>
      <c r="T13" s="74">
        <v>11678</v>
      </c>
      <c r="U13" s="225">
        <v>11846</v>
      </c>
      <c r="V13" s="225">
        <v>11934</v>
      </c>
      <c r="W13" s="225">
        <v>12661</v>
      </c>
      <c r="X13" s="225">
        <v>12803</v>
      </c>
      <c r="Y13" s="225">
        <v>12962</v>
      </c>
      <c r="Z13" s="225">
        <v>13171</v>
      </c>
      <c r="AA13" s="225">
        <v>13293</v>
      </c>
      <c r="AB13" s="225">
        <v>13358</v>
      </c>
      <c r="AC13" s="75"/>
      <c r="AD13" s="76">
        <f>O13-C13</f>
        <v>-17</v>
      </c>
      <c r="AE13" s="77">
        <f>P13-D13</f>
        <v>-41</v>
      </c>
      <c r="AF13" s="77">
        <f>Q13-E13</f>
        <v>-39</v>
      </c>
      <c r="AG13" s="77">
        <f>R13-F13</f>
        <v>-90</v>
      </c>
      <c r="AH13" s="77">
        <f>S13-G13</f>
        <v>560</v>
      </c>
      <c r="AI13" s="77">
        <f>T13-H13</f>
        <v>517</v>
      </c>
      <c r="AJ13" s="77">
        <f>U13-I13</f>
        <v>684</v>
      </c>
      <c r="AK13" s="77">
        <f>V13-J13</f>
        <v>760</v>
      </c>
      <c r="AL13" s="77">
        <f>W13-K13</f>
        <v>1449</v>
      </c>
      <c r="AM13" s="77">
        <f>X13-L13</f>
        <v>1592</v>
      </c>
      <c r="AN13" s="77">
        <f>Y13-M13</f>
        <v>1747</v>
      </c>
      <c r="AO13" s="77">
        <f>Z13-N13</f>
        <v>1960</v>
      </c>
      <c r="AP13" s="77">
        <f>AA13-O13</f>
        <v>2109</v>
      </c>
      <c r="AQ13" s="77">
        <f>AB13-P13</f>
        <v>2182</v>
      </c>
      <c r="AR13" s="79"/>
      <c r="AS13" s="76">
        <f>IF(ISERROR(GETPIVOTDATA("VALUE",'CRS WK pvt'!$I$2,"DT_FILE",AS$8,"CD_CO",AS$6,"TRIM_CAT",TRIM(B13),"TRIM_LINE",A9))=TRUE,0,GETPIVOTDATA("VALUE",'CRS WK pvt'!$I$2,"DT_FILE",AS$8,"CD_CO",AS$6,"TRIM_CAT",TRIM(B13),"TRIM_LINE",A9))</f>
        <v>13358</v>
      </c>
    </row>
    <row r="14" spans="1:45" s="71" customFormat="1" x14ac:dyDescent="0.35">
      <c r="A14" s="171"/>
      <c r="B14" s="254" t="s">
        <v>399</v>
      </c>
      <c r="C14" s="73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5"/>
      <c r="O14" s="73"/>
      <c r="P14" s="74"/>
      <c r="Q14" s="74"/>
      <c r="R14" s="74"/>
      <c r="S14" s="74"/>
      <c r="T14" s="74"/>
      <c r="U14" s="225"/>
      <c r="V14" s="225"/>
      <c r="W14" s="253">
        <f>W13-W15</f>
        <v>12338</v>
      </c>
      <c r="X14" s="253">
        <f>X13-X15</f>
        <v>12480</v>
      </c>
      <c r="Y14" s="253">
        <f>Y13-Y15</f>
        <v>12647</v>
      </c>
      <c r="Z14" s="253">
        <v>12854</v>
      </c>
      <c r="AA14" s="253">
        <v>12979</v>
      </c>
      <c r="AB14" s="253">
        <v>13057</v>
      </c>
      <c r="AC14" s="75"/>
      <c r="AD14" s="76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9"/>
      <c r="AS14" s="92">
        <f>AS13-AS15</f>
        <v>13057</v>
      </c>
    </row>
    <row r="15" spans="1:45" s="71" customFormat="1" x14ac:dyDescent="0.35">
      <c r="A15" s="171"/>
      <c r="B15" s="254" t="s">
        <v>400</v>
      </c>
      <c r="C15" s="73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5"/>
      <c r="O15" s="73"/>
      <c r="P15" s="74"/>
      <c r="Q15" s="74"/>
      <c r="R15" s="74"/>
      <c r="S15" s="74"/>
      <c r="T15" s="74"/>
      <c r="U15" s="225"/>
      <c r="V15" s="225"/>
      <c r="W15" s="253">
        <v>323</v>
      </c>
      <c r="X15" s="253">
        <v>323</v>
      </c>
      <c r="Y15" s="253">
        <v>315</v>
      </c>
      <c r="Z15" s="253">
        <v>317</v>
      </c>
      <c r="AA15" s="253">
        <v>314</v>
      </c>
      <c r="AB15" s="253">
        <v>301</v>
      </c>
      <c r="AC15" s="75"/>
      <c r="AD15" s="76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9"/>
      <c r="AS15" s="76">
        <f>GETPIVOTDATA("VALUE",'CRS ESCO pvt'!$I$3,"DATE_FILE",$AS$8,"COMPANY",$AS$6,"TRIM_CAT","Low Income Resdiential-ESCO","TRIM_LINE",A9)</f>
        <v>301</v>
      </c>
    </row>
    <row r="16" spans="1:45" s="71" customFormat="1" x14ac:dyDescent="0.35">
      <c r="A16" s="171"/>
      <c r="B16" s="72" t="s">
        <v>39</v>
      </c>
      <c r="C16" s="73">
        <v>18379</v>
      </c>
      <c r="D16" s="74">
        <v>18336</v>
      </c>
      <c r="E16" s="74">
        <v>18263</v>
      </c>
      <c r="F16" s="74">
        <v>18187</v>
      </c>
      <c r="G16" s="74">
        <v>18118</v>
      </c>
      <c r="H16" s="74">
        <v>18033</v>
      </c>
      <c r="I16" s="74">
        <v>18050</v>
      </c>
      <c r="J16" s="74">
        <v>18150</v>
      </c>
      <c r="K16" s="74">
        <v>18338</v>
      </c>
      <c r="L16" s="74">
        <v>18396</v>
      </c>
      <c r="M16" s="74">
        <v>18450</v>
      </c>
      <c r="N16" s="75">
        <v>18451</v>
      </c>
      <c r="O16" s="73">
        <v>18428</v>
      </c>
      <c r="P16" s="74">
        <v>18370</v>
      </c>
      <c r="Q16" s="74">
        <v>18353</v>
      </c>
      <c r="R16" s="74">
        <v>18347</v>
      </c>
      <c r="S16" s="74">
        <v>18307</v>
      </c>
      <c r="T16" s="74">
        <v>18395</v>
      </c>
      <c r="U16" s="225">
        <v>18400</v>
      </c>
      <c r="V16" s="225">
        <v>18451</v>
      </c>
      <c r="W16" s="225">
        <v>18521</v>
      </c>
      <c r="X16" s="225">
        <v>18593</v>
      </c>
      <c r="Y16" s="225">
        <v>18637</v>
      </c>
      <c r="Z16" s="225">
        <v>18673</v>
      </c>
      <c r="AA16" s="225">
        <v>18651</v>
      </c>
      <c r="AB16" s="225">
        <v>18603</v>
      </c>
      <c r="AC16" s="75"/>
      <c r="AD16" s="76">
        <f>O16-C16</f>
        <v>49</v>
      </c>
      <c r="AE16" s="77">
        <f>P16-D16</f>
        <v>34</v>
      </c>
      <c r="AF16" s="77">
        <f>Q16-E16</f>
        <v>90</v>
      </c>
      <c r="AG16" s="77">
        <f>R16-F16</f>
        <v>160</v>
      </c>
      <c r="AH16" s="77">
        <f>S16-G16</f>
        <v>189</v>
      </c>
      <c r="AI16" s="77">
        <f>T16-H16</f>
        <v>362</v>
      </c>
      <c r="AJ16" s="77">
        <f>U16-I16</f>
        <v>350</v>
      </c>
      <c r="AK16" s="77">
        <f>V16-J16</f>
        <v>301</v>
      </c>
      <c r="AL16" s="77">
        <f>W16-K16</f>
        <v>183</v>
      </c>
      <c r="AM16" s="77">
        <f>X16-L16</f>
        <v>197</v>
      </c>
      <c r="AN16" s="77">
        <f>Y16-M16</f>
        <v>187</v>
      </c>
      <c r="AO16" s="77">
        <f>Z16-N16</f>
        <v>222</v>
      </c>
      <c r="AP16" s="77">
        <f>AA16-O16</f>
        <v>223</v>
      </c>
      <c r="AQ16" s="77">
        <f>AB16-P16</f>
        <v>233</v>
      </c>
      <c r="AR16" s="79"/>
      <c r="AS16" s="76">
        <f>IF(ISERROR(GETPIVOTDATA("VALUE",'CRS WK pvt'!$I$2,"DT_FILE",AS$8,"CD_CO",AS$6,"TRIM_CAT",TRIM(B16),"TRIM_LINE",A9))=TRUE,0,GETPIVOTDATA("VALUE",'CRS WK pvt'!$I$2,"DT_FILE",AS$8,"CD_CO",AS$6,"TRIM_CAT",TRIM(B16),"TRIM_LINE",A9))</f>
        <v>18603</v>
      </c>
    </row>
    <row r="17" spans="1:45" s="71" customFormat="1" x14ac:dyDescent="0.35">
      <c r="A17" s="171"/>
      <c r="B17" s="72" t="s">
        <v>40</v>
      </c>
      <c r="C17" s="73">
        <v>671</v>
      </c>
      <c r="D17" s="74">
        <v>670</v>
      </c>
      <c r="E17" s="74">
        <v>669</v>
      </c>
      <c r="F17" s="74">
        <v>666</v>
      </c>
      <c r="G17" s="74">
        <v>666</v>
      </c>
      <c r="H17" s="74">
        <v>670</v>
      </c>
      <c r="I17" s="74">
        <v>670</v>
      </c>
      <c r="J17" s="74">
        <v>673</v>
      </c>
      <c r="K17" s="74">
        <v>677</v>
      </c>
      <c r="L17" s="74">
        <v>677</v>
      </c>
      <c r="M17" s="74">
        <v>678</v>
      </c>
      <c r="N17" s="75">
        <v>680</v>
      </c>
      <c r="O17" s="73">
        <v>679</v>
      </c>
      <c r="P17" s="74">
        <v>680</v>
      </c>
      <c r="Q17" s="74">
        <v>680</v>
      </c>
      <c r="R17" s="74">
        <v>678</v>
      </c>
      <c r="S17" s="74">
        <v>677</v>
      </c>
      <c r="T17" s="74">
        <v>602</v>
      </c>
      <c r="U17" s="225">
        <v>590</v>
      </c>
      <c r="V17" s="225">
        <v>591</v>
      </c>
      <c r="W17" s="225">
        <v>592</v>
      </c>
      <c r="X17" s="225">
        <v>594</v>
      </c>
      <c r="Y17" s="225">
        <v>594</v>
      </c>
      <c r="Z17" s="225">
        <v>598</v>
      </c>
      <c r="AA17" s="225">
        <v>598</v>
      </c>
      <c r="AB17" s="225">
        <v>598</v>
      </c>
      <c r="AC17" s="75"/>
      <c r="AD17" s="76">
        <f>O17-C17</f>
        <v>8</v>
      </c>
      <c r="AE17" s="77">
        <f>P17-D17</f>
        <v>10</v>
      </c>
      <c r="AF17" s="77">
        <f>Q17-E17</f>
        <v>11</v>
      </c>
      <c r="AG17" s="77">
        <f>R17-F17</f>
        <v>12</v>
      </c>
      <c r="AH17" s="77">
        <f>S17-G17</f>
        <v>11</v>
      </c>
      <c r="AI17" s="77">
        <f>T17-H17</f>
        <v>-68</v>
      </c>
      <c r="AJ17" s="77">
        <f>U17-I17</f>
        <v>-80</v>
      </c>
      <c r="AK17" s="77">
        <f>V17-J17</f>
        <v>-82</v>
      </c>
      <c r="AL17" s="77">
        <f>W17-K17</f>
        <v>-85</v>
      </c>
      <c r="AM17" s="77">
        <f>X17-L17</f>
        <v>-83</v>
      </c>
      <c r="AN17" s="77">
        <f>Y17-M17</f>
        <v>-84</v>
      </c>
      <c r="AO17" s="77">
        <f>Z17-N17</f>
        <v>-82</v>
      </c>
      <c r="AP17" s="77">
        <f>AA17-O17</f>
        <v>-81</v>
      </c>
      <c r="AQ17" s="77">
        <f>AB17-P17</f>
        <v>-82</v>
      </c>
      <c r="AR17" s="79"/>
      <c r="AS17" s="76">
        <f>IF(ISERROR(GETPIVOTDATA("VALUE",'CRS WK pvt'!$I$2,"DT_FILE",AS$8,"CD_CO",AS$6,"TRIM_CAT",TRIM(B17),"TRIM_LINE",A9))=TRUE,0,GETPIVOTDATA("VALUE",'CRS WK pvt'!$I$2,"DT_FILE",AS$8,"CD_CO",AS$6,"TRIM_CAT",TRIM(B17),"TRIM_LINE",A9))</f>
        <v>598</v>
      </c>
    </row>
    <row r="18" spans="1:45" s="71" customFormat="1" x14ac:dyDescent="0.35">
      <c r="A18" s="171"/>
      <c r="B18" s="72" t="s">
        <v>41</v>
      </c>
      <c r="C18" s="73">
        <v>146</v>
      </c>
      <c r="D18" s="74">
        <v>146</v>
      </c>
      <c r="E18" s="74">
        <v>147</v>
      </c>
      <c r="F18" s="74">
        <v>147</v>
      </c>
      <c r="G18" s="74">
        <v>147</v>
      </c>
      <c r="H18" s="74">
        <v>146</v>
      </c>
      <c r="I18" s="74">
        <v>147</v>
      </c>
      <c r="J18" s="74">
        <v>147</v>
      </c>
      <c r="K18" s="74">
        <v>146</v>
      </c>
      <c r="L18" s="74">
        <v>146</v>
      </c>
      <c r="M18" s="74">
        <v>146</v>
      </c>
      <c r="N18" s="75">
        <v>146</v>
      </c>
      <c r="O18" s="73">
        <v>146</v>
      </c>
      <c r="P18" s="74">
        <v>145</v>
      </c>
      <c r="Q18" s="74">
        <v>150</v>
      </c>
      <c r="R18" s="74">
        <v>153</v>
      </c>
      <c r="S18" s="74">
        <v>153</v>
      </c>
      <c r="T18" s="74">
        <v>122</v>
      </c>
      <c r="U18" s="225">
        <v>122</v>
      </c>
      <c r="V18" s="225">
        <v>122</v>
      </c>
      <c r="W18" s="225">
        <v>124</v>
      </c>
      <c r="X18" s="225">
        <v>124</v>
      </c>
      <c r="Y18" s="225">
        <v>124</v>
      </c>
      <c r="Z18" s="225">
        <v>124</v>
      </c>
      <c r="AA18" s="225">
        <v>124</v>
      </c>
      <c r="AB18" s="225">
        <v>124</v>
      </c>
      <c r="AC18" s="75"/>
      <c r="AD18" s="76">
        <f>O18-C18</f>
        <v>0</v>
      </c>
      <c r="AE18" s="77">
        <f>P18-D18</f>
        <v>-1</v>
      </c>
      <c r="AF18" s="77">
        <f>Q18-E18</f>
        <v>3</v>
      </c>
      <c r="AG18" s="77">
        <f>R18-F18</f>
        <v>6</v>
      </c>
      <c r="AH18" s="77">
        <f>S18-G18</f>
        <v>6</v>
      </c>
      <c r="AI18" s="77">
        <f>T18-H18</f>
        <v>-24</v>
      </c>
      <c r="AJ18" s="77">
        <f>U18-I18</f>
        <v>-25</v>
      </c>
      <c r="AK18" s="77">
        <f>V18-J18</f>
        <v>-25</v>
      </c>
      <c r="AL18" s="77">
        <f>W18-K18</f>
        <v>-22</v>
      </c>
      <c r="AM18" s="77">
        <f>X18-L18</f>
        <v>-22</v>
      </c>
      <c r="AN18" s="77">
        <f>Y18-M18</f>
        <v>-22</v>
      </c>
      <c r="AO18" s="77">
        <f>Z18-N18</f>
        <v>-22</v>
      </c>
      <c r="AP18" s="77">
        <f>AA18-O18</f>
        <v>-22</v>
      </c>
      <c r="AQ18" s="77">
        <f>AB18-P18</f>
        <v>-21</v>
      </c>
      <c r="AR18" s="79"/>
      <c r="AS18" s="76">
        <f>IF(ISERROR(GETPIVOTDATA("VALUE",'CRS WK pvt'!$I$2,"DT_FILE",AS$8,"CD_CO",AS$6,"TRIM_CAT",TRIM(B18),"TRIM_LINE",A9))=TRUE,0,GETPIVOTDATA("VALUE",'CRS WK pvt'!$I$2,"DT_FILE",AS$8,"CD_CO",AS$6,"TRIM_CAT",TRIM(B18),"TRIM_LINE",A9))</f>
        <v>124</v>
      </c>
    </row>
    <row r="19" spans="1:45" s="87" customFormat="1" ht="15" thickBot="1" x14ac:dyDescent="0.4">
      <c r="A19" s="172"/>
      <c r="B19" s="80" t="s">
        <v>42</v>
      </c>
      <c r="C19" s="81">
        <f>SUM(C10:C18)</f>
        <v>210989</v>
      </c>
      <c r="D19" s="82">
        <f t="shared" ref="D19:AD19" si="0">SUM(D10:D18)</f>
        <v>211184</v>
      </c>
      <c r="E19" s="82">
        <f t="shared" si="0"/>
        <v>211216</v>
      </c>
      <c r="F19" s="82">
        <f t="shared" si="0"/>
        <v>211320</v>
      </c>
      <c r="G19" s="82">
        <f t="shared" si="0"/>
        <v>211471</v>
      </c>
      <c r="H19" s="82">
        <f t="shared" si="0"/>
        <v>211386</v>
      </c>
      <c r="I19" s="82">
        <f t="shared" si="0"/>
        <v>211797</v>
      </c>
      <c r="J19" s="82">
        <f t="shared" si="0"/>
        <v>212399</v>
      </c>
      <c r="K19" s="82">
        <f t="shared" si="0"/>
        <v>213303</v>
      </c>
      <c r="L19" s="82">
        <f t="shared" si="0"/>
        <v>213638</v>
      </c>
      <c r="M19" s="82">
        <f t="shared" si="0"/>
        <v>213960</v>
      </c>
      <c r="N19" s="83">
        <f t="shared" si="0"/>
        <v>214028</v>
      </c>
      <c r="O19" s="81">
        <f t="shared" si="0"/>
        <v>213989</v>
      </c>
      <c r="P19" s="82">
        <f t="shared" si="0"/>
        <v>213928</v>
      </c>
      <c r="Q19" s="82">
        <f t="shared" si="0"/>
        <v>214085</v>
      </c>
      <c r="R19" s="82">
        <f t="shared" si="0"/>
        <v>214204</v>
      </c>
      <c r="S19" s="82">
        <f t="shared" si="0"/>
        <v>214324</v>
      </c>
      <c r="T19" s="82">
        <f t="shared" si="0"/>
        <v>214445</v>
      </c>
      <c r="U19" s="82">
        <f t="shared" si="0"/>
        <v>214588</v>
      </c>
      <c r="V19" s="82">
        <f t="shared" si="0"/>
        <v>215003</v>
      </c>
      <c r="W19" s="82">
        <f>SUM(W10+W13+W16+W17+W18)</f>
        <v>215484</v>
      </c>
      <c r="X19" s="82">
        <f>SUM(X10+X13+X16+X17+X18)</f>
        <v>215911</v>
      </c>
      <c r="Y19" s="82">
        <v>216218</v>
      </c>
      <c r="Z19" s="226">
        <v>216478</v>
      </c>
      <c r="AA19" s="226">
        <v>216555</v>
      </c>
      <c r="AB19" s="226">
        <v>216630</v>
      </c>
      <c r="AC19" s="83"/>
      <c r="AD19" s="84">
        <f t="shared" si="0"/>
        <v>3000</v>
      </c>
      <c r="AE19" s="85">
        <f t="shared" ref="AE19:AG19" si="1">SUM(AE10:AE18)</f>
        <v>2744</v>
      </c>
      <c r="AF19" s="85">
        <f t="shared" si="1"/>
        <v>2869</v>
      </c>
      <c r="AG19" s="85">
        <f t="shared" si="1"/>
        <v>2884</v>
      </c>
      <c r="AH19" s="85">
        <f t="shared" ref="AH19:AI19" si="2">SUM(AH10:AH18)</f>
        <v>2853</v>
      </c>
      <c r="AI19" s="85">
        <f t="shared" si="2"/>
        <v>3059</v>
      </c>
      <c r="AJ19" s="85">
        <f t="shared" ref="AJ19:AK19" si="3">SUM(AJ10:AJ18)</f>
        <v>2791</v>
      </c>
      <c r="AK19" s="85">
        <f t="shared" si="3"/>
        <v>2604</v>
      </c>
      <c r="AL19" s="85">
        <f t="shared" ref="AL19:AM19" si="4">SUM(AL10:AL18)</f>
        <v>2181</v>
      </c>
      <c r="AM19" s="85">
        <f t="shared" si="4"/>
        <v>2273</v>
      </c>
      <c r="AN19" s="85">
        <f t="shared" ref="AN19:AO19" si="5">SUM(AN10:AN18)</f>
        <v>2258</v>
      </c>
      <c r="AO19" s="85">
        <f t="shared" si="5"/>
        <v>2450</v>
      </c>
      <c r="AP19" s="85">
        <f t="shared" ref="AP19:AQ19" si="6">SUM(AP10:AP18)</f>
        <v>2566</v>
      </c>
      <c r="AQ19" s="85">
        <f t="shared" si="6"/>
        <v>2702</v>
      </c>
      <c r="AR19" s="86"/>
      <c r="AS19" s="84">
        <f>AS10+AS13+AS16+AS17+AS18</f>
        <v>216630</v>
      </c>
    </row>
    <row r="20" spans="1:45" s="71" customFormat="1" x14ac:dyDescent="0.35">
      <c r="A20" s="171">
        <f>+A9+1</f>
        <v>2</v>
      </c>
      <c r="B20" s="88" t="s">
        <v>16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1"/>
      <c r="O20" s="89"/>
      <c r="P20" s="90"/>
      <c r="Q20" s="90"/>
      <c r="R20" s="90"/>
      <c r="S20" s="90"/>
      <c r="T20" s="90"/>
      <c r="U20" s="227"/>
      <c r="V20" s="227"/>
      <c r="W20" s="227"/>
      <c r="X20" s="227"/>
      <c r="Y20" s="227"/>
      <c r="Z20" s="227"/>
      <c r="AA20" s="227"/>
      <c r="AB20" s="227"/>
      <c r="AC20" s="91"/>
      <c r="AD20" s="92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4"/>
      <c r="AS20" s="92"/>
    </row>
    <row r="21" spans="1:45" s="71" customFormat="1" x14ac:dyDescent="0.35">
      <c r="A21" s="171"/>
      <c r="B21" s="72" t="s">
        <v>37</v>
      </c>
      <c r="C21" s="95">
        <v>25021</v>
      </c>
      <c r="D21" s="96">
        <v>26677</v>
      </c>
      <c r="E21" s="96">
        <v>26583</v>
      </c>
      <c r="F21" s="96">
        <v>24956</v>
      </c>
      <c r="G21" s="96">
        <v>25682</v>
      </c>
      <c r="H21" s="96">
        <v>23877</v>
      </c>
      <c r="I21" s="96">
        <v>23553</v>
      </c>
      <c r="J21" s="96">
        <v>23172</v>
      </c>
      <c r="K21" s="96">
        <v>23002</v>
      </c>
      <c r="L21" s="96">
        <v>23693</v>
      </c>
      <c r="M21" s="96">
        <v>21757</v>
      </c>
      <c r="N21" s="97">
        <v>23756</v>
      </c>
      <c r="O21" s="95">
        <v>26000</v>
      </c>
      <c r="P21" s="96">
        <v>26467</v>
      </c>
      <c r="Q21" s="96">
        <v>25724</v>
      </c>
      <c r="R21" s="96">
        <v>25967</v>
      </c>
      <c r="S21" s="96">
        <v>24263</v>
      </c>
      <c r="T21" s="96">
        <v>24150</v>
      </c>
      <c r="U21" s="228">
        <v>24475</v>
      </c>
      <c r="V21" s="228">
        <v>24736</v>
      </c>
      <c r="W21" s="228">
        <v>23827</v>
      </c>
      <c r="X21" s="228">
        <v>24434</v>
      </c>
      <c r="Y21" s="228">
        <v>21905</v>
      </c>
      <c r="Z21" s="228">
        <v>23238</v>
      </c>
      <c r="AA21" s="228">
        <v>23855</v>
      </c>
      <c r="AB21" s="228">
        <v>23581</v>
      </c>
      <c r="AC21" s="97"/>
      <c r="AD21" s="98">
        <f>O21-C21</f>
        <v>979</v>
      </c>
      <c r="AE21" s="99">
        <f>P21-D21</f>
        <v>-210</v>
      </c>
      <c r="AF21" s="99">
        <f>Q21-E21</f>
        <v>-859</v>
      </c>
      <c r="AG21" s="99">
        <f>R21-F21</f>
        <v>1011</v>
      </c>
      <c r="AH21" s="99">
        <f>S21-G21</f>
        <v>-1419</v>
      </c>
      <c r="AI21" s="99">
        <f>T21-H21</f>
        <v>273</v>
      </c>
      <c r="AJ21" s="99">
        <f>U21-I21</f>
        <v>922</v>
      </c>
      <c r="AK21" s="99">
        <f>V21-J21</f>
        <v>1564</v>
      </c>
      <c r="AL21" s="99">
        <f>W21-K21</f>
        <v>825</v>
      </c>
      <c r="AM21" s="99">
        <f>X21-L21</f>
        <v>741</v>
      </c>
      <c r="AN21" s="99">
        <f>Y21-M21</f>
        <v>148</v>
      </c>
      <c r="AO21" s="99">
        <f>Z21-N21</f>
        <v>-518</v>
      </c>
      <c r="AP21" s="99">
        <f>AA21-O21</f>
        <v>-2145</v>
      </c>
      <c r="AQ21" s="99">
        <f>AB21-P21</f>
        <v>-2886</v>
      </c>
      <c r="AR21" s="100"/>
      <c r="AS21" s="76">
        <f>IF(ISERROR(GETPIVOTDATA("VALUE",'CRS WK pvt'!$I$2,"DT_FILE",AS$8,"CD_CO",AS$6,"TRIM_CAT",TRIM(B21),"TRIM_LINE",A20))=TRUE,0,GETPIVOTDATA("VALUE",'CRS WK pvt'!$I$2,"DT_FILE",AS$8,"CD_CO",AS$6,"TRIM_CAT",TRIM(B21),"TRIM_LINE",A20))</f>
        <v>23581</v>
      </c>
    </row>
    <row r="22" spans="1:45" s="71" customFormat="1" x14ac:dyDescent="0.35">
      <c r="A22" s="171"/>
      <c r="B22" s="254" t="s">
        <v>399</v>
      </c>
      <c r="C22" s="95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7"/>
      <c r="O22" s="95"/>
      <c r="P22" s="96"/>
      <c r="Q22" s="96"/>
      <c r="R22" s="96"/>
      <c r="S22" s="96"/>
      <c r="T22" s="96"/>
      <c r="U22" s="228"/>
      <c r="V22" s="228"/>
      <c r="W22" s="253">
        <f>W21-W23</f>
        <v>23479</v>
      </c>
      <c r="X22" s="253">
        <f>X21-X23</f>
        <v>24094</v>
      </c>
      <c r="Y22" s="253">
        <f>Y21-Y23</f>
        <v>21597</v>
      </c>
      <c r="Z22" s="253">
        <f>Z21-Z23</f>
        <v>22898</v>
      </c>
      <c r="AA22" s="253">
        <v>23530</v>
      </c>
      <c r="AB22" s="253">
        <v>23295</v>
      </c>
      <c r="AC22" s="97"/>
      <c r="AD22" s="98"/>
      <c r="AE22" s="99"/>
      <c r="AF22" s="99"/>
      <c r="AG22" s="99"/>
      <c r="AH22" s="99"/>
      <c r="AI22" s="99"/>
      <c r="AJ22" s="99"/>
      <c r="AK22" s="99"/>
      <c r="AL22" s="99"/>
      <c r="AM22" s="99"/>
      <c r="AN22" s="99"/>
      <c r="AO22" s="99"/>
      <c r="AP22" s="99"/>
      <c r="AQ22" s="99"/>
      <c r="AR22" s="100"/>
      <c r="AS22" s="92">
        <f>AS21-AS23</f>
        <v>23295</v>
      </c>
    </row>
    <row r="23" spans="1:45" s="71" customFormat="1" x14ac:dyDescent="0.35">
      <c r="A23" s="171"/>
      <c r="B23" s="254" t="s">
        <v>400</v>
      </c>
      <c r="C23" s="95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7"/>
      <c r="O23" s="95"/>
      <c r="P23" s="96"/>
      <c r="Q23" s="96"/>
      <c r="R23" s="96"/>
      <c r="S23" s="96"/>
      <c r="T23" s="96"/>
      <c r="U23" s="228"/>
      <c r="V23" s="228"/>
      <c r="W23" s="253">
        <v>348</v>
      </c>
      <c r="X23" s="253">
        <v>340</v>
      </c>
      <c r="Y23" s="253">
        <v>308</v>
      </c>
      <c r="Z23" s="253">
        <v>340</v>
      </c>
      <c r="AA23" s="253">
        <v>325</v>
      </c>
      <c r="AB23" s="253">
        <v>286</v>
      </c>
      <c r="AC23" s="97"/>
      <c r="AD23" s="98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99"/>
      <c r="AP23" s="99"/>
      <c r="AQ23" s="99"/>
      <c r="AR23" s="100"/>
      <c r="AS23" s="76">
        <f>GETPIVOTDATA("VALUE",'CRS ESCO pvt'!$I$3,"DATE_FILE",$AS$8,"COMPANY",$AS$6,"TRIM_CAT","Resdiential-ESCO","TRIM_LINE",A20)</f>
        <v>286</v>
      </c>
    </row>
    <row r="24" spans="1:45" s="71" customFormat="1" x14ac:dyDescent="0.35">
      <c r="A24" s="171"/>
      <c r="B24" s="72" t="s">
        <v>38</v>
      </c>
      <c r="C24" s="95">
        <v>4378</v>
      </c>
      <c r="D24" s="96">
        <v>4507</v>
      </c>
      <c r="E24" s="96">
        <v>5063</v>
      </c>
      <c r="F24" s="96">
        <v>4930</v>
      </c>
      <c r="G24" s="96">
        <v>5049</v>
      </c>
      <c r="H24" s="96">
        <v>4982</v>
      </c>
      <c r="I24" s="96">
        <v>4891</v>
      </c>
      <c r="J24" s="96">
        <v>4885</v>
      </c>
      <c r="K24" s="96">
        <v>5018</v>
      </c>
      <c r="L24" s="96">
        <v>5061</v>
      </c>
      <c r="M24" s="96">
        <v>4351</v>
      </c>
      <c r="N24" s="97">
        <v>4363</v>
      </c>
      <c r="O24" s="95">
        <v>4473</v>
      </c>
      <c r="P24" s="96">
        <v>4519</v>
      </c>
      <c r="Q24" s="96">
        <v>4707</v>
      </c>
      <c r="R24" s="96">
        <v>4760</v>
      </c>
      <c r="S24" s="96">
        <v>5110</v>
      </c>
      <c r="T24" s="96">
        <v>5058</v>
      </c>
      <c r="U24" s="228">
        <v>5203</v>
      </c>
      <c r="V24" s="228">
        <v>5263</v>
      </c>
      <c r="W24" s="228">
        <v>5699</v>
      </c>
      <c r="X24" s="228">
        <v>5787</v>
      </c>
      <c r="Y24" s="228">
        <v>5015</v>
      </c>
      <c r="Z24" s="228">
        <v>5026</v>
      </c>
      <c r="AA24" s="228">
        <v>5201</v>
      </c>
      <c r="AB24" s="228">
        <v>5426</v>
      </c>
      <c r="AC24" s="97"/>
      <c r="AD24" s="98">
        <f>O24-C24</f>
        <v>95</v>
      </c>
      <c r="AE24" s="99">
        <f>P24-D24</f>
        <v>12</v>
      </c>
      <c r="AF24" s="99">
        <f>Q24-E24</f>
        <v>-356</v>
      </c>
      <c r="AG24" s="99">
        <f>R24-F24</f>
        <v>-170</v>
      </c>
      <c r="AH24" s="99">
        <f>S24-G24</f>
        <v>61</v>
      </c>
      <c r="AI24" s="99">
        <f>T24-H24</f>
        <v>76</v>
      </c>
      <c r="AJ24" s="99">
        <f>U24-I24</f>
        <v>312</v>
      </c>
      <c r="AK24" s="99">
        <f>V24-J24</f>
        <v>378</v>
      </c>
      <c r="AL24" s="99">
        <f>W24-K24</f>
        <v>681</v>
      </c>
      <c r="AM24" s="99">
        <f>X24-L24</f>
        <v>726</v>
      </c>
      <c r="AN24" s="99">
        <f>Y24-M24</f>
        <v>664</v>
      </c>
      <c r="AO24" s="99">
        <f>Z24-N24</f>
        <v>663</v>
      </c>
      <c r="AP24" s="99">
        <f>AA24-O24</f>
        <v>728</v>
      </c>
      <c r="AQ24" s="99">
        <f>AB24-P24</f>
        <v>907</v>
      </c>
      <c r="AR24" s="100"/>
      <c r="AS24" s="76">
        <f>IF(ISERROR(GETPIVOTDATA("VALUE",'CRS WK pvt'!$I$2,"DT_FILE",AS$8,"CD_CO",AS$6,"TRIM_CAT",TRIM(B24),"TRIM_LINE",A20))=TRUE,0,GETPIVOTDATA("VALUE",'CRS WK pvt'!$I$2,"DT_FILE",AS$8,"CD_CO",AS$6,"TRIM_CAT",TRIM(B24),"TRIM_LINE",A20))</f>
        <v>5426</v>
      </c>
    </row>
    <row r="25" spans="1:45" s="71" customFormat="1" x14ac:dyDescent="0.35">
      <c r="A25" s="171"/>
      <c r="B25" s="254" t="s">
        <v>399</v>
      </c>
      <c r="C25" s="95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7"/>
      <c r="O25" s="95"/>
      <c r="P25" s="96"/>
      <c r="Q25" s="96"/>
      <c r="R25" s="96"/>
      <c r="S25" s="96"/>
      <c r="T25" s="96"/>
      <c r="U25" s="228"/>
      <c r="V25" s="228"/>
      <c r="W25" s="253">
        <f>W24-W26</f>
        <v>5600</v>
      </c>
      <c r="X25" s="253">
        <f>X24-X26</f>
        <v>5694</v>
      </c>
      <c r="Y25" s="253">
        <f>Y24-Y26</f>
        <v>4941</v>
      </c>
      <c r="Z25" s="253">
        <f>Z24-Z26</f>
        <v>4950</v>
      </c>
      <c r="AA25" s="253">
        <v>5133</v>
      </c>
      <c r="AB25" s="253">
        <v>5333</v>
      </c>
      <c r="AC25" s="97"/>
      <c r="AD25" s="98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100"/>
      <c r="AS25" s="92">
        <f>AS24-AS26</f>
        <v>5333</v>
      </c>
    </row>
    <row r="26" spans="1:45" s="71" customFormat="1" x14ac:dyDescent="0.35">
      <c r="A26" s="171"/>
      <c r="B26" s="254" t="s">
        <v>400</v>
      </c>
      <c r="C26" s="95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7"/>
      <c r="O26" s="95"/>
      <c r="P26" s="96"/>
      <c r="Q26" s="96"/>
      <c r="R26" s="96"/>
      <c r="S26" s="96"/>
      <c r="T26" s="96"/>
      <c r="U26" s="228"/>
      <c r="V26" s="228"/>
      <c r="W26" s="253">
        <v>99</v>
      </c>
      <c r="X26" s="253">
        <v>93</v>
      </c>
      <c r="Y26" s="253">
        <v>74</v>
      </c>
      <c r="Z26" s="253">
        <v>76</v>
      </c>
      <c r="AA26" s="253">
        <v>68</v>
      </c>
      <c r="AB26" s="253">
        <v>93</v>
      </c>
      <c r="AC26" s="97"/>
      <c r="AD26" s="98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100"/>
      <c r="AS26" s="76">
        <f>GETPIVOTDATA("VALUE",'CRS ESCO pvt'!$I$3,"DATE_FILE",$AS$8,"COMPANY",$AS$6,"TRIM_CAT","Low Income Resdiential-ESCO","TRIM_LINE",A20)</f>
        <v>93</v>
      </c>
    </row>
    <row r="27" spans="1:45" s="71" customFormat="1" x14ac:dyDescent="0.35">
      <c r="A27" s="171"/>
      <c r="B27" s="72" t="s">
        <v>39</v>
      </c>
      <c r="C27" s="95">
        <v>3011</v>
      </c>
      <c r="D27" s="96">
        <v>3185</v>
      </c>
      <c r="E27" s="96">
        <v>2868</v>
      </c>
      <c r="F27" s="96">
        <v>2558</v>
      </c>
      <c r="G27" s="96">
        <v>2681</v>
      </c>
      <c r="H27" s="96">
        <v>2280</v>
      </c>
      <c r="I27" s="96">
        <v>2218</v>
      </c>
      <c r="J27" s="96">
        <v>2289</v>
      </c>
      <c r="K27" s="96">
        <v>2581</v>
      </c>
      <c r="L27" s="96">
        <v>3049</v>
      </c>
      <c r="M27" s="96">
        <v>2583</v>
      </c>
      <c r="N27" s="97">
        <v>3028</v>
      </c>
      <c r="O27" s="95">
        <v>3090</v>
      </c>
      <c r="P27" s="96">
        <v>4069</v>
      </c>
      <c r="Q27" s="96">
        <v>3624</v>
      </c>
      <c r="R27" s="96">
        <v>3403</v>
      </c>
      <c r="S27" s="96">
        <v>2874</v>
      </c>
      <c r="T27" s="96">
        <v>2860</v>
      </c>
      <c r="U27" s="228">
        <v>2655</v>
      </c>
      <c r="V27" s="228">
        <v>2856</v>
      </c>
      <c r="W27" s="228">
        <v>2974</v>
      </c>
      <c r="X27" s="228">
        <v>3059</v>
      </c>
      <c r="Y27" s="228">
        <v>3264</v>
      </c>
      <c r="Z27" s="228">
        <v>3119</v>
      </c>
      <c r="AA27" s="228">
        <v>2729</v>
      </c>
      <c r="AB27" s="228">
        <v>2564</v>
      </c>
      <c r="AC27" s="97"/>
      <c r="AD27" s="98">
        <f>O27-C27</f>
        <v>79</v>
      </c>
      <c r="AE27" s="99">
        <f>P27-D27</f>
        <v>884</v>
      </c>
      <c r="AF27" s="99">
        <f>Q27-E27</f>
        <v>756</v>
      </c>
      <c r="AG27" s="99">
        <f>R27-F27</f>
        <v>845</v>
      </c>
      <c r="AH27" s="99">
        <f>S27-G27</f>
        <v>193</v>
      </c>
      <c r="AI27" s="99">
        <f>T27-H27</f>
        <v>580</v>
      </c>
      <c r="AJ27" s="99">
        <f>U27-I27</f>
        <v>437</v>
      </c>
      <c r="AK27" s="99">
        <f>V27-J27</f>
        <v>567</v>
      </c>
      <c r="AL27" s="99">
        <f>W27-K27</f>
        <v>393</v>
      </c>
      <c r="AM27" s="99">
        <f>X27-L27</f>
        <v>10</v>
      </c>
      <c r="AN27" s="99">
        <f>Y27-M27</f>
        <v>681</v>
      </c>
      <c r="AO27" s="99">
        <f>Z27-N27</f>
        <v>91</v>
      </c>
      <c r="AP27" s="99">
        <f>AA27-O27</f>
        <v>-361</v>
      </c>
      <c r="AQ27" s="99">
        <f>AB27-P27</f>
        <v>-1505</v>
      </c>
      <c r="AR27" s="100"/>
      <c r="AS27" s="76">
        <f>IF(ISERROR(GETPIVOTDATA("VALUE",'CRS WK pvt'!$I$2,"DT_FILE",AS$8,"CD_CO",AS$6,"TRIM_CAT",TRIM(B27),"TRIM_LINE",A20))=TRUE,0,GETPIVOTDATA("VALUE",'CRS WK pvt'!$I$2,"DT_FILE",AS$8,"CD_CO",AS$6,"TRIM_CAT",TRIM(B27),"TRIM_LINE",A20))</f>
        <v>2564</v>
      </c>
    </row>
    <row r="28" spans="1:45" s="71" customFormat="1" x14ac:dyDescent="0.35">
      <c r="A28" s="171"/>
      <c r="B28" s="72" t="s">
        <v>40</v>
      </c>
      <c r="C28" s="95">
        <v>126</v>
      </c>
      <c r="D28" s="96">
        <v>143</v>
      </c>
      <c r="E28" s="96">
        <v>115</v>
      </c>
      <c r="F28" s="96">
        <v>103</v>
      </c>
      <c r="G28" s="96">
        <v>114</v>
      </c>
      <c r="H28" s="96">
        <v>84</v>
      </c>
      <c r="I28" s="96">
        <v>86</v>
      </c>
      <c r="J28" s="96">
        <v>80</v>
      </c>
      <c r="K28" s="96">
        <v>101</v>
      </c>
      <c r="L28" s="96">
        <v>144</v>
      </c>
      <c r="M28" s="96">
        <v>105</v>
      </c>
      <c r="N28" s="97">
        <v>128</v>
      </c>
      <c r="O28" s="95">
        <v>142</v>
      </c>
      <c r="P28" s="96">
        <v>169</v>
      </c>
      <c r="Q28" s="96">
        <v>162</v>
      </c>
      <c r="R28" s="96">
        <v>148</v>
      </c>
      <c r="S28" s="96">
        <v>130</v>
      </c>
      <c r="T28" s="96">
        <v>119</v>
      </c>
      <c r="U28" s="228">
        <v>100</v>
      </c>
      <c r="V28" s="228">
        <v>92</v>
      </c>
      <c r="W28" s="228">
        <v>124</v>
      </c>
      <c r="X28" s="228">
        <v>112</v>
      </c>
      <c r="Y28" s="228">
        <v>131</v>
      </c>
      <c r="Z28" s="228">
        <v>118</v>
      </c>
      <c r="AA28" s="228">
        <v>104</v>
      </c>
      <c r="AB28" s="228">
        <v>84</v>
      </c>
      <c r="AC28" s="97"/>
      <c r="AD28" s="98">
        <f>O28-C28</f>
        <v>16</v>
      </c>
      <c r="AE28" s="99">
        <f>P28-D28</f>
        <v>26</v>
      </c>
      <c r="AF28" s="99">
        <f>Q28-E28</f>
        <v>47</v>
      </c>
      <c r="AG28" s="99">
        <f>R28-F28</f>
        <v>45</v>
      </c>
      <c r="AH28" s="99">
        <f>S28-G28</f>
        <v>16</v>
      </c>
      <c r="AI28" s="99">
        <f>T28-H28</f>
        <v>35</v>
      </c>
      <c r="AJ28" s="99">
        <f>U28-I28</f>
        <v>14</v>
      </c>
      <c r="AK28" s="99">
        <f>V28-J28</f>
        <v>12</v>
      </c>
      <c r="AL28" s="99">
        <f>W28-K28</f>
        <v>23</v>
      </c>
      <c r="AM28" s="99">
        <f>X28-L28</f>
        <v>-32</v>
      </c>
      <c r="AN28" s="99">
        <f>Y28-M28</f>
        <v>26</v>
      </c>
      <c r="AO28" s="99">
        <f>Z28-N28</f>
        <v>-10</v>
      </c>
      <c r="AP28" s="99">
        <f>AA28-O28</f>
        <v>-38</v>
      </c>
      <c r="AQ28" s="99">
        <f>AB28-P28</f>
        <v>-85</v>
      </c>
      <c r="AR28" s="100"/>
      <c r="AS28" s="76">
        <f>IF(ISERROR(GETPIVOTDATA("VALUE",'CRS WK pvt'!$I$2,"DT_FILE",AS$8,"CD_CO",AS$6,"TRIM_CAT",TRIM(B28),"TRIM_LINE",A20))=TRUE,0,GETPIVOTDATA("VALUE",'CRS WK pvt'!$I$2,"DT_FILE",AS$8,"CD_CO",AS$6,"TRIM_CAT",TRIM(B28),"TRIM_LINE",A20))</f>
        <v>84</v>
      </c>
    </row>
    <row r="29" spans="1:45" s="71" customFormat="1" x14ac:dyDescent="0.35">
      <c r="A29" s="171"/>
      <c r="B29" s="72" t="s">
        <v>41</v>
      </c>
      <c r="C29" s="95">
        <v>17</v>
      </c>
      <c r="D29" s="96">
        <v>23</v>
      </c>
      <c r="E29" s="96">
        <v>30</v>
      </c>
      <c r="F29" s="96">
        <v>12</v>
      </c>
      <c r="G29" s="96">
        <v>17</v>
      </c>
      <c r="H29" s="96">
        <v>8</v>
      </c>
      <c r="I29" s="96">
        <v>11</v>
      </c>
      <c r="J29" s="96">
        <v>10</v>
      </c>
      <c r="K29" s="96">
        <v>14</v>
      </c>
      <c r="L29" s="96">
        <v>20</v>
      </c>
      <c r="M29" s="96">
        <v>15</v>
      </c>
      <c r="N29" s="97">
        <v>19</v>
      </c>
      <c r="O29" s="95">
        <v>23</v>
      </c>
      <c r="P29" s="96">
        <v>28</v>
      </c>
      <c r="Q29" s="96">
        <v>21</v>
      </c>
      <c r="R29" s="96">
        <v>19</v>
      </c>
      <c r="S29" s="96">
        <v>37</v>
      </c>
      <c r="T29" s="96">
        <v>18</v>
      </c>
      <c r="U29" s="228">
        <v>18</v>
      </c>
      <c r="V29" s="228">
        <v>21</v>
      </c>
      <c r="W29" s="228">
        <v>21</v>
      </c>
      <c r="X29" s="228">
        <v>15</v>
      </c>
      <c r="Y29" s="228">
        <v>17</v>
      </c>
      <c r="Z29" s="228">
        <v>15</v>
      </c>
      <c r="AA29" s="228">
        <v>13</v>
      </c>
      <c r="AB29" s="228">
        <v>13</v>
      </c>
      <c r="AC29" s="97"/>
      <c r="AD29" s="98">
        <f>O29-C29</f>
        <v>6</v>
      </c>
      <c r="AE29" s="99">
        <f>P29-D29</f>
        <v>5</v>
      </c>
      <c r="AF29" s="99">
        <f>Q29-E29</f>
        <v>-9</v>
      </c>
      <c r="AG29" s="99">
        <f>R29-F29</f>
        <v>7</v>
      </c>
      <c r="AH29" s="99">
        <f>S29-G29</f>
        <v>20</v>
      </c>
      <c r="AI29" s="99">
        <f>T29-H29</f>
        <v>10</v>
      </c>
      <c r="AJ29" s="99">
        <f>U29-I29</f>
        <v>7</v>
      </c>
      <c r="AK29" s="99">
        <f>V29-J29</f>
        <v>11</v>
      </c>
      <c r="AL29" s="99">
        <f>W29-K29</f>
        <v>7</v>
      </c>
      <c r="AM29" s="99">
        <f>X29-L29</f>
        <v>-5</v>
      </c>
      <c r="AN29" s="99">
        <f>Y29-M29</f>
        <v>2</v>
      </c>
      <c r="AO29" s="99">
        <f>Z29-N29</f>
        <v>-4</v>
      </c>
      <c r="AP29" s="99">
        <f>AA29-O29</f>
        <v>-10</v>
      </c>
      <c r="AQ29" s="99">
        <f>AB29-P29</f>
        <v>-15</v>
      </c>
      <c r="AR29" s="100"/>
      <c r="AS29" s="76">
        <f>IF(ISERROR(GETPIVOTDATA("VALUE",'CRS WK pvt'!$I$2,"DT_FILE",AS$8,"CD_CO",AS$6,"TRIM_CAT",TRIM(B29),"TRIM_LINE",A20))=TRUE,0,GETPIVOTDATA("VALUE",'CRS WK pvt'!$I$2,"DT_FILE",AS$8,"CD_CO",AS$6,"TRIM_CAT",TRIM(B29),"TRIM_LINE",A20))</f>
        <v>13</v>
      </c>
    </row>
    <row r="30" spans="1:45" s="87" customFormat="1" x14ac:dyDescent="0.35">
      <c r="A30" s="173"/>
      <c r="B30" s="72" t="s">
        <v>42</v>
      </c>
      <c r="C30" s="159">
        <f t="shared" ref="C30:V30" si="7">SUM(C21:C29)</f>
        <v>32553</v>
      </c>
      <c r="D30" s="160">
        <f t="shared" si="7"/>
        <v>34535</v>
      </c>
      <c r="E30" s="160">
        <f t="shared" si="7"/>
        <v>34659</v>
      </c>
      <c r="F30" s="160">
        <f t="shared" si="7"/>
        <v>32559</v>
      </c>
      <c r="G30" s="160">
        <f t="shared" si="7"/>
        <v>33543</v>
      </c>
      <c r="H30" s="160">
        <f t="shared" si="7"/>
        <v>31231</v>
      </c>
      <c r="I30" s="160">
        <f t="shared" si="7"/>
        <v>30759</v>
      </c>
      <c r="J30" s="160">
        <f t="shared" si="7"/>
        <v>30436</v>
      </c>
      <c r="K30" s="160">
        <f t="shared" si="7"/>
        <v>30716</v>
      </c>
      <c r="L30" s="160">
        <f t="shared" si="7"/>
        <v>31967</v>
      </c>
      <c r="M30" s="160">
        <f t="shared" si="7"/>
        <v>28811</v>
      </c>
      <c r="N30" s="161">
        <f t="shared" si="7"/>
        <v>31294</v>
      </c>
      <c r="O30" s="159">
        <f t="shared" si="7"/>
        <v>33728</v>
      </c>
      <c r="P30" s="160">
        <f t="shared" si="7"/>
        <v>35252</v>
      </c>
      <c r="Q30" s="160">
        <f t="shared" si="7"/>
        <v>34238</v>
      </c>
      <c r="R30" s="160">
        <f t="shared" si="7"/>
        <v>34297</v>
      </c>
      <c r="S30" s="160">
        <f t="shared" si="7"/>
        <v>32414</v>
      </c>
      <c r="T30" s="160">
        <f t="shared" si="7"/>
        <v>32205</v>
      </c>
      <c r="U30" s="160">
        <f t="shared" si="7"/>
        <v>32451</v>
      </c>
      <c r="V30" s="160">
        <f t="shared" si="7"/>
        <v>32968</v>
      </c>
      <c r="W30" s="160">
        <f>SUM(W21+W24+W27+W28+W29)</f>
        <v>32645</v>
      </c>
      <c r="X30" s="160">
        <f>SUM(X21+X24+X27+X28+X29)</f>
        <v>33407</v>
      </c>
      <c r="Y30" s="160">
        <v>30332</v>
      </c>
      <c r="Z30" s="229">
        <v>31516</v>
      </c>
      <c r="AA30" s="229">
        <v>31902</v>
      </c>
      <c r="AB30" s="229">
        <v>31668</v>
      </c>
      <c r="AC30" s="161"/>
      <c r="AD30" s="101">
        <f>SUM(AD21:AD29)</f>
        <v>1175</v>
      </c>
      <c r="AE30" s="162">
        <f t="shared" ref="AE30:AG30" si="8">SUM(AE21:AE29)</f>
        <v>717</v>
      </c>
      <c r="AF30" s="162">
        <f t="shared" si="8"/>
        <v>-421</v>
      </c>
      <c r="AG30" s="162">
        <f t="shared" si="8"/>
        <v>1738</v>
      </c>
      <c r="AH30" s="162">
        <f t="shared" ref="AH30:AI30" si="9">SUM(AH21:AH29)</f>
        <v>-1129</v>
      </c>
      <c r="AI30" s="162">
        <f t="shared" si="9"/>
        <v>974</v>
      </c>
      <c r="AJ30" s="162">
        <f t="shared" ref="AJ30:AK30" si="10">SUM(AJ21:AJ29)</f>
        <v>1692</v>
      </c>
      <c r="AK30" s="162">
        <f t="shared" si="10"/>
        <v>2532</v>
      </c>
      <c r="AL30" s="162">
        <f t="shared" ref="AL30:AM30" si="11">SUM(AL21:AL29)</f>
        <v>1929</v>
      </c>
      <c r="AM30" s="162">
        <f t="shared" si="11"/>
        <v>1440</v>
      </c>
      <c r="AN30" s="162">
        <f t="shared" ref="AN30:AO30" si="12">SUM(AN21:AN29)</f>
        <v>1521</v>
      </c>
      <c r="AO30" s="162">
        <f t="shared" si="12"/>
        <v>222</v>
      </c>
      <c r="AP30" s="162">
        <f t="shared" ref="AP30:AQ30" si="13">SUM(AP21:AP29)</f>
        <v>-1826</v>
      </c>
      <c r="AQ30" s="162">
        <f t="shared" si="13"/>
        <v>-3584</v>
      </c>
      <c r="AR30" s="163"/>
      <c r="AS30" s="162">
        <f>AS21+AS24+AS27+AS28+AS29</f>
        <v>31668</v>
      </c>
    </row>
    <row r="31" spans="1:45" s="71" customFormat="1" x14ac:dyDescent="0.35">
      <c r="A31" s="171">
        <f>+A20+1</f>
        <v>3</v>
      </c>
      <c r="B31" s="102" t="s">
        <v>18</v>
      </c>
      <c r="C31" s="103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5"/>
      <c r="O31" s="103"/>
      <c r="P31" s="104"/>
      <c r="Q31" s="104"/>
      <c r="R31" s="104"/>
      <c r="S31" s="104"/>
      <c r="T31" s="104"/>
      <c r="U31" s="230"/>
      <c r="V31" s="230"/>
      <c r="W31" s="230"/>
      <c r="X31" s="230"/>
      <c r="Y31" s="230"/>
      <c r="Z31" s="230"/>
      <c r="AA31" s="230"/>
      <c r="AB31" s="230"/>
      <c r="AC31" s="105"/>
      <c r="AD31" s="106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8"/>
      <c r="AS31" s="106"/>
    </row>
    <row r="32" spans="1:45" s="71" customFormat="1" x14ac:dyDescent="0.35">
      <c r="A32" s="169"/>
      <c r="B32" s="72" t="s">
        <v>37</v>
      </c>
      <c r="C32" s="95">
        <v>11148</v>
      </c>
      <c r="D32" s="96">
        <v>11246</v>
      </c>
      <c r="E32" s="96">
        <v>10662</v>
      </c>
      <c r="F32" s="96">
        <v>9120</v>
      </c>
      <c r="G32" s="96">
        <v>9737</v>
      </c>
      <c r="H32" s="96">
        <v>8122</v>
      </c>
      <c r="I32" s="96">
        <v>8717</v>
      </c>
      <c r="J32" s="96">
        <v>9066</v>
      </c>
      <c r="K32" s="96">
        <v>9582</v>
      </c>
      <c r="L32" s="96">
        <v>9847</v>
      </c>
      <c r="M32" s="96">
        <v>9064</v>
      </c>
      <c r="N32" s="97">
        <v>10946</v>
      </c>
      <c r="O32" s="95">
        <v>11380</v>
      </c>
      <c r="P32" s="96">
        <v>9795</v>
      </c>
      <c r="Q32" s="96">
        <v>9006</v>
      </c>
      <c r="R32" s="96">
        <v>8883</v>
      </c>
      <c r="S32" s="96">
        <v>6999</v>
      </c>
      <c r="T32" s="96">
        <v>7434</v>
      </c>
      <c r="U32" s="228">
        <v>7909</v>
      </c>
      <c r="V32" s="228">
        <v>8521</v>
      </c>
      <c r="W32" s="228">
        <v>8016</v>
      </c>
      <c r="X32" s="228">
        <v>8865</v>
      </c>
      <c r="Y32" s="228">
        <v>7938</v>
      </c>
      <c r="Z32" s="228">
        <v>9398</v>
      </c>
      <c r="AA32" s="228">
        <v>9751</v>
      </c>
      <c r="AB32" s="228">
        <v>8755</v>
      </c>
      <c r="AC32" s="97"/>
      <c r="AD32" s="98">
        <f>O32-C32</f>
        <v>232</v>
      </c>
      <c r="AE32" s="99">
        <f>P32-D32</f>
        <v>-1451</v>
      </c>
      <c r="AF32" s="99">
        <f>Q32-E32</f>
        <v>-1656</v>
      </c>
      <c r="AG32" s="99">
        <f>R32-F32</f>
        <v>-237</v>
      </c>
      <c r="AH32" s="99">
        <f>S32-G32</f>
        <v>-2738</v>
      </c>
      <c r="AI32" s="99">
        <f>T32-H32</f>
        <v>-688</v>
      </c>
      <c r="AJ32" s="99">
        <f>U32-I32</f>
        <v>-808</v>
      </c>
      <c r="AK32" s="99">
        <f>V32-J32</f>
        <v>-545</v>
      </c>
      <c r="AL32" s="99">
        <f>W32-K32</f>
        <v>-1566</v>
      </c>
      <c r="AM32" s="99">
        <f>X32-L32</f>
        <v>-982</v>
      </c>
      <c r="AN32" s="99">
        <f>Y32-M32</f>
        <v>-1126</v>
      </c>
      <c r="AO32" s="99">
        <f>Z32-N32</f>
        <v>-1548</v>
      </c>
      <c r="AP32" s="99">
        <f>AA32-O32</f>
        <v>-1629</v>
      </c>
      <c r="AQ32" s="99">
        <f>AB32-P32</f>
        <v>-1040</v>
      </c>
      <c r="AR32" s="100"/>
      <c r="AS32" s="76">
        <f>IF(ISERROR(GETPIVOTDATA("VALUE",'CRS WK pvt'!$I$2,"DT_FILE",AS$8,"CD_CO",AS$6,"TRIM_CAT",TRIM(B32),"TRIM_LINE",A31))=TRUE,0,GETPIVOTDATA("VALUE",'CRS WK pvt'!$I$2,"DT_FILE",AS$8,"CD_CO",AS$6,"TRIM_CAT",TRIM(B32),"TRIM_LINE",A31))</f>
        <v>8755</v>
      </c>
    </row>
    <row r="33" spans="1:45" s="71" customFormat="1" x14ac:dyDescent="0.35">
      <c r="A33" s="169"/>
      <c r="B33" s="254" t="s">
        <v>399</v>
      </c>
      <c r="C33" s="95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7"/>
      <c r="O33" s="95"/>
      <c r="P33" s="96"/>
      <c r="Q33" s="96"/>
      <c r="R33" s="96"/>
      <c r="S33" s="96"/>
      <c r="T33" s="96"/>
      <c r="U33" s="228"/>
      <c r="V33" s="228"/>
      <c r="W33" s="253">
        <f>W32-W34</f>
        <v>7825</v>
      </c>
      <c r="X33" s="253">
        <f>X32-X34</f>
        <v>8680</v>
      </c>
      <c r="Y33" s="253">
        <f>Y32-Y34</f>
        <v>7773</v>
      </c>
      <c r="Z33" s="253">
        <f>Z32-Z34</f>
        <v>9208</v>
      </c>
      <c r="AA33" s="253">
        <v>9585</v>
      </c>
      <c r="AB33" s="253">
        <v>8606</v>
      </c>
      <c r="AC33" s="97"/>
      <c r="AD33" s="98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99"/>
      <c r="AP33" s="99"/>
      <c r="AQ33" s="99"/>
      <c r="AR33" s="100"/>
      <c r="AS33" s="92">
        <f>AS32-AS34</f>
        <v>8606</v>
      </c>
    </row>
    <row r="34" spans="1:45" s="71" customFormat="1" x14ac:dyDescent="0.35">
      <c r="A34" s="169"/>
      <c r="B34" s="254" t="s">
        <v>400</v>
      </c>
      <c r="C34" s="95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7"/>
      <c r="O34" s="95"/>
      <c r="P34" s="96"/>
      <c r="Q34" s="96"/>
      <c r="R34" s="96"/>
      <c r="S34" s="96"/>
      <c r="T34" s="96"/>
      <c r="U34" s="228"/>
      <c r="V34" s="228"/>
      <c r="W34" s="253">
        <v>191</v>
      </c>
      <c r="X34" s="253">
        <v>185</v>
      </c>
      <c r="Y34" s="253">
        <v>165</v>
      </c>
      <c r="Z34" s="253">
        <v>190</v>
      </c>
      <c r="AA34" s="253">
        <v>166</v>
      </c>
      <c r="AB34" s="253">
        <v>149</v>
      </c>
      <c r="AC34" s="97"/>
      <c r="AD34" s="98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100"/>
      <c r="AS34" s="76">
        <f>GETPIVOTDATA("VALUE",'CRS ESCO pvt'!$I$3,"DATE_FILE",$AS$8,"COMPANY",$AS$6,"TRIM_CAT","Resdiential-ESCO","TRIM_LINE",A31)</f>
        <v>149</v>
      </c>
    </row>
    <row r="35" spans="1:45" s="71" customFormat="1" x14ac:dyDescent="0.35">
      <c r="A35" s="169"/>
      <c r="B35" s="72" t="s">
        <v>38</v>
      </c>
      <c r="C35" s="95">
        <v>1009</v>
      </c>
      <c r="D35" s="96">
        <v>1013</v>
      </c>
      <c r="E35" s="96">
        <v>1472</v>
      </c>
      <c r="F35" s="96">
        <v>1224</v>
      </c>
      <c r="G35" s="96">
        <v>957</v>
      </c>
      <c r="H35" s="96">
        <v>758</v>
      </c>
      <c r="I35" s="96">
        <v>771</v>
      </c>
      <c r="J35" s="96">
        <v>806</v>
      </c>
      <c r="K35" s="96">
        <v>990</v>
      </c>
      <c r="L35" s="96">
        <v>894</v>
      </c>
      <c r="M35" s="96">
        <v>890</v>
      </c>
      <c r="N35" s="97">
        <v>946</v>
      </c>
      <c r="O35" s="95">
        <v>970</v>
      </c>
      <c r="P35" s="96">
        <v>811</v>
      </c>
      <c r="Q35" s="96">
        <v>1104</v>
      </c>
      <c r="R35" s="96">
        <v>1134</v>
      </c>
      <c r="S35" s="96">
        <v>759</v>
      </c>
      <c r="T35" s="96">
        <v>655</v>
      </c>
      <c r="U35" s="228">
        <v>722</v>
      </c>
      <c r="V35" s="228">
        <v>762</v>
      </c>
      <c r="W35" s="228">
        <v>843</v>
      </c>
      <c r="X35" s="228">
        <v>868</v>
      </c>
      <c r="Y35" s="228">
        <v>820</v>
      </c>
      <c r="Z35" s="228">
        <v>896</v>
      </c>
      <c r="AA35" s="228">
        <v>1081</v>
      </c>
      <c r="AB35" s="228">
        <v>1239</v>
      </c>
      <c r="AC35" s="97"/>
      <c r="AD35" s="98">
        <f>O35-C35</f>
        <v>-39</v>
      </c>
      <c r="AE35" s="99">
        <f>P35-D35</f>
        <v>-202</v>
      </c>
      <c r="AF35" s="99">
        <f>Q35-E35</f>
        <v>-368</v>
      </c>
      <c r="AG35" s="99">
        <f>R35-F35</f>
        <v>-90</v>
      </c>
      <c r="AH35" s="99">
        <f>S35-G35</f>
        <v>-198</v>
      </c>
      <c r="AI35" s="99">
        <f>T35-H35</f>
        <v>-103</v>
      </c>
      <c r="AJ35" s="99">
        <f>U35-I35</f>
        <v>-49</v>
      </c>
      <c r="AK35" s="99">
        <f>V35-J35</f>
        <v>-44</v>
      </c>
      <c r="AL35" s="99">
        <f>W35-K35</f>
        <v>-147</v>
      </c>
      <c r="AM35" s="99">
        <f>X35-L35</f>
        <v>-26</v>
      </c>
      <c r="AN35" s="99">
        <f>Y35-M35</f>
        <v>-70</v>
      </c>
      <c r="AO35" s="99">
        <f>Z35-N35</f>
        <v>-50</v>
      </c>
      <c r="AP35" s="99">
        <f>AA35-O35</f>
        <v>111</v>
      </c>
      <c r="AQ35" s="99">
        <f>AB35-P35</f>
        <v>428</v>
      </c>
      <c r="AR35" s="100"/>
      <c r="AS35" s="76">
        <f>IF(ISERROR(GETPIVOTDATA("VALUE",'CRS WK pvt'!$I$2,"DT_FILE",AS$8,"CD_CO",AS$6,"TRIM_CAT",TRIM(B35),"TRIM_LINE",A31))=TRUE,0,GETPIVOTDATA("VALUE",'CRS WK pvt'!$I$2,"DT_FILE",AS$8,"CD_CO",AS$6,"TRIM_CAT",TRIM(B35),"TRIM_LINE",A31))</f>
        <v>1239</v>
      </c>
    </row>
    <row r="36" spans="1:45" s="71" customFormat="1" x14ac:dyDescent="0.35">
      <c r="A36" s="169"/>
      <c r="B36" s="252" t="s">
        <v>399</v>
      </c>
      <c r="C36" s="95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7"/>
      <c r="O36" s="95"/>
      <c r="P36" s="96"/>
      <c r="Q36" s="96"/>
      <c r="R36" s="96"/>
      <c r="S36" s="96"/>
      <c r="T36" s="96"/>
      <c r="U36" s="228"/>
      <c r="V36" s="228"/>
      <c r="W36" s="253">
        <f>W35-W37</f>
        <v>805</v>
      </c>
      <c r="X36" s="253">
        <f>X35-X37</f>
        <v>830</v>
      </c>
      <c r="Y36" s="253">
        <f>Y35-Y37</f>
        <v>795</v>
      </c>
      <c r="Z36" s="253">
        <f>Z35-Z37</f>
        <v>863</v>
      </c>
      <c r="AA36" s="253">
        <v>1057</v>
      </c>
      <c r="AB36" s="253">
        <v>1191</v>
      </c>
      <c r="AC36" s="97"/>
      <c r="AD36" s="98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100"/>
      <c r="AS36" s="92">
        <f>AS35-AS37</f>
        <v>1191</v>
      </c>
    </row>
    <row r="37" spans="1:45" s="71" customFormat="1" x14ac:dyDescent="0.35">
      <c r="A37" s="169"/>
      <c r="B37" s="252" t="s">
        <v>400</v>
      </c>
      <c r="C37" s="95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7"/>
      <c r="O37" s="95"/>
      <c r="P37" s="96"/>
      <c r="Q37" s="96"/>
      <c r="R37" s="96"/>
      <c r="S37" s="96"/>
      <c r="T37" s="96"/>
      <c r="U37" s="228"/>
      <c r="V37" s="228"/>
      <c r="W37" s="253">
        <v>38</v>
      </c>
      <c r="X37" s="253">
        <v>38</v>
      </c>
      <c r="Y37" s="253">
        <v>25</v>
      </c>
      <c r="Z37" s="253">
        <v>33</v>
      </c>
      <c r="AA37" s="253">
        <v>24</v>
      </c>
      <c r="AB37" s="253">
        <v>48</v>
      </c>
      <c r="AC37" s="97"/>
      <c r="AD37" s="98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100"/>
      <c r="AS37" s="76">
        <f>GETPIVOTDATA("VALUE",'CRS ESCO pvt'!$I$3,"DATE_FILE",$AS$8,"COMPANY",$AS$6,"TRIM_CAT","Low Income Resdiential-ESCO","TRIM_LINE",A31)</f>
        <v>48</v>
      </c>
    </row>
    <row r="38" spans="1:45" s="71" customFormat="1" x14ac:dyDescent="0.35">
      <c r="A38" s="169"/>
      <c r="B38" s="72" t="s">
        <v>39</v>
      </c>
      <c r="C38" s="95">
        <v>1748</v>
      </c>
      <c r="D38" s="96">
        <v>1804</v>
      </c>
      <c r="E38" s="96">
        <v>1374</v>
      </c>
      <c r="F38" s="96">
        <v>1136</v>
      </c>
      <c r="G38" s="96">
        <v>1377</v>
      </c>
      <c r="H38" s="96">
        <v>954</v>
      </c>
      <c r="I38" s="96">
        <v>990</v>
      </c>
      <c r="J38" s="96">
        <v>1143</v>
      </c>
      <c r="K38" s="96">
        <v>1378</v>
      </c>
      <c r="L38" s="96">
        <v>1739</v>
      </c>
      <c r="M38" s="96">
        <v>1531</v>
      </c>
      <c r="N38" s="97">
        <v>1781</v>
      </c>
      <c r="O38" s="95">
        <v>1623</v>
      </c>
      <c r="P38" s="96">
        <v>2073</v>
      </c>
      <c r="Q38" s="96">
        <v>1522</v>
      </c>
      <c r="R38" s="96">
        <v>1343</v>
      </c>
      <c r="S38" s="96">
        <v>1069</v>
      </c>
      <c r="T38" s="96">
        <v>1100</v>
      </c>
      <c r="U38" s="228">
        <v>979</v>
      </c>
      <c r="V38" s="228">
        <v>1240</v>
      </c>
      <c r="W38" s="228">
        <v>1377</v>
      </c>
      <c r="X38" s="228">
        <v>1535</v>
      </c>
      <c r="Y38" s="228">
        <v>1819</v>
      </c>
      <c r="Z38" s="228">
        <v>1710</v>
      </c>
      <c r="AA38" s="228">
        <v>1434</v>
      </c>
      <c r="AB38" s="228">
        <v>1268</v>
      </c>
      <c r="AC38" s="97"/>
      <c r="AD38" s="98">
        <f>O38-C38</f>
        <v>-125</v>
      </c>
      <c r="AE38" s="99">
        <f>P38-D38</f>
        <v>269</v>
      </c>
      <c r="AF38" s="99">
        <f>Q38-E38</f>
        <v>148</v>
      </c>
      <c r="AG38" s="99">
        <f>R38-F38</f>
        <v>207</v>
      </c>
      <c r="AH38" s="99">
        <f>S38-G38</f>
        <v>-308</v>
      </c>
      <c r="AI38" s="99">
        <f>T38-H38</f>
        <v>146</v>
      </c>
      <c r="AJ38" s="99">
        <f>U38-I38</f>
        <v>-11</v>
      </c>
      <c r="AK38" s="99">
        <f>V38-J38</f>
        <v>97</v>
      </c>
      <c r="AL38" s="99">
        <f>W38-K38</f>
        <v>-1</v>
      </c>
      <c r="AM38" s="99">
        <f>X38-L38</f>
        <v>-204</v>
      </c>
      <c r="AN38" s="99">
        <f>Y38-M38</f>
        <v>288</v>
      </c>
      <c r="AO38" s="99">
        <f>Z38-N38</f>
        <v>-71</v>
      </c>
      <c r="AP38" s="99">
        <f>AA38-O38</f>
        <v>-189</v>
      </c>
      <c r="AQ38" s="99">
        <f>AB38-P38</f>
        <v>-805</v>
      </c>
      <c r="AR38" s="100"/>
      <c r="AS38" s="76">
        <f>IF(ISERROR(GETPIVOTDATA("VALUE",'CRS WK pvt'!$I$2,"DT_FILE",AS$8,"CD_CO",AS$6,"TRIM_CAT",TRIM(B38),"TRIM_LINE",A31))=TRUE,0,GETPIVOTDATA("VALUE",'CRS WK pvt'!$I$2,"DT_FILE",AS$8,"CD_CO",AS$6,"TRIM_CAT",TRIM(B38),"TRIM_LINE",A31))</f>
        <v>1268</v>
      </c>
    </row>
    <row r="39" spans="1:45" s="71" customFormat="1" x14ac:dyDescent="0.35">
      <c r="A39" s="169"/>
      <c r="B39" s="72" t="s">
        <v>40</v>
      </c>
      <c r="C39" s="95">
        <v>73</v>
      </c>
      <c r="D39" s="96">
        <v>87</v>
      </c>
      <c r="E39" s="96">
        <v>45</v>
      </c>
      <c r="F39" s="96">
        <v>39</v>
      </c>
      <c r="G39" s="96">
        <v>65</v>
      </c>
      <c r="H39" s="96">
        <v>29</v>
      </c>
      <c r="I39" s="96">
        <v>36</v>
      </c>
      <c r="J39" s="96">
        <v>44</v>
      </c>
      <c r="K39" s="96">
        <v>69</v>
      </c>
      <c r="L39" s="96">
        <v>102</v>
      </c>
      <c r="M39" s="96">
        <v>71</v>
      </c>
      <c r="N39" s="97">
        <v>88</v>
      </c>
      <c r="O39" s="95">
        <v>86</v>
      </c>
      <c r="P39" s="96">
        <v>103</v>
      </c>
      <c r="Q39" s="96">
        <v>82</v>
      </c>
      <c r="R39" s="96">
        <v>69</v>
      </c>
      <c r="S39" s="96">
        <v>54</v>
      </c>
      <c r="T39" s="96">
        <v>54</v>
      </c>
      <c r="U39" s="228">
        <v>42</v>
      </c>
      <c r="V39" s="228">
        <v>40</v>
      </c>
      <c r="W39" s="228">
        <v>74</v>
      </c>
      <c r="X39" s="228">
        <v>73</v>
      </c>
      <c r="Y39" s="228">
        <v>90</v>
      </c>
      <c r="Z39" s="228">
        <v>80</v>
      </c>
      <c r="AA39" s="228">
        <v>69</v>
      </c>
      <c r="AB39" s="228">
        <v>56</v>
      </c>
      <c r="AC39" s="97"/>
      <c r="AD39" s="98">
        <f>O39-C39</f>
        <v>13</v>
      </c>
      <c r="AE39" s="99">
        <f>P39-D39</f>
        <v>16</v>
      </c>
      <c r="AF39" s="99">
        <f>Q39-E39</f>
        <v>37</v>
      </c>
      <c r="AG39" s="99">
        <f>R39-F39</f>
        <v>30</v>
      </c>
      <c r="AH39" s="99">
        <f>S39-G39</f>
        <v>-11</v>
      </c>
      <c r="AI39" s="99">
        <f>T39-H39</f>
        <v>25</v>
      </c>
      <c r="AJ39" s="99">
        <f>U39-I39</f>
        <v>6</v>
      </c>
      <c r="AK39" s="99">
        <f>V39-J39</f>
        <v>-4</v>
      </c>
      <c r="AL39" s="99">
        <f>W39-K39</f>
        <v>5</v>
      </c>
      <c r="AM39" s="99">
        <f>X39-L39</f>
        <v>-29</v>
      </c>
      <c r="AN39" s="99">
        <f>Y39-M39</f>
        <v>19</v>
      </c>
      <c r="AO39" s="99">
        <f>Z39-N39</f>
        <v>-8</v>
      </c>
      <c r="AP39" s="99">
        <f>AA39-O39</f>
        <v>-17</v>
      </c>
      <c r="AQ39" s="99">
        <f>AB39-P39</f>
        <v>-47</v>
      </c>
      <c r="AR39" s="100"/>
      <c r="AS39" s="76">
        <f>IF(ISERROR(GETPIVOTDATA("VALUE",'CRS WK pvt'!$I$2,"DT_FILE",AS$8,"CD_CO",AS$6,"TRIM_CAT",TRIM(B39),"TRIM_LINE",A31))=TRUE,0,GETPIVOTDATA("VALUE",'CRS WK pvt'!$I$2,"DT_FILE",AS$8,"CD_CO",AS$6,"TRIM_CAT",TRIM(B39),"TRIM_LINE",A31))</f>
        <v>56</v>
      </c>
    </row>
    <row r="40" spans="1:45" s="71" customFormat="1" x14ac:dyDescent="0.35">
      <c r="A40" s="169"/>
      <c r="B40" s="72" t="s">
        <v>41</v>
      </c>
      <c r="C40" s="95">
        <v>14</v>
      </c>
      <c r="D40" s="96">
        <v>17</v>
      </c>
      <c r="E40" s="96">
        <v>22</v>
      </c>
      <c r="F40" s="96">
        <v>6</v>
      </c>
      <c r="G40" s="96">
        <v>11</v>
      </c>
      <c r="H40" s="96">
        <v>3</v>
      </c>
      <c r="I40" s="96">
        <v>9</v>
      </c>
      <c r="J40" s="96">
        <v>8</v>
      </c>
      <c r="K40" s="96">
        <v>12</v>
      </c>
      <c r="L40" s="96">
        <v>16</v>
      </c>
      <c r="M40" s="96">
        <v>7</v>
      </c>
      <c r="N40" s="97">
        <v>13</v>
      </c>
      <c r="O40" s="95">
        <v>13</v>
      </c>
      <c r="P40" s="96">
        <v>15</v>
      </c>
      <c r="Q40" s="96">
        <v>9</v>
      </c>
      <c r="R40" s="96">
        <v>8</v>
      </c>
      <c r="S40" s="96">
        <v>27</v>
      </c>
      <c r="T40" s="96">
        <v>6</v>
      </c>
      <c r="U40" s="228">
        <v>11</v>
      </c>
      <c r="V40" s="228">
        <v>12</v>
      </c>
      <c r="W40" s="228">
        <v>13</v>
      </c>
      <c r="X40" s="228">
        <v>10</v>
      </c>
      <c r="Y40" s="228">
        <v>14</v>
      </c>
      <c r="Z40" s="228">
        <v>11</v>
      </c>
      <c r="AA40" s="228">
        <v>9</v>
      </c>
      <c r="AB40" s="228">
        <v>6</v>
      </c>
      <c r="AC40" s="97"/>
      <c r="AD40" s="98">
        <f>O40-C40</f>
        <v>-1</v>
      </c>
      <c r="AE40" s="99">
        <f>P40-D40</f>
        <v>-2</v>
      </c>
      <c r="AF40" s="99">
        <f>Q40-E40</f>
        <v>-13</v>
      </c>
      <c r="AG40" s="99">
        <f>R40-F40</f>
        <v>2</v>
      </c>
      <c r="AH40" s="99">
        <f>S40-G40</f>
        <v>16</v>
      </c>
      <c r="AI40" s="99">
        <f>T40-H40</f>
        <v>3</v>
      </c>
      <c r="AJ40" s="99">
        <f>U40-I40</f>
        <v>2</v>
      </c>
      <c r="AK40" s="99">
        <f>V40-J40</f>
        <v>4</v>
      </c>
      <c r="AL40" s="99">
        <f>W40-K40</f>
        <v>1</v>
      </c>
      <c r="AM40" s="99">
        <f>X40-L40</f>
        <v>-6</v>
      </c>
      <c r="AN40" s="99">
        <f>Y40-M40</f>
        <v>7</v>
      </c>
      <c r="AO40" s="99">
        <f>Z40-N40</f>
        <v>-2</v>
      </c>
      <c r="AP40" s="99">
        <f>AA40-O40</f>
        <v>-4</v>
      </c>
      <c r="AQ40" s="99">
        <f>AB40-P40</f>
        <v>-9</v>
      </c>
      <c r="AR40" s="100"/>
      <c r="AS40" s="76">
        <f>IF(ISERROR(GETPIVOTDATA("VALUE",'CRS WK pvt'!$I$2,"DT_FILE",AS$8,"CD_CO",AS$6,"TRIM_CAT",TRIM(B40),"TRIM_LINE",A31))=TRUE,0,GETPIVOTDATA("VALUE",'CRS WK pvt'!$I$2,"DT_FILE",AS$8,"CD_CO",AS$6,"TRIM_CAT",TRIM(B40),"TRIM_LINE",A31))</f>
        <v>6</v>
      </c>
    </row>
    <row r="41" spans="1:45" s="87" customFormat="1" x14ac:dyDescent="0.35">
      <c r="A41" s="173"/>
      <c r="B41" s="72" t="s">
        <v>42</v>
      </c>
      <c r="C41" s="159">
        <f t="shared" ref="C41:V41" si="14">SUM(C32:C40)</f>
        <v>13992</v>
      </c>
      <c r="D41" s="160">
        <f t="shared" si="14"/>
        <v>14167</v>
      </c>
      <c r="E41" s="160">
        <f t="shared" si="14"/>
        <v>13575</v>
      </c>
      <c r="F41" s="160">
        <f t="shared" si="14"/>
        <v>11525</v>
      </c>
      <c r="G41" s="160">
        <f t="shared" si="14"/>
        <v>12147</v>
      </c>
      <c r="H41" s="160">
        <f t="shared" si="14"/>
        <v>9866</v>
      </c>
      <c r="I41" s="160">
        <f t="shared" si="14"/>
        <v>10523</v>
      </c>
      <c r="J41" s="160">
        <f t="shared" si="14"/>
        <v>11067</v>
      </c>
      <c r="K41" s="160">
        <f t="shared" si="14"/>
        <v>12031</v>
      </c>
      <c r="L41" s="160">
        <f t="shared" si="14"/>
        <v>12598</v>
      </c>
      <c r="M41" s="160">
        <f t="shared" si="14"/>
        <v>11563</v>
      </c>
      <c r="N41" s="161">
        <f t="shared" si="14"/>
        <v>13774</v>
      </c>
      <c r="O41" s="159">
        <f t="shared" si="14"/>
        <v>14072</v>
      </c>
      <c r="P41" s="160">
        <f t="shared" si="14"/>
        <v>12797</v>
      </c>
      <c r="Q41" s="160">
        <f t="shared" si="14"/>
        <v>11723</v>
      </c>
      <c r="R41" s="160">
        <f t="shared" si="14"/>
        <v>11437</v>
      </c>
      <c r="S41" s="160">
        <f t="shared" si="14"/>
        <v>8908</v>
      </c>
      <c r="T41" s="160">
        <f t="shared" si="14"/>
        <v>9249</v>
      </c>
      <c r="U41" s="160">
        <f t="shared" si="14"/>
        <v>9663</v>
      </c>
      <c r="V41" s="160">
        <f t="shared" si="14"/>
        <v>10575</v>
      </c>
      <c r="W41" s="160">
        <f>SUM(W32+W35+W38+W39+W40)</f>
        <v>10323</v>
      </c>
      <c r="X41" s="160">
        <f>SUM(X32+X35+X38+X39+X40)</f>
        <v>11351</v>
      </c>
      <c r="Y41" s="160">
        <v>10681</v>
      </c>
      <c r="Z41" s="160">
        <v>12095</v>
      </c>
      <c r="AA41" s="160">
        <v>12344</v>
      </c>
      <c r="AB41" s="229">
        <v>11324</v>
      </c>
      <c r="AC41" s="161"/>
      <c r="AD41" s="101">
        <f>SUM(AD32:AD40)</f>
        <v>80</v>
      </c>
      <c r="AE41" s="162">
        <f t="shared" ref="AE41:AG41" si="15">SUM(AE32:AE40)</f>
        <v>-1370</v>
      </c>
      <c r="AF41" s="162">
        <f t="shared" si="15"/>
        <v>-1852</v>
      </c>
      <c r="AG41" s="162">
        <f t="shared" si="15"/>
        <v>-88</v>
      </c>
      <c r="AH41" s="162">
        <f t="shared" ref="AH41:AI41" si="16">SUM(AH32:AH40)</f>
        <v>-3239</v>
      </c>
      <c r="AI41" s="162">
        <f t="shared" si="16"/>
        <v>-617</v>
      </c>
      <c r="AJ41" s="162">
        <f t="shared" ref="AJ41:AK41" si="17">SUM(AJ32:AJ40)</f>
        <v>-860</v>
      </c>
      <c r="AK41" s="162">
        <f t="shared" si="17"/>
        <v>-492</v>
      </c>
      <c r="AL41" s="162">
        <f t="shared" ref="AL41:AM41" si="18">SUM(AL32:AL40)</f>
        <v>-1708</v>
      </c>
      <c r="AM41" s="162">
        <f t="shared" si="18"/>
        <v>-1247</v>
      </c>
      <c r="AN41" s="162">
        <f t="shared" ref="AN41:AO41" si="19">SUM(AN32:AN40)</f>
        <v>-882</v>
      </c>
      <c r="AO41" s="162">
        <f t="shared" si="19"/>
        <v>-1679</v>
      </c>
      <c r="AP41" s="162">
        <f t="shared" ref="AP41:AQ41" si="20">SUM(AP32:AP40)</f>
        <v>-1728</v>
      </c>
      <c r="AQ41" s="162">
        <f t="shared" si="20"/>
        <v>-1473</v>
      </c>
      <c r="AR41" s="163"/>
      <c r="AS41" s="162">
        <f>AS32+AS35+AS38+AS39+AS40</f>
        <v>11324</v>
      </c>
    </row>
    <row r="42" spans="1:45" s="71" customFormat="1" x14ac:dyDescent="0.35">
      <c r="A42" s="171">
        <f>+A31+1</f>
        <v>4</v>
      </c>
      <c r="B42" s="102" t="s">
        <v>19</v>
      </c>
      <c r="C42" s="103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5"/>
      <c r="O42" s="103"/>
      <c r="P42" s="104"/>
      <c r="Q42" s="104"/>
      <c r="R42" s="104"/>
      <c r="S42" s="104"/>
      <c r="T42" s="104"/>
      <c r="U42" s="230"/>
      <c r="V42" s="230"/>
      <c r="W42" s="230"/>
      <c r="X42" s="230"/>
      <c r="Y42" s="230"/>
      <c r="Z42" s="230"/>
      <c r="AA42" s="230"/>
      <c r="AB42" s="230"/>
      <c r="AC42" s="105"/>
      <c r="AD42" s="106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8"/>
      <c r="AS42" s="106"/>
    </row>
    <row r="43" spans="1:45" s="71" customFormat="1" x14ac:dyDescent="0.35">
      <c r="A43" s="171"/>
      <c r="B43" s="72" t="s">
        <v>37</v>
      </c>
      <c r="C43" s="95">
        <v>4619</v>
      </c>
      <c r="D43" s="96">
        <v>5689</v>
      </c>
      <c r="E43" s="96">
        <v>5686</v>
      </c>
      <c r="F43" s="96">
        <v>4793</v>
      </c>
      <c r="G43" s="96">
        <v>4489</v>
      </c>
      <c r="H43" s="96">
        <v>4291</v>
      </c>
      <c r="I43" s="96">
        <v>3626</v>
      </c>
      <c r="J43" s="96">
        <v>3492</v>
      </c>
      <c r="K43" s="96">
        <v>3416</v>
      </c>
      <c r="L43" s="96">
        <v>3629</v>
      </c>
      <c r="M43" s="96">
        <v>3510</v>
      </c>
      <c r="N43" s="97">
        <v>4065</v>
      </c>
      <c r="O43" s="95">
        <v>5168</v>
      </c>
      <c r="P43" s="96">
        <v>5677</v>
      </c>
      <c r="Q43" s="96">
        <v>4366</v>
      </c>
      <c r="R43" s="96">
        <v>4101</v>
      </c>
      <c r="S43" s="96">
        <v>3979</v>
      </c>
      <c r="T43" s="96">
        <v>2947</v>
      </c>
      <c r="U43" s="228">
        <v>3046</v>
      </c>
      <c r="V43" s="228">
        <v>3098</v>
      </c>
      <c r="W43" s="228">
        <v>3095</v>
      </c>
      <c r="X43" s="228">
        <v>2972</v>
      </c>
      <c r="Y43" s="228">
        <v>2569</v>
      </c>
      <c r="Z43" s="228">
        <v>3091</v>
      </c>
      <c r="AA43" s="228">
        <v>3613</v>
      </c>
      <c r="AB43" s="228">
        <v>4092</v>
      </c>
      <c r="AC43" s="97"/>
      <c r="AD43" s="98">
        <f>O43-C43</f>
        <v>549</v>
      </c>
      <c r="AE43" s="99">
        <f>P43-D43</f>
        <v>-12</v>
      </c>
      <c r="AF43" s="99">
        <f>Q43-E43</f>
        <v>-1320</v>
      </c>
      <c r="AG43" s="99">
        <f>R43-F43</f>
        <v>-692</v>
      </c>
      <c r="AH43" s="99">
        <f>S43-G43</f>
        <v>-510</v>
      </c>
      <c r="AI43" s="99">
        <f>T43-H43</f>
        <v>-1344</v>
      </c>
      <c r="AJ43" s="99">
        <f>U43-I43</f>
        <v>-580</v>
      </c>
      <c r="AK43" s="99">
        <f>V43-J43</f>
        <v>-394</v>
      </c>
      <c r="AL43" s="99">
        <f>W43-K43</f>
        <v>-321</v>
      </c>
      <c r="AM43" s="99">
        <f>X43-L43</f>
        <v>-657</v>
      </c>
      <c r="AN43" s="99">
        <f>Y43-M43</f>
        <v>-941</v>
      </c>
      <c r="AO43" s="99">
        <f>Z43-N43</f>
        <v>-974</v>
      </c>
      <c r="AP43" s="99">
        <f>AA43-O43</f>
        <v>-1555</v>
      </c>
      <c r="AQ43" s="99">
        <f>AB43-P43</f>
        <v>-1585</v>
      </c>
      <c r="AR43" s="100"/>
      <c r="AS43" s="76">
        <f>IF(ISERROR(GETPIVOTDATA("VALUE",'CRS WK pvt'!$I$2,"DT_FILE",AS$8,"CD_CO",AS$6,"TRIM_CAT",TRIM(B43),"TRIM_LINE",A42))=TRUE,0,GETPIVOTDATA("VALUE",'CRS WK pvt'!$I$2,"DT_FILE",AS$8,"CD_CO",AS$6,"TRIM_CAT",TRIM(B43),"TRIM_LINE",A42))</f>
        <v>4092</v>
      </c>
    </row>
    <row r="44" spans="1:45" s="71" customFormat="1" x14ac:dyDescent="0.35">
      <c r="A44" s="171"/>
      <c r="B44" s="254" t="s">
        <v>399</v>
      </c>
      <c r="C44" s="95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7"/>
      <c r="O44" s="95"/>
      <c r="P44" s="96"/>
      <c r="Q44" s="96"/>
      <c r="R44" s="96"/>
      <c r="S44" s="96"/>
      <c r="T44" s="96"/>
      <c r="U44" s="228"/>
      <c r="V44" s="228"/>
      <c r="W44" s="253">
        <f>W43-W45</f>
        <v>3045</v>
      </c>
      <c r="X44" s="253">
        <f>X43-X45</f>
        <v>2920</v>
      </c>
      <c r="Y44" s="253">
        <f>Y43-Y45</f>
        <v>2525</v>
      </c>
      <c r="Z44" s="253">
        <f>Z43-Z45</f>
        <v>3024</v>
      </c>
      <c r="AA44" s="253">
        <v>3538</v>
      </c>
      <c r="AB44" s="253">
        <v>4035</v>
      </c>
      <c r="AC44" s="97"/>
      <c r="AD44" s="98"/>
      <c r="AE44" s="99"/>
      <c r="AF44" s="99"/>
      <c r="AG44" s="99"/>
      <c r="AH44" s="99"/>
      <c r="AI44" s="99"/>
      <c r="AJ44" s="99"/>
      <c r="AK44" s="99"/>
      <c r="AL44" s="99"/>
      <c r="AM44" s="99"/>
      <c r="AN44" s="99"/>
      <c r="AO44" s="99"/>
      <c r="AP44" s="99"/>
      <c r="AQ44" s="99"/>
      <c r="AR44" s="100"/>
      <c r="AS44" s="92">
        <f>AS43-AS45</f>
        <v>4035</v>
      </c>
    </row>
    <row r="45" spans="1:45" s="71" customFormat="1" x14ac:dyDescent="0.35">
      <c r="A45" s="171"/>
      <c r="B45" s="254" t="s">
        <v>400</v>
      </c>
      <c r="C45" s="95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7"/>
      <c r="O45" s="95"/>
      <c r="P45" s="96"/>
      <c r="Q45" s="96"/>
      <c r="R45" s="96"/>
      <c r="S45" s="96"/>
      <c r="T45" s="96"/>
      <c r="U45" s="228"/>
      <c r="V45" s="228"/>
      <c r="W45" s="253">
        <v>50</v>
      </c>
      <c r="X45" s="253">
        <v>52</v>
      </c>
      <c r="Y45" s="253">
        <v>44</v>
      </c>
      <c r="Z45" s="253">
        <v>67</v>
      </c>
      <c r="AA45" s="253">
        <v>75</v>
      </c>
      <c r="AB45" s="253">
        <v>57</v>
      </c>
      <c r="AC45" s="97"/>
      <c r="AD45" s="98"/>
      <c r="AE45" s="99"/>
      <c r="AF45" s="99"/>
      <c r="AG45" s="99"/>
      <c r="AH45" s="99"/>
      <c r="AI45" s="99"/>
      <c r="AJ45" s="99"/>
      <c r="AK45" s="99"/>
      <c r="AL45" s="99"/>
      <c r="AM45" s="99"/>
      <c r="AN45" s="99"/>
      <c r="AO45" s="99"/>
      <c r="AP45" s="99"/>
      <c r="AQ45" s="99"/>
      <c r="AR45" s="100"/>
      <c r="AS45" s="76">
        <f>GETPIVOTDATA("VALUE",'CRS ESCO pvt'!$I$3,"DATE_FILE",$AS$8,"COMPANY",$AS$6,"TRIM_CAT","Resdiential-ESCO","TRIM_LINE",A42)</f>
        <v>57</v>
      </c>
    </row>
    <row r="46" spans="1:45" s="71" customFormat="1" x14ac:dyDescent="0.35">
      <c r="A46" s="171"/>
      <c r="B46" s="72" t="s">
        <v>38</v>
      </c>
      <c r="C46" s="95">
        <v>560</v>
      </c>
      <c r="D46" s="96">
        <v>710</v>
      </c>
      <c r="E46" s="96">
        <v>751</v>
      </c>
      <c r="F46" s="96">
        <v>754</v>
      </c>
      <c r="G46" s="96">
        <v>980</v>
      </c>
      <c r="H46" s="96">
        <v>570</v>
      </c>
      <c r="I46" s="96">
        <v>435</v>
      </c>
      <c r="J46" s="96">
        <v>473</v>
      </c>
      <c r="K46" s="96">
        <v>414</v>
      </c>
      <c r="L46" s="96">
        <v>592</v>
      </c>
      <c r="M46" s="96">
        <v>433</v>
      </c>
      <c r="N46" s="97">
        <v>550</v>
      </c>
      <c r="O46" s="95">
        <v>589</v>
      </c>
      <c r="P46" s="96">
        <v>691</v>
      </c>
      <c r="Q46" s="96">
        <v>494</v>
      </c>
      <c r="R46" s="96">
        <v>446</v>
      </c>
      <c r="S46" s="96">
        <v>850</v>
      </c>
      <c r="T46" s="96">
        <v>493</v>
      </c>
      <c r="U46" s="228">
        <v>386</v>
      </c>
      <c r="V46" s="228">
        <v>412</v>
      </c>
      <c r="W46" s="228">
        <v>445</v>
      </c>
      <c r="X46" s="228">
        <v>493</v>
      </c>
      <c r="Y46" s="228">
        <v>360</v>
      </c>
      <c r="Z46" s="228">
        <v>473</v>
      </c>
      <c r="AA46" s="228">
        <v>538</v>
      </c>
      <c r="AB46" s="228">
        <v>628</v>
      </c>
      <c r="AC46" s="97"/>
      <c r="AD46" s="98">
        <f>O46-C46</f>
        <v>29</v>
      </c>
      <c r="AE46" s="99">
        <f>P46-D46</f>
        <v>-19</v>
      </c>
      <c r="AF46" s="99">
        <f>Q46-E46</f>
        <v>-257</v>
      </c>
      <c r="AG46" s="99">
        <f>R46-F46</f>
        <v>-308</v>
      </c>
      <c r="AH46" s="99">
        <f>S46-G46</f>
        <v>-130</v>
      </c>
      <c r="AI46" s="99">
        <f>T46-H46</f>
        <v>-77</v>
      </c>
      <c r="AJ46" s="99">
        <f>U46-I46</f>
        <v>-49</v>
      </c>
      <c r="AK46" s="99">
        <f>V46-J46</f>
        <v>-61</v>
      </c>
      <c r="AL46" s="99">
        <f>W46-K46</f>
        <v>31</v>
      </c>
      <c r="AM46" s="99">
        <f>X46-L46</f>
        <v>-99</v>
      </c>
      <c r="AN46" s="99">
        <f>Y46-M46</f>
        <v>-73</v>
      </c>
      <c r="AO46" s="99">
        <f>Z46-N46</f>
        <v>-77</v>
      </c>
      <c r="AP46" s="99">
        <f>AA46-O46</f>
        <v>-51</v>
      </c>
      <c r="AQ46" s="99">
        <f>AB46-P46</f>
        <v>-63</v>
      </c>
      <c r="AR46" s="100"/>
      <c r="AS46" s="76">
        <f>IF(ISERROR(GETPIVOTDATA("VALUE",'CRS WK pvt'!$I$2,"DT_FILE",AS$8,"CD_CO",AS$6,"TRIM_CAT",TRIM(B46),"TRIM_LINE",A42))=TRUE,0,GETPIVOTDATA("VALUE",'CRS WK pvt'!$I$2,"DT_FILE",AS$8,"CD_CO",AS$6,"TRIM_CAT",TRIM(B46),"TRIM_LINE",A42))</f>
        <v>628</v>
      </c>
    </row>
    <row r="47" spans="1:45" s="71" customFormat="1" x14ac:dyDescent="0.35">
      <c r="A47" s="171"/>
      <c r="B47" s="254" t="s">
        <v>399</v>
      </c>
      <c r="C47" s="95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7"/>
      <c r="O47" s="95"/>
      <c r="P47" s="96"/>
      <c r="Q47" s="96"/>
      <c r="R47" s="96"/>
      <c r="S47" s="96"/>
      <c r="T47" s="96"/>
      <c r="U47" s="228"/>
      <c r="V47" s="228"/>
      <c r="W47" s="253">
        <f>W46-W48</f>
        <v>434</v>
      </c>
      <c r="X47" s="253">
        <f>X46-X48</f>
        <v>482</v>
      </c>
      <c r="Y47" s="253">
        <f>Y46-Y48</f>
        <v>348</v>
      </c>
      <c r="Z47" s="253">
        <f>Z46-Z48</f>
        <v>468</v>
      </c>
      <c r="AA47" s="253">
        <v>528</v>
      </c>
      <c r="AB47" s="253">
        <v>614</v>
      </c>
      <c r="AC47" s="97"/>
      <c r="AD47" s="98"/>
      <c r="AE47" s="99"/>
      <c r="AF47" s="99"/>
      <c r="AG47" s="99"/>
      <c r="AH47" s="99"/>
      <c r="AI47" s="99"/>
      <c r="AJ47" s="99"/>
      <c r="AK47" s="99"/>
      <c r="AL47" s="99"/>
      <c r="AM47" s="99"/>
      <c r="AN47" s="99"/>
      <c r="AO47" s="99"/>
      <c r="AP47" s="99"/>
      <c r="AQ47" s="99"/>
      <c r="AR47" s="100"/>
      <c r="AS47" s="92">
        <f>AS46-AS48</f>
        <v>614</v>
      </c>
    </row>
    <row r="48" spans="1:45" s="71" customFormat="1" x14ac:dyDescent="0.35">
      <c r="A48" s="171"/>
      <c r="B48" s="254" t="s">
        <v>400</v>
      </c>
      <c r="C48" s="95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7"/>
      <c r="O48" s="95"/>
      <c r="P48" s="96"/>
      <c r="Q48" s="96"/>
      <c r="R48" s="96"/>
      <c r="S48" s="96"/>
      <c r="T48" s="96"/>
      <c r="U48" s="228"/>
      <c r="V48" s="228"/>
      <c r="W48" s="253">
        <v>11</v>
      </c>
      <c r="X48" s="253">
        <v>11</v>
      </c>
      <c r="Y48" s="253">
        <v>12</v>
      </c>
      <c r="Z48" s="253">
        <v>5</v>
      </c>
      <c r="AA48" s="253">
        <v>10</v>
      </c>
      <c r="AB48" s="253">
        <v>14</v>
      </c>
      <c r="AC48" s="97"/>
      <c r="AD48" s="98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100"/>
      <c r="AS48" s="76">
        <f>GETPIVOTDATA("VALUE",'CRS ESCO pvt'!$I$3,"DATE_FILE",$AS$8,"COMPANY",$AS$6,"TRIM_CAT","Low Income Resdiential-ESCO","TRIM_LINE",A42)</f>
        <v>14</v>
      </c>
    </row>
    <row r="49" spans="1:45" s="71" customFormat="1" x14ac:dyDescent="0.35">
      <c r="A49" s="171"/>
      <c r="B49" s="72" t="s">
        <v>39</v>
      </c>
      <c r="C49" s="95">
        <v>618</v>
      </c>
      <c r="D49" s="96">
        <v>706</v>
      </c>
      <c r="E49" s="96">
        <v>749</v>
      </c>
      <c r="F49" s="96">
        <v>574</v>
      </c>
      <c r="G49" s="96">
        <v>477</v>
      </c>
      <c r="H49" s="96">
        <v>532</v>
      </c>
      <c r="I49" s="96">
        <v>382</v>
      </c>
      <c r="J49" s="96">
        <v>355</v>
      </c>
      <c r="K49" s="96">
        <v>434</v>
      </c>
      <c r="L49" s="96">
        <v>557</v>
      </c>
      <c r="M49" s="96">
        <v>369</v>
      </c>
      <c r="N49" s="97">
        <v>636</v>
      </c>
      <c r="O49" s="95">
        <v>762</v>
      </c>
      <c r="P49" s="96">
        <v>891</v>
      </c>
      <c r="Q49" s="96">
        <v>737</v>
      </c>
      <c r="R49" s="96">
        <v>583</v>
      </c>
      <c r="S49" s="96">
        <v>404</v>
      </c>
      <c r="T49" s="96">
        <v>389</v>
      </c>
      <c r="U49" s="228">
        <v>370</v>
      </c>
      <c r="V49" s="228">
        <v>378</v>
      </c>
      <c r="W49" s="228">
        <v>406</v>
      </c>
      <c r="X49" s="228">
        <v>422</v>
      </c>
      <c r="Y49" s="228">
        <v>434</v>
      </c>
      <c r="Z49" s="228">
        <v>515</v>
      </c>
      <c r="AA49" s="228">
        <v>453</v>
      </c>
      <c r="AB49" s="228">
        <v>465</v>
      </c>
      <c r="AC49" s="97"/>
      <c r="AD49" s="98">
        <f>O49-C49</f>
        <v>144</v>
      </c>
      <c r="AE49" s="99">
        <f>P49-D49</f>
        <v>185</v>
      </c>
      <c r="AF49" s="99">
        <f>Q49-E49</f>
        <v>-12</v>
      </c>
      <c r="AG49" s="99">
        <f>R49-F49</f>
        <v>9</v>
      </c>
      <c r="AH49" s="99">
        <f>S49-G49</f>
        <v>-73</v>
      </c>
      <c r="AI49" s="99">
        <f>T49-H49</f>
        <v>-143</v>
      </c>
      <c r="AJ49" s="99">
        <f>U49-I49</f>
        <v>-12</v>
      </c>
      <c r="AK49" s="99">
        <f>V49-J49</f>
        <v>23</v>
      </c>
      <c r="AL49" s="99">
        <f>W49-K49</f>
        <v>-28</v>
      </c>
      <c r="AM49" s="99">
        <f>X49-L49</f>
        <v>-135</v>
      </c>
      <c r="AN49" s="99">
        <f>Y49-M49</f>
        <v>65</v>
      </c>
      <c r="AO49" s="99">
        <f>Z49-N49</f>
        <v>-121</v>
      </c>
      <c r="AP49" s="99">
        <f>AA49-O49</f>
        <v>-309</v>
      </c>
      <c r="AQ49" s="99">
        <f>AB49-P49</f>
        <v>-426</v>
      </c>
      <c r="AR49" s="100"/>
      <c r="AS49" s="76">
        <f>IF(ISERROR(GETPIVOTDATA("VALUE",'CRS WK pvt'!$I$2,"DT_FILE",AS$8,"CD_CO",AS$6,"TRIM_CAT",TRIM(B49),"TRIM_LINE",A42))=TRUE,0,GETPIVOTDATA("VALUE",'CRS WK pvt'!$I$2,"DT_FILE",AS$8,"CD_CO",AS$6,"TRIM_CAT",TRIM(B49),"TRIM_LINE",A42))</f>
        <v>465</v>
      </c>
    </row>
    <row r="50" spans="1:45" s="71" customFormat="1" x14ac:dyDescent="0.35">
      <c r="A50" s="171"/>
      <c r="B50" s="72" t="s">
        <v>40</v>
      </c>
      <c r="C50" s="95">
        <v>24</v>
      </c>
      <c r="D50" s="96">
        <v>40</v>
      </c>
      <c r="E50" s="96">
        <v>55</v>
      </c>
      <c r="F50" s="96">
        <v>21</v>
      </c>
      <c r="G50" s="96">
        <v>20</v>
      </c>
      <c r="H50" s="96">
        <v>23</v>
      </c>
      <c r="I50" s="96">
        <v>18</v>
      </c>
      <c r="J50" s="96">
        <v>12</v>
      </c>
      <c r="K50" s="96">
        <v>11</v>
      </c>
      <c r="L50" s="96">
        <v>21</v>
      </c>
      <c r="M50" s="96">
        <v>17</v>
      </c>
      <c r="N50" s="97">
        <v>25</v>
      </c>
      <c r="O50" s="95">
        <v>37</v>
      </c>
      <c r="P50" s="96">
        <v>37</v>
      </c>
      <c r="Q50" s="96">
        <v>43</v>
      </c>
      <c r="R50" s="96">
        <v>27</v>
      </c>
      <c r="S50" s="96">
        <v>24</v>
      </c>
      <c r="T50" s="96">
        <v>24</v>
      </c>
      <c r="U50" s="228">
        <v>9</v>
      </c>
      <c r="V50" s="228">
        <v>12</v>
      </c>
      <c r="W50" s="228">
        <v>11</v>
      </c>
      <c r="X50" s="228">
        <v>16</v>
      </c>
      <c r="Y50" s="228">
        <v>21</v>
      </c>
      <c r="Z50" s="228">
        <v>21</v>
      </c>
      <c r="AA50" s="228">
        <v>19</v>
      </c>
      <c r="AB50" s="228">
        <v>14</v>
      </c>
      <c r="AC50" s="97"/>
      <c r="AD50" s="98">
        <f>O50-C50</f>
        <v>13</v>
      </c>
      <c r="AE50" s="99">
        <f>P50-D50</f>
        <v>-3</v>
      </c>
      <c r="AF50" s="99">
        <f>Q50-E50</f>
        <v>-12</v>
      </c>
      <c r="AG50" s="99">
        <f>R50-F50</f>
        <v>6</v>
      </c>
      <c r="AH50" s="99">
        <f>S50-G50</f>
        <v>4</v>
      </c>
      <c r="AI50" s="99">
        <f>T50-H50</f>
        <v>1</v>
      </c>
      <c r="AJ50" s="99">
        <f>U50-I50</f>
        <v>-9</v>
      </c>
      <c r="AK50" s="99">
        <f>V50-J50</f>
        <v>0</v>
      </c>
      <c r="AL50" s="99">
        <f>W50-K50</f>
        <v>0</v>
      </c>
      <c r="AM50" s="99">
        <f>X50-L50</f>
        <v>-5</v>
      </c>
      <c r="AN50" s="99">
        <f>Y50-M50</f>
        <v>4</v>
      </c>
      <c r="AO50" s="99">
        <f>Z50-N50</f>
        <v>-4</v>
      </c>
      <c r="AP50" s="99">
        <f>AA50-O50</f>
        <v>-18</v>
      </c>
      <c r="AQ50" s="99">
        <f>AB50-P50</f>
        <v>-23</v>
      </c>
      <c r="AR50" s="100"/>
      <c r="AS50" s="76">
        <f>IF(ISERROR(GETPIVOTDATA("VALUE",'CRS WK pvt'!$I$2,"DT_FILE",AS$8,"CD_CO",AS$6,"TRIM_CAT",TRIM(B50),"TRIM_LINE",A42))=TRUE,0,GETPIVOTDATA("VALUE",'CRS WK pvt'!$I$2,"DT_FILE",AS$8,"CD_CO",AS$6,"TRIM_CAT",TRIM(B50),"TRIM_LINE",A42))</f>
        <v>14</v>
      </c>
    </row>
    <row r="51" spans="1:45" s="71" customFormat="1" x14ac:dyDescent="0.35">
      <c r="A51" s="171"/>
      <c r="B51" s="72" t="s">
        <v>41</v>
      </c>
      <c r="C51" s="95">
        <v>1</v>
      </c>
      <c r="D51" s="96">
        <v>4</v>
      </c>
      <c r="E51" s="96">
        <v>5</v>
      </c>
      <c r="F51" s="96">
        <v>3</v>
      </c>
      <c r="G51" s="96">
        <v>3</v>
      </c>
      <c r="H51" s="96">
        <v>3</v>
      </c>
      <c r="I51" s="96"/>
      <c r="J51" s="96"/>
      <c r="K51" s="96"/>
      <c r="L51" s="96">
        <v>2</v>
      </c>
      <c r="M51" s="96">
        <v>4</v>
      </c>
      <c r="N51" s="97">
        <v>2</v>
      </c>
      <c r="O51" s="95">
        <v>5</v>
      </c>
      <c r="P51" s="96">
        <v>10</v>
      </c>
      <c r="Q51" s="96">
        <v>7</v>
      </c>
      <c r="R51" s="96">
        <v>5</v>
      </c>
      <c r="S51" s="96">
        <v>5</v>
      </c>
      <c r="T51" s="96">
        <v>7</v>
      </c>
      <c r="U51" s="228">
        <v>0</v>
      </c>
      <c r="V51" s="228">
        <v>4</v>
      </c>
      <c r="W51" s="228">
        <v>2</v>
      </c>
      <c r="X51" s="228">
        <v>1</v>
      </c>
      <c r="Y51" s="228">
        <v>0</v>
      </c>
      <c r="Z51" s="228">
        <v>3</v>
      </c>
      <c r="AA51" s="228">
        <v>3</v>
      </c>
      <c r="AB51" s="228">
        <v>6</v>
      </c>
      <c r="AC51" s="97"/>
      <c r="AD51" s="98">
        <f>O51-C51</f>
        <v>4</v>
      </c>
      <c r="AE51" s="99">
        <f>P51-D51</f>
        <v>6</v>
      </c>
      <c r="AF51" s="99">
        <f>Q51-E51</f>
        <v>2</v>
      </c>
      <c r="AG51" s="99">
        <f>R51-F51</f>
        <v>2</v>
      </c>
      <c r="AH51" s="99">
        <f>S51-G51</f>
        <v>2</v>
      </c>
      <c r="AI51" s="99">
        <f>T51-H51</f>
        <v>4</v>
      </c>
      <c r="AJ51" s="99">
        <f>U51-I51</f>
        <v>0</v>
      </c>
      <c r="AK51" s="99">
        <f>V51-J51</f>
        <v>4</v>
      </c>
      <c r="AL51" s="99">
        <f>W51-K51</f>
        <v>2</v>
      </c>
      <c r="AM51" s="99">
        <f>X51-L51</f>
        <v>-1</v>
      </c>
      <c r="AN51" s="99">
        <f>Y51-M51</f>
        <v>-4</v>
      </c>
      <c r="AO51" s="99">
        <f>Z51-N51</f>
        <v>1</v>
      </c>
      <c r="AP51" s="99">
        <f>AA51-O51</f>
        <v>-2</v>
      </c>
      <c r="AQ51" s="99">
        <f>AB51-P51</f>
        <v>-4</v>
      </c>
      <c r="AR51" s="100"/>
      <c r="AS51" s="76">
        <f>IF(ISERROR(GETPIVOTDATA("VALUE",'CRS WK pvt'!$I$2,"DT_FILE",AS$8,"CD_CO",AS$6,"TRIM_CAT",TRIM(B51),"TRIM_LINE",A42))=TRUE,0,GETPIVOTDATA("VALUE",'CRS WK pvt'!$I$2,"DT_FILE",AS$8,"CD_CO",AS$6,"TRIM_CAT",TRIM(B51),"TRIM_LINE",A42))</f>
        <v>6</v>
      </c>
    </row>
    <row r="52" spans="1:45" s="87" customFormat="1" x14ac:dyDescent="0.35">
      <c r="A52" s="172"/>
      <c r="B52" s="72" t="s">
        <v>42</v>
      </c>
      <c r="C52" s="159">
        <f>SUM(C43:C51)</f>
        <v>5822</v>
      </c>
      <c r="D52" s="160">
        <f t="shared" ref="D52:V52" si="21">SUM(D43:D51)</f>
        <v>7149</v>
      </c>
      <c r="E52" s="160">
        <f t="shared" si="21"/>
        <v>7246</v>
      </c>
      <c r="F52" s="160">
        <f t="shared" si="21"/>
        <v>6145</v>
      </c>
      <c r="G52" s="160">
        <f t="shared" si="21"/>
        <v>5969</v>
      </c>
      <c r="H52" s="160">
        <f t="shared" si="21"/>
        <v>5419</v>
      </c>
      <c r="I52" s="160">
        <f t="shared" si="21"/>
        <v>4461</v>
      </c>
      <c r="J52" s="160">
        <f t="shared" si="21"/>
        <v>4332</v>
      </c>
      <c r="K52" s="160">
        <f t="shared" si="21"/>
        <v>4275</v>
      </c>
      <c r="L52" s="160">
        <f t="shared" si="21"/>
        <v>4801</v>
      </c>
      <c r="M52" s="160">
        <f t="shared" si="21"/>
        <v>4333</v>
      </c>
      <c r="N52" s="161">
        <f t="shared" si="21"/>
        <v>5278</v>
      </c>
      <c r="O52" s="159">
        <f t="shared" si="21"/>
        <v>6561</v>
      </c>
      <c r="P52" s="160">
        <f t="shared" si="21"/>
        <v>7306</v>
      </c>
      <c r="Q52" s="160">
        <f t="shared" si="21"/>
        <v>5647</v>
      </c>
      <c r="R52" s="160">
        <f t="shared" si="21"/>
        <v>5162</v>
      </c>
      <c r="S52" s="160">
        <f t="shared" si="21"/>
        <v>5262</v>
      </c>
      <c r="T52" s="160">
        <f t="shared" si="21"/>
        <v>3860</v>
      </c>
      <c r="U52" s="160">
        <f t="shared" si="21"/>
        <v>3811</v>
      </c>
      <c r="V52" s="160">
        <f t="shared" si="21"/>
        <v>3904</v>
      </c>
      <c r="W52" s="160">
        <f>SUM(W43+W46+W49+W50+W51)</f>
        <v>3959</v>
      </c>
      <c r="X52" s="160">
        <f>SUM(X43+X46+X49+X50+X51)</f>
        <v>3904</v>
      </c>
      <c r="Y52" s="160">
        <v>3384</v>
      </c>
      <c r="Z52" s="229">
        <v>4103</v>
      </c>
      <c r="AA52" s="229">
        <v>4626</v>
      </c>
      <c r="AB52" s="229">
        <v>5205</v>
      </c>
      <c r="AC52" s="161"/>
      <c r="AD52" s="101">
        <f>SUM(AD43:AD51)</f>
        <v>739</v>
      </c>
      <c r="AE52" s="162">
        <f t="shared" ref="AE52" si="22">SUM(AE43:AE51)</f>
        <v>157</v>
      </c>
      <c r="AF52" s="162">
        <f t="shared" ref="AF52:AK52" si="23">SUM(AF43:AF51)</f>
        <v>-1599</v>
      </c>
      <c r="AG52" s="162">
        <f t="shared" si="23"/>
        <v>-983</v>
      </c>
      <c r="AH52" s="162">
        <f t="shared" si="23"/>
        <v>-707</v>
      </c>
      <c r="AI52" s="162">
        <f t="shared" si="23"/>
        <v>-1559</v>
      </c>
      <c r="AJ52" s="162">
        <f t="shared" si="23"/>
        <v>-650</v>
      </c>
      <c r="AK52" s="162">
        <f t="shared" si="23"/>
        <v>-428</v>
      </c>
      <c r="AL52" s="162">
        <f t="shared" ref="AL52:AM52" si="24">SUM(AL43:AL51)</f>
        <v>-316</v>
      </c>
      <c r="AM52" s="162">
        <f t="shared" si="24"/>
        <v>-897</v>
      </c>
      <c r="AN52" s="162">
        <f t="shared" ref="AN52:AO52" si="25">SUM(AN43:AN51)</f>
        <v>-949</v>
      </c>
      <c r="AO52" s="162">
        <f t="shared" si="25"/>
        <v>-1175</v>
      </c>
      <c r="AP52" s="162">
        <f t="shared" ref="AP52:AQ52" si="26">SUM(AP43:AP51)</f>
        <v>-1935</v>
      </c>
      <c r="AQ52" s="162">
        <f t="shared" si="26"/>
        <v>-2101</v>
      </c>
      <c r="AR52" s="163"/>
      <c r="AS52" s="162">
        <f>AS43+AS46+AS49+AS50+AS51</f>
        <v>5205</v>
      </c>
    </row>
    <row r="53" spans="1:45" s="71" customFormat="1" x14ac:dyDescent="0.35">
      <c r="A53" s="171">
        <f>+A42+1</f>
        <v>5</v>
      </c>
      <c r="B53" s="102" t="s">
        <v>20</v>
      </c>
      <c r="C53" s="103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5"/>
      <c r="O53" s="103"/>
      <c r="P53" s="104"/>
      <c r="Q53" s="104"/>
      <c r="R53" s="104"/>
      <c r="S53" s="104"/>
      <c r="T53" s="104"/>
      <c r="U53" s="230"/>
      <c r="V53" s="230"/>
      <c r="W53" s="230"/>
      <c r="X53" s="230"/>
      <c r="Y53" s="230"/>
      <c r="Z53" s="230"/>
      <c r="AA53" s="230"/>
      <c r="AB53" s="230"/>
      <c r="AC53" s="105"/>
      <c r="AD53" s="106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8"/>
      <c r="AS53" s="106"/>
    </row>
    <row r="54" spans="1:45" s="71" customFormat="1" x14ac:dyDescent="0.35">
      <c r="A54" s="171"/>
      <c r="B54" s="72" t="s">
        <v>37</v>
      </c>
      <c r="C54" s="95">
        <v>9254</v>
      </c>
      <c r="D54" s="96">
        <v>9742</v>
      </c>
      <c r="E54" s="96">
        <v>10235</v>
      </c>
      <c r="F54" s="96">
        <v>11043</v>
      </c>
      <c r="G54" s="96">
        <v>11456</v>
      </c>
      <c r="H54" s="96">
        <v>11464</v>
      </c>
      <c r="I54" s="96">
        <v>11210</v>
      </c>
      <c r="J54" s="96">
        <v>10614</v>
      </c>
      <c r="K54" s="96">
        <v>10004</v>
      </c>
      <c r="L54" s="96">
        <v>10217</v>
      </c>
      <c r="M54" s="96">
        <v>9183</v>
      </c>
      <c r="N54" s="97">
        <v>8745</v>
      </c>
      <c r="O54" s="95">
        <v>9452</v>
      </c>
      <c r="P54" s="96">
        <v>10995</v>
      </c>
      <c r="Q54" s="96">
        <v>12352</v>
      </c>
      <c r="R54" s="96">
        <v>12983</v>
      </c>
      <c r="S54" s="96">
        <v>13285</v>
      </c>
      <c r="T54" s="96">
        <v>13769</v>
      </c>
      <c r="U54" s="228">
        <v>13520</v>
      </c>
      <c r="V54" s="228">
        <v>13117</v>
      </c>
      <c r="W54" s="228">
        <v>12716</v>
      </c>
      <c r="X54" s="228">
        <v>12597</v>
      </c>
      <c r="Y54" s="228">
        <v>11398</v>
      </c>
      <c r="Z54" s="228">
        <v>10749</v>
      </c>
      <c r="AA54" s="228">
        <v>10491</v>
      </c>
      <c r="AB54" s="228">
        <v>10734</v>
      </c>
      <c r="AC54" s="97"/>
      <c r="AD54" s="98">
        <f>O54-C54</f>
        <v>198</v>
      </c>
      <c r="AE54" s="99">
        <f>P54-D54</f>
        <v>1253</v>
      </c>
      <c r="AF54" s="99">
        <f>Q54-E54</f>
        <v>2117</v>
      </c>
      <c r="AG54" s="99">
        <f>R54-F54</f>
        <v>1940</v>
      </c>
      <c r="AH54" s="99">
        <f>S54-G54</f>
        <v>1829</v>
      </c>
      <c r="AI54" s="99">
        <f>T54-H54</f>
        <v>2305</v>
      </c>
      <c r="AJ54" s="99">
        <f>U54-I54</f>
        <v>2310</v>
      </c>
      <c r="AK54" s="99">
        <f>V54-J54</f>
        <v>2503</v>
      </c>
      <c r="AL54" s="99">
        <f>W54-K54</f>
        <v>2712</v>
      </c>
      <c r="AM54" s="99">
        <f>X54-L54</f>
        <v>2380</v>
      </c>
      <c r="AN54" s="99">
        <f>Y54-M54</f>
        <v>2215</v>
      </c>
      <c r="AO54" s="99">
        <f>Z54-N54</f>
        <v>2004</v>
      </c>
      <c r="AP54" s="99">
        <f>AA54-O54</f>
        <v>1039</v>
      </c>
      <c r="AQ54" s="99">
        <f>AB54-P54</f>
        <v>-261</v>
      </c>
      <c r="AR54" s="100"/>
      <c r="AS54" s="76">
        <f>IF(ISERROR(GETPIVOTDATA("VALUE",'CRS WK pvt'!$I$2,"DT_FILE",AS$8,"CD_CO",AS$6,"TRIM_CAT",TRIM(B54),"TRIM_LINE",A53))=TRUE,0,GETPIVOTDATA("VALUE",'CRS WK pvt'!$I$2,"DT_FILE",AS$8,"CD_CO",AS$6,"TRIM_CAT",TRIM(B54),"TRIM_LINE",A53))</f>
        <v>10734</v>
      </c>
    </row>
    <row r="55" spans="1:45" s="71" customFormat="1" x14ac:dyDescent="0.35">
      <c r="A55" s="171"/>
      <c r="B55" s="254" t="s">
        <v>399</v>
      </c>
      <c r="C55" s="95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7"/>
      <c r="O55" s="95"/>
      <c r="P55" s="96"/>
      <c r="Q55" s="96"/>
      <c r="R55" s="96"/>
      <c r="S55" s="96"/>
      <c r="T55" s="96"/>
      <c r="U55" s="228"/>
      <c r="V55" s="228"/>
      <c r="W55" s="253">
        <f>W54-W56</f>
        <v>12609</v>
      </c>
      <c r="X55" s="253">
        <f>X54-X56</f>
        <v>12494</v>
      </c>
      <c r="Y55" s="253">
        <f>Y54-Y56</f>
        <v>11299</v>
      </c>
      <c r="Z55" s="253">
        <f>Z54-Z56</f>
        <v>10666</v>
      </c>
      <c r="AA55" s="253">
        <v>10407</v>
      </c>
      <c r="AB55" s="253">
        <v>10654</v>
      </c>
      <c r="AC55" s="97"/>
      <c r="AD55" s="98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99"/>
      <c r="AP55" s="99"/>
      <c r="AQ55" s="99"/>
      <c r="AR55" s="100"/>
      <c r="AS55" s="92">
        <f>AS54-AS56</f>
        <v>10654</v>
      </c>
    </row>
    <row r="56" spans="1:45" s="71" customFormat="1" x14ac:dyDescent="0.35">
      <c r="A56" s="171"/>
      <c r="B56" s="254" t="s">
        <v>400</v>
      </c>
      <c r="C56" s="95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7"/>
      <c r="O56" s="95"/>
      <c r="P56" s="96"/>
      <c r="Q56" s="96"/>
      <c r="R56" s="96"/>
      <c r="S56" s="96"/>
      <c r="T56" s="96"/>
      <c r="U56" s="228"/>
      <c r="V56" s="228"/>
      <c r="W56" s="253">
        <v>107</v>
      </c>
      <c r="X56" s="253">
        <v>103</v>
      </c>
      <c r="Y56" s="253">
        <v>99</v>
      </c>
      <c r="Z56" s="253">
        <v>83</v>
      </c>
      <c r="AA56" s="253">
        <v>84</v>
      </c>
      <c r="AB56" s="253">
        <v>80</v>
      </c>
      <c r="AC56" s="97"/>
      <c r="AD56" s="98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99"/>
      <c r="AP56" s="99"/>
      <c r="AQ56" s="99"/>
      <c r="AR56" s="100"/>
      <c r="AS56" s="76">
        <f>GETPIVOTDATA("VALUE",'CRS ESCO pvt'!$I$3,"DATE_FILE",$AS$8,"COMPANY",$AS$6,"TRIM_CAT","Resdiential-ESCO","TRIM_LINE",A53)</f>
        <v>80</v>
      </c>
    </row>
    <row r="57" spans="1:45" s="71" customFormat="1" x14ac:dyDescent="0.35">
      <c r="A57" s="171"/>
      <c r="B57" s="72" t="s">
        <v>38</v>
      </c>
      <c r="C57" s="95">
        <v>2809</v>
      </c>
      <c r="D57" s="96">
        <v>2784</v>
      </c>
      <c r="E57" s="96">
        <v>2840</v>
      </c>
      <c r="F57" s="96">
        <v>2952</v>
      </c>
      <c r="G57" s="96">
        <v>3112</v>
      </c>
      <c r="H57" s="96">
        <v>3654</v>
      </c>
      <c r="I57" s="96">
        <v>3685</v>
      </c>
      <c r="J57" s="96">
        <v>3606</v>
      </c>
      <c r="K57" s="96">
        <v>3614</v>
      </c>
      <c r="L57" s="96">
        <v>3575</v>
      </c>
      <c r="M57" s="96">
        <v>3028</v>
      </c>
      <c r="N57" s="97">
        <v>2867</v>
      </c>
      <c r="O57" s="95">
        <v>2914</v>
      </c>
      <c r="P57" s="96">
        <v>3017</v>
      </c>
      <c r="Q57" s="96">
        <v>3109</v>
      </c>
      <c r="R57" s="96">
        <v>3180</v>
      </c>
      <c r="S57" s="96">
        <v>3501</v>
      </c>
      <c r="T57" s="96">
        <v>3910</v>
      </c>
      <c r="U57" s="228">
        <v>4095</v>
      </c>
      <c r="V57" s="228">
        <v>4089</v>
      </c>
      <c r="W57" s="228">
        <v>4411</v>
      </c>
      <c r="X57" s="228">
        <v>4426</v>
      </c>
      <c r="Y57" s="228">
        <v>3835</v>
      </c>
      <c r="Z57" s="228">
        <v>3657</v>
      </c>
      <c r="AA57" s="228">
        <v>3582</v>
      </c>
      <c r="AB57" s="228">
        <v>3559</v>
      </c>
      <c r="AC57" s="97"/>
      <c r="AD57" s="98">
        <f>O57-C57</f>
        <v>105</v>
      </c>
      <c r="AE57" s="99">
        <f>P57-D57</f>
        <v>233</v>
      </c>
      <c r="AF57" s="99">
        <f>Q57-E57</f>
        <v>269</v>
      </c>
      <c r="AG57" s="99">
        <f>R57-F57</f>
        <v>228</v>
      </c>
      <c r="AH57" s="99">
        <f>S57-G57</f>
        <v>389</v>
      </c>
      <c r="AI57" s="99">
        <f>T57-H57</f>
        <v>256</v>
      </c>
      <c r="AJ57" s="99">
        <f>U57-I57</f>
        <v>410</v>
      </c>
      <c r="AK57" s="99">
        <f>V57-J57</f>
        <v>483</v>
      </c>
      <c r="AL57" s="99">
        <f>W57-K57</f>
        <v>797</v>
      </c>
      <c r="AM57" s="99">
        <f>X57-L57</f>
        <v>851</v>
      </c>
      <c r="AN57" s="99">
        <f>Y57-M57</f>
        <v>807</v>
      </c>
      <c r="AO57" s="99">
        <f>Z57-N57</f>
        <v>790</v>
      </c>
      <c r="AP57" s="99">
        <f>AA57-O57</f>
        <v>668</v>
      </c>
      <c r="AQ57" s="99">
        <f>AB57-P57</f>
        <v>542</v>
      </c>
      <c r="AR57" s="100"/>
      <c r="AS57" s="76">
        <f>IF(ISERROR(GETPIVOTDATA("VALUE",'CRS WK pvt'!$I$2,"DT_FILE",AS$8,"CD_CO",AS$6,"TRIM_CAT",TRIM(B57),"TRIM_LINE",A53))=TRUE,0,GETPIVOTDATA("VALUE",'CRS WK pvt'!$I$2,"DT_FILE",AS$8,"CD_CO",AS$6,"TRIM_CAT",TRIM(B57),"TRIM_LINE",A53))</f>
        <v>3559</v>
      </c>
    </row>
    <row r="58" spans="1:45" s="71" customFormat="1" x14ac:dyDescent="0.35">
      <c r="A58" s="171"/>
      <c r="B58" s="254" t="s">
        <v>399</v>
      </c>
      <c r="C58" s="95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7"/>
      <c r="O58" s="95"/>
      <c r="P58" s="96"/>
      <c r="Q58" s="96"/>
      <c r="R58" s="96"/>
      <c r="S58" s="96"/>
      <c r="T58" s="96"/>
      <c r="U58" s="228"/>
      <c r="V58" s="228"/>
      <c r="W58" s="253">
        <f>W57-W59</f>
        <v>4361</v>
      </c>
      <c r="X58" s="253">
        <f>X57-X59</f>
        <v>4382</v>
      </c>
      <c r="Y58" s="253">
        <f>Y57-Y59</f>
        <v>3798</v>
      </c>
      <c r="Z58" s="253">
        <f>Z57-Z59</f>
        <v>3619</v>
      </c>
      <c r="AA58" s="253">
        <v>3548</v>
      </c>
      <c r="AB58" s="253">
        <v>3528</v>
      </c>
      <c r="AC58" s="97"/>
      <c r="AD58" s="98"/>
      <c r="AE58" s="99"/>
      <c r="AF58" s="99"/>
      <c r="AG58" s="99"/>
      <c r="AH58" s="99"/>
      <c r="AI58" s="99"/>
      <c r="AJ58" s="99"/>
      <c r="AK58" s="99"/>
      <c r="AL58" s="99"/>
      <c r="AM58" s="99"/>
      <c r="AN58" s="99"/>
      <c r="AO58" s="99"/>
      <c r="AP58" s="99"/>
      <c r="AQ58" s="99"/>
      <c r="AR58" s="100"/>
      <c r="AS58" s="92">
        <f>AS57-AS59</f>
        <v>3528</v>
      </c>
    </row>
    <row r="59" spans="1:45" s="71" customFormat="1" x14ac:dyDescent="0.35">
      <c r="A59" s="171"/>
      <c r="B59" s="254" t="s">
        <v>400</v>
      </c>
      <c r="C59" s="95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7"/>
      <c r="O59" s="95"/>
      <c r="P59" s="96"/>
      <c r="Q59" s="96"/>
      <c r="R59" s="96"/>
      <c r="S59" s="96"/>
      <c r="T59" s="96"/>
      <c r="U59" s="228"/>
      <c r="V59" s="228"/>
      <c r="W59" s="253">
        <v>50</v>
      </c>
      <c r="X59" s="253">
        <v>44</v>
      </c>
      <c r="Y59" s="253">
        <v>37</v>
      </c>
      <c r="Z59" s="253">
        <v>38</v>
      </c>
      <c r="AA59" s="253">
        <v>34</v>
      </c>
      <c r="AB59" s="253">
        <v>31</v>
      </c>
      <c r="AC59" s="97"/>
      <c r="AD59" s="98"/>
      <c r="AE59" s="99"/>
      <c r="AF59" s="99"/>
      <c r="AG59" s="99"/>
      <c r="AH59" s="99"/>
      <c r="AI59" s="99"/>
      <c r="AJ59" s="99"/>
      <c r="AK59" s="99"/>
      <c r="AL59" s="99"/>
      <c r="AM59" s="99"/>
      <c r="AN59" s="99"/>
      <c r="AO59" s="99"/>
      <c r="AP59" s="99"/>
      <c r="AQ59" s="99"/>
      <c r="AR59" s="100"/>
      <c r="AS59" s="76">
        <f>GETPIVOTDATA("VALUE",'CRS ESCO pvt'!$I$3,"DATE_FILE",$AS$8,"COMPANY",$AS$6,"TRIM_CAT","Low Income Resdiential-ESCO","TRIM_LINE",A53)</f>
        <v>31</v>
      </c>
    </row>
    <row r="60" spans="1:45" s="71" customFormat="1" x14ac:dyDescent="0.35">
      <c r="A60" s="171"/>
      <c r="B60" s="72" t="s">
        <v>39</v>
      </c>
      <c r="C60" s="95">
        <v>645</v>
      </c>
      <c r="D60" s="96">
        <v>675</v>
      </c>
      <c r="E60" s="96">
        <v>745</v>
      </c>
      <c r="F60" s="96">
        <v>848</v>
      </c>
      <c r="G60" s="96">
        <v>827</v>
      </c>
      <c r="H60" s="96">
        <v>794</v>
      </c>
      <c r="I60" s="96">
        <v>846</v>
      </c>
      <c r="J60" s="96">
        <v>791</v>
      </c>
      <c r="K60" s="96">
        <v>769</v>
      </c>
      <c r="L60" s="96">
        <v>753</v>
      </c>
      <c r="M60" s="96">
        <v>683</v>
      </c>
      <c r="N60" s="97">
        <v>611</v>
      </c>
      <c r="O60" s="95">
        <v>705</v>
      </c>
      <c r="P60" s="96">
        <v>1105</v>
      </c>
      <c r="Q60" s="96">
        <v>1365</v>
      </c>
      <c r="R60" s="96">
        <v>1477</v>
      </c>
      <c r="S60" s="96">
        <v>1401</v>
      </c>
      <c r="T60" s="96">
        <v>1371</v>
      </c>
      <c r="U60" s="228">
        <v>1306</v>
      </c>
      <c r="V60" s="228">
        <v>1238</v>
      </c>
      <c r="W60" s="228">
        <v>1191</v>
      </c>
      <c r="X60" s="228">
        <v>1102</v>
      </c>
      <c r="Y60" s="228">
        <v>1011</v>
      </c>
      <c r="Z60" s="228">
        <v>894</v>
      </c>
      <c r="AA60" s="228">
        <v>842</v>
      </c>
      <c r="AB60" s="228">
        <v>831</v>
      </c>
      <c r="AC60" s="97"/>
      <c r="AD60" s="98">
        <f>O60-C60</f>
        <v>60</v>
      </c>
      <c r="AE60" s="99">
        <f>P60-D60</f>
        <v>430</v>
      </c>
      <c r="AF60" s="99">
        <f>Q60-E60</f>
        <v>620</v>
      </c>
      <c r="AG60" s="99">
        <f>R60-F60</f>
        <v>629</v>
      </c>
      <c r="AH60" s="99">
        <f>S60-G60</f>
        <v>574</v>
      </c>
      <c r="AI60" s="99">
        <f>T60-H60</f>
        <v>577</v>
      </c>
      <c r="AJ60" s="99">
        <f>U60-I60</f>
        <v>460</v>
      </c>
      <c r="AK60" s="99">
        <f>V60-J60</f>
        <v>447</v>
      </c>
      <c r="AL60" s="99">
        <f>W60-K60</f>
        <v>422</v>
      </c>
      <c r="AM60" s="99">
        <f>X60-L60</f>
        <v>349</v>
      </c>
      <c r="AN60" s="99">
        <f>Y60-M60</f>
        <v>328</v>
      </c>
      <c r="AO60" s="99">
        <f>Z60-N60</f>
        <v>283</v>
      </c>
      <c r="AP60" s="99">
        <f>AA60-O60</f>
        <v>137</v>
      </c>
      <c r="AQ60" s="99">
        <f>AB60-P60</f>
        <v>-274</v>
      </c>
      <c r="AR60" s="100"/>
      <c r="AS60" s="76">
        <f>IF(ISERROR(GETPIVOTDATA("VALUE",'CRS WK pvt'!$I$2,"DT_FILE",AS$8,"CD_CO",AS$6,"TRIM_CAT",TRIM(B60),"TRIM_LINE",A53))=TRUE,0,GETPIVOTDATA("VALUE",'CRS WK pvt'!$I$2,"DT_FILE",AS$8,"CD_CO",AS$6,"TRIM_CAT",TRIM(B60),"TRIM_LINE",A53))</f>
        <v>831</v>
      </c>
    </row>
    <row r="61" spans="1:45" s="71" customFormat="1" x14ac:dyDescent="0.35">
      <c r="A61" s="171"/>
      <c r="B61" s="72" t="s">
        <v>40</v>
      </c>
      <c r="C61" s="95">
        <v>29</v>
      </c>
      <c r="D61" s="96">
        <v>16</v>
      </c>
      <c r="E61" s="96">
        <v>15</v>
      </c>
      <c r="F61" s="96">
        <v>43</v>
      </c>
      <c r="G61" s="96">
        <v>29</v>
      </c>
      <c r="H61" s="96">
        <v>32</v>
      </c>
      <c r="I61" s="96">
        <v>32</v>
      </c>
      <c r="J61" s="96">
        <v>24</v>
      </c>
      <c r="K61" s="96">
        <v>21</v>
      </c>
      <c r="L61" s="96">
        <v>21</v>
      </c>
      <c r="M61" s="96">
        <v>17</v>
      </c>
      <c r="N61" s="97">
        <v>15</v>
      </c>
      <c r="O61" s="95">
        <v>19</v>
      </c>
      <c r="P61" s="96">
        <v>29</v>
      </c>
      <c r="Q61" s="96">
        <v>37</v>
      </c>
      <c r="R61" s="96">
        <v>52</v>
      </c>
      <c r="S61" s="96">
        <v>52</v>
      </c>
      <c r="T61" s="96">
        <v>41</v>
      </c>
      <c r="U61" s="228">
        <v>49</v>
      </c>
      <c r="V61" s="228">
        <v>40</v>
      </c>
      <c r="W61" s="228">
        <v>39</v>
      </c>
      <c r="X61" s="228">
        <v>23</v>
      </c>
      <c r="Y61" s="228">
        <v>20</v>
      </c>
      <c r="Z61" s="228">
        <v>17</v>
      </c>
      <c r="AA61" s="228">
        <v>16</v>
      </c>
      <c r="AB61" s="228">
        <v>14</v>
      </c>
      <c r="AC61" s="97"/>
      <c r="AD61" s="98">
        <f>O61-C61</f>
        <v>-10</v>
      </c>
      <c r="AE61" s="99">
        <f>P61-D61</f>
        <v>13</v>
      </c>
      <c r="AF61" s="99">
        <f>Q61-E61</f>
        <v>22</v>
      </c>
      <c r="AG61" s="99">
        <f>R61-F61</f>
        <v>9</v>
      </c>
      <c r="AH61" s="99">
        <f>S61-G61</f>
        <v>23</v>
      </c>
      <c r="AI61" s="99">
        <f>T61-H61</f>
        <v>9</v>
      </c>
      <c r="AJ61" s="99">
        <f>U61-I61</f>
        <v>17</v>
      </c>
      <c r="AK61" s="99">
        <f>V61-J61</f>
        <v>16</v>
      </c>
      <c r="AL61" s="99">
        <f>W61-K61</f>
        <v>18</v>
      </c>
      <c r="AM61" s="99">
        <f>X61-L61</f>
        <v>2</v>
      </c>
      <c r="AN61" s="99">
        <f>Y61-M61</f>
        <v>3</v>
      </c>
      <c r="AO61" s="99">
        <f>Z61-N61</f>
        <v>2</v>
      </c>
      <c r="AP61" s="99">
        <f>AA61-O61</f>
        <v>-3</v>
      </c>
      <c r="AQ61" s="99">
        <f>AB61-P61</f>
        <v>-15</v>
      </c>
      <c r="AR61" s="100"/>
      <c r="AS61" s="76">
        <f>IF(ISERROR(GETPIVOTDATA("VALUE",'CRS WK pvt'!$I$2,"DT_FILE",AS$8,"CD_CO",AS$6,"TRIM_CAT",TRIM(B61),"TRIM_LINE",A53))=TRUE,0,GETPIVOTDATA("VALUE",'CRS WK pvt'!$I$2,"DT_FILE",AS$8,"CD_CO",AS$6,"TRIM_CAT",TRIM(B61),"TRIM_LINE",A53))</f>
        <v>14</v>
      </c>
    </row>
    <row r="62" spans="1:45" s="71" customFormat="1" x14ac:dyDescent="0.35">
      <c r="A62" s="171"/>
      <c r="B62" s="72" t="s">
        <v>41</v>
      </c>
      <c r="C62" s="95">
        <v>2</v>
      </c>
      <c r="D62" s="96">
        <v>2</v>
      </c>
      <c r="E62" s="96">
        <v>3</v>
      </c>
      <c r="F62" s="96">
        <v>3</v>
      </c>
      <c r="G62" s="96">
        <v>3</v>
      </c>
      <c r="H62" s="96">
        <v>2</v>
      </c>
      <c r="I62" s="96">
        <v>2</v>
      </c>
      <c r="J62" s="96">
        <v>2</v>
      </c>
      <c r="K62" s="96">
        <v>2</v>
      </c>
      <c r="L62" s="96">
        <v>2</v>
      </c>
      <c r="M62" s="96">
        <v>4</v>
      </c>
      <c r="N62" s="97">
        <v>4</v>
      </c>
      <c r="O62" s="95">
        <v>5</v>
      </c>
      <c r="P62" s="96">
        <v>3</v>
      </c>
      <c r="Q62" s="96">
        <v>5</v>
      </c>
      <c r="R62" s="96">
        <v>6</v>
      </c>
      <c r="S62" s="96">
        <v>5</v>
      </c>
      <c r="T62" s="96">
        <v>5</v>
      </c>
      <c r="U62" s="228">
        <v>7</v>
      </c>
      <c r="V62" s="228">
        <v>5</v>
      </c>
      <c r="W62" s="228">
        <v>6</v>
      </c>
      <c r="X62" s="228">
        <v>4</v>
      </c>
      <c r="Y62" s="228">
        <v>3</v>
      </c>
      <c r="Z62" s="228">
        <v>1</v>
      </c>
      <c r="AA62" s="228">
        <v>1</v>
      </c>
      <c r="AB62" s="228">
        <v>1</v>
      </c>
      <c r="AC62" s="97"/>
      <c r="AD62" s="98">
        <f>O62-C62</f>
        <v>3</v>
      </c>
      <c r="AE62" s="99">
        <f>P62-D62</f>
        <v>1</v>
      </c>
      <c r="AF62" s="99">
        <f>Q62-E62</f>
        <v>2</v>
      </c>
      <c r="AG62" s="99">
        <f>R62-F62</f>
        <v>3</v>
      </c>
      <c r="AH62" s="99">
        <f>S62-G62</f>
        <v>2</v>
      </c>
      <c r="AI62" s="99">
        <f>T62-H62</f>
        <v>3</v>
      </c>
      <c r="AJ62" s="99">
        <f>U62-I62</f>
        <v>5</v>
      </c>
      <c r="AK62" s="99">
        <f>V62-J62</f>
        <v>3</v>
      </c>
      <c r="AL62" s="99">
        <f>W62-K62</f>
        <v>4</v>
      </c>
      <c r="AM62" s="99">
        <f>X62-L62</f>
        <v>2</v>
      </c>
      <c r="AN62" s="99">
        <f>Y62-M62</f>
        <v>-1</v>
      </c>
      <c r="AO62" s="99">
        <f>Z62-N62</f>
        <v>-3</v>
      </c>
      <c r="AP62" s="99">
        <f>AA62-O62</f>
        <v>-4</v>
      </c>
      <c r="AQ62" s="99">
        <f>AB62-P62</f>
        <v>-2</v>
      </c>
      <c r="AR62" s="100"/>
      <c r="AS62" s="76">
        <f>IF(ISERROR(GETPIVOTDATA("VALUE",'CRS WK pvt'!$I$2,"DT_FILE",AS$8,"CD_CO",AS$6,"TRIM_CAT",TRIM(B62),"TRIM_LINE",A53))=TRUE,0,GETPIVOTDATA("VALUE",'CRS WK pvt'!$I$2,"DT_FILE",AS$8,"CD_CO",AS$6,"TRIM_CAT",TRIM(B62),"TRIM_LINE",A53))</f>
        <v>1</v>
      </c>
    </row>
    <row r="63" spans="1:45" s="87" customFormat="1" ht="15" thickBot="1" x14ac:dyDescent="0.4">
      <c r="A63" s="172"/>
      <c r="B63" s="80" t="s">
        <v>42</v>
      </c>
      <c r="C63" s="81">
        <f t="shared" ref="C63:V63" si="27">SUM(C54:C62)</f>
        <v>12739</v>
      </c>
      <c r="D63" s="82">
        <f t="shared" si="27"/>
        <v>13219</v>
      </c>
      <c r="E63" s="82">
        <f t="shared" si="27"/>
        <v>13838</v>
      </c>
      <c r="F63" s="82">
        <f t="shared" si="27"/>
        <v>14889</v>
      </c>
      <c r="G63" s="82">
        <f t="shared" si="27"/>
        <v>15427</v>
      </c>
      <c r="H63" s="82">
        <f t="shared" si="27"/>
        <v>15946</v>
      </c>
      <c r="I63" s="82">
        <f t="shared" si="27"/>
        <v>15775</v>
      </c>
      <c r="J63" s="82">
        <f t="shared" si="27"/>
        <v>15037</v>
      </c>
      <c r="K63" s="82">
        <f t="shared" si="27"/>
        <v>14410</v>
      </c>
      <c r="L63" s="82">
        <f t="shared" si="27"/>
        <v>14568</v>
      </c>
      <c r="M63" s="82">
        <f t="shared" si="27"/>
        <v>12915</v>
      </c>
      <c r="N63" s="83">
        <f t="shared" si="27"/>
        <v>12242</v>
      </c>
      <c r="O63" s="81">
        <f t="shared" si="27"/>
        <v>13095</v>
      </c>
      <c r="P63" s="82">
        <f t="shared" si="27"/>
        <v>15149</v>
      </c>
      <c r="Q63" s="82">
        <f t="shared" si="27"/>
        <v>16868</v>
      </c>
      <c r="R63" s="82">
        <f t="shared" si="27"/>
        <v>17698</v>
      </c>
      <c r="S63" s="82">
        <f t="shared" si="27"/>
        <v>18244</v>
      </c>
      <c r="T63" s="82">
        <f t="shared" si="27"/>
        <v>19096</v>
      </c>
      <c r="U63" s="82">
        <f t="shared" si="27"/>
        <v>18977</v>
      </c>
      <c r="V63" s="82">
        <f t="shared" si="27"/>
        <v>18489</v>
      </c>
      <c r="W63" s="82">
        <f>SUM(W54+W57+W60+W61+W62)</f>
        <v>18363</v>
      </c>
      <c r="X63" s="82">
        <f>SUM(X54+X57+X60+X61+X62)</f>
        <v>18152</v>
      </c>
      <c r="Y63" s="82">
        <v>16267</v>
      </c>
      <c r="Z63" s="226">
        <v>15318</v>
      </c>
      <c r="AA63" s="226">
        <v>14932</v>
      </c>
      <c r="AB63" s="226">
        <v>15139</v>
      </c>
      <c r="AC63" s="83"/>
      <c r="AD63" s="84">
        <f t="shared" ref="AD63" si="28">SUM(AD54:AD62)</f>
        <v>356</v>
      </c>
      <c r="AE63" s="85">
        <f t="shared" ref="AE63" si="29">SUM(AE54:AE62)</f>
        <v>1930</v>
      </c>
      <c r="AF63" s="85">
        <f t="shared" ref="AF63:AK63" si="30">SUM(AF54:AF62)</f>
        <v>3030</v>
      </c>
      <c r="AG63" s="85">
        <f t="shared" si="30"/>
        <v>2809</v>
      </c>
      <c r="AH63" s="85">
        <f t="shared" si="30"/>
        <v>2817</v>
      </c>
      <c r="AI63" s="85">
        <f t="shared" si="30"/>
        <v>3150</v>
      </c>
      <c r="AJ63" s="85">
        <f t="shared" si="30"/>
        <v>3202</v>
      </c>
      <c r="AK63" s="85">
        <f t="shared" si="30"/>
        <v>3452</v>
      </c>
      <c r="AL63" s="85">
        <f t="shared" ref="AL63:AM63" si="31">SUM(AL54:AL62)</f>
        <v>3953</v>
      </c>
      <c r="AM63" s="85">
        <f t="shared" si="31"/>
        <v>3584</v>
      </c>
      <c r="AN63" s="85">
        <f t="shared" ref="AN63:AO63" si="32">SUM(AN54:AN62)</f>
        <v>3352</v>
      </c>
      <c r="AO63" s="85">
        <f t="shared" si="32"/>
        <v>3076</v>
      </c>
      <c r="AP63" s="85">
        <f t="shared" ref="AP63:AQ63" si="33">SUM(AP54:AP62)</f>
        <v>1837</v>
      </c>
      <c r="AQ63" s="85">
        <f t="shared" si="33"/>
        <v>-10</v>
      </c>
      <c r="AR63" s="86"/>
      <c r="AS63" s="84">
        <f>AS54+AS57+AS60+AS61+AS62</f>
        <v>15139</v>
      </c>
    </row>
    <row r="64" spans="1:45" s="47" customFormat="1" x14ac:dyDescent="0.35">
      <c r="A64" s="171">
        <f>+A53+1</f>
        <v>6</v>
      </c>
      <c r="B64" s="46" t="s">
        <v>29</v>
      </c>
      <c r="C64" s="109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1"/>
      <c r="O64" s="109"/>
      <c r="P64" s="110"/>
      <c r="Q64" s="110"/>
      <c r="R64" s="110"/>
      <c r="S64" s="110"/>
      <c r="T64" s="110"/>
      <c r="U64" s="231"/>
      <c r="V64" s="231"/>
      <c r="W64" s="231"/>
      <c r="X64" s="231"/>
      <c r="Y64" s="231"/>
      <c r="Z64" s="231"/>
      <c r="AA64" s="231"/>
      <c r="AB64" s="231"/>
      <c r="AC64" s="111"/>
      <c r="AD64" s="112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  <c r="AO64" s="113"/>
      <c r="AP64" s="113"/>
      <c r="AQ64" s="113"/>
      <c r="AR64" s="114"/>
      <c r="AS64" s="112"/>
    </row>
    <row r="65" spans="1:45" s="47" customFormat="1" x14ac:dyDescent="0.35">
      <c r="A65" s="171"/>
      <c r="B65" s="48" t="s">
        <v>37</v>
      </c>
      <c r="C65" s="49">
        <v>4408366.7</v>
      </c>
      <c r="D65" s="50">
        <v>4409306.03</v>
      </c>
      <c r="E65" s="50">
        <v>2949749.4</v>
      </c>
      <c r="F65" s="50">
        <v>1801620.88</v>
      </c>
      <c r="G65" s="50">
        <v>1327579.26</v>
      </c>
      <c r="H65" s="50">
        <v>892090.93</v>
      </c>
      <c r="I65" s="50">
        <v>850248.92</v>
      </c>
      <c r="J65" s="50">
        <v>798701.14</v>
      </c>
      <c r="K65" s="50">
        <v>953588.6</v>
      </c>
      <c r="L65" s="50">
        <v>1559230.68</v>
      </c>
      <c r="M65" s="50">
        <v>2629734.4500000002</v>
      </c>
      <c r="N65" s="51">
        <v>3500600.26</v>
      </c>
      <c r="O65" s="49">
        <v>3873290.32</v>
      </c>
      <c r="P65" s="50">
        <v>3485587</v>
      </c>
      <c r="Q65" s="50">
        <v>2947908</v>
      </c>
      <c r="R65" s="50">
        <v>2187755</v>
      </c>
      <c r="S65" s="50">
        <v>1006192</v>
      </c>
      <c r="T65" s="50">
        <v>853467</v>
      </c>
      <c r="U65" s="232">
        <v>801771</v>
      </c>
      <c r="V65" s="232">
        <v>868576</v>
      </c>
      <c r="W65" s="232">
        <v>907634</v>
      </c>
      <c r="X65" s="232">
        <v>1537622</v>
      </c>
      <c r="Y65" s="232">
        <v>2540970</v>
      </c>
      <c r="Z65" s="232">
        <v>3638315</v>
      </c>
      <c r="AA65" s="232">
        <v>4118109</v>
      </c>
      <c r="AB65" s="232">
        <v>3570714</v>
      </c>
      <c r="AC65" s="51"/>
      <c r="AD65" s="52">
        <f>O65-C65</f>
        <v>-535076.38000000035</v>
      </c>
      <c r="AE65" s="53">
        <f>P65-D65</f>
        <v>-923719.03000000026</v>
      </c>
      <c r="AF65" s="53">
        <f>Q65-E65</f>
        <v>-1841.3999999999069</v>
      </c>
      <c r="AG65" s="53">
        <f>R65-F65</f>
        <v>386134.12000000011</v>
      </c>
      <c r="AH65" s="53">
        <f>S65-G65</f>
        <v>-321387.26</v>
      </c>
      <c r="AI65" s="53">
        <f>T65-H65</f>
        <v>-38623.930000000051</v>
      </c>
      <c r="AJ65" s="53">
        <f>U65-I65</f>
        <v>-48477.920000000042</v>
      </c>
      <c r="AK65" s="53">
        <f>V65-J65</f>
        <v>69874.859999999986</v>
      </c>
      <c r="AL65" s="53">
        <f>W65-K65</f>
        <v>-45954.599999999977</v>
      </c>
      <c r="AM65" s="53">
        <f>X65-L65</f>
        <v>-21608.679999999935</v>
      </c>
      <c r="AN65" s="53">
        <f>Y65-M65</f>
        <v>-88764.450000000186</v>
      </c>
      <c r="AO65" s="53">
        <f>Z65-N65</f>
        <v>137714.74000000022</v>
      </c>
      <c r="AP65" s="53">
        <f>AA65-O65</f>
        <v>244818.68000000017</v>
      </c>
      <c r="AQ65" s="53">
        <f>AB65-P65</f>
        <v>85127</v>
      </c>
      <c r="AR65" s="54"/>
      <c r="AS65" s="76">
        <f>IF(ISERROR(GETPIVOTDATA("VALUE",'CRS WK pvt'!$I$2,"DT_FILE",AS$8,"CD_CO",AS$6,"TRIM_CAT",TRIM(B65),"TRIM_LINE",A64))=TRUE,0,GETPIVOTDATA("VALUE",'CRS WK pvt'!$I$2,"DT_FILE",AS$8,"CD_CO",AS$6,"TRIM_CAT",TRIM(B65),"TRIM_LINE",A64))</f>
        <v>3570714</v>
      </c>
    </row>
    <row r="66" spans="1:45" s="47" customFormat="1" x14ac:dyDescent="0.35">
      <c r="A66" s="171"/>
      <c r="B66" s="254" t="s">
        <v>399</v>
      </c>
      <c r="C66" s="49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1"/>
      <c r="O66" s="49"/>
      <c r="P66" s="50"/>
      <c r="Q66" s="50"/>
      <c r="R66" s="50"/>
      <c r="S66" s="50"/>
      <c r="T66" s="50"/>
      <c r="U66" s="232"/>
      <c r="V66" s="232"/>
      <c r="W66" s="256">
        <f>W65-W67</f>
        <v>896807.64</v>
      </c>
      <c r="X66" s="256">
        <f>X65-X67</f>
        <v>1520049.58</v>
      </c>
      <c r="Y66" s="256">
        <f>Y65-Y67</f>
        <v>2513005.7200000002</v>
      </c>
      <c r="Z66" s="256">
        <f>Z65-Z67</f>
        <v>3591866</v>
      </c>
      <c r="AA66" s="256">
        <v>4072726.19</v>
      </c>
      <c r="AB66" s="256">
        <v>3534520.49</v>
      </c>
      <c r="AC66" s="51"/>
      <c r="AD66" s="52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4"/>
      <c r="AS66" s="92">
        <f>AS65-AS67</f>
        <v>3534520.49</v>
      </c>
    </row>
    <row r="67" spans="1:45" s="47" customFormat="1" x14ac:dyDescent="0.35">
      <c r="A67" s="171"/>
      <c r="B67" s="254" t="s">
        <v>400</v>
      </c>
      <c r="C67" s="49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1"/>
      <c r="O67" s="49"/>
      <c r="P67" s="50"/>
      <c r="Q67" s="50"/>
      <c r="R67" s="50"/>
      <c r="S67" s="50"/>
      <c r="T67" s="50"/>
      <c r="U67" s="232"/>
      <c r="V67" s="232"/>
      <c r="W67" s="256">
        <v>10826.36</v>
      </c>
      <c r="X67" s="256">
        <v>17572.419999999998</v>
      </c>
      <c r="Y67" s="256">
        <v>27964.28</v>
      </c>
      <c r="Z67" s="256">
        <v>46449</v>
      </c>
      <c r="AA67" s="256">
        <v>45382.81</v>
      </c>
      <c r="AB67" s="256">
        <v>36193.51</v>
      </c>
      <c r="AC67" s="51"/>
      <c r="AD67" s="52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4"/>
      <c r="AS67" s="76">
        <f>GETPIVOTDATA("VALUE",'CRS ESCO pvt'!$I$3,"DATE_FILE",$AS$8,"COMPANY",$AS$6,"TRIM_CAT","Resdiential-ESCO","TRIM_LINE",A64)</f>
        <v>36193.51</v>
      </c>
    </row>
    <row r="68" spans="1:45" s="47" customFormat="1" x14ac:dyDescent="0.35">
      <c r="A68" s="171"/>
      <c r="B68" s="48" t="s">
        <v>38</v>
      </c>
      <c r="C68" s="49">
        <v>715211.76</v>
      </c>
      <c r="D68" s="50">
        <v>664487.85</v>
      </c>
      <c r="E68" s="50">
        <v>581587.53</v>
      </c>
      <c r="F68" s="50">
        <v>311759.46999999997</v>
      </c>
      <c r="G68" s="50">
        <v>234018.38</v>
      </c>
      <c r="H68" s="50">
        <v>143289.51999999999</v>
      </c>
      <c r="I68" s="50">
        <v>143821.51999999999</v>
      </c>
      <c r="J68" s="50">
        <v>149027.85999999999</v>
      </c>
      <c r="K68" s="50">
        <v>167480.14000000001</v>
      </c>
      <c r="L68" s="50">
        <v>247646.1</v>
      </c>
      <c r="M68" s="50">
        <v>483439.44</v>
      </c>
      <c r="N68" s="51">
        <v>556937.03</v>
      </c>
      <c r="O68" s="49">
        <v>594509.42000000004</v>
      </c>
      <c r="P68" s="50">
        <v>513405</v>
      </c>
      <c r="Q68" s="50">
        <v>470942</v>
      </c>
      <c r="R68" s="50">
        <v>317311</v>
      </c>
      <c r="S68" s="50">
        <v>172695</v>
      </c>
      <c r="T68" s="50">
        <v>129658</v>
      </c>
      <c r="U68" s="232">
        <v>138679</v>
      </c>
      <c r="V68" s="232">
        <v>128439</v>
      </c>
      <c r="W68" s="232">
        <v>158978</v>
      </c>
      <c r="X68" s="232">
        <v>256027</v>
      </c>
      <c r="Y68" s="232">
        <v>471727</v>
      </c>
      <c r="Z68" s="232">
        <v>643420</v>
      </c>
      <c r="AA68" s="232">
        <v>759766</v>
      </c>
      <c r="AB68" s="232">
        <v>730239</v>
      </c>
      <c r="AC68" s="51"/>
      <c r="AD68" s="52">
        <f>O68-C68</f>
        <v>-120702.33999999997</v>
      </c>
      <c r="AE68" s="53">
        <f>P68-D68</f>
        <v>-151082.84999999998</v>
      </c>
      <c r="AF68" s="53">
        <f>Q68-E68</f>
        <v>-110645.53000000003</v>
      </c>
      <c r="AG68" s="53">
        <f>R68-F68</f>
        <v>5551.5300000000279</v>
      </c>
      <c r="AH68" s="53">
        <f>S68-G68</f>
        <v>-61323.380000000005</v>
      </c>
      <c r="AI68" s="53">
        <f>T68-H68</f>
        <v>-13631.51999999999</v>
      </c>
      <c r="AJ68" s="53">
        <f>U68-I68</f>
        <v>-5142.5199999999895</v>
      </c>
      <c r="AK68" s="53">
        <f>V68-J68</f>
        <v>-20588.859999999986</v>
      </c>
      <c r="AL68" s="53">
        <f>W68-K68</f>
        <v>-8502.140000000014</v>
      </c>
      <c r="AM68" s="53">
        <f>X68-L68</f>
        <v>8380.8999999999942</v>
      </c>
      <c r="AN68" s="53">
        <f>Y68-M68</f>
        <v>-11712.440000000002</v>
      </c>
      <c r="AO68" s="53">
        <f>Z68-N68</f>
        <v>86482.969999999972</v>
      </c>
      <c r="AP68" s="53">
        <f>AA68-O68</f>
        <v>165256.57999999996</v>
      </c>
      <c r="AQ68" s="53">
        <f>AB68-P68</f>
        <v>216834</v>
      </c>
      <c r="AR68" s="54"/>
      <c r="AS68" s="76">
        <f>IF(ISERROR(GETPIVOTDATA("VALUE",'CRS WK pvt'!$I$2,"DT_FILE",AS$8,"CD_CO",AS$6,"TRIM_CAT",TRIM(B68),"TRIM_LINE",A64))=TRUE,0,GETPIVOTDATA("VALUE",'CRS WK pvt'!$I$2,"DT_FILE",AS$8,"CD_CO",AS$6,"TRIM_CAT",TRIM(B68),"TRIM_LINE",A64))</f>
        <v>730239</v>
      </c>
    </row>
    <row r="69" spans="1:45" s="47" customFormat="1" x14ac:dyDescent="0.35">
      <c r="A69" s="171"/>
      <c r="B69" s="254" t="s">
        <v>399</v>
      </c>
      <c r="C69" s="49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1"/>
      <c r="O69" s="49"/>
      <c r="P69" s="50"/>
      <c r="Q69" s="50"/>
      <c r="R69" s="50"/>
      <c r="S69" s="50"/>
      <c r="T69" s="50"/>
      <c r="U69" s="232"/>
      <c r="V69" s="232"/>
      <c r="W69" s="256">
        <f>W68-W70</f>
        <v>156522.67000000001</v>
      </c>
      <c r="X69" s="256">
        <f>X68-X70</f>
        <v>251060.36</v>
      </c>
      <c r="Y69" s="256">
        <f>Y68-Y70</f>
        <v>464349.06</v>
      </c>
      <c r="Z69" s="256">
        <f>Z68-Z70</f>
        <v>634222</v>
      </c>
      <c r="AA69" s="256">
        <v>750992.88</v>
      </c>
      <c r="AB69" s="256">
        <v>718621.76</v>
      </c>
      <c r="AC69" s="51"/>
      <c r="AD69" s="52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4"/>
      <c r="AS69" s="92">
        <f>AS68-AS70</f>
        <v>718621.76</v>
      </c>
    </row>
    <row r="70" spans="1:45" s="47" customFormat="1" x14ac:dyDescent="0.35">
      <c r="A70" s="171"/>
      <c r="B70" s="254" t="s">
        <v>400</v>
      </c>
      <c r="C70" s="49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1"/>
      <c r="O70" s="49"/>
      <c r="P70" s="50"/>
      <c r="Q70" s="50"/>
      <c r="R70" s="50"/>
      <c r="S70" s="50"/>
      <c r="T70" s="50"/>
      <c r="U70" s="232"/>
      <c r="V70" s="232"/>
      <c r="W70" s="256">
        <v>2455.33</v>
      </c>
      <c r="X70" s="256">
        <v>4966.6400000000003</v>
      </c>
      <c r="Y70" s="256">
        <v>7377.94</v>
      </c>
      <c r="Z70" s="256">
        <v>9198</v>
      </c>
      <c r="AA70" s="256">
        <v>8773.1200000000008</v>
      </c>
      <c r="AB70" s="256">
        <v>11617.24</v>
      </c>
      <c r="AC70" s="51"/>
      <c r="AD70" s="52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4"/>
      <c r="AS70" s="76">
        <f>GETPIVOTDATA("VALUE",'CRS ESCO pvt'!$I$3,"DATE_FILE",$AS$8,"COMPANY",$AS$6,"TRIM_CAT","Low Income Resdiential-ESCO","TRIM_LINE",A64)</f>
        <v>11617.24</v>
      </c>
    </row>
    <row r="71" spans="1:45" s="47" customFormat="1" x14ac:dyDescent="0.35">
      <c r="A71" s="171"/>
      <c r="B71" s="48" t="s">
        <v>39</v>
      </c>
      <c r="C71" s="49">
        <v>1060297.27</v>
      </c>
      <c r="D71" s="50">
        <v>1045960.9</v>
      </c>
      <c r="E71" s="50">
        <v>577912.6</v>
      </c>
      <c r="F71" s="50">
        <v>345320.16</v>
      </c>
      <c r="G71" s="50">
        <v>236003.34</v>
      </c>
      <c r="H71" s="50">
        <v>174691.13</v>
      </c>
      <c r="I71" s="50">
        <v>147929.17000000001</v>
      </c>
      <c r="J71" s="50">
        <v>149706.4</v>
      </c>
      <c r="K71" s="50">
        <v>200372.79</v>
      </c>
      <c r="L71" s="50">
        <v>430826.26</v>
      </c>
      <c r="M71" s="50">
        <v>585576.52</v>
      </c>
      <c r="N71" s="51">
        <v>1035168.98</v>
      </c>
      <c r="O71" s="49">
        <v>880387.18</v>
      </c>
      <c r="P71" s="50">
        <v>1186732</v>
      </c>
      <c r="Q71" s="50">
        <v>719045</v>
      </c>
      <c r="R71" s="50">
        <v>453129</v>
      </c>
      <c r="S71" s="50">
        <v>240701</v>
      </c>
      <c r="T71" s="50">
        <v>148759</v>
      </c>
      <c r="U71" s="232">
        <v>138876</v>
      </c>
      <c r="V71" s="232">
        <v>154864</v>
      </c>
      <c r="W71" s="232">
        <v>186354</v>
      </c>
      <c r="X71" s="232">
        <v>351596</v>
      </c>
      <c r="Y71" s="232">
        <v>745313</v>
      </c>
      <c r="Z71" s="232">
        <v>938332</v>
      </c>
      <c r="AA71" s="232">
        <v>830312</v>
      </c>
      <c r="AB71" s="232">
        <v>712392</v>
      </c>
      <c r="AC71" s="51"/>
      <c r="AD71" s="52">
        <f>O71-C71</f>
        <v>-179910.08999999997</v>
      </c>
      <c r="AE71" s="53">
        <f>P71-D71</f>
        <v>140771.09999999998</v>
      </c>
      <c r="AF71" s="53">
        <f>Q71-E71</f>
        <v>141132.40000000002</v>
      </c>
      <c r="AG71" s="53">
        <f>R71-F71</f>
        <v>107808.84000000003</v>
      </c>
      <c r="AH71" s="53">
        <f>S71-G71</f>
        <v>4697.6600000000035</v>
      </c>
      <c r="AI71" s="53">
        <f>T71-H71</f>
        <v>-25932.130000000005</v>
      </c>
      <c r="AJ71" s="53">
        <f>U71-I71</f>
        <v>-9053.1700000000128</v>
      </c>
      <c r="AK71" s="53">
        <f>V71-J71</f>
        <v>5157.6000000000058</v>
      </c>
      <c r="AL71" s="53">
        <f>W71-K71</f>
        <v>-14018.790000000008</v>
      </c>
      <c r="AM71" s="53">
        <f>X71-L71</f>
        <v>-79230.260000000009</v>
      </c>
      <c r="AN71" s="53">
        <f>Y71-M71</f>
        <v>159736.47999999998</v>
      </c>
      <c r="AO71" s="53">
        <f>Z71-N71</f>
        <v>-96836.979999999981</v>
      </c>
      <c r="AP71" s="53">
        <f>AA71-O71</f>
        <v>-50075.180000000051</v>
      </c>
      <c r="AQ71" s="53">
        <f>AB71-P71</f>
        <v>-474340</v>
      </c>
      <c r="AR71" s="54"/>
      <c r="AS71" s="76">
        <f>IF(ISERROR(GETPIVOTDATA("VALUE",'CRS WK pvt'!$I$2,"DT_FILE",AS$8,"CD_CO",AS$6,"TRIM_CAT",TRIM(B71),"TRIM_LINE",A64))=TRUE,0,GETPIVOTDATA("VALUE",'CRS WK pvt'!$I$2,"DT_FILE",AS$8,"CD_CO",AS$6,"TRIM_CAT",TRIM(B71),"TRIM_LINE",A64))</f>
        <v>712392</v>
      </c>
    </row>
    <row r="72" spans="1:45" s="47" customFormat="1" x14ac:dyDescent="0.35">
      <c r="A72" s="171"/>
      <c r="B72" s="48" t="s">
        <v>40</v>
      </c>
      <c r="C72" s="49">
        <v>810477.57</v>
      </c>
      <c r="D72" s="50">
        <v>699505.29</v>
      </c>
      <c r="E72" s="50">
        <v>288612.27</v>
      </c>
      <c r="F72" s="50">
        <v>163532.53</v>
      </c>
      <c r="G72" s="50">
        <v>99445</v>
      </c>
      <c r="H72" s="50">
        <v>158106.79</v>
      </c>
      <c r="I72" s="50">
        <v>97115.97</v>
      </c>
      <c r="J72" s="50">
        <v>41914.78</v>
      </c>
      <c r="K72" s="50">
        <v>77519.06</v>
      </c>
      <c r="L72" s="50">
        <v>314862.31</v>
      </c>
      <c r="M72" s="50">
        <v>311458.63</v>
      </c>
      <c r="N72" s="51">
        <v>446819.98</v>
      </c>
      <c r="O72" s="49">
        <v>404567.31</v>
      </c>
      <c r="P72" s="50">
        <v>452627</v>
      </c>
      <c r="Q72" s="50">
        <v>336805</v>
      </c>
      <c r="R72" s="50">
        <v>185151</v>
      </c>
      <c r="S72" s="50">
        <v>60669</v>
      </c>
      <c r="T72" s="50">
        <v>60917</v>
      </c>
      <c r="U72" s="232">
        <v>33644</v>
      </c>
      <c r="V72" s="232">
        <v>38987</v>
      </c>
      <c r="W72" s="232">
        <v>181188</v>
      </c>
      <c r="X72" s="232">
        <v>157456</v>
      </c>
      <c r="Y72" s="232">
        <v>378287</v>
      </c>
      <c r="Z72" s="232">
        <v>500660</v>
      </c>
      <c r="AA72" s="232">
        <v>393559</v>
      </c>
      <c r="AB72" s="232">
        <v>266922</v>
      </c>
      <c r="AC72" s="51"/>
      <c r="AD72" s="52">
        <f>O72-C72</f>
        <v>-405910.25999999995</v>
      </c>
      <c r="AE72" s="53">
        <f>P72-D72</f>
        <v>-246878.29000000004</v>
      </c>
      <c r="AF72" s="53">
        <f>Q72-E72</f>
        <v>48192.729999999981</v>
      </c>
      <c r="AG72" s="53">
        <f>R72-F72</f>
        <v>21618.47</v>
      </c>
      <c r="AH72" s="53">
        <f>S72-G72</f>
        <v>-38776</v>
      </c>
      <c r="AI72" s="53">
        <f>T72-H72</f>
        <v>-97189.790000000008</v>
      </c>
      <c r="AJ72" s="53">
        <f>U72-I72</f>
        <v>-63471.97</v>
      </c>
      <c r="AK72" s="53">
        <f>V72-J72</f>
        <v>-2927.7799999999988</v>
      </c>
      <c r="AL72" s="53">
        <f>W72-K72</f>
        <v>103668.94</v>
      </c>
      <c r="AM72" s="53">
        <f>X72-L72</f>
        <v>-157406.31</v>
      </c>
      <c r="AN72" s="53">
        <f>Y72-M72</f>
        <v>66828.37</v>
      </c>
      <c r="AO72" s="53">
        <f>Z72-N72</f>
        <v>53840.020000000019</v>
      </c>
      <c r="AP72" s="53">
        <f>AA72-O72</f>
        <v>-11008.309999999998</v>
      </c>
      <c r="AQ72" s="53">
        <f>AB72-P72</f>
        <v>-185705</v>
      </c>
      <c r="AR72" s="54"/>
      <c r="AS72" s="76">
        <f>IF(ISERROR(GETPIVOTDATA("VALUE",'CRS WK pvt'!$I$2,"DT_FILE",AS$8,"CD_CO",AS$6,"TRIM_CAT",TRIM(B72),"TRIM_LINE",A64))=TRUE,0,GETPIVOTDATA("VALUE",'CRS WK pvt'!$I$2,"DT_FILE",AS$8,"CD_CO",AS$6,"TRIM_CAT",TRIM(B72),"TRIM_LINE",A64))</f>
        <v>266922</v>
      </c>
    </row>
    <row r="73" spans="1:45" s="47" customFormat="1" x14ac:dyDescent="0.35">
      <c r="A73" s="171"/>
      <c r="B73" s="48" t="s">
        <v>41</v>
      </c>
      <c r="C73" s="49">
        <v>164886.22</v>
      </c>
      <c r="D73" s="50">
        <v>186237.98</v>
      </c>
      <c r="E73" s="50">
        <v>319584.59999999998</v>
      </c>
      <c r="F73" s="50">
        <v>66965.539999999994</v>
      </c>
      <c r="G73" s="50">
        <v>129777.41</v>
      </c>
      <c r="H73" s="50">
        <v>18708.580000000002</v>
      </c>
      <c r="I73" s="50">
        <v>42048.98</v>
      </c>
      <c r="J73" s="50">
        <v>10519.76</v>
      </c>
      <c r="K73" s="50">
        <v>127933.34</v>
      </c>
      <c r="L73" s="50">
        <v>72718.03</v>
      </c>
      <c r="M73" s="50">
        <v>45181.279999999999</v>
      </c>
      <c r="N73" s="51">
        <v>121320.44</v>
      </c>
      <c r="O73" s="49">
        <v>212963.63</v>
      </c>
      <c r="P73" s="50">
        <v>281301</v>
      </c>
      <c r="Q73" s="50">
        <v>173507</v>
      </c>
      <c r="R73" s="50">
        <v>159205</v>
      </c>
      <c r="S73" s="50">
        <v>169070</v>
      </c>
      <c r="T73" s="50">
        <v>88642</v>
      </c>
      <c r="U73" s="232">
        <v>83283</v>
      </c>
      <c r="V73" s="232">
        <v>107603</v>
      </c>
      <c r="W73" s="232">
        <v>72548</v>
      </c>
      <c r="X73" s="232">
        <v>134831</v>
      </c>
      <c r="Y73" s="232">
        <v>149412</v>
      </c>
      <c r="Z73" s="232">
        <v>190821</v>
      </c>
      <c r="AA73" s="232">
        <v>141823</v>
      </c>
      <c r="AB73" s="232">
        <v>106227</v>
      </c>
      <c r="AC73" s="51"/>
      <c r="AD73" s="52">
        <f>O73-C73</f>
        <v>48077.41</v>
      </c>
      <c r="AE73" s="53">
        <f>P73-D73</f>
        <v>95063.01999999999</v>
      </c>
      <c r="AF73" s="53">
        <f>Q73-E73</f>
        <v>-146077.59999999998</v>
      </c>
      <c r="AG73" s="53">
        <f>R73-F73</f>
        <v>92239.46</v>
      </c>
      <c r="AH73" s="53">
        <f>S73-G73</f>
        <v>39292.589999999997</v>
      </c>
      <c r="AI73" s="53">
        <f>T73-H73</f>
        <v>69933.42</v>
      </c>
      <c r="AJ73" s="53">
        <f>U73-I73</f>
        <v>41234.019999999997</v>
      </c>
      <c r="AK73" s="53">
        <f>V73-J73</f>
        <v>97083.24</v>
      </c>
      <c r="AL73" s="53">
        <f>W73-K73</f>
        <v>-55385.34</v>
      </c>
      <c r="AM73" s="53">
        <f>X73-L73</f>
        <v>62112.97</v>
      </c>
      <c r="AN73" s="53">
        <f>Y73-M73</f>
        <v>104230.72</v>
      </c>
      <c r="AO73" s="53">
        <f>Z73-N73</f>
        <v>69500.56</v>
      </c>
      <c r="AP73" s="53">
        <f>AA73-O73</f>
        <v>-71140.63</v>
      </c>
      <c r="AQ73" s="53">
        <f>AB73-P73</f>
        <v>-175074</v>
      </c>
      <c r="AR73" s="54"/>
      <c r="AS73" s="76">
        <f>IF(ISERROR(GETPIVOTDATA("VALUE",'CRS WK pvt'!$I$2,"DT_FILE",AS$8,"CD_CO",AS$6,"TRIM_CAT",TRIM(B73),"TRIM_LINE",A64))=TRUE,0,GETPIVOTDATA("VALUE",'CRS WK pvt'!$I$2,"DT_FILE",AS$8,"CD_CO",AS$6,"TRIM_CAT",TRIM(B73),"TRIM_LINE",A64))</f>
        <v>106227</v>
      </c>
    </row>
    <row r="74" spans="1:45" s="152" customFormat="1" x14ac:dyDescent="0.35">
      <c r="A74" s="172"/>
      <c r="B74" s="48" t="s">
        <v>42</v>
      </c>
      <c r="C74" s="164">
        <f t="shared" ref="C74:V74" si="34">SUM(C65:C73)</f>
        <v>7159239.5200000005</v>
      </c>
      <c r="D74" s="165">
        <f t="shared" si="34"/>
        <v>7005498.0500000007</v>
      </c>
      <c r="E74" s="165">
        <f t="shared" si="34"/>
        <v>4717446.3999999994</v>
      </c>
      <c r="F74" s="165">
        <f t="shared" si="34"/>
        <v>2689198.5799999996</v>
      </c>
      <c r="G74" s="165">
        <f t="shared" si="34"/>
        <v>2026823.3900000001</v>
      </c>
      <c r="H74" s="165">
        <f t="shared" si="34"/>
        <v>1386886.9500000002</v>
      </c>
      <c r="I74" s="165">
        <f t="shared" si="34"/>
        <v>1281164.56</v>
      </c>
      <c r="J74" s="165">
        <f t="shared" si="34"/>
        <v>1149869.94</v>
      </c>
      <c r="K74" s="165">
        <f t="shared" si="34"/>
        <v>1526893.9300000002</v>
      </c>
      <c r="L74" s="165">
        <f t="shared" si="34"/>
        <v>2625283.38</v>
      </c>
      <c r="M74" s="165">
        <f t="shared" si="34"/>
        <v>4055390.32</v>
      </c>
      <c r="N74" s="166">
        <f t="shared" si="34"/>
        <v>5660846.6900000004</v>
      </c>
      <c r="O74" s="164">
        <f t="shared" si="34"/>
        <v>5965717.8599999994</v>
      </c>
      <c r="P74" s="165">
        <f t="shared" si="34"/>
        <v>5919652</v>
      </c>
      <c r="Q74" s="165">
        <f t="shared" si="34"/>
        <v>4648207</v>
      </c>
      <c r="R74" s="165">
        <f t="shared" si="34"/>
        <v>3302551</v>
      </c>
      <c r="S74" s="165">
        <f t="shared" si="34"/>
        <v>1649327</v>
      </c>
      <c r="T74" s="165">
        <f t="shared" si="34"/>
        <v>1281443</v>
      </c>
      <c r="U74" s="165">
        <f t="shared" si="34"/>
        <v>1196253</v>
      </c>
      <c r="V74" s="165">
        <f t="shared" si="34"/>
        <v>1298469</v>
      </c>
      <c r="W74" s="165">
        <f>SUM(W65+W68+W71+W72+W73)</f>
        <v>1506702</v>
      </c>
      <c r="X74" s="165">
        <f>SUM(X65+X68+X71+X72+X73)</f>
        <v>2437532</v>
      </c>
      <c r="Y74" s="165">
        <v>4285709</v>
      </c>
      <c r="Z74" s="233">
        <v>5911548</v>
      </c>
      <c r="AA74" s="233">
        <v>6243569</v>
      </c>
      <c r="AB74" s="233">
        <v>5386494</v>
      </c>
      <c r="AC74" s="166"/>
      <c r="AD74" s="55">
        <f>SUM(AD65:AD73)</f>
        <v>-1193521.6600000004</v>
      </c>
      <c r="AE74" s="167">
        <f t="shared" ref="AE74:AG74" si="35">SUM(AE65:AE73)</f>
        <v>-1085846.0500000003</v>
      </c>
      <c r="AF74" s="167">
        <f t="shared" si="35"/>
        <v>-69239.399999999907</v>
      </c>
      <c r="AG74" s="167">
        <f t="shared" si="35"/>
        <v>613352.42000000016</v>
      </c>
      <c r="AH74" s="167">
        <f t="shared" ref="AH74:AI74" si="36">SUM(AH65:AH73)</f>
        <v>-377496.39</v>
      </c>
      <c r="AI74" s="167">
        <f t="shared" si="36"/>
        <v>-105443.95000000006</v>
      </c>
      <c r="AJ74" s="167">
        <f t="shared" ref="AJ74:AK74" si="37">SUM(AJ65:AJ73)</f>
        <v>-84911.560000000056</v>
      </c>
      <c r="AK74" s="167">
        <f t="shared" si="37"/>
        <v>148599.06</v>
      </c>
      <c r="AL74" s="167">
        <f t="shared" ref="AL74:AM74" si="38">SUM(AL65:AL73)</f>
        <v>-20191.929999999993</v>
      </c>
      <c r="AM74" s="167">
        <f t="shared" si="38"/>
        <v>-187751.37999999995</v>
      </c>
      <c r="AN74" s="167">
        <f t="shared" ref="AN74:AO74" si="39">SUM(AN65:AN73)</f>
        <v>230318.67999999979</v>
      </c>
      <c r="AO74" s="167">
        <f t="shared" si="39"/>
        <v>250701.31000000023</v>
      </c>
      <c r="AP74" s="167">
        <f t="shared" ref="AP74:AQ74" si="40">SUM(AP65:AP73)</f>
        <v>277851.14000000007</v>
      </c>
      <c r="AQ74" s="167">
        <f t="shared" si="40"/>
        <v>-533158</v>
      </c>
      <c r="AR74" s="168"/>
      <c r="AS74" s="162">
        <f>AS65+AS68+AS71+AS72+AS73</f>
        <v>5386494</v>
      </c>
    </row>
    <row r="75" spans="1:45" s="47" customFormat="1" x14ac:dyDescent="0.35">
      <c r="A75" s="171">
        <f>+A64+1</f>
        <v>7</v>
      </c>
      <c r="B75" s="56" t="s">
        <v>30</v>
      </c>
      <c r="C75" s="5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9"/>
      <c r="O75" s="57"/>
      <c r="P75" s="58"/>
      <c r="Q75" s="58"/>
      <c r="R75" s="58"/>
      <c r="S75" s="58"/>
      <c r="T75" s="58"/>
      <c r="U75" s="234"/>
      <c r="V75" s="234"/>
      <c r="W75" s="234"/>
      <c r="X75" s="234"/>
      <c r="Y75" s="234"/>
      <c r="Z75" s="234"/>
      <c r="AA75" s="234"/>
      <c r="AB75" s="234"/>
      <c r="AC75" s="59"/>
      <c r="AD75" s="60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2"/>
      <c r="AS75" s="60"/>
    </row>
    <row r="76" spans="1:45" s="47" customFormat="1" x14ac:dyDescent="0.35">
      <c r="A76" s="171"/>
      <c r="B76" s="48" t="s">
        <v>37</v>
      </c>
      <c r="C76" s="49">
        <v>2218073.6800000002</v>
      </c>
      <c r="D76" s="50">
        <v>2702108.08</v>
      </c>
      <c r="E76" s="50">
        <v>2639332.23</v>
      </c>
      <c r="F76" s="50">
        <v>1848660.28</v>
      </c>
      <c r="G76" s="50">
        <v>1154899.3600000001</v>
      </c>
      <c r="H76" s="50">
        <v>732567.9</v>
      </c>
      <c r="I76" s="50">
        <v>509409.61</v>
      </c>
      <c r="J76" s="50">
        <v>453777.43</v>
      </c>
      <c r="K76" s="50">
        <v>423061.69</v>
      </c>
      <c r="L76" s="50">
        <v>508452.06</v>
      </c>
      <c r="M76" s="50">
        <v>916544.92</v>
      </c>
      <c r="N76" s="51">
        <v>1632334.24</v>
      </c>
      <c r="O76" s="49">
        <v>2177262.0699999998</v>
      </c>
      <c r="P76" s="50">
        <v>2591441</v>
      </c>
      <c r="Q76" s="50">
        <v>2177907</v>
      </c>
      <c r="R76" s="50">
        <v>2000706</v>
      </c>
      <c r="S76" s="50">
        <v>1403302</v>
      </c>
      <c r="T76" s="50">
        <v>707296</v>
      </c>
      <c r="U76" s="232">
        <v>570653</v>
      </c>
      <c r="V76" s="232">
        <v>507079</v>
      </c>
      <c r="W76" s="232">
        <v>513880</v>
      </c>
      <c r="X76" s="232">
        <v>570281</v>
      </c>
      <c r="Y76" s="232">
        <v>885704</v>
      </c>
      <c r="Z76" s="232">
        <v>1622896</v>
      </c>
      <c r="AA76" s="232">
        <v>2299124</v>
      </c>
      <c r="AB76" s="232">
        <v>2575990</v>
      </c>
      <c r="AC76" s="51"/>
      <c r="AD76" s="52">
        <f>O76-C76</f>
        <v>-40811.610000000335</v>
      </c>
      <c r="AE76" s="53">
        <f>P76-D76</f>
        <v>-110667.08000000007</v>
      </c>
      <c r="AF76" s="53">
        <f>Q76-E76</f>
        <v>-461425.23</v>
      </c>
      <c r="AG76" s="53">
        <f>R76-F76</f>
        <v>152045.71999999997</v>
      </c>
      <c r="AH76" s="53">
        <f>S76-G76</f>
        <v>248402.6399999999</v>
      </c>
      <c r="AI76" s="53">
        <f>T76-H76</f>
        <v>-25271.900000000023</v>
      </c>
      <c r="AJ76" s="53">
        <f>U76-I76</f>
        <v>61243.390000000014</v>
      </c>
      <c r="AK76" s="53">
        <f>V76-J76</f>
        <v>53301.570000000007</v>
      </c>
      <c r="AL76" s="53">
        <f>W76-K76</f>
        <v>90818.31</v>
      </c>
      <c r="AM76" s="53">
        <f>X76-L76</f>
        <v>61828.94</v>
      </c>
      <c r="AN76" s="53">
        <f>Y76-M76</f>
        <v>-30840.920000000042</v>
      </c>
      <c r="AO76" s="53">
        <f>Z76-N76</f>
        <v>-9438.2399999999907</v>
      </c>
      <c r="AP76" s="53">
        <f>AA76-O76</f>
        <v>121861.93000000017</v>
      </c>
      <c r="AQ76" s="53">
        <f>AB76-P76</f>
        <v>-15451</v>
      </c>
      <c r="AR76" s="54"/>
      <c r="AS76" s="76">
        <f>IF(ISERROR(GETPIVOTDATA("VALUE",'CRS WK pvt'!$I$2,"DT_FILE",AS$8,"CD_CO",AS$6,"TRIM_CAT",TRIM(B76),"TRIM_LINE",A75))=TRUE,0,GETPIVOTDATA("VALUE",'CRS WK pvt'!$I$2,"DT_FILE",AS$8,"CD_CO",AS$6,"TRIM_CAT",TRIM(B76),"TRIM_LINE",A75))</f>
        <v>2575990</v>
      </c>
    </row>
    <row r="77" spans="1:45" s="47" customFormat="1" x14ac:dyDescent="0.35">
      <c r="A77" s="171"/>
      <c r="B77" s="254" t="s">
        <v>399</v>
      </c>
      <c r="C77" s="49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1"/>
      <c r="O77" s="49"/>
      <c r="P77" s="50"/>
      <c r="Q77" s="50"/>
      <c r="R77" s="50"/>
      <c r="S77" s="50"/>
      <c r="T77" s="50"/>
      <c r="U77" s="232"/>
      <c r="V77" s="232"/>
      <c r="W77" s="256">
        <f>W76-W78</f>
        <v>510420.87</v>
      </c>
      <c r="X77" s="256">
        <f>X76-X78</f>
        <v>565906.06999999995</v>
      </c>
      <c r="Y77" s="256">
        <f>Y76-Y78</f>
        <v>878312.08</v>
      </c>
      <c r="Z77" s="256">
        <f>Z76-Z78</f>
        <v>1609544</v>
      </c>
      <c r="AA77" s="256">
        <v>2278995.2999999998</v>
      </c>
      <c r="AB77" s="256">
        <v>2557909.9700000002</v>
      </c>
      <c r="AC77" s="51"/>
      <c r="AD77" s="52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4"/>
      <c r="AS77" s="92">
        <f>AS76-AS78</f>
        <v>2557909.9700000002</v>
      </c>
    </row>
    <row r="78" spans="1:45" s="47" customFormat="1" x14ac:dyDescent="0.35">
      <c r="A78" s="171"/>
      <c r="B78" s="254" t="s">
        <v>400</v>
      </c>
      <c r="C78" s="49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1"/>
      <c r="O78" s="49"/>
      <c r="P78" s="50"/>
      <c r="Q78" s="50"/>
      <c r="R78" s="50"/>
      <c r="S78" s="50"/>
      <c r="T78" s="50"/>
      <c r="U78" s="232"/>
      <c r="V78" s="232"/>
      <c r="W78" s="256">
        <v>3459.13</v>
      </c>
      <c r="X78" s="256">
        <v>4374.93</v>
      </c>
      <c r="Y78" s="256">
        <v>7391.92</v>
      </c>
      <c r="Z78" s="256">
        <v>13352</v>
      </c>
      <c r="AA78" s="256">
        <v>20128.7</v>
      </c>
      <c r="AB78" s="256">
        <v>18080.03</v>
      </c>
      <c r="AC78" s="51"/>
      <c r="AD78" s="52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4"/>
      <c r="AS78" s="76">
        <f>GETPIVOTDATA("VALUE",'CRS ESCO pvt'!$I$3,"DATE_FILE",$AS$8,"COMPANY",$AS$6,"TRIM_CAT","Resdiential-ESCO","TRIM_LINE",A75)</f>
        <v>18080.03</v>
      </c>
    </row>
    <row r="79" spans="1:45" s="47" customFormat="1" x14ac:dyDescent="0.35">
      <c r="A79" s="171"/>
      <c r="B79" s="48" t="s">
        <v>38</v>
      </c>
      <c r="C79" s="49">
        <v>466359.18</v>
      </c>
      <c r="D79" s="50">
        <v>567199.13</v>
      </c>
      <c r="E79" s="50">
        <v>530819.51</v>
      </c>
      <c r="F79" s="50">
        <v>441667.35</v>
      </c>
      <c r="G79" s="50">
        <v>296046.98</v>
      </c>
      <c r="H79" s="50">
        <v>186155.63</v>
      </c>
      <c r="I79" s="50">
        <v>112139.78</v>
      </c>
      <c r="J79" s="50">
        <v>113902.01</v>
      </c>
      <c r="K79" s="50">
        <v>113932.71</v>
      </c>
      <c r="L79" s="50">
        <v>128892.47</v>
      </c>
      <c r="M79" s="50">
        <v>198661.94</v>
      </c>
      <c r="N79" s="51">
        <v>408835.39</v>
      </c>
      <c r="O79" s="49">
        <v>451703.35</v>
      </c>
      <c r="P79" s="50">
        <v>502106</v>
      </c>
      <c r="Q79" s="50">
        <v>403351</v>
      </c>
      <c r="R79" s="50">
        <v>368597</v>
      </c>
      <c r="S79" s="50">
        <v>270724</v>
      </c>
      <c r="T79" s="50">
        <v>153588</v>
      </c>
      <c r="U79" s="232">
        <v>115392</v>
      </c>
      <c r="V79" s="232">
        <v>120055</v>
      </c>
      <c r="W79" s="232">
        <v>117455</v>
      </c>
      <c r="X79" s="232">
        <v>138839</v>
      </c>
      <c r="Y79" s="232">
        <v>206245</v>
      </c>
      <c r="Z79" s="232">
        <v>400733</v>
      </c>
      <c r="AA79" s="232">
        <v>550677</v>
      </c>
      <c r="AB79" s="232">
        <v>621518</v>
      </c>
      <c r="AC79" s="51"/>
      <c r="AD79" s="52">
        <f>O79-C79</f>
        <v>-14655.830000000016</v>
      </c>
      <c r="AE79" s="53">
        <f>P79-D79</f>
        <v>-65093.130000000005</v>
      </c>
      <c r="AF79" s="53">
        <f>Q79-E79</f>
        <v>-127468.51000000001</v>
      </c>
      <c r="AG79" s="53">
        <f>R79-F79</f>
        <v>-73070.349999999977</v>
      </c>
      <c r="AH79" s="53">
        <f>S79-G79</f>
        <v>-25322.979999999981</v>
      </c>
      <c r="AI79" s="53">
        <f>T79-H79</f>
        <v>-32567.630000000005</v>
      </c>
      <c r="AJ79" s="53">
        <f>U79-I79</f>
        <v>3252.2200000000012</v>
      </c>
      <c r="AK79" s="53">
        <f>V79-J79</f>
        <v>6152.9900000000052</v>
      </c>
      <c r="AL79" s="53">
        <f>W79-K79</f>
        <v>3522.2899999999936</v>
      </c>
      <c r="AM79" s="53">
        <f>X79-L79</f>
        <v>9946.5299999999988</v>
      </c>
      <c r="AN79" s="53">
        <f>Y79-M79</f>
        <v>7583.0599999999977</v>
      </c>
      <c r="AO79" s="53">
        <f>Z79-N79</f>
        <v>-8102.390000000014</v>
      </c>
      <c r="AP79" s="53">
        <f>AA79-O79</f>
        <v>98973.650000000023</v>
      </c>
      <c r="AQ79" s="53">
        <f>AB79-P79</f>
        <v>119412</v>
      </c>
      <c r="AR79" s="54"/>
      <c r="AS79" s="76">
        <f>IF(ISERROR(GETPIVOTDATA("VALUE",'CRS WK pvt'!$I$2,"DT_FILE",AS$8,"CD_CO",AS$6,"TRIM_CAT",TRIM(B79),"TRIM_LINE",A75))=TRUE,0,GETPIVOTDATA("VALUE",'CRS WK pvt'!$I$2,"DT_FILE",AS$8,"CD_CO",AS$6,"TRIM_CAT",TRIM(B79),"TRIM_LINE",A75))</f>
        <v>621518</v>
      </c>
    </row>
    <row r="80" spans="1:45" s="47" customFormat="1" x14ac:dyDescent="0.35">
      <c r="A80" s="171"/>
      <c r="B80" s="254" t="s">
        <v>399</v>
      </c>
      <c r="C80" s="49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1"/>
      <c r="O80" s="49"/>
      <c r="P80" s="50"/>
      <c r="Q80" s="50"/>
      <c r="R80" s="50"/>
      <c r="S80" s="50"/>
      <c r="T80" s="50"/>
      <c r="U80" s="232"/>
      <c r="V80" s="232"/>
      <c r="W80" s="256">
        <f>W79-W81</f>
        <v>116217.85</v>
      </c>
      <c r="X80" s="256">
        <f>X79-X81</f>
        <v>137289.88</v>
      </c>
      <c r="Y80" s="256">
        <f>Y79-Y81</f>
        <v>203334.2</v>
      </c>
      <c r="Z80" s="256">
        <f>Z79-Z81</f>
        <v>395869</v>
      </c>
      <c r="AA80" s="256">
        <v>544491.93000000005</v>
      </c>
      <c r="AB80" s="256">
        <v>615188.81000000006</v>
      </c>
      <c r="AC80" s="51"/>
      <c r="AD80" s="52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4"/>
      <c r="AS80" s="92">
        <f>AS79-AS81</f>
        <v>615188.81000000006</v>
      </c>
    </row>
    <row r="81" spans="1:45" s="47" customFormat="1" x14ac:dyDescent="0.35">
      <c r="A81" s="171"/>
      <c r="B81" s="254" t="s">
        <v>400</v>
      </c>
      <c r="C81" s="49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1"/>
      <c r="O81" s="49"/>
      <c r="P81" s="50"/>
      <c r="Q81" s="50"/>
      <c r="R81" s="50"/>
      <c r="S81" s="50"/>
      <c r="T81" s="50"/>
      <c r="U81" s="232"/>
      <c r="V81" s="232"/>
      <c r="W81" s="256">
        <v>1237.1500000000001</v>
      </c>
      <c r="X81" s="256">
        <v>1549.12</v>
      </c>
      <c r="Y81" s="256">
        <v>2910.8</v>
      </c>
      <c r="Z81" s="256">
        <v>4864</v>
      </c>
      <c r="AA81" s="256">
        <v>6185.07</v>
      </c>
      <c r="AB81" s="256">
        <v>6329.19</v>
      </c>
      <c r="AC81" s="51"/>
      <c r="AD81" s="52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4"/>
      <c r="AS81" s="76">
        <f>GETPIVOTDATA("VALUE",'CRS ESCO pvt'!$I$3,"DATE_FILE",$AS$8,"COMPANY",$AS$6,"TRIM_CAT","Low Income Resdiential-ESCO","TRIM_LINE",A75)</f>
        <v>6329.19</v>
      </c>
    </row>
    <row r="82" spans="1:45" s="47" customFormat="1" x14ac:dyDescent="0.35">
      <c r="A82" s="171"/>
      <c r="B82" s="48" t="s">
        <v>39</v>
      </c>
      <c r="C82" s="49">
        <v>315212.65999999997</v>
      </c>
      <c r="D82" s="50">
        <v>406900.4</v>
      </c>
      <c r="E82" s="50">
        <v>419093.34</v>
      </c>
      <c r="F82" s="50">
        <v>278005.14</v>
      </c>
      <c r="G82" s="50">
        <v>167665.54999999999</v>
      </c>
      <c r="H82" s="50">
        <v>102040.07</v>
      </c>
      <c r="I82" s="50">
        <v>90019.07</v>
      </c>
      <c r="J82" s="50">
        <v>66558.75</v>
      </c>
      <c r="K82" s="50">
        <v>72424.88</v>
      </c>
      <c r="L82" s="50">
        <v>89038.46</v>
      </c>
      <c r="M82" s="50">
        <v>129836.15</v>
      </c>
      <c r="N82" s="51">
        <v>253629.68</v>
      </c>
      <c r="O82" s="49">
        <v>489282.86</v>
      </c>
      <c r="P82" s="50">
        <v>558399</v>
      </c>
      <c r="Q82" s="50">
        <v>494500</v>
      </c>
      <c r="R82" s="50">
        <v>391998</v>
      </c>
      <c r="S82" s="50">
        <v>206919</v>
      </c>
      <c r="T82" s="50">
        <v>178811</v>
      </c>
      <c r="U82" s="232">
        <v>79638</v>
      </c>
      <c r="V82" s="232">
        <v>75343</v>
      </c>
      <c r="W82" s="232">
        <v>80890</v>
      </c>
      <c r="X82" s="232">
        <v>81105</v>
      </c>
      <c r="Y82" s="232">
        <v>151295</v>
      </c>
      <c r="Z82" s="232">
        <v>251349</v>
      </c>
      <c r="AA82" s="232">
        <v>306234</v>
      </c>
      <c r="AB82" s="232">
        <v>346352</v>
      </c>
      <c r="AC82" s="51"/>
      <c r="AD82" s="52">
        <f>O82-C82</f>
        <v>174070.2</v>
      </c>
      <c r="AE82" s="53">
        <f>P82-D82</f>
        <v>151498.59999999998</v>
      </c>
      <c r="AF82" s="53">
        <f>Q82-E82</f>
        <v>75406.659999999974</v>
      </c>
      <c r="AG82" s="53">
        <f>R82-F82</f>
        <v>113992.85999999999</v>
      </c>
      <c r="AH82" s="53">
        <f>S82-G82</f>
        <v>39253.450000000012</v>
      </c>
      <c r="AI82" s="53">
        <f>T82-H82</f>
        <v>76770.929999999993</v>
      </c>
      <c r="AJ82" s="53">
        <f>U82-I82</f>
        <v>-10381.070000000007</v>
      </c>
      <c r="AK82" s="53">
        <f>V82-J82</f>
        <v>8784.25</v>
      </c>
      <c r="AL82" s="53">
        <f>W82-K82</f>
        <v>8465.1199999999953</v>
      </c>
      <c r="AM82" s="53">
        <f>X82-L82</f>
        <v>-7933.4600000000064</v>
      </c>
      <c r="AN82" s="53">
        <f>Y82-M82</f>
        <v>21458.850000000006</v>
      </c>
      <c r="AO82" s="53">
        <f>Z82-N82</f>
        <v>-2280.679999999993</v>
      </c>
      <c r="AP82" s="53">
        <f>AA82-O82</f>
        <v>-183048.86</v>
      </c>
      <c r="AQ82" s="53">
        <f>AB82-P82</f>
        <v>-212047</v>
      </c>
      <c r="AR82" s="54"/>
      <c r="AS82" s="76">
        <f>IF(ISERROR(GETPIVOTDATA("VALUE",'CRS WK pvt'!$I$2,"DT_FILE",AS$8,"CD_CO",AS$6,"TRIM_CAT",TRIM(B82),"TRIM_LINE",A75))=TRUE,0,GETPIVOTDATA("VALUE",'CRS WK pvt'!$I$2,"DT_FILE",AS$8,"CD_CO",AS$6,"TRIM_CAT",TRIM(B82),"TRIM_LINE",A75))</f>
        <v>346352</v>
      </c>
    </row>
    <row r="83" spans="1:45" s="47" customFormat="1" x14ac:dyDescent="0.35">
      <c r="A83" s="171"/>
      <c r="B83" s="48" t="s">
        <v>40</v>
      </c>
      <c r="C83" s="49">
        <v>213292.71</v>
      </c>
      <c r="D83" s="50">
        <v>196599.15</v>
      </c>
      <c r="E83" s="50">
        <v>335365.34999999998</v>
      </c>
      <c r="F83" s="50">
        <v>170488.44</v>
      </c>
      <c r="G83" s="50">
        <v>86010.23</v>
      </c>
      <c r="H83" s="50">
        <v>41858.6</v>
      </c>
      <c r="I83" s="50">
        <v>141485.06</v>
      </c>
      <c r="J83" s="50">
        <v>18714.27</v>
      </c>
      <c r="K83" s="50">
        <v>17514.04</v>
      </c>
      <c r="L83" s="50">
        <v>24228.639999999999</v>
      </c>
      <c r="M83" s="50">
        <v>143098.92000000001</v>
      </c>
      <c r="N83" s="51">
        <v>94006.36</v>
      </c>
      <c r="O83" s="49">
        <v>215933.23</v>
      </c>
      <c r="P83" s="50">
        <v>194504</v>
      </c>
      <c r="Q83" s="50">
        <v>180308</v>
      </c>
      <c r="R83" s="50">
        <v>145473</v>
      </c>
      <c r="S83" s="50">
        <v>71640</v>
      </c>
      <c r="T83" s="50">
        <v>31014</v>
      </c>
      <c r="U83" s="232">
        <v>30084</v>
      </c>
      <c r="V83" s="232">
        <v>16506</v>
      </c>
      <c r="W83" s="232">
        <v>16260</v>
      </c>
      <c r="X83" s="232">
        <v>116585</v>
      </c>
      <c r="Y83" s="232">
        <v>39313</v>
      </c>
      <c r="Z83" s="232">
        <v>100451</v>
      </c>
      <c r="AA83" s="232">
        <v>99626</v>
      </c>
      <c r="AB83" s="232">
        <v>80945</v>
      </c>
      <c r="AC83" s="51"/>
      <c r="AD83" s="52">
        <f>O83-C83</f>
        <v>2640.5200000000186</v>
      </c>
      <c r="AE83" s="53">
        <f>P83-D83</f>
        <v>-2095.1499999999942</v>
      </c>
      <c r="AF83" s="53">
        <f>Q83-E83</f>
        <v>-155057.34999999998</v>
      </c>
      <c r="AG83" s="53">
        <f>R83-F83</f>
        <v>-25015.440000000002</v>
      </c>
      <c r="AH83" s="53">
        <f>S83-G83</f>
        <v>-14370.229999999996</v>
      </c>
      <c r="AI83" s="53">
        <f>T83-H83</f>
        <v>-10844.599999999999</v>
      </c>
      <c r="AJ83" s="53">
        <f>U83-I83</f>
        <v>-111401.06</v>
      </c>
      <c r="AK83" s="53">
        <f>V83-J83</f>
        <v>-2208.2700000000004</v>
      </c>
      <c r="AL83" s="53">
        <f>W83-K83</f>
        <v>-1254.0400000000009</v>
      </c>
      <c r="AM83" s="53">
        <f>X83-L83</f>
        <v>92356.36</v>
      </c>
      <c r="AN83" s="53">
        <f>Y83-M83</f>
        <v>-103785.92000000001</v>
      </c>
      <c r="AO83" s="53">
        <f>Z83-N83</f>
        <v>6444.6399999999994</v>
      </c>
      <c r="AP83" s="53">
        <f>AA83-O83</f>
        <v>-116307.23000000001</v>
      </c>
      <c r="AQ83" s="53">
        <f>AB83-P83</f>
        <v>-113559</v>
      </c>
      <c r="AR83" s="54"/>
      <c r="AS83" s="76">
        <f>IF(ISERROR(GETPIVOTDATA("VALUE",'CRS WK pvt'!$I$2,"DT_FILE",AS$8,"CD_CO",AS$6,"TRIM_CAT",TRIM(B83),"TRIM_LINE",A75))=TRUE,0,GETPIVOTDATA("VALUE",'CRS WK pvt'!$I$2,"DT_FILE",AS$8,"CD_CO",AS$6,"TRIM_CAT",TRIM(B83),"TRIM_LINE",A75))</f>
        <v>80945</v>
      </c>
    </row>
    <row r="84" spans="1:45" s="47" customFormat="1" x14ac:dyDescent="0.35">
      <c r="A84" s="171"/>
      <c r="B84" s="48" t="s">
        <v>41</v>
      </c>
      <c r="C84" s="49">
        <v>54905.47</v>
      </c>
      <c r="D84" s="50">
        <v>73185.759999999995</v>
      </c>
      <c r="E84" s="50">
        <v>55643.01</v>
      </c>
      <c r="F84" s="50">
        <v>63297.51</v>
      </c>
      <c r="G84" s="50">
        <v>29099.01</v>
      </c>
      <c r="H84" s="50">
        <v>48047.78</v>
      </c>
      <c r="I84" s="50">
        <v>8128.58</v>
      </c>
      <c r="J84" s="50">
        <v>823.46</v>
      </c>
      <c r="K84" s="50">
        <v>0</v>
      </c>
      <c r="L84" s="50">
        <v>56724.89</v>
      </c>
      <c r="M84" s="50">
        <v>10097.83</v>
      </c>
      <c r="N84" s="51">
        <v>11419.15</v>
      </c>
      <c r="O84" s="49">
        <v>55229</v>
      </c>
      <c r="P84" s="50">
        <v>22718</v>
      </c>
      <c r="Q84" s="50">
        <v>21021</v>
      </c>
      <c r="R84" s="50">
        <v>20373</v>
      </c>
      <c r="S84" s="50">
        <v>28993</v>
      </c>
      <c r="T84" s="50">
        <v>60414</v>
      </c>
      <c r="U84" s="232">
        <v>10759</v>
      </c>
      <c r="V84" s="232">
        <v>38733</v>
      </c>
      <c r="W84" s="232">
        <v>30496</v>
      </c>
      <c r="X84" s="232">
        <v>14296</v>
      </c>
      <c r="Y84" s="232">
        <v>44523</v>
      </c>
      <c r="Z84" s="232">
        <v>67308</v>
      </c>
      <c r="AA84" s="232">
        <v>68484</v>
      </c>
      <c r="AB84" s="232">
        <v>29099</v>
      </c>
      <c r="AC84" s="51"/>
      <c r="AD84" s="52">
        <f>O84-C84</f>
        <v>323.52999999999884</v>
      </c>
      <c r="AE84" s="53">
        <f>P84-D84</f>
        <v>-50467.759999999995</v>
      </c>
      <c r="AF84" s="53">
        <f>Q84-E84</f>
        <v>-34622.01</v>
      </c>
      <c r="AG84" s="53">
        <f>R84-F84</f>
        <v>-42924.51</v>
      </c>
      <c r="AH84" s="53">
        <f>S84-G84</f>
        <v>-106.0099999999984</v>
      </c>
      <c r="AI84" s="53">
        <f>T84-H84</f>
        <v>12366.220000000001</v>
      </c>
      <c r="AJ84" s="53">
        <f>U84-I84</f>
        <v>2630.42</v>
      </c>
      <c r="AK84" s="53">
        <f>V84-J84</f>
        <v>37909.54</v>
      </c>
      <c r="AL84" s="53">
        <f>W84-K84</f>
        <v>30496</v>
      </c>
      <c r="AM84" s="53">
        <f>X84-L84</f>
        <v>-42428.89</v>
      </c>
      <c r="AN84" s="53">
        <f>Y84-M84</f>
        <v>34425.17</v>
      </c>
      <c r="AO84" s="53">
        <f>Z84-N84</f>
        <v>55888.85</v>
      </c>
      <c r="AP84" s="53">
        <f>AA84-O84</f>
        <v>13255</v>
      </c>
      <c r="AQ84" s="53">
        <f>AB84-P84</f>
        <v>6381</v>
      </c>
      <c r="AR84" s="54"/>
      <c r="AS84" s="76">
        <f>IF(ISERROR(GETPIVOTDATA("VALUE",'CRS WK pvt'!$I$2,"DT_FILE",AS$8,"CD_CO",AS$6,"TRIM_CAT",TRIM(B84),"TRIM_LINE",A75))=TRUE,0,GETPIVOTDATA("VALUE",'CRS WK pvt'!$I$2,"DT_FILE",AS$8,"CD_CO",AS$6,"TRIM_CAT",TRIM(B84),"TRIM_LINE",A75))</f>
        <v>29099</v>
      </c>
    </row>
    <row r="85" spans="1:45" s="152" customFormat="1" x14ac:dyDescent="0.35">
      <c r="A85" s="172"/>
      <c r="B85" s="48" t="s">
        <v>42</v>
      </c>
      <c r="C85" s="164">
        <f>SUM(C76:C84)</f>
        <v>3267843.7000000007</v>
      </c>
      <c r="D85" s="165">
        <f t="shared" ref="D85:P85" si="41">SUM(D76:D84)</f>
        <v>3945992.5199999996</v>
      </c>
      <c r="E85" s="165">
        <f t="shared" si="41"/>
        <v>3980253.44</v>
      </c>
      <c r="F85" s="165">
        <f t="shared" si="41"/>
        <v>2802118.7199999997</v>
      </c>
      <c r="G85" s="165">
        <f t="shared" si="41"/>
        <v>1733721.1300000001</v>
      </c>
      <c r="H85" s="165">
        <f t="shared" si="41"/>
        <v>1110669.9800000002</v>
      </c>
      <c r="I85" s="165">
        <f t="shared" si="41"/>
        <v>861182.1</v>
      </c>
      <c r="J85" s="165">
        <f t="shared" si="41"/>
        <v>653775.91999999993</v>
      </c>
      <c r="K85" s="165">
        <f t="shared" si="41"/>
        <v>626933.32000000007</v>
      </c>
      <c r="L85" s="165">
        <f t="shared" si="41"/>
        <v>807336.52</v>
      </c>
      <c r="M85" s="165">
        <f t="shared" si="41"/>
        <v>1398239.76</v>
      </c>
      <c r="N85" s="166">
        <f t="shared" si="41"/>
        <v>2400224.8199999998</v>
      </c>
      <c r="O85" s="164">
        <f t="shared" si="41"/>
        <v>3389410.51</v>
      </c>
      <c r="P85" s="165">
        <f t="shared" si="41"/>
        <v>3869168</v>
      </c>
      <c r="Q85" s="165">
        <f t="shared" ref="Q85:V85" si="42">SUM(Q76:Q84)</f>
        <v>3277087</v>
      </c>
      <c r="R85" s="165">
        <f t="shared" si="42"/>
        <v>2927147</v>
      </c>
      <c r="S85" s="165">
        <f t="shared" si="42"/>
        <v>1981578</v>
      </c>
      <c r="T85" s="165">
        <f t="shared" si="42"/>
        <v>1131123</v>
      </c>
      <c r="U85" s="165">
        <f t="shared" si="42"/>
        <v>806526</v>
      </c>
      <c r="V85" s="165">
        <f t="shared" si="42"/>
        <v>757716</v>
      </c>
      <c r="W85" s="165">
        <f>SUM(W76+W79+W82+W83+W84)</f>
        <v>758981</v>
      </c>
      <c r="X85" s="165">
        <f>SUM(X76+X79+X82+X83+X84)</f>
        <v>921106</v>
      </c>
      <c r="Y85" s="165">
        <v>1327080</v>
      </c>
      <c r="Z85" s="233">
        <v>2442737</v>
      </c>
      <c r="AA85" s="233">
        <v>3324145</v>
      </c>
      <c r="AB85" s="233">
        <v>3653904</v>
      </c>
      <c r="AC85" s="166"/>
      <c r="AD85" s="55">
        <f>SUM(AD76:AD84)</f>
        <v>121566.80999999968</v>
      </c>
      <c r="AE85" s="167">
        <f t="shared" ref="AE85:AG85" si="43">SUM(AE76:AE84)</f>
        <v>-76824.520000000091</v>
      </c>
      <c r="AF85" s="167">
        <f t="shared" si="43"/>
        <v>-703166.44</v>
      </c>
      <c r="AG85" s="167">
        <f t="shared" si="43"/>
        <v>125028.27999999997</v>
      </c>
      <c r="AH85" s="167">
        <f t="shared" ref="AH85:AI85" si="44">SUM(AH76:AH84)</f>
        <v>247856.86999999994</v>
      </c>
      <c r="AI85" s="167">
        <f t="shared" si="44"/>
        <v>20453.019999999968</v>
      </c>
      <c r="AJ85" s="167">
        <f t="shared" ref="AJ85:AK85" si="45">SUM(AJ76:AJ84)</f>
        <v>-54656.099999999991</v>
      </c>
      <c r="AK85" s="167">
        <f t="shared" si="45"/>
        <v>103940.08000000002</v>
      </c>
      <c r="AL85" s="167">
        <f t="shared" ref="AL85:AM85" si="46">SUM(AL76:AL84)</f>
        <v>132047.67999999999</v>
      </c>
      <c r="AM85" s="167">
        <f t="shared" si="46"/>
        <v>113769.48</v>
      </c>
      <c r="AN85" s="167">
        <f t="shared" ref="AN85:AO85" si="47">SUM(AN76:AN84)</f>
        <v>-71159.760000000053</v>
      </c>
      <c r="AO85" s="167">
        <f t="shared" si="47"/>
        <v>42512.18</v>
      </c>
      <c r="AP85" s="167">
        <f t="shared" ref="AP85:AQ85" si="48">SUM(AP76:AP84)</f>
        <v>-65265.509999999806</v>
      </c>
      <c r="AQ85" s="167">
        <f t="shared" si="48"/>
        <v>-215264</v>
      </c>
      <c r="AR85" s="168"/>
      <c r="AS85" s="162">
        <f>AS76+AS79+AS82+AS83+AS84</f>
        <v>3653904</v>
      </c>
    </row>
    <row r="86" spans="1:45" s="47" customFormat="1" x14ac:dyDescent="0.35">
      <c r="A86" s="171">
        <f>+A75+1</f>
        <v>8</v>
      </c>
      <c r="B86" s="56" t="s">
        <v>31</v>
      </c>
      <c r="C86" s="5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9"/>
      <c r="O86" s="57"/>
      <c r="P86" s="58"/>
      <c r="Q86" s="58"/>
      <c r="R86" s="58"/>
      <c r="S86" s="58"/>
      <c r="T86" s="58"/>
      <c r="U86" s="234"/>
      <c r="V86" s="234"/>
      <c r="W86" s="234"/>
      <c r="X86" s="234"/>
      <c r="Y86" s="234"/>
      <c r="Z86" s="234"/>
      <c r="AA86" s="234"/>
      <c r="AB86" s="234"/>
      <c r="AC86" s="59"/>
      <c r="AD86" s="60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2"/>
      <c r="AS86" s="60"/>
    </row>
    <row r="87" spans="1:45" s="47" customFormat="1" x14ac:dyDescent="0.35">
      <c r="A87" s="171"/>
      <c r="B87" s="48" t="s">
        <v>37</v>
      </c>
      <c r="C87" s="49">
        <v>7604220.9199999999</v>
      </c>
      <c r="D87" s="50">
        <v>8362655.3200000003</v>
      </c>
      <c r="E87" s="50">
        <v>8869896.2200000007</v>
      </c>
      <c r="F87" s="50">
        <v>9500629.9100000001</v>
      </c>
      <c r="G87" s="50">
        <v>9663703.0299999993</v>
      </c>
      <c r="H87" s="50">
        <v>9050261.3599999994</v>
      </c>
      <c r="I87" s="50">
        <v>8368213.3799999999</v>
      </c>
      <c r="J87" s="50">
        <v>7668299.3200000003</v>
      </c>
      <c r="K87" s="50">
        <v>7212970.6699999999</v>
      </c>
      <c r="L87" s="50">
        <v>7145788.3399999999</v>
      </c>
      <c r="M87" s="50">
        <v>6865816.5999999996</v>
      </c>
      <c r="N87" s="51">
        <v>6981404.7999999998</v>
      </c>
      <c r="O87" s="49">
        <v>7719670.5099999998</v>
      </c>
      <c r="P87" s="50">
        <v>8842137</v>
      </c>
      <c r="Q87" s="50">
        <v>10107761</v>
      </c>
      <c r="R87" s="50">
        <v>11015038</v>
      </c>
      <c r="S87" s="50">
        <v>11657104</v>
      </c>
      <c r="T87" s="50">
        <v>12002063</v>
      </c>
      <c r="U87" s="232">
        <v>11725621</v>
      </c>
      <c r="V87" s="232">
        <v>11364221</v>
      </c>
      <c r="W87" s="232">
        <v>11044513</v>
      </c>
      <c r="X87" s="232">
        <v>10881210</v>
      </c>
      <c r="Y87" s="232">
        <v>10564449</v>
      </c>
      <c r="Z87" s="232">
        <v>10592479</v>
      </c>
      <c r="AA87" s="232">
        <v>11029299</v>
      </c>
      <c r="AB87" s="232">
        <v>12107623</v>
      </c>
      <c r="AC87" s="51"/>
      <c r="AD87" s="52">
        <f>O87-C87</f>
        <v>115449.58999999985</v>
      </c>
      <c r="AE87" s="53">
        <f>P87-D87</f>
        <v>479481.6799999997</v>
      </c>
      <c r="AF87" s="53">
        <f>Q87-E87</f>
        <v>1237864.7799999993</v>
      </c>
      <c r="AG87" s="53">
        <f>R87-F87</f>
        <v>1514408.0899999999</v>
      </c>
      <c r="AH87" s="53">
        <f>S87-G87</f>
        <v>1993400.9700000007</v>
      </c>
      <c r="AI87" s="53">
        <f>T87-H87</f>
        <v>2951801.6400000006</v>
      </c>
      <c r="AJ87" s="53">
        <f>U87-I87</f>
        <v>3357407.62</v>
      </c>
      <c r="AK87" s="53">
        <f>V87-J87</f>
        <v>3695921.6799999997</v>
      </c>
      <c r="AL87" s="53">
        <f>W87-K87</f>
        <v>3831542.33</v>
      </c>
      <c r="AM87" s="53">
        <f>X87-L87</f>
        <v>3735421.66</v>
      </c>
      <c r="AN87" s="53">
        <f>Y87-M87</f>
        <v>3698632.4000000004</v>
      </c>
      <c r="AO87" s="53">
        <f>Z87-N87</f>
        <v>3611074.2</v>
      </c>
      <c r="AP87" s="53">
        <f>AA87-O87</f>
        <v>3309628.49</v>
      </c>
      <c r="AQ87" s="53">
        <f>AB87-P87</f>
        <v>3265486</v>
      </c>
      <c r="AR87" s="54"/>
      <c r="AS87" s="76">
        <f>IF(ISERROR(GETPIVOTDATA("VALUE",'CRS WK pvt'!$I$2,"DT_FILE",AS$8,"CD_CO",AS$6,"TRIM_CAT",TRIM(B87),"TRIM_LINE",A86))=TRUE,0,GETPIVOTDATA("VALUE",'CRS WK pvt'!$I$2,"DT_FILE",AS$8,"CD_CO",AS$6,"TRIM_CAT",TRIM(B87),"TRIM_LINE",A86))</f>
        <v>12107623</v>
      </c>
    </row>
    <row r="88" spans="1:45" s="47" customFormat="1" x14ac:dyDescent="0.35">
      <c r="A88" s="171"/>
      <c r="B88" s="254" t="s">
        <v>399</v>
      </c>
      <c r="C88" s="49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1"/>
      <c r="O88" s="49"/>
      <c r="P88" s="50"/>
      <c r="Q88" s="50"/>
      <c r="R88" s="50"/>
      <c r="S88" s="50"/>
      <c r="T88" s="50"/>
      <c r="U88" s="232"/>
      <c r="V88" s="232"/>
      <c r="W88" s="256">
        <f>W87-W89</f>
        <v>10989127.98</v>
      </c>
      <c r="X88" s="256">
        <f>X87-X89</f>
        <v>10825595.84</v>
      </c>
      <c r="Y88" s="256">
        <f>Y87-Y89</f>
        <v>10516627.529999999</v>
      </c>
      <c r="Z88" s="256">
        <f>Z87-Z89</f>
        <v>10543832</v>
      </c>
      <c r="AA88" s="256">
        <v>10977196.369999999</v>
      </c>
      <c r="AB88" s="256">
        <v>12047230.85</v>
      </c>
      <c r="AC88" s="51"/>
      <c r="AD88" s="52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4"/>
      <c r="AS88" s="92">
        <f>AS87-AS89</f>
        <v>12047230.85</v>
      </c>
    </row>
    <row r="89" spans="1:45" s="47" customFormat="1" x14ac:dyDescent="0.35">
      <c r="A89" s="171"/>
      <c r="B89" s="254" t="s">
        <v>400</v>
      </c>
      <c r="C89" s="49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1"/>
      <c r="O89" s="49"/>
      <c r="P89" s="50"/>
      <c r="Q89" s="50"/>
      <c r="R89" s="50"/>
      <c r="S89" s="50"/>
      <c r="T89" s="50"/>
      <c r="U89" s="232"/>
      <c r="V89" s="232"/>
      <c r="W89" s="256">
        <v>55385.02</v>
      </c>
      <c r="X89" s="256">
        <v>55614.16</v>
      </c>
      <c r="Y89" s="256">
        <v>47821.47</v>
      </c>
      <c r="Z89" s="256">
        <v>48647</v>
      </c>
      <c r="AA89" s="256">
        <v>52102.63</v>
      </c>
      <c r="AB89" s="256">
        <v>60392.15</v>
      </c>
      <c r="AC89" s="51"/>
      <c r="AD89" s="52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4"/>
      <c r="AS89" s="76">
        <f>GETPIVOTDATA("VALUE",'CRS ESCO pvt'!$I$3,"DATE_FILE",$AS$8,"COMPANY",$AS$6,"TRIM_CAT","Resdiential-ESCO","TRIM_LINE",A86)</f>
        <v>60392.15</v>
      </c>
    </row>
    <row r="90" spans="1:45" s="47" customFormat="1" x14ac:dyDescent="0.35">
      <c r="A90" s="171"/>
      <c r="B90" s="48" t="s">
        <v>38</v>
      </c>
      <c r="C90" s="49">
        <v>3688809.93</v>
      </c>
      <c r="D90" s="50">
        <v>3819601.44</v>
      </c>
      <c r="E90" s="50">
        <v>3949861</v>
      </c>
      <c r="F90" s="50">
        <v>4078255.26</v>
      </c>
      <c r="G90" s="50">
        <v>4200198.25</v>
      </c>
      <c r="H90" s="50">
        <v>4156164.78</v>
      </c>
      <c r="I90" s="50">
        <v>4115447.12</v>
      </c>
      <c r="J90" s="50">
        <v>4028123.9</v>
      </c>
      <c r="K90" s="50">
        <v>3997618.1</v>
      </c>
      <c r="L90" s="50">
        <v>4005271.03</v>
      </c>
      <c r="M90" s="50">
        <v>3860664.88</v>
      </c>
      <c r="N90" s="51">
        <v>3874018.33</v>
      </c>
      <c r="O90" s="49">
        <v>4071074.18</v>
      </c>
      <c r="P90" s="50">
        <v>4313614</v>
      </c>
      <c r="Q90" s="50">
        <v>4548752</v>
      </c>
      <c r="R90" s="50">
        <v>4705144</v>
      </c>
      <c r="S90" s="50">
        <v>5117662</v>
      </c>
      <c r="T90" s="50">
        <v>5229884</v>
      </c>
      <c r="U90" s="232">
        <v>5310205</v>
      </c>
      <c r="V90" s="232">
        <v>5248361</v>
      </c>
      <c r="W90" s="232">
        <v>5337153</v>
      </c>
      <c r="X90" s="232">
        <v>5278678</v>
      </c>
      <c r="Y90" s="232">
        <v>5152956</v>
      </c>
      <c r="Z90" s="232">
        <v>5178485</v>
      </c>
      <c r="AA90" s="232">
        <v>5305689</v>
      </c>
      <c r="AB90" s="232">
        <v>5570176</v>
      </c>
      <c r="AC90" s="51"/>
      <c r="AD90" s="52">
        <f>O90-C90</f>
        <v>382264.25</v>
      </c>
      <c r="AE90" s="53">
        <f>P90-D90</f>
        <v>494012.56000000006</v>
      </c>
      <c r="AF90" s="53">
        <f>Q90-E90</f>
        <v>598891</v>
      </c>
      <c r="AG90" s="53">
        <f>R90-F90</f>
        <v>626888.74000000022</v>
      </c>
      <c r="AH90" s="53">
        <f>S90-G90</f>
        <v>917463.75</v>
      </c>
      <c r="AI90" s="53">
        <f>T90-H90</f>
        <v>1073719.2200000002</v>
      </c>
      <c r="AJ90" s="53">
        <f>U90-I90</f>
        <v>1194757.8799999999</v>
      </c>
      <c r="AK90" s="53">
        <f>V90-J90</f>
        <v>1220237.1000000001</v>
      </c>
      <c r="AL90" s="53">
        <f>W90-K90</f>
        <v>1339534.8999999999</v>
      </c>
      <c r="AM90" s="53">
        <f>X90-L90</f>
        <v>1273406.9700000002</v>
      </c>
      <c r="AN90" s="53">
        <f>Y90-M90</f>
        <v>1292291.1200000001</v>
      </c>
      <c r="AO90" s="53">
        <f>Z90-N90</f>
        <v>1304466.67</v>
      </c>
      <c r="AP90" s="53">
        <f>AA90-O90</f>
        <v>1234614.8199999998</v>
      </c>
      <c r="AQ90" s="53">
        <f>AB90-P90</f>
        <v>1256562</v>
      </c>
      <c r="AR90" s="54"/>
      <c r="AS90" s="76">
        <f>IF(ISERROR(GETPIVOTDATA("VALUE",'CRS WK pvt'!$I$2,"DT_FILE",AS$8,"CD_CO",AS$6,"TRIM_CAT",TRIM(B90),"TRIM_LINE",A86))=TRUE,0,GETPIVOTDATA("VALUE",'CRS WK pvt'!$I$2,"DT_FILE",AS$8,"CD_CO",AS$6,"TRIM_CAT",TRIM(B90),"TRIM_LINE",A86))</f>
        <v>5570176</v>
      </c>
    </row>
    <row r="91" spans="1:45" s="47" customFormat="1" x14ac:dyDescent="0.35">
      <c r="A91" s="171"/>
      <c r="B91" s="254" t="s">
        <v>399</v>
      </c>
      <c r="C91" s="49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1"/>
      <c r="O91" s="49"/>
      <c r="P91" s="50"/>
      <c r="Q91" s="50"/>
      <c r="R91" s="50"/>
      <c r="S91" s="50"/>
      <c r="T91" s="50"/>
      <c r="U91" s="232"/>
      <c r="V91" s="232"/>
      <c r="W91" s="256">
        <f>W90-W92</f>
        <v>5287197.71</v>
      </c>
      <c r="X91" s="256">
        <f>X90-X92</f>
        <v>5228438.45</v>
      </c>
      <c r="Y91" s="256">
        <f>Y90-Y92</f>
        <v>5103057.0199999996</v>
      </c>
      <c r="Z91" s="256">
        <f>Z90-Z92</f>
        <v>5130770</v>
      </c>
      <c r="AA91" s="256">
        <v>5256072.7699999996</v>
      </c>
      <c r="AB91" s="256">
        <v>5518284.4400000004</v>
      </c>
      <c r="AC91" s="51"/>
      <c r="AD91" s="52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4"/>
      <c r="AS91" s="92">
        <f>AS90-AS92</f>
        <v>5518284.4400000004</v>
      </c>
    </row>
    <row r="92" spans="1:45" s="47" customFormat="1" x14ac:dyDescent="0.35">
      <c r="A92" s="171"/>
      <c r="B92" s="254" t="s">
        <v>400</v>
      </c>
      <c r="C92" s="49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1"/>
      <c r="O92" s="49"/>
      <c r="P92" s="50"/>
      <c r="Q92" s="50"/>
      <c r="R92" s="50"/>
      <c r="S92" s="50"/>
      <c r="T92" s="50"/>
      <c r="U92" s="232"/>
      <c r="V92" s="232"/>
      <c r="W92" s="256">
        <v>49955.29</v>
      </c>
      <c r="X92" s="256">
        <v>50239.55</v>
      </c>
      <c r="Y92" s="256">
        <v>49898.98</v>
      </c>
      <c r="Z92" s="256">
        <v>47715</v>
      </c>
      <c r="AA92" s="256">
        <v>49616.23</v>
      </c>
      <c r="AB92" s="256">
        <v>51891.56</v>
      </c>
      <c r="AC92" s="51"/>
      <c r="AD92" s="52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4"/>
      <c r="AS92" s="76">
        <f>GETPIVOTDATA("VALUE",'CRS ESCO pvt'!$I$3,"DATE_FILE",$AS$8,"COMPANY",$AS$6,"TRIM_CAT","Low Income Resdiential-ESCO","TRIM_LINE",A86)</f>
        <v>51891.56</v>
      </c>
    </row>
    <row r="93" spans="1:45" s="47" customFormat="1" x14ac:dyDescent="0.35">
      <c r="A93" s="171"/>
      <c r="B93" s="48" t="s">
        <v>39</v>
      </c>
      <c r="C93" s="49">
        <v>216742.04</v>
      </c>
      <c r="D93" s="50">
        <v>245241.16</v>
      </c>
      <c r="E93" s="50">
        <v>307297.82</v>
      </c>
      <c r="F93" s="50">
        <v>389648.33</v>
      </c>
      <c r="G93" s="50">
        <v>344340.38</v>
      </c>
      <c r="H93" s="50">
        <v>274426.74</v>
      </c>
      <c r="I93" s="50">
        <v>234066.06</v>
      </c>
      <c r="J93" s="50">
        <v>197470.54</v>
      </c>
      <c r="K93" s="50">
        <v>184737.7</v>
      </c>
      <c r="L93" s="50">
        <v>182245.8</v>
      </c>
      <c r="M93" s="50">
        <v>165478.91</v>
      </c>
      <c r="N93" s="51">
        <v>175152.56</v>
      </c>
      <c r="O93" s="49">
        <v>229821.72</v>
      </c>
      <c r="P93" s="50">
        <v>554331</v>
      </c>
      <c r="Q93" s="50">
        <v>859170</v>
      </c>
      <c r="R93" s="50">
        <v>1035602</v>
      </c>
      <c r="S93" s="50">
        <v>1076550</v>
      </c>
      <c r="T93" s="50">
        <v>1014629</v>
      </c>
      <c r="U93" s="232">
        <v>1020669</v>
      </c>
      <c r="V93" s="232">
        <v>931005</v>
      </c>
      <c r="W93" s="232">
        <v>805008</v>
      </c>
      <c r="X93" s="232">
        <v>740409</v>
      </c>
      <c r="Y93" s="232">
        <v>679434</v>
      </c>
      <c r="Z93" s="232">
        <v>683661</v>
      </c>
      <c r="AA93" s="232">
        <v>733768</v>
      </c>
      <c r="AB93" s="232">
        <v>808803</v>
      </c>
      <c r="AC93" s="51"/>
      <c r="AD93" s="52">
        <f>O93-C93</f>
        <v>13079.679999999993</v>
      </c>
      <c r="AE93" s="53">
        <f>P93-D93</f>
        <v>309089.83999999997</v>
      </c>
      <c r="AF93" s="53">
        <f>Q93-E93</f>
        <v>551872.17999999993</v>
      </c>
      <c r="AG93" s="53">
        <f>R93-F93</f>
        <v>645953.66999999993</v>
      </c>
      <c r="AH93" s="53">
        <f>S93-G93</f>
        <v>732209.62</v>
      </c>
      <c r="AI93" s="53">
        <f>T93-H93</f>
        <v>740202.26</v>
      </c>
      <c r="AJ93" s="53">
        <f>U93-I93</f>
        <v>786602.94</v>
      </c>
      <c r="AK93" s="53">
        <f>V93-J93</f>
        <v>733534.46</v>
      </c>
      <c r="AL93" s="53">
        <f>W93-K93</f>
        <v>620270.30000000005</v>
      </c>
      <c r="AM93" s="53">
        <f>X93-L93</f>
        <v>558163.19999999995</v>
      </c>
      <c r="AN93" s="53">
        <f>Y93-M93</f>
        <v>513955.08999999997</v>
      </c>
      <c r="AO93" s="53">
        <f>Z93-N93</f>
        <v>508508.44</v>
      </c>
      <c r="AP93" s="53">
        <f>AA93-O93</f>
        <v>503946.28</v>
      </c>
      <c r="AQ93" s="53">
        <f>AB93-P93</f>
        <v>254472</v>
      </c>
      <c r="AR93" s="54"/>
      <c r="AS93" s="76">
        <f>IF(ISERROR(GETPIVOTDATA("VALUE",'CRS WK pvt'!$I$2,"DT_FILE",AS$8,"CD_CO",AS$6,"TRIM_CAT",TRIM(B93),"TRIM_LINE",A86))=TRUE,0,GETPIVOTDATA("VALUE",'CRS WK pvt'!$I$2,"DT_FILE",AS$8,"CD_CO",AS$6,"TRIM_CAT",TRIM(B93),"TRIM_LINE",A86))</f>
        <v>808803</v>
      </c>
    </row>
    <row r="94" spans="1:45" s="47" customFormat="1" x14ac:dyDescent="0.35">
      <c r="A94" s="171"/>
      <c r="B94" s="48" t="s">
        <v>40</v>
      </c>
      <c r="C94" s="49">
        <v>283739.5</v>
      </c>
      <c r="D94" s="50">
        <v>158796.78</v>
      </c>
      <c r="E94" s="50">
        <v>190173.95</v>
      </c>
      <c r="F94" s="50">
        <v>400873.98</v>
      </c>
      <c r="G94" s="50">
        <v>400850.82</v>
      </c>
      <c r="H94" s="50">
        <v>389781.41</v>
      </c>
      <c r="I94" s="50">
        <v>318343.18</v>
      </c>
      <c r="J94" s="50">
        <v>390759.99</v>
      </c>
      <c r="K94" s="50">
        <v>346111.9</v>
      </c>
      <c r="L94" s="50">
        <v>343203.65</v>
      </c>
      <c r="M94" s="50">
        <v>183594.06</v>
      </c>
      <c r="N94" s="51">
        <v>177902.49</v>
      </c>
      <c r="O94" s="49">
        <v>180242.51</v>
      </c>
      <c r="P94" s="50">
        <v>307538</v>
      </c>
      <c r="Q94" s="50">
        <v>391109</v>
      </c>
      <c r="R94" s="50">
        <v>483644</v>
      </c>
      <c r="S94" s="50">
        <v>412856</v>
      </c>
      <c r="T94" s="50">
        <v>357888</v>
      </c>
      <c r="U94" s="232">
        <v>330542</v>
      </c>
      <c r="V94" s="232">
        <v>204445</v>
      </c>
      <c r="W94" s="232">
        <v>199620</v>
      </c>
      <c r="X94" s="232">
        <v>166217</v>
      </c>
      <c r="Y94" s="232">
        <v>239687</v>
      </c>
      <c r="Z94" s="232">
        <v>215602</v>
      </c>
      <c r="AA94" s="232">
        <v>225856</v>
      </c>
      <c r="AB94" s="232">
        <v>246687</v>
      </c>
      <c r="AC94" s="51"/>
      <c r="AD94" s="52">
        <f>O94-C94</f>
        <v>-103496.98999999999</v>
      </c>
      <c r="AE94" s="53">
        <f>P94-D94</f>
        <v>148741.22</v>
      </c>
      <c r="AF94" s="53">
        <f>Q94-E94</f>
        <v>200935.05</v>
      </c>
      <c r="AG94" s="53">
        <f>R94-F94</f>
        <v>82770.020000000019</v>
      </c>
      <c r="AH94" s="53">
        <f>S94-G94</f>
        <v>12005.179999999993</v>
      </c>
      <c r="AI94" s="53">
        <f>T94-H94</f>
        <v>-31893.409999999974</v>
      </c>
      <c r="AJ94" s="53">
        <f>U94-I94</f>
        <v>12198.820000000007</v>
      </c>
      <c r="AK94" s="53">
        <f>V94-J94</f>
        <v>-186314.99</v>
      </c>
      <c r="AL94" s="53">
        <f>W94-K94</f>
        <v>-146491.90000000002</v>
      </c>
      <c r="AM94" s="53">
        <f>X94-L94</f>
        <v>-176986.65000000002</v>
      </c>
      <c r="AN94" s="53">
        <f>Y94-M94</f>
        <v>56092.94</v>
      </c>
      <c r="AO94" s="53">
        <f>Z94-N94</f>
        <v>37699.510000000009</v>
      </c>
      <c r="AP94" s="53">
        <f>AA94-O94</f>
        <v>45613.489999999991</v>
      </c>
      <c r="AQ94" s="53">
        <f>AB94-P94</f>
        <v>-60851</v>
      </c>
      <c r="AR94" s="54"/>
      <c r="AS94" s="76">
        <f>IF(ISERROR(GETPIVOTDATA("VALUE",'CRS WK pvt'!$I$2,"DT_FILE",AS$8,"CD_CO",AS$6,"TRIM_CAT",TRIM(B94),"TRIM_LINE",A86))=TRUE,0,GETPIVOTDATA("VALUE",'CRS WK pvt'!$I$2,"DT_FILE",AS$8,"CD_CO",AS$6,"TRIM_CAT",TRIM(B94),"TRIM_LINE",A86))</f>
        <v>246687</v>
      </c>
    </row>
    <row r="95" spans="1:45" s="47" customFormat="1" x14ac:dyDescent="0.35">
      <c r="A95" s="171"/>
      <c r="B95" s="48" t="s">
        <v>41</v>
      </c>
      <c r="C95" s="49">
        <v>392.25</v>
      </c>
      <c r="D95" s="50">
        <v>25297.72</v>
      </c>
      <c r="E95" s="50">
        <v>83879.31</v>
      </c>
      <c r="F95" s="50">
        <v>87575.17</v>
      </c>
      <c r="G95" s="50">
        <v>116250.64</v>
      </c>
      <c r="H95" s="50">
        <v>45336.22</v>
      </c>
      <c r="I95" s="50">
        <v>47776.22</v>
      </c>
      <c r="J95" s="50">
        <v>52774.99</v>
      </c>
      <c r="K95" s="50">
        <v>45680.92</v>
      </c>
      <c r="L95" s="50">
        <v>40443.58</v>
      </c>
      <c r="M95" s="50">
        <v>83388.5</v>
      </c>
      <c r="N95" s="51">
        <v>80112.66</v>
      </c>
      <c r="O95" s="49">
        <v>74320.67</v>
      </c>
      <c r="P95" s="50">
        <v>46612</v>
      </c>
      <c r="Q95" s="50">
        <v>46319</v>
      </c>
      <c r="R95" s="50">
        <v>47662</v>
      </c>
      <c r="S95" s="50">
        <v>43792</v>
      </c>
      <c r="T95" s="50">
        <v>179198</v>
      </c>
      <c r="U95" s="232">
        <v>179109</v>
      </c>
      <c r="V95" s="232">
        <v>175527</v>
      </c>
      <c r="W95" s="232">
        <v>189318</v>
      </c>
      <c r="X95" s="232">
        <v>168129</v>
      </c>
      <c r="Y95" s="232">
        <v>169083</v>
      </c>
      <c r="Z95" s="232">
        <v>203438</v>
      </c>
      <c r="AA95" s="232">
        <v>231129</v>
      </c>
      <c r="AB95" s="232">
        <v>266499</v>
      </c>
      <c r="AC95" s="51"/>
      <c r="AD95" s="52">
        <f>O95-C95</f>
        <v>73928.42</v>
      </c>
      <c r="AE95" s="53">
        <f>P95-D95</f>
        <v>21314.28</v>
      </c>
      <c r="AF95" s="53">
        <f>Q95-E95</f>
        <v>-37560.31</v>
      </c>
      <c r="AG95" s="53">
        <f>R95-F95</f>
        <v>-39913.17</v>
      </c>
      <c r="AH95" s="53">
        <f>S95-G95</f>
        <v>-72458.64</v>
      </c>
      <c r="AI95" s="53">
        <f>T95-H95</f>
        <v>133861.78</v>
      </c>
      <c r="AJ95" s="53">
        <f>U95-I95</f>
        <v>131332.78</v>
      </c>
      <c r="AK95" s="53">
        <f>V95-J95</f>
        <v>122752.01000000001</v>
      </c>
      <c r="AL95" s="53">
        <f>W95-K95</f>
        <v>143637.08000000002</v>
      </c>
      <c r="AM95" s="53">
        <f>X95-L95</f>
        <v>127685.42</v>
      </c>
      <c r="AN95" s="53">
        <f>Y95-M95</f>
        <v>85694.5</v>
      </c>
      <c r="AO95" s="53">
        <f>Z95-N95</f>
        <v>123325.34</v>
      </c>
      <c r="AP95" s="53">
        <f>AA95-O95</f>
        <v>156808.33000000002</v>
      </c>
      <c r="AQ95" s="53">
        <f>AB95-P95</f>
        <v>219887</v>
      </c>
      <c r="AR95" s="54"/>
      <c r="AS95" s="76">
        <f>IF(ISERROR(GETPIVOTDATA("VALUE",'CRS WK pvt'!$I$2,"DT_FILE",AS$8,"CD_CO",AS$6,"TRIM_CAT",TRIM(B95),"TRIM_LINE",A86))=TRUE,0,GETPIVOTDATA("VALUE",'CRS WK pvt'!$I$2,"DT_FILE",AS$8,"CD_CO",AS$6,"TRIM_CAT",TRIM(B95),"TRIM_LINE",A86))</f>
        <v>266499</v>
      </c>
    </row>
    <row r="96" spans="1:45" s="152" customFormat="1" x14ac:dyDescent="0.35">
      <c r="A96" s="172"/>
      <c r="B96" s="48" t="s">
        <v>42</v>
      </c>
      <c r="C96" s="164">
        <f t="shared" ref="C96:P96" si="49">SUM(C87:C95)</f>
        <v>11793904.639999999</v>
      </c>
      <c r="D96" s="165">
        <f t="shared" si="49"/>
        <v>12611592.42</v>
      </c>
      <c r="E96" s="165">
        <f t="shared" si="49"/>
        <v>13401108.300000001</v>
      </c>
      <c r="F96" s="165">
        <f t="shared" si="49"/>
        <v>14456982.65</v>
      </c>
      <c r="G96" s="165">
        <f t="shared" si="49"/>
        <v>14725343.120000001</v>
      </c>
      <c r="H96" s="165">
        <f t="shared" si="49"/>
        <v>13915970.51</v>
      </c>
      <c r="I96" s="165">
        <f t="shared" si="49"/>
        <v>13083845.960000001</v>
      </c>
      <c r="J96" s="165">
        <f t="shared" si="49"/>
        <v>12337428.74</v>
      </c>
      <c r="K96" s="165">
        <f t="shared" si="49"/>
        <v>11787119.289999999</v>
      </c>
      <c r="L96" s="165">
        <f t="shared" si="49"/>
        <v>11716952.4</v>
      </c>
      <c r="M96" s="165">
        <f t="shared" si="49"/>
        <v>11158942.950000001</v>
      </c>
      <c r="N96" s="166">
        <f t="shared" si="49"/>
        <v>11288590.84</v>
      </c>
      <c r="O96" s="164">
        <f t="shared" si="49"/>
        <v>12275129.59</v>
      </c>
      <c r="P96" s="165">
        <f t="shared" si="49"/>
        <v>14064232</v>
      </c>
      <c r="Q96" s="165">
        <f t="shared" ref="Q96:AD96" si="50">SUM(Q87:Q95)</f>
        <v>15953111</v>
      </c>
      <c r="R96" s="165">
        <f t="shared" si="50"/>
        <v>17287090</v>
      </c>
      <c r="S96" s="165">
        <f t="shared" si="50"/>
        <v>18307964</v>
      </c>
      <c r="T96" s="165">
        <f t="shared" si="50"/>
        <v>18783662</v>
      </c>
      <c r="U96" s="165">
        <f t="shared" si="50"/>
        <v>18566146</v>
      </c>
      <c r="V96" s="165">
        <f t="shared" si="50"/>
        <v>17923559</v>
      </c>
      <c r="W96" s="165">
        <f>SUM(W87+W90+W93+W94+W95)</f>
        <v>17575612</v>
      </c>
      <c r="X96" s="165">
        <f>SUM(X87+X90+X93+X94+X95)</f>
        <v>17234643</v>
      </c>
      <c r="Y96" s="165">
        <v>16805609</v>
      </c>
      <c r="Z96" s="233">
        <v>16873665</v>
      </c>
      <c r="AA96" s="233">
        <v>17525741</v>
      </c>
      <c r="AB96" s="233">
        <v>18999788</v>
      </c>
      <c r="AC96" s="166"/>
      <c r="AD96" s="55">
        <f t="shared" si="50"/>
        <v>481224.94999999984</v>
      </c>
      <c r="AE96" s="167">
        <f t="shared" ref="AE96:AG96" si="51">SUM(AE87:AE95)</f>
        <v>1452639.5799999996</v>
      </c>
      <c r="AF96" s="167">
        <f t="shared" si="51"/>
        <v>2552002.6999999988</v>
      </c>
      <c r="AG96" s="167">
        <f t="shared" si="51"/>
        <v>2830107.35</v>
      </c>
      <c r="AH96" s="167">
        <f t="shared" ref="AH96:AI96" si="52">SUM(AH87:AH95)</f>
        <v>3582620.8800000008</v>
      </c>
      <c r="AI96" s="167">
        <f t="shared" si="52"/>
        <v>4867691.4900000012</v>
      </c>
      <c r="AJ96" s="167">
        <f t="shared" ref="AJ96:AK96" si="53">SUM(AJ87:AJ95)</f>
        <v>5482300.04</v>
      </c>
      <c r="AK96" s="167">
        <f t="shared" si="53"/>
        <v>5586130.2599999988</v>
      </c>
      <c r="AL96" s="167">
        <f t="shared" ref="AL96:AM96" si="54">SUM(AL87:AL95)</f>
        <v>5788492.71</v>
      </c>
      <c r="AM96" s="167">
        <f t="shared" si="54"/>
        <v>5517690.6000000006</v>
      </c>
      <c r="AN96" s="167">
        <f t="shared" ref="AN96:AO96" si="55">SUM(AN87:AN95)</f>
        <v>5646666.0500000007</v>
      </c>
      <c r="AO96" s="167">
        <f t="shared" si="55"/>
        <v>5585074.1600000001</v>
      </c>
      <c r="AP96" s="167">
        <f t="shared" ref="AP96:AQ96" si="56">SUM(AP87:AP95)</f>
        <v>5250611.4100000011</v>
      </c>
      <c r="AQ96" s="167">
        <f t="shared" si="56"/>
        <v>4935556</v>
      </c>
      <c r="AR96" s="168"/>
      <c r="AS96" s="162">
        <f>AS87+AS90+AS93+AS94+AS95</f>
        <v>18999788</v>
      </c>
    </row>
    <row r="97" spans="1:46" s="47" customFormat="1" x14ac:dyDescent="0.35">
      <c r="A97" s="171">
        <f>+A86+1</f>
        <v>9</v>
      </c>
      <c r="B97" s="56" t="s">
        <v>43</v>
      </c>
      <c r="C97" s="57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9"/>
      <c r="O97" s="57"/>
      <c r="P97" s="58"/>
      <c r="Q97" s="58"/>
      <c r="R97" s="58"/>
      <c r="S97" s="58"/>
      <c r="T97" s="58"/>
      <c r="U97" s="234"/>
      <c r="V97" s="234"/>
      <c r="W97" s="234"/>
      <c r="X97" s="234"/>
      <c r="Y97" s="234"/>
      <c r="Z97" s="234"/>
      <c r="AA97" s="234"/>
      <c r="AB97" s="234"/>
      <c r="AC97" s="59"/>
      <c r="AD97" s="60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2"/>
      <c r="AS97" s="60"/>
    </row>
    <row r="98" spans="1:46" s="47" customFormat="1" x14ac:dyDescent="0.35">
      <c r="A98" s="171"/>
      <c r="B98" s="48" t="s">
        <v>37</v>
      </c>
      <c r="C98" s="49">
        <v>14230661.300000001</v>
      </c>
      <c r="D98" s="50">
        <v>15474069.43</v>
      </c>
      <c r="E98" s="50">
        <v>14458977.85</v>
      </c>
      <c r="F98" s="50">
        <v>13150911.07</v>
      </c>
      <c r="G98" s="50">
        <v>12146181.65</v>
      </c>
      <c r="H98" s="50">
        <v>10674920.189999999</v>
      </c>
      <c r="I98" s="50">
        <v>9727871.9100000001</v>
      </c>
      <c r="J98" s="50">
        <v>8920777.8900000006</v>
      </c>
      <c r="K98" s="50">
        <v>8589620.9600000009</v>
      </c>
      <c r="L98" s="50">
        <v>9213471.0800000001</v>
      </c>
      <c r="M98" s="50">
        <v>10412095.970000001</v>
      </c>
      <c r="N98" s="51">
        <v>12114339.300000001</v>
      </c>
      <c r="O98" s="49">
        <v>13770222.9</v>
      </c>
      <c r="P98" s="50">
        <v>14919165</v>
      </c>
      <c r="Q98" s="50">
        <v>15233576</v>
      </c>
      <c r="R98" s="50">
        <v>15203499</v>
      </c>
      <c r="S98" s="50">
        <v>14066598</v>
      </c>
      <c r="T98" s="50">
        <v>13562826</v>
      </c>
      <c r="U98" s="232">
        <v>13098045</v>
      </c>
      <c r="V98" s="232">
        <v>12739876</v>
      </c>
      <c r="W98" s="232">
        <v>12466027</v>
      </c>
      <c r="X98" s="232">
        <v>12989113</v>
      </c>
      <c r="Y98" s="232">
        <v>13991123</v>
      </c>
      <c r="Z98" s="232">
        <v>15853690</v>
      </c>
      <c r="AA98" s="232">
        <v>17446532</v>
      </c>
      <c r="AB98" s="232">
        <v>18254327</v>
      </c>
      <c r="AC98" s="51"/>
      <c r="AD98" s="52">
        <f>O98-C98</f>
        <v>-460438.40000000037</v>
      </c>
      <c r="AE98" s="53">
        <f>P98-D98</f>
        <v>-554904.4299999997</v>
      </c>
      <c r="AF98" s="53">
        <f>Q98-E98</f>
        <v>774598.15000000037</v>
      </c>
      <c r="AG98" s="53">
        <f>R98-F98</f>
        <v>2052587.9299999997</v>
      </c>
      <c r="AH98" s="53">
        <f>S98-G98</f>
        <v>1920416.3499999996</v>
      </c>
      <c r="AI98" s="53">
        <f>T98-H98</f>
        <v>2887905.8100000005</v>
      </c>
      <c r="AJ98" s="53">
        <f>U98-I98</f>
        <v>3370173.09</v>
      </c>
      <c r="AK98" s="53">
        <f>V98-J98</f>
        <v>3819098.1099999994</v>
      </c>
      <c r="AL98" s="53">
        <f>W98-K98</f>
        <v>3876406.0399999991</v>
      </c>
      <c r="AM98" s="53">
        <f>X98-L98</f>
        <v>3775641.92</v>
      </c>
      <c r="AN98" s="53">
        <f>Y98-M98</f>
        <v>3579027.0299999993</v>
      </c>
      <c r="AO98" s="53">
        <f>Z98-N98</f>
        <v>3739350.6999999993</v>
      </c>
      <c r="AP98" s="53">
        <f>AA98-O98</f>
        <v>3676309.0999999996</v>
      </c>
      <c r="AQ98" s="53">
        <f>AB98-P98</f>
        <v>3335162</v>
      </c>
      <c r="AR98" s="54"/>
      <c r="AS98" s="76">
        <f>IF(ISERROR(GETPIVOTDATA("VALUE",'CRS WK pvt'!$I$2,"DT_FILE",AS$8,"CD_CO",AS$6,"TRIM_CAT",TRIM(B98),"TRIM_LINE",A97))=TRUE,0,GETPIVOTDATA("VALUE",'CRS WK pvt'!$I$2,"DT_FILE",AS$8,"CD_CO",AS$6,"TRIM_CAT",TRIM(B98),"TRIM_LINE",A97))</f>
        <v>18254327</v>
      </c>
    </row>
    <row r="99" spans="1:46" s="47" customFormat="1" x14ac:dyDescent="0.35">
      <c r="A99" s="171"/>
      <c r="B99" s="254" t="s">
        <v>399</v>
      </c>
      <c r="C99" s="49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1"/>
      <c r="O99" s="49"/>
      <c r="P99" s="50"/>
      <c r="Q99" s="50"/>
      <c r="R99" s="50"/>
      <c r="S99" s="50"/>
      <c r="T99" s="50"/>
      <c r="U99" s="232"/>
      <c r="V99" s="232"/>
      <c r="W99" s="256">
        <f>W98-W100</f>
        <v>12396356.49</v>
      </c>
      <c r="X99" s="256">
        <f>X98-X100</f>
        <v>12911551.49</v>
      </c>
      <c r="Y99" s="256">
        <f>Y98-Y100</f>
        <v>13907945.33</v>
      </c>
      <c r="Z99" s="256">
        <f>Z98-Z100</f>
        <v>15745242</v>
      </c>
      <c r="AA99" s="256">
        <v>17328917.859999999</v>
      </c>
      <c r="AB99" s="256">
        <v>18139661.309999999</v>
      </c>
      <c r="AC99" s="51"/>
      <c r="AD99" s="52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4"/>
      <c r="AS99" s="92">
        <f>AS98-AS100</f>
        <v>18139661.309999999</v>
      </c>
    </row>
    <row r="100" spans="1:46" s="47" customFormat="1" x14ac:dyDescent="0.35">
      <c r="A100" s="171"/>
      <c r="B100" s="254" t="s">
        <v>400</v>
      </c>
      <c r="C100" s="49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1"/>
      <c r="O100" s="49"/>
      <c r="P100" s="50"/>
      <c r="Q100" s="50"/>
      <c r="R100" s="50"/>
      <c r="S100" s="50"/>
      <c r="T100" s="50"/>
      <c r="U100" s="232"/>
      <c r="V100" s="232"/>
      <c r="W100" s="256">
        <v>69670.509999999995</v>
      </c>
      <c r="X100" s="256">
        <v>77561.509999999995</v>
      </c>
      <c r="Y100" s="256">
        <v>83177.67</v>
      </c>
      <c r="Z100" s="256">
        <v>108448</v>
      </c>
      <c r="AA100" s="256">
        <v>117614.14</v>
      </c>
      <c r="AB100" s="256">
        <v>114665.69</v>
      </c>
      <c r="AC100" s="51"/>
      <c r="AD100" s="52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4"/>
      <c r="AS100" s="76">
        <f>GETPIVOTDATA("VALUE",'CRS ESCO pvt'!$I$3,"DATE_FILE",$AS$8,"COMPANY",$AS$6,"TRIM_CAT","Resdiential-ESCO","TRIM_LINE",A97)</f>
        <v>114665.69</v>
      </c>
    </row>
    <row r="101" spans="1:46" s="47" customFormat="1" x14ac:dyDescent="0.35">
      <c r="A101" s="171"/>
      <c r="B101" s="48" t="s">
        <v>38</v>
      </c>
      <c r="C101" s="49">
        <v>4870380.87</v>
      </c>
      <c r="D101" s="50">
        <v>5051288.42</v>
      </c>
      <c r="E101" s="50">
        <v>5062268.04</v>
      </c>
      <c r="F101" s="50">
        <v>4831682.08</v>
      </c>
      <c r="G101" s="50">
        <v>4730263.6100000003</v>
      </c>
      <c r="H101" s="50">
        <v>4485609.93</v>
      </c>
      <c r="I101" s="50">
        <v>4371408.42</v>
      </c>
      <c r="J101" s="50">
        <v>4291053.7699999996</v>
      </c>
      <c r="K101" s="50">
        <v>4279030.95</v>
      </c>
      <c r="L101" s="50">
        <v>4381809.5999999996</v>
      </c>
      <c r="M101" s="50">
        <v>4542766.26</v>
      </c>
      <c r="N101" s="51">
        <v>4839790.75</v>
      </c>
      <c r="O101" s="49">
        <v>5117286.95</v>
      </c>
      <c r="P101" s="50">
        <v>5329126</v>
      </c>
      <c r="Q101" s="50">
        <v>5423045</v>
      </c>
      <c r="R101" s="50">
        <v>5391052</v>
      </c>
      <c r="S101" s="50">
        <v>5561080</v>
      </c>
      <c r="T101" s="50">
        <v>5513129</v>
      </c>
      <c r="U101" s="232">
        <v>5564276</v>
      </c>
      <c r="V101" s="232">
        <v>5496855</v>
      </c>
      <c r="W101" s="232">
        <v>5613586</v>
      </c>
      <c r="X101" s="232">
        <v>5673544</v>
      </c>
      <c r="Y101" s="232">
        <v>5830928</v>
      </c>
      <c r="Z101" s="232">
        <v>6222638</v>
      </c>
      <c r="AA101" s="232">
        <v>6616133</v>
      </c>
      <c r="AB101" s="232">
        <v>6921932</v>
      </c>
      <c r="AC101" s="51"/>
      <c r="AD101" s="52">
        <f>O101-C101</f>
        <v>246906.08000000007</v>
      </c>
      <c r="AE101" s="53">
        <f>P101-D101</f>
        <v>277837.58000000007</v>
      </c>
      <c r="AF101" s="53">
        <f>Q101-E101</f>
        <v>360776.95999999996</v>
      </c>
      <c r="AG101" s="53">
        <f>R101-F101</f>
        <v>559369.91999999993</v>
      </c>
      <c r="AH101" s="53">
        <f>S101-G101</f>
        <v>830816.38999999966</v>
      </c>
      <c r="AI101" s="53">
        <f>T101-H101</f>
        <v>1027519.0700000003</v>
      </c>
      <c r="AJ101" s="53">
        <f>U101-I101</f>
        <v>1192867.58</v>
      </c>
      <c r="AK101" s="53">
        <f>V101-J101</f>
        <v>1205801.2300000004</v>
      </c>
      <c r="AL101" s="53">
        <f>W101-K101</f>
        <v>1334555.0499999998</v>
      </c>
      <c r="AM101" s="53">
        <f>X101-L101</f>
        <v>1291734.4000000004</v>
      </c>
      <c r="AN101" s="53">
        <f>Y101-M101</f>
        <v>1288161.7400000002</v>
      </c>
      <c r="AO101" s="53">
        <f>Z101-N101</f>
        <v>1382847.25</v>
      </c>
      <c r="AP101" s="53">
        <f>AA101-O101</f>
        <v>1498846.0499999998</v>
      </c>
      <c r="AQ101" s="53">
        <f>AB101-P101</f>
        <v>1592806</v>
      </c>
      <c r="AR101" s="54"/>
      <c r="AS101" s="76">
        <f>IF(ISERROR(GETPIVOTDATA("VALUE",'CRS WK pvt'!$I$2,"DT_FILE",AS$8,"CD_CO",AS$6,"TRIM_CAT",TRIM(B101),"TRIM_LINE",A97))=TRUE,0,GETPIVOTDATA("VALUE",'CRS WK pvt'!$I$2,"DT_FILE",AS$8,"CD_CO",AS$6,"TRIM_CAT",TRIM(B101),"TRIM_LINE",A97))</f>
        <v>6921932</v>
      </c>
    </row>
    <row r="102" spans="1:46" s="47" customFormat="1" x14ac:dyDescent="0.35">
      <c r="A102" s="171"/>
      <c r="B102" s="254" t="s">
        <v>399</v>
      </c>
      <c r="C102" s="49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1"/>
      <c r="O102" s="49"/>
      <c r="P102" s="50"/>
      <c r="Q102" s="50"/>
      <c r="R102" s="50"/>
      <c r="S102" s="50"/>
      <c r="T102" s="50"/>
      <c r="U102" s="232"/>
      <c r="V102" s="232"/>
      <c r="W102" s="256">
        <f>W101-W103</f>
        <v>5559938.2300000004</v>
      </c>
      <c r="X102" s="256">
        <f>X101-X103</f>
        <v>5616788.6900000004</v>
      </c>
      <c r="Y102" s="256">
        <f>Y101-Y103</f>
        <v>5770740.2800000003</v>
      </c>
      <c r="Z102" s="256">
        <f>Z101-Z103</f>
        <v>6160861</v>
      </c>
      <c r="AA102" s="256">
        <v>6551558.5800000001</v>
      </c>
      <c r="AB102" s="256">
        <v>6852094.0099999998</v>
      </c>
      <c r="AC102" s="51"/>
      <c r="AD102" s="52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4"/>
      <c r="AS102" s="92">
        <f>AS101-AS103</f>
        <v>6852094.0099999998</v>
      </c>
    </row>
    <row r="103" spans="1:46" s="47" customFormat="1" x14ac:dyDescent="0.35">
      <c r="A103" s="171"/>
      <c r="B103" s="254" t="s">
        <v>400</v>
      </c>
      <c r="C103" s="49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1"/>
      <c r="O103" s="49"/>
      <c r="P103" s="50"/>
      <c r="Q103" s="50"/>
      <c r="R103" s="50"/>
      <c r="S103" s="50"/>
      <c r="T103" s="50"/>
      <c r="U103" s="232"/>
      <c r="V103" s="232"/>
      <c r="W103" s="256">
        <v>53647.77</v>
      </c>
      <c r="X103" s="256">
        <v>56755.31</v>
      </c>
      <c r="Y103" s="256">
        <v>60187.72</v>
      </c>
      <c r="Z103" s="256">
        <v>61777</v>
      </c>
      <c r="AA103" s="256">
        <v>64574.42</v>
      </c>
      <c r="AB103" s="256">
        <v>69837.990000000005</v>
      </c>
      <c r="AC103" s="51"/>
      <c r="AD103" s="52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4"/>
      <c r="AS103" s="76">
        <f>GETPIVOTDATA("VALUE",'CRS ESCO pvt'!$I$3,"DATE_FILE",$AS$8,"COMPANY",$AS$6,"TRIM_CAT","Low Income Resdiential-ESCO","TRIM_LINE",A97)</f>
        <v>69837.990000000005</v>
      </c>
    </row>
    <row r="104" spans="1:46" s="47" customFormat="1" x14ac:dyDescent="0.35">
      <c r="A104" s="171"/>
      <c r="B104" s="48" t="s">
        <v>39</v>
      </c>
      <c r="C104" s="49">
        <v>1592251.97</v>
      </c>
      <c r="D104" s="50">
        <v>1698102.46</v>
      </c>
      <c r="E104" s="50">
        <v>1304303.76</v>
      </c>
      <c r="F104" s="50">
        <v>1012973.63</v>
      </c>
      <c r="G104" s="50">
        <v>748009.27</v>
      </c>
      <c r="H104" s="50">
        <v>551157.93999999994</v>
      </c>
      <c r="I104" s="50">
        <v>472014.3</v>
      </c>
      <c r="J104" s="50">
        <v>413735.69</v>
      </c>
      <c r="K104" s="50">
        <v>457535.37</v>
      </c>
      <c r="L104" s="50">
        <v>702110.52</v>
      </c>
      <c r="M104" s="50">
        <v>880891.58</v>
      </c>
      <c r="N104" s="51">
        <v>1463951.22</v>
      </c>
      <c r="O104" s="49">
        <v>1599491.76</v>
      </c>
      <c r="P104" s="50">
        <v>2299463</v>
      </c>
      <c r="Q104" s="50">
        <v>2072714</v>
      </c>
      <c r="R104" s="50">
        <v>1880729</v>
      </c>
      <c r="S104" s="50">
        <v>1524170</v>
      </c>
      <c r="T104" s="50">
        <v>1342199</v>
      </c>
      <c r="U104" s="232">
        <v>1239184</v>
      </c>
      <c r="V104" s="232">
        <v>1161212</v>
      </c>
      <c r="W104" s="232">
        <v>1072251</v>
      </c>
      <c r="X104" s="232">
        <v>1173109</v>
      </c>
      <c r="Y104" s="232">
        <v>1576041</v>
      </c>
      <c r="Z104" s="232">
        <v>1873342</v>
      </c>
      <c r="AA104" s="232">
        <v>1870314</v>
      </c>
      <c r="AB104" s="232">
        <v>1867547</v>
      </c>
      <c r="AC104" s="51"/>
      <c r="AD104" s="52">
        <f>O104-C104</f>
        <v>7239.7900000000373</v>
      </c>
      <c r="AE104" s="53">
        <f>P104-D104</f>
        <v>601360.54</v>
      </c>
      <c r="AF104" s="53">
        <f>Q104-E104</f>
        <v>768410.24</v>
      </c>
      <c r="AG104" s="53">
        <f>R104-F104</f>
        <v>867755.37</v>
      </c>
      <c r="AH104" s="53">
        <f>S104-G104</f>
        <v>776160.73</v>
      </c>
      <c r="AI104" s="53">
        <f>T104-H104</f>
        <v>791041.06</v>
      </c>
      <c r="AJ104" s="53">
        <f>U104-I104</f>
        <v>767169.7</v>
      </c>
      <c r="AK104" s="53">
        <f>V104-J104</f>
        <v>747476.31</v>
      </c>
      <c r="AL104" s="53">
        <f>W104-K104</f>
        <v>614715.63</v>
      </c>
      <c r="AM104" s="53">
        <f>X104-L104</f>
        <v>470998.48</v>
      </c>
      <c r="AN104" s="53">
        <f>Y104-M104</f>
        <v>695149.42</v>
      </c>
      <c r="AO104" s="53">
        <f>Z104-N104</f>
        <v>409390.78</v>
      </c>
      <c r="AP104" s="53">
        <f>AA104-O104</f>
        <v>270822.24</v>
      </c>
      <c r="AQ104" s="53">
        <f>AB104-P104</f>
        <v>-431916</v>
      </c>
      <c r="AR104" s="54"/>
      <c r="AS104" s="76">
        <f>IF(ISERROR(GETPIVOTDATA("VALUE",'CRS WK pvt'!$I$2,"DT_FILE",AS$8,"CD_CO",AS$6,"TRIM_CAT",TRIM(B104),"TRIM_LINE",A97))=TRUE,0,GETPIVOTDATA("VALUE",'CRS WK pvt'!$I$2,"DT_FILE",AS$8,"CD_CO",AS$6,"TRIM_CAT",TRIM(B104),"TRIM_LINE",A97))</f>
        <v>1867547</v>
      </c>
    </row>
    <row r="105" spans="1:46" s="47" customFormat="1" x14ac:dyDescent="0.35">
      <c r="A105" s="171"/>
      <c r="B105" s="48" t="s">
        <v>40</v>
      </c>
      <c r="C105" s="49">
        <v>1307509.78</v>
      </c>
      <c r="D105" s="50">
        <v>1054901.22</v>
      </c>
      <c r="E105" s="50">
        <v>814151.57</v>
      </c>
      <c r="F105" s="50">
        <v>734894.95</v>
      </c>
      <c r="G105" s="50">
        <v>586306.05000000005</v>
      </c>
      <c r="H105" s="50">
        <v>589746.80000000005</v>
      </c>
      <c r="I105" s="50">
        <v>556944.21</v>
      </c>
      <c r="J105" s="50">
        <v>451389.04</v>
      </c>
      <c r="K105" s="50">
        <v>441145</v>
      </c>
      <c r="L105" s="50">
        <v>682294.6</v>
      </c>
      <c r="M105" s="50">
        <v>638151.61</v>
      </c>
      <c r="N105" s="51">
        <v>718728.83</v>
      </c>
      <c r="O105" s="49">
        <v>800743.05</v>
      </c>
      <c r="P105" s="50">
        <v>954670</v>
      </c>
      <c r="Q105" s="50">
        <v>908222</v>
      </c>
      <c r="R105" s="50">
        <v>814267</v>
      </c>
      <c r="S105" s="50">
        <v>545165</v>
      </c>
      <c r="T105" s="50">
        <v>449819</v>
      </c>
      <c r="U105" s="232">
        <v>394271</v>
      </c>
      <c r="V105" s="232">
        <v>259938</v>
      </c>
      <c r="W105" s="232">
        <v>397068</v>
      </c>
      <c r="X105" s="232">
        <v>440258</v>
      </c>
      <c r="Y105" s="232">
        <v>657287</v>
      </c>
      <c r="Z105" s="232">
        <v>816713</v>
      </c>
      <c r="AA105" s="232">
        <v>719040</v>
      </c>
      <c r="AB105" s="232">
        <v>594554</v>
      </c>
      <c r="AC105" s="51"/>
      <c r="AD105" s="52">
        <f>O105-C105</f>
        <v>-506766.73</v>
      </c>
      <c r="AE105" s="53">
        <f>P105-D105</f>
        <v>-100231.21999999997</v>
      </c>
      <c r="AF105" s="53">
        <f>Q105-E105</f>
        <v>94070.430000000051</v>
      </c>
      <c r="AG105" s="53">
        <f>R105-F105</f>
        <v>79372.050000000047</v>
      </c>
      <c r="AH105" s="53">
        <f>S105-G105</f>
        <v>-41141.050000000047</v>
      </c>
      <c r="AI105" s="53">
        <f>T105-H105</f>
        <v>-139927.80000000005</v>
      </c>
      <c r="AJ105" s="53">
        <f>U105-I105</f>
        <v>-162673.20999999996</v>
      </c>
      <c r="AK105" s="53">
        <f>V105-J105</f>
        <v>-191451.03999999998</v>
      </c>
      <c r="AL105" s="53">
        <f>W105-K105</f>
        <v>-44077</v>
      </c>
      <c r="AM105" s="53">
        <f>X105-L105</f>
        <v>-242036.59999999998</v>
      </c>
      <c r="AN105" s="53">
        <f>Y105-M105</f>
        <v>19135.390000000014</v>
      </c>
      <c r="AO105" s="53">
        <f>Z105-N105</f>
        <v>97984.170000000042</v>
      </c>
      <c r="AP105" s="53">
        <f>AA105-O105</f>
        <v>-81703.050000000047</v>
      </c>
      <c r="AQ105" s="53">
        <f>AB105-P105</f>
        <v>-360116</v>
      </c>
      <c r="AR105" s="54"/>
      <c r="AS105" s="76">
        <f>IF(ISERROR(GETPIVOTDATA("VALUE",'CRS WK pvt'!$I$2,"DT_FILE",AS$8,"CD_CO",AS$6,"TRIM_CAT",TRIM(B105),"TRIM_LINE",A97))=TRUE,0,GETPIVOTDATA("VALUE",'CRS WK pvt'!$I$2,"DT_FILE",AS$8,"CD_CO",AS$6,"TRIM_CAT",TRIM(B105),"TRIM_LINE",A97))</f>
        <v>594554</v>
      </c>
    </row>
    <row r="106" spans="1:46" s="47" customFormat="1" x14ac:dyDescent="0.35">
      <c r="A106" s="171"/>
      <c r="B106" s="48" t="s">
        <v>41</v>
      </c>
      <c r="C106" s="49">
        <v>220183.94</v>
      </c>
      <c r="D106" s="50">
        <v>284721.46000000002</v>
      </c>
      <c r="E106" s="50">
        <v>459106.92</v>
      </c>
      <c r="F106" s="50">
        <v>217838.22</v>
      </c>
      <c r="G106" s="50">
        <v>275127.06</v>
      </c>
      <c r="H106" s="50">
        <v>112092.58</v>
      </c>
      <c r="I106" s="50">
        <v>97953.78</v>
      </c>
      <c r="J106" s="50">
        <v>64118.21</v>
      </c>
      <c r="K106" s="50">
        <v>173614.26</v>
      </c>
      <c r="L106" s="50">
        <v>169886.5</v>
      </c>
      <c r="M106" s="50">
        <v>138667.60999999999</v>
      </c>
      <c r="N106" s="51">
        <v>212852.25</v>
      </c>
      <c r="O106" s="49">
        <v>342513.3</v>
      </c>
      <c r="P106" s="50">
        <v>350633</v>
      </c>
      <c r="Q106" s="50">
        <v>240847</v>
      </c>
      <c r="R106" s="50">
        <v>227240</v>
      </c>
      <c r="S106" s="50">
        <v>241854</v>
      </c>
      <c r="T106" s="50">
        <v>328254</v>
      </c>
      <c r="U106" s="232">
        <v>273151</v>
      </c>
      <c r="V106" s="232">
        <v>321862</v>
      </c>
      <c r="W106" s="232">
        <v>292362</v>
      </c>
      <c r="X106" s="232">
        <v>317255</v>
      </c>
      <c r="Y106" s="232">
        <v>363019</v>
      </c>
      <c r="Z106" s="232">
        <v>461567</v>
      </c>
      <c r="AA106" s="232">
        <v>441436</v>
      </c>
      <c r="AB106" s="232">
        <v>401825</v>
      </c>
      <c r="AC106" s="51"/>
      <c r="AD106" s="52">
        <f>O106-C106</f>
        <v>122329.35999999999</v>
      </c>
      <c r="AE106" s="53">
        <f>P106-D106</f>
        <v>65911.539999999979</v>
      </c>
      <c r="AF106" s="53">
        <f>Q106-E106</f>
        <v>-218259.91999999998</v>
      </c>
      <c r="AG106" s="53">
        <f>R106-F106</f>
        <v>9401.7799999999988</v>
      </c>
      <c r="AH106" s="53">
        <f>S106-G106</f>
        <v>-33273.06</v>
      </c>
      <c r="AI106" s="53">
        <f>T106-H106</f>
        <v>216161.41999999998</v>
      </c>
      <c r="AJ106" s="53">
        <f>U106-I106</f>
        <v>175197.22</v>
      </c>
      <c r="AK106" s="53">
        <f>V106-J106</f>
        <v>257743.79</v>
      </c>
      <c r="AL106" s="53">
        <f>W106-K106</f>
        <v>118747.73999999999</v>
      </c>
      <c r="AM106" s="53">
        <f>X106-L106</f>
        <v>147368.5</v>
      </c>
      <c r="AN106" s="53">
        <f>Y106-M106</f>
        <v>224351.39</v>
      </c>
      <c r="AO106" s="53">
        <f>Z106-N106</f>
        <v>248714.75</v>
      </c>
      <c r="AP106" s="53">
        <f>AA106-O106</f>
        <v>98922.700000000012</v>
      </c>
      <c r="AQ106" s="53">
        <f>AB106-P106</f>
        <v>51192</v>
      </c>
      <c r="AR106" s="54"/>
      <c r="AS106" s="76">
        <f>IF(ISERROR(GETPIVOTDATA("VALUE",'CRS WK pvt'!$I$2,"DT_FILE",AS$8,"CD_CO",AS$6,"TRIM_CAT",TRIM(B106),"TRIM_LINE",A97))=TRUE,0,GETPIVOTDATA("VALUE",'CRS WK pvt'!$I$2,"DT_FILE",AS$8,"CD_CO",AS$6,"TRIM_CAT",TRIM(B106),"TRIM_LINE",A97))</f>
        <v>401825</v>
      </c>
    </row>
    <row r="107" spans="1:46" s="152" customFormat="1" ht="15" thickBot="1" x14ac:dyDescent="0.4">
      <c r="A107" s="172"/>
      <c r="B107" s="63" t="s">
        <v>42</v>
      </c>
      <c r="C107" s="147">
        <f t="shared" ref="C107:V107" si="57">SUM(C98:C106)</f>
        <v>22220987.860000003</v>
      </c>
      <c r="D107" s="148">
        <f t="shared" si="57"/>
        <v>23563082.990000002</v>
      </c>
      <c r="E107" s="148">
        <f t="shared" si="57"/>
        <v>22098808.140000004</v>
      </c>
      <c r="F107" s="148">
        <f t="shared" si="57"/>
        <v>19948299.949999996</v>
      </c>
      <c r="G107" s="148">
        <f t="shared" si="57"/>
        <v>18485887.640000001</v>
      </c>
      <c r="H107" s="148">
        <f t="shared" si="57"/>
        <v>16413527.439999999</v>
      </c>
      <c r="I107" s="148">
        <f t="shared" si="57"/>
        <v>15226192.619999999</v>
      </c>
      <c r="J107" s="148">
        <f t="shared" si="57"/>
        <v>14141074.6</v>
      </c>
      <c r="K107" s="148">
        <f t="shared" si="57"/>
        <v>13940946.539999999</v>
      </c>
      <c r="L107" s="148">
        <f t="shared" si="57"/>
        <v>15149572.299999999</v>
      </c>
      <c r="M107" s="148">
        <f t="shared" si="57"/>
        <v>16612573.029999999</v>
      </c>
      <c r="N107" s="149">
        <f t="shared" si="57"/>
        <v>19349662.349999998</v>
      </c>
      <c r="O107" s="147">
        <f t="shared" si="57"/>
        <v>21630257.960000005</v>
      </c>
      <c r="P107" s="148">
        <f t="shared" si="57"/>
        <v>23853057</v>
      </c>
      <c r="Q107" s="148">
        <f t="shared" si="57"/>
        <v>23878404</v>
      </c>
      <c r="R107" s="148">
        <f t="shared" si="57"/>
        <v>23516787</v>
      </c>
      <c r="S107" s="148">
        <f t="shared" si="57"/>
        <v>21938867</v>
      </c>
      <c r="T107" s="148">
        <f t="shared" si="57"/>
        <v>21196227</v>
      </c>
      <c r="U107" s="148">
        <f t="shared" si="57"/>
        <v>20568927</v>
      </c>
      <c r="V107" s="148">
        <f t="shared" si="57"/>
        <v>19979743</v>
      </c>
      <c r="W107" s="148">
        <f>SUM(W98+W101+W104+W105+W106)</f>
        <v>19841294</v>
      </c>
      <c r="X107" s="148">
        <f>SUM(X98+X101+X104+X105+X106)</f>
        <v>20593279</v>
      </c>
      <c r="Y107" s="148">
        <v>22418398</v>
      </c>
      <c r="Z107" s="235">
        <v>25227950</v>
      </c>
      <c r="AA107" s="235">
        <v>27093455</v>
      </c>
      <c r="AB107" s="235">
        <v>28040185</v>
      </c>
      <c r="AC107" s="149"/>
      <c r="AD107" s="45">
        <f>SUM(AD98:AD106)</f>
        <v>-590729.90000000026</v>
      </c>
      <c r="AE107" s="150">
        <f t="shared" ref="AE107:AG107" si="58">SUM(AE98:AE106)</f>
        <v>289974.01000000042</v>
      </c>
      <c r="AF107" s="150">
        <f t="shared" si="58"/>
        <v>1779595.8600000003</v>
      </c>
      <c r="AG107" s="150">
        <f t="shared" si="58"/>
        <v>3568487.0499999993</v>
      </c>
      <c r="AH107" s="150">
        <f t="shared" ref="AH107:AI107" si="59">SUM(AH98:AH106)</f>
        <v>3452979.3599999989</v>
      </c>
      <c r="AI107" s="150">
        <f t="shared" si="59"/>
        <v>4782699.5600000015</v>
      </c>
      <c r="AJ107" s="150">
        <f t="shared" ref="AJ107:AK107" si="60">SUM(AJ98:AJ106)</f>
        <v>5342734.38</v>
      </c>
      <c r="AK107" s="150">
        <f t="shared" si="60"/>
        <v>5838668.4000000004</v>
      </c>
      <c r="AL107" s="150">
        <f t="shared" ref="AL107:AM107" si="61">SUM(AL98:AL106)</f>
        <v>5900347.459999999</v>
      </c>
      <c r="AM107" s="150">
        <f t="shared" si="61"/>
        <v>5443706.7000000011</v>
      </c>
      <c r="AN107" s="150">
        <f t="shared" ref="AN107:AO107" si="62">SUM(AN98:AN106)</f>
        <v>5805824.9699999988</v>
      </c>
      <c r="AO107" s="150">
        <f t="shared" si="62"/>
        <v>5878287.6499999994</v>
      </c>
      <c r="AP107" s="150">
        <f t="shared" ref="AP107:AQ107" si="63">SUM(AP98:AP106)</f>
        <v>5463197.04</v>
      </c>
      <c r="AQ107" s="150">
        <f t="shared" si="63"/>
        <v>4187128</v>
      </c>
      <c r="AR107" s="151"/>
      <c r="AS107" s="45">
        <f>AS98+AS101+AS104+AS105+AS106</f>
        <v>28040185</v>
      </c>
    </row>
    <row r="108" spans="1:46" s="71" customFormat="1" x14ac:dyDescent="0.35">
      <c r="A108" s="171">
        <f>+A97+1</f>
        <v>10</v>
      </c>
      <c r="B108" s="88" t="s">
        <v>34</v>
      </c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1"/>
      <c r="O108" s="89"/>
      <c r="P108" s="90"/>
      <c r="Q108" s="90"/>
      <c r="R108" s="90"/>
      <c r="S108" s="90"/>
      <c r="T108" s="90"/>
      <c r="U108" s="227"/>
      <c r="V108" s="227"/>
      <c r="W108" s="227"/>
      <c r="X108" s="227"/>
      <c r="Y108" s="227"/>
      <c r="Z108" s="227"/>
      <c r="AA108" s="227"/>
      <c r="AB108" s="227"/>
      <c r="AC108" s="91"/>
      <c r="AD108" s="92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4"/>
      <c r="AS108" s="92"/>
    </row>
    <row r="109" spans="1:46" s="71" customFormat="1" x14ac:dyDescent="0.35">
      <c r="A109" s="171"/>
      <c r="B109" s="72" t="s">
        <v>37</v>
      </c>
      <c r="C109" s="95">
        <v>22112155</v>
      </c>
      <c r="D109" s="96">
        <v>14657923</v>
      </c>
      <c r="E109" s="96">
        <v>9052086</v>
      </c>
      <c r="F109" s="96">
        <v>5063435</v>
      </c>
      <c r="G109" s="96">
        <v>3525288</v>
      </c>
      <c r="H109" s="96">
        <v>3046548</v>
      </c>
      <c r="I109" s="96">
        <v>3223241</v>
      </c>
      <c r="J109" s="96">
        <v>4922550</v>
      </c>
      <c r="K109" s="96">
        <v>8910355</v>
      </c>
      <c r="L109" s="96">
        <v>20409593</v>
      </c>
      <c r="M109" s="96">
        <v>24414341</v>
      </c>
      <c r="N109" s="97">
        <v>21667070</v>
      </c>
      <c r="O109" s="95">
        <v>19287257</v>
      </c>
      <c r="P109" s="96">
        <v>16696011</v>
      </c>
      <c r="Q109" s="96">
        <v>12025517</v>
      </c>
      <c r="R109" s="96">
        <v>5754386</v>
      </c>
      <c r="S109" s="96">
        <v>3956706</v>
      </c>
      <c r="T109" s="96">
        <v>3093160</v>
      </c>
      <c r="U109" s="228">
        <v>3708871</v>
      </c>
      <c r="V109" s="228">
        <v>4772063</v>
      </c>
      <c r="W109" s="228">
        <v>8580190</v>
      </c>
      <c r="X109" s="228">
        <v>16660754</v>
      </c>
      <c r="Y109" s="228">
        <v>24303938</v>
      </c>
      <c r="Z109" s="228">
        <v>25888443</v>
      </c>
      <c r="AA109" s="228">
        <v>23581709</v>
      </c>
      <c r="AB109" s="228">
        <v>14822187</v>
      </c>
      <c r="AC109" s="97"/>
      <c r="AD109" s="98">
        <f>O109-C109</f>
        <v>-2824898</v>
      </c>
      <c r="AE109" s="99">
        <f>P109-D109</f>
        <v>2038088</v>
      </c>
      <c r="AF109" s="99">
        <f>Q109-E109</f>
        <v>2973431</v>
      </c>
      <c r="AG109" s="99">
        <f>R109-F109</f>
        <v>690951</v>
      </c>
      <c r="AH109" s="99">
        <f>S109-G109</f>
        <v>431418</v>
      </c>
      <c r="AI109" s="99">
        <f>T109-H109</f>
        <v>46612</v>
      </c>
      <c r="AJ109" s="99">
        <f>U109-I109</f>
        <v>485630</v>
      </c>
      <c r="AK109" s="99">
        <f>V109-J109</f>
        <v>-150487</v>
      </c>
      <c r="AL109" s="99">
        <f>W109-K109</f>
        <v>-330165</v>
      </c>
      <c r="AM109" s="99">
        <f>X109-L109</f>
        <v>-3748839</v>
      </c>
      <c r="AN109" s="99">
        <f>Y109-M109</f>
        <v>-110403</v>
      </c>
      <c r="AO109" s="99">
        <f>Z109-N109</f>
        <v>4221373</v>
      </c>
      <c r="AP109" s="99">
        <f>AA109-O109</f>
        <v>4294452</v>
      </c>
      <c r="AQ109" s="99">
        <f>AB109-P109</f>
        <v>-1873824</v>
      </c>
      <c r="AR109" s="100"/>
      <c r="AS109" s="98">
        <f>AT109</f>
        <v>14822187</v>
      </c>
      <c r="AT109" s="228">
        <v>14822187</v>
      </c>
    </row>
    <row r="110" spans="1:46" s="71" customFormat="1" x14ac:dyDescent="0.35">
      <c r="A110" s="171"/>
      <c r="B110" s="72" t="s">
        <v>38</v>
      </c>
      <c r="C110" s="95">
        <v>1506282</v>
      </c>
      <c r="D110" s="96">
        <v>1196996</v>
      </c>
      <c r="E110" s="96">
        <v>603602</v>
      </c>
      <c r="F110" s="96">
        <v>373151</v>
      </c>
      <c r="G110" s="96">
        <v>219842</v>
      </c>
      <c r="H110" s="96">
        <v>176776</v>
      </c>
      <c r="I110" s="96">
        <v>189984</v>
      </c>
      <c r="J110" s="96">
        <v>296935</v>
      </c>
      <c r="K110" s="96">
        <v>565396</v>
      </c>
      <c r="L110" s="96">
        <v>1501179</v>
      </c>
      <c r="M110" s="96">
        <v>1593477</v>
      </c>
      <c r="N110" s="97">
        <v>1457461</v>
      </c>
      <c r="O110" s="95">
        <v>1259335</v>
      </c>
      <c r="P110" s="96">
        <v>1214922</v>
      </c>
      <c r="Q110" s="96">
        <v>723771</v>
      </c>
      <c r="R110" s="96">
        <v>386870</v>
      </c>
      <c r="S110" s="96">
        <v>265206</v>
      </c>
      <c r="T110" s="96">
        <v>185111</v>
      </c>
      <c r="U110" s="228">
        <v>214146</v>
      </c>
      <c r="V110" s="228">
        <v>296295</v>
      </c>
      <c r="W110" s="228">
        <v>628827</v>
      </c>
      <c r="X110" s="228">
        <v>1336530</v>
      </c>
      <c r="Y110" s="228">
        <v>1819916</v>
      </c>
      <c r="Z110" s="228">
        <v>1931879</v>
      </c>
      <c r="AA110" s="228">
        <v>1800497</v>
      </c>
      <c r="AB110" s="228">
        <v>1324628</v>
      </c>
      <c r="AC110" s="97"/>
      <c r="AD110" s="98">
        <f>O110-C110</f>
        <v>-246947</v>
      </c>
      <c r="AE110" s="99">
        <f>P110-D110</f>
        <v>17926</v>
      </c>
      <c r="AF110" s="99">
        <f>Q110-E110</f>
        <v>120169</v>
      </c>
      <c r="AG110" s="99">
        <f>R110-F110</f>
        <v>13719</v>
      </c>
      <c r="AH110" s="99">
        <f>S110-G110</f>
        <v>45364</v>
      </c>
      <c r="AI110" s="99">
        <f>T110-H110</f>
        <v>8335</v>
      </c>
      <c r="AJ110" s="99">
        <f>U110-I110</f>
        <v>24162</v>
      </c>
      <c r="AK110" s="99">
        <f>V110-J110</f>
        <v>-640</v>
      </c>
      <c r="AL110" s="99">
        <f>W110-K110</f>
        <v>63431</v>
      </c>
      <c r="AM110" s="99">
        <f>X110-L110</f>
        <v>-164649</v>
      </c>
      <c r="AN110" s="99">
        <f>Y110-M110</f>
        <v>226439</v>
      </c>
      <c r="AO110" s="99">
        <f>Z110-N110</f>
        <v>474418</v>
      </c>
      <c r="AP110" s="99">
        <f>AA110-O110</f>
        <v>541162</v>
      </c>
      <c r="AQ110" s="99">
        <f>AB110-P110</f>
        <v>109706</v>
      </c>
      <c r="AR110" s="100"/>
      <c r="AS110" s="98">
        <f t="shared" ref="AS110:AS113" si="64">AT110</f>
        <v>1324628</v>
      </c>
      <c r="AT110" s="228">
        <v>1324628</v>
      </c>
    </row>
    <row r="111" spans="1:46" s="71" customFormat="1" x14ac:dyDescent="0.35">
      <c r="A111" s="171"/>
      <c r="B111" s="72" t="s">
        <v>39</v>
      </c>
      <c r="C111" s="95">
        <v>6757319</v>
      </c>
      <c r="D111" s="96">
        <v>4219968</v>
      </c>
      <c r="E111" s="96">
        <v>2822502</v>
      </c>
      <c r="F111" s="96">
        <v>1657327</v>
      </c>
      <c r="G111" s="96">
        <v>1316723</v>
      </c>
      <c r="H111" s="96">
        <v>1277065</v>
      </c>
      <c r="I111" s="96">
        <v>1181558</v>
      </c>
      <c r="J111" s="96">
        <v>1870709</v>
      </c>
      <c r="K111" s="96">
        <v>2585365</v>
      </c>
      <c r="L111" s="96">
        <v>9405758</v>
      </c>
      <c r="M111" s="96">
        <v>7011240</v>
      </c>
      <c r="N111" s="97">
        <v>6347688</v>
      </c>
      <c r="O111" s="95">
        <v>5252285</v>
      </c>
      <c r="P111" s="96">
        <v>4342733</v>
      </c>
      <c r="Q111" s="96">
        <v>3121649</v>
      </c>
      <c r="R111" s="96">
        <v>1403670</v>
      </c>
      <c r="S111" s="96">
        <v>1159580</v>
      </c>
      <c r="T111" s="96">
        <v>1016270</v>
      </c>
      <c r="U111" s="228">
        <v>1211909</v>
      </c>
      <c r="V111" s="228">
        <v>1499688</v>
      </c>
      <c r="W111" s="228">
        <v>2509867</v>
      </c>
      <c r="X111" s="228">
        <v>4821212</v>
      </c>
      <c r="Y111" s="228">
        <v>7282842</v>
      </c>
      <c r="Z111" s="228">
        <v>7433936</v>
      </c>
      <c r="AA111" s="228">
        <v>7743404</v>
      </c>
      <c r="AB111" s="228">
        <v>4245689</v>
      </c>
      <c r="AC111" s="97"/>
      <c r="AD111" s="98">
        <f>O111-C111</f>
        <v>-1505034</v>
      </c>
      <c r="AE111" s="99">
        <f>P111-D111</f>
        <v>122765</v>
      </c>
      <c r="AF111" s="99">
        <f>Q111-E111</f>
        <v>299147</v>
      </c>
      <c r="AG111" s="99">
        <f>R111-F111</f>
        <v>-253657</v>
      </c>
      <c r="AH111" s="99">
        <f>S111-G111</f>
        <v>-157143</v>
      </c>
      <c r="AI111" s="99">
        <f>T111-H111</f>
        <v>-260795</v>
      </c>
      <c r="AJ111" s="99">
        <f>U111-I111</f>
        <v>30351</v>
      </c>
      <c r="AK111" s="99">
        <f>V111-J111</f>
        <v>-371021</v>
      </c>
      <c r="AL111" s="99">
        <f>W111-K111</f>
        <v>-75498</v>
      </c>
      <c r="AM111" s="99">
        <f>X111-L111</f>
        <v>-4584546</v>
      </c>
      <c r="AN111" s="99">
        <f>Y111-M111</f>
        <v>271602</v>
      </c>
      <c r="AO111" s="99">
        <f>Z111-N111</f>
        <v>1086248</v>
      </c>
      <c r="AP111" s="99">
        <f>AA111-O111</f>
        <v>2491119</v>
      </c>
      <c r="AQ111" s="99">
        <f>AB111-P111</f>
        <v>-97044</v>
      </c>
      <c r="AR111" s="100"/>
      <c r="AS111" s="98">
        <f t="shared" si="64"/>
        <v>4245689</v>
      </c>
      <c r="AT111" s="228">
        <v>4245689</v>
      </c>
    </row>
    <row r="112" spans="1:46" s="71" customFormat="1" x14ac:dyDescent="0.35">
      <c r="A112" s="171"/>
      <c r="B112" s="72" t="s">
        <v>40</v>
      </c>
      <c r="C112" s="95">
        <v>12394212</v>
      </c>
      <c r="D112" s="96">
        <v>2978694</v>
      </c>
      <c r="E112" s="96">
        <v>2016243</v>
      </c>
      <c r="F112" s="96">
        <v>2579717</v>
      </c>
      <c r="G112" s="96">
        <v>910956</v>
      </c>
      <c r="H112" s="96">
        <v>762246</v>
      </c>
      <c r="I112" s="96">
        <v>780546</v>
      </c>
      <c r="J112" s="96">
        <v>1188681</v>
      </c>
      <c r="K112" s="96">
        <v>1952898</v>
      </c>
      <c r="L112" s="96">
        <v>3742572</v>
      </c>
      <c r="M112" s="96">
        <v>4696866</v>
      </c>
      <c r="N112" s="97">
        <v>3914615</v>
      </c>
      <c r="O112" s="95">
        <v>3518703</v>
      </c>
      <c r="P112" s="96">
        <v>2868480</v>
      </c>
      <c r="Q112" s="96">
        <v>2186930</v>
      </c>
      <c r="R112" s="96">
        <v>1009392</v>
      </c>
      <c r="S112" s="96">
        <v>664786</v>
      </c>
      <c r="T112" s="96">
        <v>515601</v>
      </c>
      <c r="U112" s="228">
        <v>680201</v>
      </c>
      <c r="V112" s="228">
        <v>1358662</v>
      </c>
      <c r="W112" s="228">
        <v>1734667</v>
      </c>
      <c r="X112" s="228">
        <v>3008199</v>
      </c>
      <c r="Y112" s="228">
        <v>4053060</v>
      </c>
      <c r="Z112" s="228">
        <v>4163411</v>
      </c>
      <c r="AA112" s="228">
        <v>4244619</v>
      </c>
      <c r="AB112" s="228">
        <v>2704336</v>
      </c>
      <c r="AC112" s="97"/>
      <c r="AD112" s="98">
        <f>O112-C112</f>
        <v>-8875509</v>
      </c>
      <c r="AE112" s="99">
        <f>P112-D112</f>
        <v>-110214</v>
      </c>
      <c r="AF112" s="99">
        <f>Q112-E112</f>
        <v>170687</v>
      </c>
      <c r="AG112" s="99">
        <f>R112-F112</f>
        <v>-1570325</v>
      </c>
      <c r="AH112" s="99">
        <f>S112-G112</f>
        <v>-246170</v>
      </c>
      <c r="AI112" s="99">
        <f>T112-H112</f>
        <v>-246645</v>
      </c>
      <c r="AJ112" s="99">
        <f>U112-I112</f>
        <v>-100345</v>
      </c>
      <c r="AK112" s="99">
        <f>V112-J112</f>
        <v>169981</v>
      </c>
      <c r="AL112" s="99">
        <f>W112-K112</f>
        <v>-218231</v>
      </c>
      <c r="AM112" s="99">
        <f>X112-L112</f>
        <v>-734373</v>
      </c>
      <c r="AN112" s="99">
        <f>Y112-M112</f>
        <v>-643806</v>
      </c>
      <c r="AO112" s="99">
        <f>Z112-N112</f>
        <v>248796</v>
      </c>
      <c r="AP112" s="99">
        <f>AA112-O112</f>
        <v>725916</v>
      </c>
      <c r="AQ112" s="99">
        <f>AB112-P112</f>
        <v>-164144</v>
      </c>
      <c r="AR112" s="100"/>
      <c r="AS112" s="98">
        <f t="shared" si="64"/>
        <v>2704336</v>
      </c>
      <c r="AT112" s="228">
        <v>2704336</v>
      </c>
    </row>
    <row r="113" spans="1:46" s="71" customFormat="1" x14ac:dyDescent="0.35">
      <c r="A113" s="171"/>
      <c r="B113" s="72" t="s">
        <v>41</v>
      </c>
      <c r="C113" s="95">
        <v>5883306</v>
      </c>
      <c r="D113" s="96">
        <v>3490149</v>
      </c>
      <c r="E113" s="96">
        <v>2881384</v>
      </c>
      <c r="F113" s="96">
        <v>2848123</v>
      </c>
      <c r="G113" s="96">
        <v>2248611</v>
      </c>
      <c r="H113" s="96">
        <v>3243627</v>
      </c>
      <c r="I113" s="96">
        <v>2563234</v>
      </c>
      <c r="J113" s="96">
        <v>2851864</v>
      </c>
      <c r="K113" s="96">
        <v>2975602</v>
      </c>
      <c r="L113" s="96">
        <v>4496047</v>
      </c>
      <c r="M113" s="96">
        <v>4026959</v>
      </c>
      <c r="N113" s="97">
        <v>3842162</v>
      </c>
      <c r="O113" s="95">
        <v>3854248</v>
      </c>
      <c r="P113" s="96">
        <v>3082088</v>
      </c>
      <c r="Q113" s="96">
        <v>3046935</v>
      </c>
      <c r="R113" s="96">
        <v>2570561</v>
      </c>
      <c r="S113" s="96">
        <v>2329569</v>
      </c>
      <c r="T113" s="96">
        <v>2571052</v>
      </c>
      <c r="U113" s="228">
        <v>2904284</v>
      </c>
      <c r="V113" s="228">
        <v>2602248</v>
      </c>
      <c r="W113" s="228">
        <v>3131540</v>
      </c>
      <c r="X113" s="228">
        <v>3560082</v>
      </c>
      <c r="Y113" s="228">
        <v>4072030</v>
      </c>
      <c r="Z113" s="228">
        <v>4162947</v>
      </c>
      <c r="AA113" s="228">
        <v>4301511</v>
      </c>
      <c r="AB113" s="228">
        <v>3389723</v>
      </c>
      <c r="AC113" s="97"/>
      <c r="AD113" s="98">
        <f>O113-C113</f>
        <v>-2029058</v>
      </c>
      <c r="AE113" s="99">
        <f>P113-D113</f>
        <v>-408061</v>
      </c>
      <c r="AF113" s="99">
        <f>Q113-E113</f>
        <v>165551</v>
      </c>
      <c r="AG113" s="99">
        <f>R113-F113</f>
        <v>-277562</v>
      </c>
      <c r="AH113" s="99">
        <f>S113-G113</f>
        <v>80958</v>
      </c>
      <c r="AI113" s="99">
        <f>T113-H113</f>
        <v>-672575</v>
      </c>
      <c r="AJ113" s="99">
        <f>U113-I113</f>
        <v>341050</v>
      </c>
      <c r="AK113" s="99">
        <f>V113-J113</f>
        <v>-249616</v>
      </c>
      <c r="AL113" s="99">
        <f>W113-K113</f>
        <v>155938</v>
      </c>
      <c r="AM113" s="99">
        <f>X113-L113</f>
        <v>-935965</v>
      </c>
      <c r="AN113" s="99">
        <f>Y113-M113</f>
        <v>45071</v>
      </c>
      <c r="AO113" s="99">
        <f>Z113-N113</f>
        <v>320785</v>
      </c>
      <c r="AP113" s="99">
        <f>AA113-O113</f>
        <v>447263</v>
      </c>
      <c r="AQ113" s="99">
        <f>AB113-P113</f>
        <v>307635</v>
      </c>
      <c r="AR113" s="100"/>
      <c r="AS113" s="98">
        <f t="shared" si="64"/>
        <v>3389723</v>
      </c>
      <c r="AT113" s="228">
        <v>3389723</v>
      </c>
    </row>
    <row r="114" spans="1:46" s="87" customFormat="1" x14ac:dyDescent="0.35">
      <c r="A114" s="172"/>
      <c r="B114" s="72" t="s">
        <v>42</v>
      </c>
      <c r="C114" s="159">
        <f>SUM(C109:C113)</f>
        <v>48653274</v>
      </c>
      <c r="D114" s="160">
        <f t="shared" ref="D114:X114" si="65">SUM(D109:D113)</f>
        <v>26543730</v>
      </c>
      <c r="E114" s="160">
        <f t="shared" si="65"/>
        <v>17375817</v>
      </c>
      <c r="F114" s="160">
        <f t="shared" si="65"/>
        <v>12521753</v>
      </c>
      <c r="G114" s="160">
        <f t="shared" si="65"/>
        <v>8221420</v>
      </c>
      <c r="H114" s="160">
        <f t="shared" si="65"/>
        <v>8506262</v>
      </c>
      <c r="I114" s="160">
        <f t="shared" si="65"/>
        <v>7938563</v>
      </c>
      <c r="J114" s="160">
        <f t="shared" si="65"/>
        <v>11130739</v>
      </c>
      <c r="K114" s="160">
        <f t="shared" si="65"/>
        <v>16989616</v>
      </c>
      <c r="L114" s="160">
        <f t="shared" si="65"/>
        <v>39555149</v>
      </c>
      <c r="M114" s="160">
        <f t="shared" si="65"/>
        <v>41742883</v>
      </c>
      <c r="N114" s="161">
        <f t="shared" si="65"/>
        <v>37228996</v>
      </c>
      <c r="O114" s="159">
        <f t="shared" si="65"/>
        <v>33171828</v>
      </c>
      <c r="P114" s="160">
        <f t="shared" si="65"/>
        <v>28204234</v>
      </c>
      <c r="Q114" s="160">
        <f t="shared" si="65"/>
        <v>21104802</v>
      </c>
      <c r="R114" s="160">
        <f t="shared" si="65"/>
        <v>11124879</v>
      </c>
      <c r="S114" s="160">
        <f t="shared" si="65"/>
        <v>8375847</v>
      </c>
      <c r="T114" s="160">
        <f t="shared" si="65"/>
        <v>7381194</v>
      </c>
      <c r="U114" s="160">
        <f t="shared" si="65"/>
        <v>8719411</v>
      </c>
      <c r="V114" s="160">
        <f t="shared" si="65"/>
        <v>10528956</v>
      </c>
      <c r="W114" s="160">
        <f t="shared" si="65"/>
        <v>16585091</v>
      </c>
      <c r="X114" s="160">
        <f t="shared" si="65"/>
        <v>29386777</v>
      </c>
      <c r="Y114" s="160">
        <v>41531786</v>
      </c>
      <c r="Z114" s="229">
        <v>43580616</v>
      </c>
      <c r="AA114" s="160">
        <f t="shared" ref="AA114" si="66">SUM(AA109:AA113)</f>
        <v>41671740</v>
      </c>
      <c r="AB114" s="229">
        <v>26486563</v>
      </c>
      <c r="AC114" s="161"/>
      <c r="AD114" s="101">
        <f t="shared" ref="AD114:AD121" si="67">SUM(AD109:AD113)</f>
        <v>-15481446</v>
      </c>
      <c r="AE114" s="162">
        <f t="shared" ref="AE114:AG114" si="68">SUM(AE109:AE113)</f>
        <v>1660504</v>
      </c>
      <c r="AF114" s="162">
        <f t="shared" si="68"/>
        <v>3728985</v>
      </c>
      <c r="AG114" s="162">
        <f t="shared" si="68"/>
        <v>-1396874</v>
      </c>
      <c r="AH114" s="162">
        <f t="shared" ref="AH114:AI114" si="69">SUM(AH109:AH113)</f>
        <v>154427</v>
      </c>
      <c r="AI114" s="162">
        <f t="shared" si="69"/>
        <v>-1125068</v>
      </c>
      <c r="AJ114" s="162">
        <f t="shared" ref="AJ114:AK114" si="70">SUM(AJ109:AJ113)</f>
        <v>780848</v>
      </c>
      <c r="AK114" s="162">
        <f t="shared" si="70"/>
        <v>-601783</v>
      </c>
      <c r="AL114" s="162">
        <f t="shared" ref="AL114:AM114" si="71">SUM(AL109:AL113)</f>
        <v>-404525</v>
      </c>
      <c r="AM114" s="162">
        <f t="shared" si="71"/>
        <v>-10168372</v>
      </c>
      <c r="AN114" s="162">
        <f t="shared" ref="AN114:AO114" si="72">SUM(AN109:AN113)</f>
        <v>-211097</v>
      </c>
      <c r="AO114" s="162">
        <f t="shared" si="72"/>
        <v>6351620</v>
      </c>
      <c r="AP114" s="162">
        <f t="shared" ref="AP114:AQ114" si="73">SUM(AP109:AP113)</f>
        <v>8499912</v>
      </c>
      <c r="AQ114" s="162">
        <f t="shared" si="73"/>
        <v>-1717671</v>
      </c>
      <c r="AR114" s="163"/>
      <c r="AS114" s="101">
        <f>SUM(AS109:AS113)</f>
        <v>26486563</v>
      </c>
      <c r="AT114" s="160">
        <f t="shared" ref="AT114" si="74">SUM(AT109:AT113)</f>
        <v>26486563</v>
      </c>
    </row>
    <row r="115" spans="1:46" s="47" customFormat="1" x14ac:dyDescent="0.35">
      <c r="A115" s="171">
        <f>+A108+1</f>
        <v>11</v>
      </c>
      <c r="B115" s="56" t="s">
        <v>35</v>
      </c>
      <c r="C115" s="57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9"/>
      <c r="O115" s="57"/>
      <c r="P115" s="58"/>
      <c r="Q115" s="58"/>
      <c r="R115" s="58"/>
      <c r="S115" s="58"/>
      <c r="T115" s="58"/>
      <c r="U115" s="234"/>
      <c r="V115" s="234"/>
      <c r="W115" s="234"/>
      <c r="X115" s="234"/>
      <c r="Y115" s="234"/>
      <c r="Z115" s="234"/>
      <c r="AA115" s="234"/>
      <c r="AB115" s="234"/>
      <c r="AC115" s="59"/>
      <c r="AD115" s="60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2"/>
      <c r="AS115" s="60"/>
      <c r="AT115" s="234"/>
    </row>
    <row r="116" spans="1:46" s="47" customFormat="1" x14ac:dyDescent="0.35">
      <c r="A116" s="171"/>
      <c r="B116" s="48" t="s">
        <v>37</v>
      </c>
      <c r="C116" s="115">
        <v>30702981.98</v>
      </c>
      <c r="D116" s="116">
        <v>20915102.18</v>
      </c>
      <c r="E116" s="116">
        <v>12818009.539999999</v>
      </c>
      <c r="F116" s="116">
        <v>7182974.4400000004</v>
      </c>
      <c r="G116" s="116">
        <v>5413449.71</v>
      </c>
      <c r="H116" s="116">
        <v>4804286.76</v>
      </c>
      <c r="I116" s="116">
        <v>4994305.29</v>
      </c>
      <c r="J116" s="116">
        <v>6758875.46</v>
      </c>
      <c r="K116" s="116">
        <v>11653674.58</v>
      </c>
      <c r="L116" s="116">
        <v>27095398.449999999</v>
      </c>
      <c r="M116" s="116">
        <v>32186590.370000001</v>
      </c>
      <c r="N116" s="117">
        <v>28527865.84</v>
      </c>
      <c r="O116" s="115">
        <v>25638380.550000001</v>
      </c>
      <c r="P116" s="116">
        <v>22595622.219999999</v>
      </c>
      <c r="Q116" s="116">
        <v>15314798.789999999</v>
      </c>
      <c r="R116" s="116">
        <v>7118118.1900000004</v>
      </c>
      <c r="S116" s="116">
        <v>5471669.6699999999</v>
      </c>
      <c r="T116" s="116">
        <v>4349038.0999999996</v>
      </c>
      <c r="U116" s="236">
        <v>5030251.59</v>
      </c>
      <c r="V116" s="236">
        <v>5796204</v>
      </c>
      <c r="W116" s="236">
        <v>10759591.65</v>
      </c>
      <c r="X116" s="236">
        <v>23831588.510000002</v>
      </c>
      <c r="Y116" s="236">
        <v>33959488</v>
      </c>
      <c r="Z116" s="236">
        <v>35852915</v>
      </c>
      <c r="AA116" s="236">
        <v>32902467.34</v>
      </c>
      <c r="AB116" s="236">
        <v>21420336.789999999</v>
      </c>
      <c r="AC116" s="117"/>
      <c r="AD116" s="44">
        <f>O116-C116</f>
        <v>-5064601.43</v>
      </c>
      <c r="AE116" s="118">
        <f>P116-D116</f>
        <v>1680520.0399999991</v>
      </c>
      <c r="AF116" s="118">
        <f>Q116-E116</f>
        <v>2496789.25</v>
      </c>
      <c r="AG116" s="118">
        <f>R116-F116</f>
        <v>-64856.25</v>
      </c>
      <c r="AH116" s="118">
        <f>S116-G116</f>
        <v>58219.959999999963</v>
      </c>
      <c r="AI116" s="118">
        <f>T116-H116</f>
        <v>-455248.66000000015</v>
      </c>
      <c r="AJ116" s="118">
        <f>U116-I116</f>
        <v>35946.299999999814</v>
      </c>
      <c r="AK116" s="118">
        <f>V116-J116</f>
        <v>-962671.46</v>
      </c>
      <c r="AL116" s="118">
        <f>W116-K116</f>
        <v>-894082.9299999997</v>
      </c>
      <c r="AM116" s="118">
        <f>X116-L116</f>
        <v>-3263809.9399999976</v>
      </c>
      <c r="AN116" s="118">
        <f>Y116-M116</f>
        <v>1772897.629999999</v>
      </c>
      <c r="AO116" s="118">
        <f>Z116-N116</f>
        <v>7325049.1600000001</v>
      </c>
      <c r="AP116" s="118">
        <f>AA116-O116</f>
        <v>7264086.7899999991</v>
      </c>
      <c r="AQ116" s="118">
        <f>AB116-P116</f>
        <v>-1175285.4299999997</v>
      </c>
      <c r="AR116" s="119"/>
      <c r="AS116" s="98">
        <f t="shared" ref="AS116:AS120" si="75">AT116</f>
        <v>21420336.789999999</v>
      </c>
      <c r="AT116" s="288">
        <v>21420336.789999999</v>
      </c>
    </row>
    <row r="117" spans="1:46" s="47" customFormat="1" x14ac:dyDescent="0.35">
      <c r="A117" s="171"/>
      <c r="B117" s="48" t="s">
        <v>38</v>
      </c>
      <c r="C117" s="115">
        <v>2063227.4</v>
      </c>
      <c r="D117" s="116">
        <v>1680233.87</v>
      </c>
      <c r="E117" s="116">
        <v>840222.9</v>
      </c>
      <c r="F117" s="116">
        <v>524021.85</v>
      </c>
      <c r="G117" s="116">
        <v>339485.13</v>
      </c>
      <c r="H117" s="116">
        <v>285280.13</v>
      </c>
      <c r="I117" s="116">
        <v>298560.64000000001</v>
      </c>
      <c r="J117" s="116">
        <v>407794.43</v>
      </c>
      <c r="K117" s="116">
        <v>729741.89</v>
      </c>
      <c r="L117" s="116">
        <v>1966991.48</v>
      </c>
      <c r="M117" s="116">
        <v>2080994.7</v>
      </c>
      <c r="N117" s="117">
        <v>1902099.4</v>
      </c>
      <c r="O117" s="115">
        <v>1661249.13</v>
      </c>
      <c r="P117" s="116">
        <v>1631758.86</v>
      </c>
      <c r="Q117" s="116">
        <v>921631.55</v>
      </c>
      <c r="R117" s="116">
        <v>482182.73</v>
      </c>
      <c r="S117" s="116">
        <v>369160.32</v>
      </c>
      <c r="T117" s="116">
        <v>268606.28000000003</v>
      </c>
      <c r="U117" s="236">
        <v>301465.18</v>
      </c>
      <c r="V117" s="236">
        <v>364201</v>
      </c>
      <c r="W117" s="236">
        <v>778776.55</v>
      </c>
      <c r="X117" s="236">
        <v>1889760.94</v>
      </c>
      <c r="Y117" s="236">
        <v>2531634</v>
      </c>
      <c r="Z117" s="236">
        <v>2663847</v>
      </c>
      <c r="AA117" s="236">
        <v>2501918.71</v>
      </c>
      <c r="AB117" s="236">
        <v>1901946.02</v>
      </c>
      <c r="AC117" s="117"/>
      <c r="AD117" s="44">
        <f>O117-C117</f>
        <v>-401978.27</v>
      </c>
      <c r="AE117" s="118">
        <f>P117-D117</f>
        <v>-48475.010000000009</v>
      </c>
      <c r="AF117" s="118">
        <f>Q117-E117</f>
        <v>81408.650000000023</v>
      </c>
      <c r="AG117" s="118">
        <f>R117-F117</f>
        <v>-41839.119999999995</v>
      </c>
      <c r="AH117" s="118">
        <f>S117-G117</f>
        <v>29675.190000000002</v>
      </c>
      <c r="AI117" s="118">
        <f>T117-H117</f>
        <v>-16673.849999999977</v>
      </c>
      <c r="AJ117" s="118">
        <f>U117-I117</f>
        <v>2904.539999999979</v>
      </c>
      <c r="AK117" s="118">
        <f>V117-J117</f>
        <v>-43593.429999999993</v>
      </c>
      <c r="AL117" s="118">
        <f>W117-K117</f>
        <v>49034.660000000033</v>
      </c>
      <c r="AM117" s="118">
        <f>X117-L117</f>
        <v>-77230.540000000037</v>
      </c>
      <c r="AN117" s="118">
        <f>Y117-M117</f>
        <v>450639.30000000005</v>
      </c>
      <c r="AO117" s="118">
        <f>Z117-N117</f>
        <v>761747.60000000009</v>
      </c>
      <c r="AP117" s="118">
        <f>AA117-O117</f>
        <v>840669.58000000007</v>
      </c>
      <c r="AQ117" s="118">
        <f>AB117-P117</f>
        <v>270187.15999999992</v>
      </c>
      <c r="AR117" s="119"/>
      <c r="AS117" s="98">
        <f t="shared" si="75"/>
        <v>1901946.02</v>
      </c>
      <c r="AT117" s="288">
        <v>1901946.02</v>
      </c>
    </row>
    <row r="118" spans="1:46" s="47" customFormat="1" x14ac:dyDescent="0.35">
      <c r="A118" s="171"/>
      <c r="B118" s="48" t="s">
        <v>39</v>
      </c>
      <c r="C118" s="115">
        <v>7157800.0499999998</v>
      </c>
      <c r="D118" s="116">
        <v>4502206.74</v>
      </c>
      <c r="E118" s="116">
        <v>2800113.03</v>
      </c>
      <c r="F118" s="116">
        <v>1544427.1</v>
      </c>
      <c r="G118" s="116">
        <v>1250294.2</v>
      </c>
      <c r="H118" s="116">
        <v>1186598.77</v>
      </c>
      <c r="I118" s="116">
        <v>1096944.79</v>
      </c>
      <c r="J118" s="116">
        <v>1538216.44</v>
      </c>
      <c r="K118" s="116">
        <v>2425302.92</v>
      </c>
      <c r="L118" s="116">
        <v>9486047.3200000003</v>
      </c>
      <c r="M118" s="116">
        <v>7065931.4800000004</v>
      </c>
      <c r="N118" s="117">
        <v>6392978.4800000004</v>
      </c>
      <c r="O118" s="115">
        <v>5309321.67</v>
      </c>
      <c r="P118" s="116">
        <v>4430606.01</v>
      </c>
      <c r="Q118" s="116">
        <v>2974905.77</v>
      </c>
      <c r="R118" s="116">
        <v>1214032.42</v>
      </c>
      <c r="S118" s="116">
        <v>1025827.79</v>
      </c>
      <c r="T118" s="116">
        <v>861584.6</v>
      </c>
      <c r="U118" s="236">
        <v>998694.73</v>
      </c>
      <c r="V118" s="236">
        <v>1179950</v>
      </c>
      <c r="W118" s="236">
        <v>2200174.94</v>
      </c>
      <c r="X118" s="236">
        <v>4882409.12</v>
      </c>
      <c r="Y118" s="236">
        <v>7315155</v>
      </c>
      <c r="Z118" s="236">
        <v>7431960</v>
      </c>
      <c r="AA118" s="236">
        <v>7825180.3799999999</v>
      </c>
      <c r="AB118" s="236">
        <v>4336551.1900000004</v>
      </c>
      <c r="AC118" s="117"/>
      <c r="AD118" s="44">
        <f>O118-C118</f>
        <v>-1848478.38</v>
      </c>
      <c r="AE118" s="118">
        <f>P118-D118</f>
        <v>-71600.730000000447</v>
      </c>
      <c r="AF118" s="118">
        <f>Q118-E118</f>
        <v>174792.74000000022</v>
      </c>
      <c r="AG118" s="118">
        <f>R118-F118</f>
        <v>-330394.68000000017</v>
      </c>
      <c r="AH118" s="118">
        <f>S118-G118</f>
        <v>-224466.40999999992</v>
      </c>
      <c r="AI118" s="118">
        <f>T118-H118</f>
        <v>-325014.17000000004</v>
      </c>
      <c r="AJ118" s="118">
        <f>U118-I118</f>
        <v>-98250.060000000056</v>
      </c>
      <c r="AK118" s="118">
        <f>V118-J118</f>
        <v>-358266.43999999994</v>
      </c>
      <c r="AL118" s="118">
        <f>W118-K118</f>
        <v>-225127.97999999998</v>
      </c>
      <c r="AM118" s="118">
        <f>X118-L118</f>
        <v>-4603638.2</v>
      </c>
      <c r="AN118" s="118">
        <f>Y118-M118</f>
        <v>249223.51999999955</v>
      </c>
      <c r="AO118" s="118">
        <f>Z118-N118</f>
        <v>1038981.5199999996</v>
      </c>
      <c r="AP118" s="118">
        <f>AA118-O118</f>
        <v>2515858.71</v>
      </c>
      <c r="AQ118" s="118">
        <f>AB118-P118</f>
        <v>-94054.819999999367</v>
      </c>
      <c r="AR118" s="119"/>
      <c r="AS118" s="98">
        <f t="shared" si="75"/>
        <v>4336551.1900000004</v>
      </c>
      <c r="AT118" s="288">
        <v>4336551.1900000004</v>
      </c>
    </row>
    <row r="119" spans="1:46" s="47" customFormat="1" x14ac:dyDescent="0.35">
      <c r="A119" s="171"/>
      <c r="B119" s="48" t="s">
        <v>40</v>
      </c>
      <c r="C119" s="115">
        <v>6838850.2800000003</v>
      </c>
      <c r="D119" s="116">
        <v>2078460.05</v>
      </c>
      <c r="E119" s="116">
        <v>1327294.81</v>
      </c>
      <c r="F119" s="116">
        <v>1350865.6</v>
      </c>
      <c r="G119" s="116">
        <v>566217.87</v>
      </c>
      <c r="H119" s="116">
        <v>453421.5</v>
      </c>
      <c r="I119" s="116">
        <v>426919.2</v>
      </c>
      <c r="J119" s="116">
        <v>658308.48</v>
      </c>
      <c r="K119" s="116">
        <v>1164826.24</v>
      </c>
      <c r="L119" s="116">
        <v>2360744.09</v>
      </c>
      <c r="M119" s="116">
        <v>2864321</v>
      </c>
      <c r="N119" s="117">
        <v>2512291.59</v>
      </c>
      <c r="O119" s="115">
        <v>2302968.17</v>
      </c>
      <c r="P119" s="116">
        <v>1788675.73</v>
      </c>
      <c r="Q119" s="116">
        <v>1307482.96</v>
      </c>
      <c r="R119" s="116">
        <v>533062.31999999995</v>
      </c>
      <c r="S119" s="116">
        <v>331663.77</v>
      </c>
      <c r="T119" s="116">
        <v>257608.6</v>
      </c>
      <c r="U119" s="236">
        <v>345240.34</v>
      </c>
      <c r="V119" s="236">
        <v>647328</v>
      </c>
      <c r="W119" s="236">
        <v>968623.66</v>
      </c>
      <c r="X119" s="236">
        <v>1925070.62</v>
      </c>
      <c r="Y119" s="236">
        <v>2708941</v>
      </c>
      <c r="Z119" s="236">
        <v>2747492</v>
      </c>
      <c r="AA119" s="236">
        <v>2761157.95</v>
      </c>
      <c r="AB119" s="236">
        <v>1771332.41</v>
      </c>
      <c r="AC119" s="117"/>
      <c r="AD119" s="44">
        <f>O119-C119</f>
        <v>-4535882.1100000003</v>
      </c>
      <c r="AE119" s="118">
        <f>P119-D119</f>
        <v>-289784.32000000007</v>
      </c>
      <c r="AF119" s="118">
        <f>Q119-E119</f>
        <v>-19811.850000000093</v>
      </c>
      <c r="AG119" s="118">
        <f>R119-F119</f>
        <v>-817803.28000000014</v>
      </c>
      <c r="AH119" s="118">
        <f>S119-G119</f>
        <v>-234554.09999999998</v>
      </c>
      <c r="AI119" s="118">
        <f>T119-H119</f>
        <v>-195812.9</v>
      </c>
      <c r="AJ119" s="118">
        <f>U119-I119</f>
        <v>-81678.859999999986</v>
      </c>
      <c r="AK119" s="118">
        <f>V119-J119</f>
        <v>-10980.479999999981</v>
      </c>
      <c r="AL119" s="118">
        <f>W119-K119</f>
        <v>-196202.57999999996</v>
      </c>
      <c r="AM119" s="118">
        <f>X119-L119</f>
        <v>-435673.46999999974</v>
      </c>
      <c r="AN119" s="118">
        <f>Y119-M119</f>
        <v>-155380</v>
      </c>
      <c r="AO119" s="118">
        <f>Z119-N119</f>
        <v>235200.41000000015</v>
      </c>
      <c r="AP119" s="118">
        <f>AA119-O119</f>
        <v>458189.78000000026</v>
      </c>
      <c r="AQ119" s="118">
        <f>AB119-P119</f>
        <v>-17343.320000000065</v>
      </c>
      <c r="AR119" s="119"/>
      <c r="AS119" s="98">
        <f t="shared" si="75"/>
        <v>1771332.41</v>
      </c>
      <c r="AT119" s="288">
        <v>1771332.41</v>
      </c>
    </row>
    <row r="120" spans="1:46" s="47" customFormat="1" x14ac:dyDescent="0.35">
      <c r="A120" s="171"/>
      <c r="B120" s="48" t="s">
        <v>41</v>
      </c>
      <c r="C120" s="115">
        <v>3762025.66</v>
      </c>
      <c r="D120" s="116">
        <v>1653639.88</v>
      </c>
      <c r="E120" s="116">
        <v>1209935.4099999999</v>
      </c>
      <c r="F120" s="116">
        <v>1081284.02</v>
      </c>
      <c r="G120" s="116">
        <v>782809.59</v>
      </c>
      <c r="H120" s="116">
        <v>904426.95</v>
      </c>
      <c r="I120" s="116">
        <v>823881.53</v>
      </c>
      <c r="J120" s="116">
        <v>1054995</v>
      </c>
      <c r="K120" s="116">
        <v>1025378.5</v>
      </c>
      <c r="L120" s="116">
        <v>1696099.28</v>
      </c>
      <c r="M120" s="116">
        <v>1796338.55</v>
      </c>
      <c r="N120" s="117">
        <v>1633914.02</v>
      </c>
      <c r="O120" s="115">
        <v>1552071.46</v>
      </c>
      <c r="P120" s="116">
        <v>1203522.1499999999</v>
      </c>
      <c r="Q120" s="116">
        <v>1216447.52</v>
      </c>
      <c r="R120" s="116">
        <v>823192</v>
      </c>
      <c r="S120" s="116">
        <v>732108.01</v>
      </c>
      <c r="T120" s="116">
        <v>703601.06</v>
      </c>
      <c r="U120" s="236">
        <v>794968.94</v>
      </c>
      <c r="V120" s="236">
        <v>770364</v>
      </c>
      <c r="W120" s="236">
        <v>992178.47</v>
      </c>
      <c r="X120" s="236">
        <v>1381955.49</v>
      </c>
      <c r="Y120" s="236">
        <v>1816583</v>
      </c>
      <c r="Z120" s="236">
        <v>1765967</v>
      </c>
      <c r="AA120" s="236">
        <v>1785714.85</v>
      </c>
      <c r="AB120" s="236">
        <v>1416050.19</v>
      </c>
      <c r="AC120" s="117"/>
      <c r="AD120" s="44">
        <f>O120-C120</f>
        <v>-2209954.2000000002</v>
      </c>
      <c r="AE120" s="118">
        <f>P120-D120</f>
        <v>-450117.73</v>
      </c>
      <c r="AF120" s="118">
        <f>Q120-E120</f>
        <v>6512.1100000001024</v>
      </c>
      <c r="AG120" s="118">
        <f>R120-F120</f>
        <v>-258092.02000000002</v>
      </c>
      <c r="AH120" s="118">
        <f>S120-G120</f>
        <v>-50701.579999999958</v>
      </c>
      <c r="AI120" s="118">
        <f>T120-H120</f>
        <v>-200825.8899999999</v>
      </c>
      <c r="AJ120" s="118">
        <f>U120-I120</f>
        <v>-28912.590000000084</v>
      </c>
      <c r="AK120" s="118">
        <f>V120-J120</f>
        <v>-284631</v>
      </c>
      <c r="AL120" s="118">
        <f>W120-K120</f>
        <v>-33200.030000000028</v>
      </c>
      <c r="AM120" s="118">
        <f>X120-L120</f>
        <v>-314143.79000000004</v>
      </c>
      <c r="AN120" s="118">
        <f>Y120-M120</f>
        <v>20244.449999999953</v>
      </c>
      <c r="AO120" s="118">
        <f>Z120-N120</f>
        <v>132052.97999999998</v>
      </c>
      <c r="AP120" s="118">
        <f>AA120-O120</f>
        <v>233643.39000000013</v>
      </c>
      <c r="AQ120" s="118">
        <f>AB120-P120</f>
        <v>212528.04000000004</v>
      </c>
      <c r="AR120" s="119"/>
      <c r="AS120" s="98">
        <f t="shared" si="75"/>
        <v>1416050.19</v>
      </c>
      <c r="AT120" s="288">
        <v>1416050.19</v>
      </c>
    </row>
    <row r="121" spans="1:46" s="152" customFormat="1" x14ac:dyDescent="0.35">
      <c r="A121" s="172"/>
      <c r="B121" s="48" t="s">
        <v>42</v>
      </c>
      <c r="C121" s="153">
        <f>SUM(C116:C120)</f>
        <v>50524885.370000005</v>
      </c>
      <c r="D121" s="154">
        <f t="shared" ref="D121:AS128" si="76">SUM(D116:D120)</f>
        <v>30829642.719999999</v>
      </c>
      <c r="E121" s="154">
        <f t="shared" si="76"/>
        <v>18995575.689999998</v>
      </c>
      <c r="F121" s="154">
        <f t="shared" si="76"/>
        <v>11683573.01</v>
      </c>
      <c r="G121" s="154">
        <f t="shared" si="76"/>
        <v>8352256.5</v>
      </c>
      <c r="H121" s="154">
        <f t="shared" si="76"/>
        <v>7634014.1100000003</v>
      </c>
      <c r="I121" s="154">
        <f t="shared" si="76"/>
        <v>7640611.4500000002</v>
      </c>
      <c r="J121" s="154">
        <f t="shared" si="76"/>
        <v>10418189.810000001</v>
      </c>
      <c r="K121" s="154">
        <f t="shared" si="76"/>
        <v>16998924.130000003</v>
      </c>
      <c r="L121" s="154">
        <f t="shared" si="76"/>
        <v>42605280.620000005</v>
      </c>
      <c r="M121" s="154">
        <f t="shared" si="76"/>
        <v>45994176.099999994</v>
      </c>
      <c r="N121" s="156">
        <f t="shared" si="76"/>
        <v>40969149.330000006</v>
      </c>
      <c r="O121" s="153">
        <f t="shared" si="76"/>
        <v>36463990.980000004</v>
      </c>
      <c r="P121" s="154">
        <f t="shared" si="76"/>
        <v>31650184.969999995</v>
      </c>
      <c r="Q121" s="165">
        <f t="shared" si="76"/>
        <v>21735266.59</v>
      </c>
      <c r="R121" s="165">
        <f t="shared" si="76"/>
        <v>10170587.66</v>
      </c>
      <c r="S121" s="165">
        <f t="shared" si="76"/>
        <v>7930429.5600000005</v>
      </c>
      <c r="T121" s="165">
        <f t="shared" si="76"/>
        <v>6440438.6399999987</v>
      </c>
      <c r="U121" s="165">
        <f t="shared" si="76"/>
        <v>7470620.7799999993</v>
      </c>
      <c r="V121" s="165">
        <f t="shared" si="76"/>
        <v>8758047</v>
      </c>
      <c r="W121" s="165">
        <f t="shared" si="76"/>
        <v>15699345.270000001</v>
      </c>
      <c r="X121" s="165">
        <f t="shared" si="76"/>
        <v>33910784.680000007</v>
      </c>
      <c r="Y121" s="165">
        <v>48331801</v>
      </c>
      <c r="Z121" s="281">
        <v>50462181</v>
      </c>
      <c r="AA121" s="281">
        <v>47776439.230000004</v>
      </c>
      <c r="AB121" s="281">
        <v>30846216.600000001</v>
      </c>
      <c r="AC121" s="156"/>
      <c r="AD121" s="155">
        <f t="shared" si="67"/>
        <v>-14060894.390000001</v>
      </c>
      <c r="AE121" s="157">
        <f t="shared" ref="AE121:AG121" si="77">SUM(AE116:AE120)</f>
        <v>820542.2499999986</v>
      </c>
      <c r="AF121" s="157">
        <f t="shared" si="77"/>
        <v>2739690.9000000004</v>
      </c>
      <c r="AG121" s="157">
        <f t="shared" si="77"/>
        <v>-1512985.3500000003</v>
      </c>
      <c r="AH121" s="157">
        <f t="shared" ref="AH121:AI121" si="78">SUM(AH116:AH120)</f>
        <v>-421826.93999999989</v>
      </c>
      <c r="AI121" s="157">
        <f t="shared" si="78"/>
        <v>-1193575.4700000002</v>
      </c>
      <c r="AJ121" s="157">
        <f t="shared" ref="AJ121:AK121" si="79">SUM(AJ116:AJ120)</f>
        <v>-169990.67000000033</v>
      </c>
      <c r="AK121" s="157">
        <f t="shared" si="79"/>
        <v>-1660142.8099999998</v>
      </c>
      <c r="AL121" s="157">
        <f t="shared" ref="AL121:AM121" si="80">SUM(AL116:AL120)</f>
        <v>-1299578.8599999996</v>
      </c>
      <c r="AM121" s="157">
        <f t="shared" si="80"/>
        <v>-8694495.9399999976</v>
      </c>
      <c r="AN121" s="157">
        <f t="shared" ref="AN121:AO121" si="81">SUM(AN116:AN120)</f>
        <v>2337624.8999999985</v>
      </c>
      <c r="AO121" s="157">
        <f t="shared" si="81"/>
        <v>9493031.6699999999</v>
      </c>
      <c r="AP121" s="157">
        <f t="shared" ref="AP121:AQ121" si="82">SUM(AP116:AP120)</f>
        <v>11312448.25</v>
      </c>
      <c r="AQ121" s="157">
        <f t="shared" si="82"/>
        <v>-803968.36999999918</v>
      </c>
      <c r="AR121" s="158"/>
      <c r="AS121" s="101">
        <f>SUM(AS116:AS120)</f>
        <v>30846216.600000001</v>
      </c>
      <c r="AT121" s="165">
        <f t="shared" ref="AT121" si="83">SUM(AT116:AT120)</f>
        <v>30846216.600000001</v>
      </c>
    </row>
    <row r="122" spans="1:46" s="47" customFormat="1" x14ac:dyDescent="0.35">
      <c r="A122" s="171">
        <f>+A115+1</f>
        <v>12</v>
      </c>
      <c r="B122" s="56" t="s">
        <v>317</v>
      </c>
      <c r="C122" s="57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9"/>
      <c r="O122" s="57"/>
      <c r="P122" s="58"/>
      <c r="Q122" s="58"/>
      <c r="R122" s="58"/>
      <c r="S122" s="58"/>
      <c r="T122" s="58"/>
      <c r="U122" s="234"/>
      <c r="V122" s="234"/>
      <c r="W122" s="234"/>
      <c r="X122" s="234"/>
      <c r="Y122" s="234"/>
      <c r="Z122" s="234"/>
      <c r="AA122" s="234"/>
      <c r="AB122" s="234"/>
      <c r="AC122" s="59"/>
      <c r="AD122" s="60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2"/>
      <c r="AS122" s="60"/>
      <c r="AT122" s="234"/>
    </row>
    <row r="123" spans="1:46" s="47" customFormat="1" x14ac:dyDescent="0.35">
      <c r="A123" s="171"/>
      <c r="B123" s="48" t="s">
        <v>37</v>
      </c>
      <c r="C123" s="190">
        <v>4062.28</v>
      </c>
      <c r="D123" s="191">
        <v>3667.44</v>
      </c>
      <c r="E123" s="191">
        <v>2551.04</v>
      </c>
      <c r="F123" s="191">
        <v>1671.94</v>
      </c>
      <c r="G123" s="191">
        <v>1010.62</v>
      </c>
      <c r="H123" s="191">
        <v>990.47</v>
      </c>
      <c r="I123" s="191">
        <v>1151.82</v>
      </c>
      <c r="J123" s="191">
        <v>1877.68</v>
      </c>
      <c r="K123" s="191">
        <v>5654.75</v>
      </c>
      <c r="L123" s="191">
        <v>21323.33</v>
      </c>
      <c r="M123" s="191">
        <v>38320.699999999997</v>
      </c>
      <c r="N123" s="192">
        <v>84949.41</v>
      </c>
      <c r="O123" s="190">
        <v>274471.37</v>
      </c>
      <c r="P123" s="191">
        <v>242724.66</v>
      </c>
      <c r="Q123" s="116">
        <v>160858.01</v>
      </c>
      <c r="R123" s="116">
        <v>69699.98</v>
      </c>
      <c r="S123" s="116">
        <v>44539.5</v>
      </c>
      <c r="T123" s="116">
        <v>33883.93</v>
      </c>
      <c r="U123" s="236">
        <v>36182.31</v>
      </c>
      <c r="V123" s="236">
        <v>52375</v>
      </c>
      <c r="W123" s="236">
        <v>107163.38</v>
      </c>
      <c r="X123" s="236">
        <v>188765.05</v>
      </c>
      <c r="Y123" s="236">
        <v>291502</v>
      </c>
      <c r="Z123" s="236">
        <v>299297</v>
      </c>
      <c r="AA123" s="236">
        <v>281625.46000000002</v>
      </c>
      <c r="AB123" s="236">
        <v>177955.22</v>
      </c>
      <c r="AC123" s="117"/>
      <c r="AD123" s="191">
        <f t="shared" ref="AD123:AD127" si="84">O123-C123</f>
        <v>270409.08999999997</v>
      </c>
      <c r="AE123" s="118">
        <f>P123-D123</f>
        <v>239057.22</v>
      </c>
      <c r="AF123" s="118">
        <f>Q123-E123</f>
        <v>158306.97</v>
      </c>
      <c r="AG123" s="118">
        <f>R123-F123</f>
        <v>68028.039999999994</v>
      </c>
      <c r="AH123" s="118">
        <f>S123-G123</f>
        <v>43528.88</v>
      </c>
      <c r="AI123" s="118">
        <f>T123-H123</f>
        <v>32893.46</v>
      </c>
      <c r="AJ123" s="118">
        <f>U123-I123</f>
        <v>35030.49</v>
      </c>
      <c r="AK123" s="118">
        <f>V123-J123</f>
        <v>50497.32</v>
      </c>
      <c r="AL123" s="118">
        <f>W123-K123</f>
        <v>101508.63</v>
      </c>
      <c r="AM123" s="118">
        <f>X123-L123</f>
        <v>167441.71999999997</v>
      </c>
      <c r="AN123" s="118">
        <f>Y123-M123</f>
        <v>253181.3</v>
      </c>
      <c r="AO123" s="118">
        <f>Z123-N123</f>
        <v>214347.59</v>
      </c>
      <c r="AP123" s="118">
        <f>AA123-O123</f>
        <v>7154.0900000000256</v>
      </c>
      <c r="AQ123" s="118">
        <f>AB123-P123</f>
        <v>-64769.440000000002</v>
      </c>
      <c r="AR123" s="119"/>
      <c r="AS123" s="98">
        <f t="shared" ref="AS123:AS127" si="85">AT123</f>
        <v>177955.22</v>
      </c>
      <c r="AT123" s="236">
        <v>177955.22</v>
      </c>
    </row>
    <row r="124" spans="1:46" s="47" customFormat="1" x14ac:dyDescent="0.35">
      <c r="A124" s="171"/>
      <c r="B124" s="48" t="s">
        <v>38</v>
      </c>
      <c r="C124" s="190">
        <v>1570.7</v>
      </c>
      <c r="D124" s="191">
        <v>1485.33</v>
      </c>
      <c r="E124" s="191">
        <v>868.77</v>
      </c>
      <c r="F124" s="191">
        <v>939.98</v>
      </c>
      <c r="G124" s="191">
        <v>412.71</v>
      </c>
      <c r="H124" s="191">
        <v>358.16</v>
      </c>
      <c r="I124" s="191">
        <v>906.35</v>
      </c>
      <c r="J124" s="191">
        <v>701.48</v>
      </c>
      <c r="K124" s="191">
        <v>2265.6999999999998</v>
      </c>
      <c r="L124" s="191">
        <v>7681.58</v>
      </c>
      <c r="M124" s="191">
        <v>11184.32</v>
      </c>
      <c r="N124" s="192">
        <v>20656.560000000001</v>
      </c>
      <c r="O124" s="190">
        <v>34191.769999999997</v>
      </c>
      <c r="P124" s="191">
        <v>33035.24</v>
      </c>
      <c r="Q124" s="116">
        <v>14589.53</v>
      </c>
      <c r="R124" s="116">
        <v>8268.41</v>
      </c>
      <c r="S124" s="116">
        <v>5614.72</v>
      </c>
      <c r="T124" s="116">
        <v>4216.8100000000004</v>
      </c>
      <c r="U124" s="236">
        <v>4291.6099999999997</v>
      </c>
      <c r="V124" s="236">
        <v>6083</v>
      </c>
      <c r="W124" s="236">
        <v>14118.13</v>
      </c>
      <c r="X124" s="236">
        <v>23617.88</v>
      </c>
      <c r="Y124" s="236">
        <v>37984</v>
      </c>
      <c r="Z124" s="236">
        <v>38306</v>
      </c>
      <c r="AA124" s="236">
        <v>35609.78</v>
      </c>
      <c r="AB124" s="236">
        <v>25350.240000000002</v>
      </c>
      <c r="AC124" s="117"/>
      <c r="AD124" s="191">
        <f t="shared" si="84"/>
        <v>32621.069999999996</v>
      </c>
      <c r="AE124" s="118">
        <f>P124-D124</f>
        <v>31549.909999999996</v>
      </c>
      <c r="AF124" s="118">
        <f>Q124-E124</f>
        <v>13720.76</v>
      </c>
      <c r="AG124" s="118">
        <f>R124-F124</f>
        <v>7328.43</v>
      </c>
      <c r="AH124" s="118">
        <f>S124-G124</f>
        <v>5202.01</v>
      </c>
      <c r="AI124" s="118">
        <f>T124-H124</f>
        <v>3858.6500000000005</v>
      </c>
      <c r="AJ124" s="118">
        <f>U124-I124</f>
        <v>3385.2599999999998</v>
      </c>
      <c r="AK124" s="118">
        <f>V124-J124</f>
        <v>5381.52</v>
      </c>
      <c r="AL124" s="118">
        <f>W124-K124</f>
        <v>11852.43</v>
      </c>
      <c r="AM124" s="118">
        <f>X124-L124</f>
        <v>15936.300000000001</v>
      </c>
      <c r="AN124" s="118">
        <f>Y124-M124</f>
        <v>26799.68</v>
      </c>
      <c r="AO124" s="118">
        <f>Z124-N124</f>
        <v>17649.439999999999</v>
      </c>
      <c r="AP124" s="118">
        <f>AA124-O124</f>
        <v>1418.010000000002</v>
      </c>
      <c r="AQ124" s="118">
        <f>AB124-P124</f>
        <v>-7684.9999999999964</v>
      </c>
      <c r="AR124" s="119"/>
      <c r="AS124" s="98">
        <f t="shared" si="85"/>
        <v>25350.240000000002</v>
      </c>
      <c r="AT124" s="236">
        <v>25350.240000000002</v>
      </c>
    </row>
    <row r="125" spans="1:46" s="47" customFormat="1" x14ac:dyDescent="0.35">
      <c r="A125" s="171"/>
      <c r="B125" s="48" t="s">
        <v>39</v>
      </c>
      <c r="C125" s="190">
        <v>814.78</v>
      </c>
      <c r="D125" s="191">
        <v>391.25</v>
      </c>
      <c r="E125" s="191">
        <v>121.8</v>
      </c>
      <c r="F125" s="191">
        <v>16.920000000000002</v>
      </c>
      <c r="G125" s="191">
        <v>3.4</v>
      </c>
      <c r="H125" s="191">
        <v>2.72</v>
      </c>
      <c r="I125" s="191">
        <v>543.83000000000004</v>
      </c>
      <c r="J125" s="191">
        <v>534.94000000000005</v>
      </c>
      <c r="K125" s="191">
        <v>1498.74</v>
      </c>
      <c r="L125" s="191">
        <v>3556.77</v>
      </c>
      <c r="M125" s="191">
        <v>17894.599999999999</v>
      </c>
      <c r="N125" s="192">
        <v>42180.74</v>
      </c>
      <c r="O125" s="190">
        <v>120845.96</v>
      </c>
      <c r="P125" s="191">
        <v>99105.19</v>
      </c>
      <c r="Q125" s="116">
        <v>71509.98</v>
      </c>
      <c r="R125" s="116">
        <v>38468.910000000003</v>
      </c>
      <c r="S125" s="116">
        <v>38130.29</v>
      </c>
      <c r="T125" s="116">
        <v>35725.86</v>
      </c>
      <c r="U125" s="236">
        <v>40073.89</v>
      </c>
      <c r="V125" s="236">
        <v>49142</v>
      </c>
      <c r="W125" s="236">
        <v>75613.55</v>
      </c>
      <c r="X125" s="236">
        <v>130195.86</v>
      </c>
      <c r="Y125" s="236">
        <v>180911</v>
      </c>
      <c r="Z125" s="236">
        <v>184438</v>
      </c>
      <c r="AA125" s="236">
        <v>176880</v>
      </c>
      <c r="AB125" s="236">
        <v>124997.24</v>
      </c>
      <c r="AC125" s="117"/>
      <c r="AD125" s="191">
        <f t="shared" si="84"/>
        <v>120031.18000000001</v>
      </c>
      <c r="AE125" s="118">
        <f>P125-D125</f>
        <v>98713.94</v>
      </c>
      <c r="AF125" s="118">
        <f>Q125-E125</f>
        <v>71388.179999999993</v>
      </c>
      <c r="AG125" s="118">
        <f>R125-F125</f>
        <v>38451.990000000005</v>
      </c>
      <c r="AH125" s="118">
        <f>S125-G125</f>
        <v>38126.89</v>
      </c>
      <c r="AI125" s="118">
        <f>T125-H125</f>
        <v>35723.14</v>
      </c>
      <c r="AJ125" s="118">
        <f>U125-I125</f>
        <v>39530.06</v>
      </c>
      <c r="AK125" s="118">
        <f>V125-J125</f>
        <v>48607.06</v>
      </c>
      <c r="AL125" s="118">
        <f>W125-K125</f>
        <v>74114.81</v>
      </c>
      <c r="AM125" s="118">
        <f>X125-L125</f>
        <v>126639.09</v>
      </c>
      <c r="AN125" s="118">
        <f>Y125-M125</f>
        <v>163016.4</v>
      </c>
      <c r="AO125" s="118">
        <f>Z125-N125</f>
        <v>142257.26</v>
      </c>
      <c r="AP125" s="118">
        <f>AA125-O125</f>
        <v>56034.039999999994</v>
      </c>
      <c r="AQ125" s="118">
        <f>AB125-P125</f>
        <v>25892.050000000003</v>
      </c>
      <c r="AR125" s="119"/>
      <c r="AS125" s="98">
        <f t="shared" si="85"/>
        <v>124997.24</v>
      </c>
      <c r="AT125" s="236">
        <v>124997.24</v>
      </c>
    </row>
    <row r="126" spans="1:46" s="47" customFormat="1" x14ac:dyDescent="0.35">
      <c r="A126" s="171"/>
      <c r="B126" s="48" t="s">
        <v>40</v>
      </c>
      <c r="C126" s="190"/>
      <c r="D126" s="191"/>
      <c r="E126" s="191"/>
      <c r="F126" s="191"/>
      <c r="G126" s="191"/>
      <c r="H126" s="191"/>
      <c r="I126" s="191"/>
      <c r="J126" s="191"/>
      <c r="K126" s="191"/>
      <c r="L126" s="191"/>
      <c r="M126" s="191">
        <v>1386.05</v>
      </c>
      <c r="N126" s="192">
        <v>5783.94</v>
      </c>
      <c r="O126" s="190">
        <v>29221.05</v>
      </c>
      <c r="P126" s="191">
        <v>19844.400000000001</v>
      </c>
      <c r="Q126" s="116">
        <v>20247.05</v>
      </c>
      <c r="R126" s="116">
        <v>6481.69</v>
      </c>
      <c r="S126" s="116">
        <v>9477.19</v>
      </c>
      <c r="T126" s="116">
        <v>6791.9</v>
      </c>
      <c r="U126" s="236">
        <v>11704.4</v>
      </c>
      <c r="V126" s="236">
        <v>8020</v>
      </c>
      <c r="W126" s="236">
        <v>25966.11</v>
      </c>
      <c r="X126" s="236">
        <v>45509.57</v>
      </c>
      <c r="Y126" s="236">
        <v>53520</v>
      </c>
      <c r="Z126" s="236">
        <v>98198</v>
      </c>
      <c r="AA126" s="236">
        <v>87143.57</v>
      </c>
      <c r="AB126" s="236">
        <v>54093.68</v>
      </c>
      <c r="AC126" s="117"/>
      <c r="AD126" s="191">
        <f t="shared" si="84"/>
        <v>29221.05</v>
      </c>
      <c r="AE126" s="118">
        <f>P126-D126</f>
        <v>19844.400000000001</v>
      </c>
      <c r="AF126" s="118">
        <f>Q126-E126</f>
        <v>20247.05</v>
      </c>
      <c r="AG126" s="118">
        <f>R126-F126</f>
        <v>6481.69</v>
      </c>
      <c r="AH126" s="118">
        <f>S126-G126</f>
        <v>9477.19</v>
      </c>
      <c r="AI126" s="118">
        <f>T126-H126</f>
        <v>6791.9</v>
      </c>
      <c r="AJ126" s="118">
        <f>U126-I126</f>
        <v>11704.4</v>
      </c>
      <c r="AK126" s="118">
        <f>V126-J126</f>
        <v>8020</v>
      </c>
      <c r="AL126" s="118">
        <f>W126-K126</f>
        <v>25966.11</v>
      </c>
      <c r="AM126" s="118">
        <f>X126-L126</f>
        <v>45509.57</v>
      </c>
      <c r="AN126" s="118">
        <f>Y126-M126</f>
        <v>52133.95</v>
      </c>
      <c r="AO126" s="118">
        <f>Z126-N126</f>
        <v>92414.06</v>
      </c>
      <c r="AP126" s="118">
        <f>AA126-O126</f>
        <v>57922.520000000004</v>
      </c>
      <c r="AQ126" s="118">
        <f>AB126-P126</f>
        <v>34249.279999999999</v>
      </c>
      <c r="AR126" s="119"/>
      <c r="AS126" s="98">
        <f t="shared" si="85"/>
        <v>54093.68</v>
      </c>
      <c r="AT126" s="236">
        <v>54093.68</v>
      </c>
    </row>
    <row r="127" spans="1:46" s="47" customFormat="1" x14ac:dyDescent="0.35">
      <c r="A127" s="171"/>
      <c r="B127" s="48" t="s">
        <v>41</v>
      </c>
      <c r="C127" s="190"/>
      <c r="D127" s="191"/>
      <c r="E127" s="191"/>
      <c r="F127" s="191"/>
      <c r="G127" s="191"/>
      <c r="H127" s="191"/>
      <c r="I127" s="191"/>
      <c r="J127" s="191"/>
      <c r="K127" s="191"/>
      <c r="L127" s="191"/>
      <c r="M127" s="191"/>
      <c r="N127" s="192"/>
      <c r="O127" s="190">
        <v>0</v>
      </c>
      <c r="P127" s="191">
        <v>0</v>
      </c>
      <c r="Q127" s="116">
        <v>0</v>
      </c>
      <c r="R127" s="116">
        <v>0</v>
      </c>
      <c r="S127" s="116">
        <v>0</v>
      </c>
      <c r="T127" s="116">
        <v>54.64</v>
      </c>
      <c r="U127" s="236">
        <v>545.88</v>
      </c>
      <c r="V127" s="236">
        <v>1366</v>
      </c>
      <c r="W127" s="236">
        <v>6611.62</v>
      </c>
      <c r="X127" s="236">
        <v>11932.54</v>
      </c>
      <c r="Y127" s="236">
        <v>21871</v>
      </c>
      <c r="Z127" s="236">
        <v>23592</v>
      </c>
      <c r="AA127" s="236">
        <v>19777</v>
      </c>
      <c r="AB127" s="236">
        <v>13863.73</v>
      </c>
      <c r="AC127" s="117"/>
      <c r="AD127" s="191">
        <f t="shared" si="84"/>
        <v>0</v>
      </c>
      <c r="AE127" s="118">
        <f>P127-D127</f>
        <v>0</v>
      </c>
      <c r="AF127" s="118">
        <f>Q127-E127</f>
        <v>0</v>
      </c>
      <c r="AG127" s="118">
        <f>R127-F127</f>
        <v>0</v>
      </c>
      <c r="AH127" s="118">
        <f>S127-G127</f>
        <v>0</v>
      </c>
      <c r="AI127" s="118">
        <f>T127-H127</f>
        <v>54.64</v>
      </c>
      <c r="AJ127" s="118">
        <f>U127-I127</f>
        <v>545.88</v>
      </c>
      <c r="AK127" s="118">
        <f>V127-J127</f>
        <v>1366</v>
      </c>
      <c r="AL127" s="118">
        <f>W127-K127</f>
        <v>6611.62</v>
      </c>
      <c r="AM127" s="118">
        <f>X127-L127</f>
        <v>11932.54</v>
      </c>
      <c r="AN127" s="118">
        <f>Y127-M127</f>
        <v>21871</v>
      </c>
      <c r="AO127" s="118">
        <f>Z127-N127</f>
        <v>23592</v>
      </c>
      <c r="AP127" s="118">
        <f>AA127-O127</f>
        <v>19777</v>
      </c>
      <c r="AQ127" s="118">
        <f>AB127-P127</f>
        <v>13863.73</v>
      </c>
      <c r="AR127" s="119"/>
      <c r="AS127" s="98">
        <f t="shared" si="85"/>
        <v>13863.73</v>
      </c>
      <c r="AT127" s="236">
        <v>13863.73</v>
      </c>
    </row>
    <row r="128" spans="1:46" s="152" customFormat="1" x14ac:dyDescent="0.35">
      <c r="A128" s="172"/>
      <c r="B128" s="48" t="s">
        <v>42</v>
      </c>
      <c r="C128" s="153">
        <f>SUM(C123:C127)</f>
        <v>6447.76</v>
      </c>
      <c r="D128" s="154">
        <f t="shared" ref="D128:X128" si="86">SUM(D123:D127)</f>
        <v>5544.02</v>
      </c>
      <c r="E128" s="154">
        <f t="shared" si="86"/>
        <v>3541.61</v>
      </c>
      <c r="F128" s="154">
        <f t="shared" si="86"/>
        <v>2628.84</v>
      </c>
      <c r="G128" s="154">
        <f t="shared" si="86"/>
        <v>1426.73</v>
      </c>
      <c r="H128" s="154">
        <f t="shared" si="86"/>
        <v>1351.3500000000001</v>
      </c>
      <c r="I128" s="154">
        <f t="shared" si="86"/>
        <v>2602</v>
      </c>
      <c r="J128" s="154">
        <f t="shared" si="86"/>
        <v>3114.1</v>
      </c>
      <c r="K128" s="154">
        <f t="shared" si="86"/>
        <v>9419.19</v>
      </c>
      <c r="L128" s="154">
        <f t="shared" si="86"/>
        <v>32561.680000000004</v>
      </c>
      <c r="M128" s="154">
        <f t="shared" si="86"/>
        <v>68785.67</v>
      </c>
      <c r="N128" s="156">
        <f t="shared" si="86"/>
        <v>153570.65</v>
      </c>
      <c r="O128" s="153">
        <f t="shared" si="86"/>
        <v>458730.15</v>
      </c>
      <c r="P128" s="154">
        <f t="shared" si="86"/>
        <v>394709.49000000005</v>
      </c>
      <c r="Q128" s="165">
        <f t="shared" si="86"/>
        <v>267204.57</v>
      </c>
      <c r="R128" s="165">
        <f t="shared" si="86"/>
        <v>122918.99</v>
      </c>
      <c r="S128" s="165">
        <f t="shared" si="86"/>
        <v>97761.700000000012</v>
      </c>
      <c r="T128" s="165">
        <f t="shared" si="86"/>
        <v>80673.14</v>
      </c>
      <c r="U128" s="165">
        <f t="shared" si="86"/>
        <v>92798.09</v>
      </c>
      <c r="V128" s="165">
        <f t="shared" si="86"/>
        <v>116986</v>
      </c>
      <c r="W128" s="165">
        <f t="shared" si="86"/>
        <v>229472.78999999998</v>
      </c>
      <c r="X128" s="165">
        <f t="shared" si="86"/>
        <v>400020.89999999997</v>
      </c>
      <c r="Y128" s="165">
        <v>585788</v>
      </c>
      <c r="Z128" s="281">
        <v>643831</v>
      </c>
      <c r="AA128" s="165">
        <f t="shared" ref="AA128" si="87">SUM(AA123:AA127)</f>
        <v>601035.81000000006</v>
      </c>
      <c r="AB128" s="281">
        <v>396260.11</v>
      </c>
      <c r="AC128" s="156"/>
      <c r="AD128" s="155">
        <f t="shared" ref="AD128:AD146" si="88">SUM(AD123:AD127)</f>
        <v>452282.38999999996</v>
      </c>
      <c r="AE128" s="157">
        <f t="shared" ref="AE128:AG128" si="89">SUM(AE123:AE127)</f>
        <v>389165.47000000003</v>
      </c>
      <c r="AF128" s="157">
        <f t="shared" si="89"/>
        <v>263662.96000000002</v>
      </c>
      <c r="AG128" s="157">
        <f t="shared" si="89"/>
        <v>120290.15000000001</v>
      </c>
      <c r="AH128" s="157">
        <f t="shared" ref="AH128:AI128" si="90">SUM(AH123:AH127)</f>
        <v>96334.97</v>
      </c>
      <c r="AI128" s="157">
        <f t="shared" si="90"/>
        <v>79321.789999999994</v>
      </c>
      <c r="AJ128" s="157">
        <f t="shared" ref="AJ128:AK128" si="91">SUM(AJ123:AJ127)</f>
        <v>90196.09</v>
      </c>
      <c r="AK128" s="157">
        <f t="shared" si="91"/>
        <v>113871.9</v>
      </c>
      <c r="AL128" s="157">
        <f t="shared" ref="AL128:AM128" si="92">SUM(AL123:AL127)</f>
        <v>220053.59999999998</v>
      </c>
      <c r="AM128" s="157">
        <f t="shared" si="92"/>
        <v>367459.22</v>
      </c>
      <c r="AN128" s="157">
        <f t="shared" ref="AN128:AO128" si="93">SUM(AN123:AN127)</f>
        <v>517002.33</v>
      </c>
      <c r="AO128" s="157">
        <f t="shared" si="93"/>
        <v>490260.35000000003</v>
      </c>
      <c r="AP128" s="157">
        <f t="shared" ref="AP128:AQ128" si="94">SUM(AP123:AP127)</f>
        <v>142305.66000000003</v>
      </c>
      <c r="AQ128" s="157">
        <f t="shared" si="94"/>
        <v>1550.619999999999</v>
      </c>
      <c r="AR128" s="158"/>
      <c r="AS128" s="101">
        <f>SUM(AS123:AS127)</f>
        <v>396260.11</v>
      </c>
      <c r="AT128" s="165">
        <f t="shared" ref="AT128" si="95">SUM(AT123:AT127)</f>
        <v>396260.11</v>
      </c>
    </row>
    <row r="129" spans="1:46" s="47" customFormat="1" x14ac:dyDescent="0.35">
      <c r="A129" s="171">
        <f>+A122+1</f>
        <v>13</v>
      </c>
      <c r="B129" s="56" t="s">
        <v>44</v>
      </c>
      <c r="C129" s="57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9"/>
      <c r="O129" s="57"/>
      <c r="P129" s="58"/>
      <c r="Q129" s="58"/>
      <c r="R129" s="58"/>
      <c r="S129" s="58"/>
      <c r="T129" s="58"/>
      <c r="U129" s="234"/>
      <c r="V129" s="234"/>
      <c r="W129" s="234"/>
      <c r="X129" s="234"/>
      <c r="Y129" s="234"/>
      <c r="Z129" s="234"/>
      <c r="AA129" s="234"/>
      <c r="AB129" s="234"/>
      <c r="AC129" s="59"/>
      <c r="AD129" s="60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2"/>
      <c r="AS129" s="60"/>
    </row>
    <row r="130" spans="1:46" s="47" customFormat="1" x14ac:dyDescent="0.35">
      <c r="A130" s="171"/>
      <c r="B130" s="48" t="s">
        <v>37</v>
      </c>
      <c r="C130" s="115">
        <f>C116+C123</f>
        <v>30707044.260000002</v>
      </c>
      <c r="D130" s="116">
        <f t="shared" ref="D130:Q130" si="96">D116+D123</f>
        <v>20918769.620000001</v>
      </c>
      <c r="E130" s="116">
        <f t="shared" si="96"/>
        <v>12820560.579999998</v>
      </c>
      <c r="F130" s="116">
        <f t="shared" si="96"/>
        <v>7184646.3800000008</v>
      </c>
      <c r="G130" s="116">
        <f t="shared" si="96"/>
        <v>5414460.3300000001</v>
      </c>
      <c r="H130" s="116">
        <f t="shared" si="96"/>
        <v>4805277.2299999995</v>
      </c>
      <c r="I130" s="116">
        <f t="shared" si="96"/>
        <v>4995457.1100000003</v>
      </c>
      <c r="J130" s="116">
        <f t="shared" si="96"/>
        <v>6760753.1399999997</v>
      </c>
      <c r="K130" s="116">
        <f t="shared" si="96"/>
        <v>11659329.33</v>
      </c>
      <c r="L130" s="116">
        <f t="shared" si="96"/>
        <v>27116721.779999997</v>
      </c>
      <c r="M130" s="116">
        <f t="shared" si="96"/>
        <v>32224911.07</v>
      </c>
      <c r="N130" s="117">
        <f t="shared" si="96"/>
        <v>28612815.25</v>
      </c>
      <c r="O130" s="115">
        <f t="shared" si="96"/>
        <v>25912851.920000002</v>
      </c>
      <c r="P130" s="116">
        <f t="shared" si="96"/>
        <v>22838346.879999999</v>
      </c>
      <c r="Q130" s="116">
        <f t="shared" si="96"/>
        <v>15475656.799999999</v>
      </c>
      <c r="R130" s="116">
        <f t="shared" ref="R130:S130" si="97">R116+R123</f>
        <v>7187818.1700000009</v>
      </c>
      <c r="S130" s="116">
        <f t="shared" si="97"/>
        <v>5516209.1699999999</v>
      </c>
      <c r="T130" s="116">
        <f t="shared" ref="T130:U130" si="98">T116+T123</f>
        <v>4382922.0299999993</v>
      </c>
      <c r="U130" s="116">
        <f t="shared" si="98"/>
        <v>5066433.8999999994</v>
      </c>
      <c r="V130" s="116">
        <f t="shared" ref="V130:W130" si="99">V116+V123</f>
        <v>5848579</v>
      </c>
      <c r="W130" s="116">
        <f t="shared" si="99"/>
        <v>10866755.030000001</v>
      </c>
      <c r="X130" s="116">
        <f t="shared" ref="X130" si="100">X116+X123</f>
        <v>24020353.560000002</v>
      </c>
      <c r="Y130" s="116">
        <v>34250990</v>
      </c>
      <c r="Z130" s="236">
        <v>36152212</v>
      </c>
      <c r="AA130" s="236">
        <v>33184092.800000001</v>
      </c>
      <c r="AB130" s="236">
        <v>21598292.009999998</v>
      </c>
      <c r="AC130" s="117"/>
      <c r="AD130" s="44">
        <f>O130-C130</f>
        <v>-4794192.34</v>
      </c>
      <c r="AE130" s="118">
        <f>P130-D130</f>
        <v>1919577.2599999979</v>
      </c>
      <c r="AF130" s="118">
        <f>Q130-E130</f>
        <v>2655096.2200000007</v>
      </c>
      <c r="AG130" s="118">
        <f>R130-F130</f>
        <v>3171.7900000000373</v>
      </c>
      <c r="AH130" s="118">
        <f>S130-G130</f>
        <v>101748.83999999985</v>
      </c>
      <c r="AI130" s="118">
        <f>T130-H130</f>
        <v>-422355.20000000019</v>
      </c>
      <c r="AJ130" s="118">
        <f>U130-I130</f>
        <v>70976.789999999106</v>
      </c>
      <c r="AK130" s="118">
        <f>V130-J130</f>
        <v>-912174.13999999966</v>
      </c>
      <c r="AL130" s="118">
        <f>W130-K130</f>
        <v>-792574.29999999888</v>
      </c>
      <c r="AM130" s="118">
        <f>X130-L130</f>
        <v>-3096368.2199999951</v>
      </c>
      <c r="AN130" s="118">
        <f>Y130-M130</f>
        <v>2026078.9299999997</v>
      </c>
      <c r="AO130" s="118">
        <f>Z130-N130</f>
        <v>7539396.75</v>
      </c>
      <c r="AP130" s="118">
        <f>AA130-O130</f>
        <v>7271240.879999999</v>
      </c>
      <c r="AQ130" s="118">
        <f>AB130-P130</f>
        <v>-1240054.870000001</v>
      </c>
      <c r="AR130" s="119"/>
      <c r="AS130" s="76">
        <f t="shared" ref="AS130" si="101">AS116+AS123</f>
        <v>21598292.009999998</v>
      </c>
    </row>
    <row r="131" spans="1:46" s="47" customFormat="1" x14ac:dyDescent="0.35">
      <c r="A131" s="171"/>
      <c r="B131" s="254" t="s">
        <v>399</v>
      </c>
      <c r="C131" s="115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7"/>
      <c r="O131" s="115"/>
      <c r="P131" s="116"/>
      <c r="Q131" s="116"/>
      <c r="R131" s="116"/>
      <c r="S131" s="116"/>
      <c r="T131" s="116"/>
      <c r="U131" s="116"/>
      <c r="V131" s="116"/>
      <c r="W131" s="253"/>
      <c r="X131" s="256">
        <f>X130-X132</f>
        <v>23590520.210000001</v>
      </c>
      <c r="Y131" s="256">
        <f>Y130-Y132</f>
        <v>33636440.990000002</v>
      </c>
      <c r="Z131" s="256">
        <f>Z130-Z132</f>
        <v>35520374.329999998</v>
      </c>
      <c r="AA131" s="256">
        <f>AA130-AA132</f>
        <v>32625070.400000002</v>
      </c>
      <c r="AB131" s="286">
        <v>21217388.939999998</v>
      </c>
      <c r="AC131" s="117"/>
      <c r="AD131" s="44"/>
      <c r="AE131" s="118"/>
      <c r="AF131" s="118"/>
      <c r="AG131" s="118"/>
      <c r="AH131" s="118"/>
      <c r="AI131" s="118"/>
      <c r="AJ131" s="118"/>
      <c r="AK131" s="118"/>
      <c r="AL131" s="118"/>
      <c r="AM131" s="118"/>
      <c r="AN131" s="118"/>
      <c r="AO131" s="118"/>
      <c r="AP131" s="118"/>
      <c r="AQ131" s="118"/>
      <c r="AR131" s="119"/>
      <c r="AS131" s="92">
        <f>AS130-AS132</f>
        <v>21217388.939999998</v>
      </c>
    </row>
    <row r="132" spans="1:46" s="47" customFormat="1" x14ac:dyDescent="0.35">
      <c r="A132" s="171"/>
      <c r="B132" s="254" t="s">
        <v>400</v>
      </c>
      <c r="C132" s="115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7"/>
      <c r="O132" s="115"/>
      <c r="P132" s="116"/>
      <c r="Q132" s="116"/>
      <c r="R132" s="116"/>
      <c r="S132" s="116"/>
      <c r="T132" s="116"/>
      <c r="U132" s="116"/>
      <c r="V132" s="116"/>
      <c r="W132" s="253"/>
      <c r="X132" s="256">
        <v>429833.35</v>
      </c>
      <c r="Y132" s="256">
        <f>327668.81+286880.2</f>
        <v>614549.01</v>
      </c>
      <c r="Z132" s="256">
        <v>631837.66999999993</v>
      </c>
      <c r="AA132" s="286">
        <v>559022.4</v>
      </c>
      <c r="AB132" s="286">
        <v>380903.07</v>
      </c>
      <c r="AC132" s="117"/>
      <c r="AD132" s="44"/>
      <c r="AE132" s="118"/>
      <c r="AF132" s="118"/>
      <c r="AG132" s="118"/>
      <c r="AH132" s="118"/>
      <c r="AI132" s="118"/>
      <c r="AJ132" s="118"/>
      <c r="AK132" s="118"/>
      <c r="AL132" s="118"/>
      <c r="AM132" s="118"/>
      <c r="AN132" s="118"/>
      <c r="AO132" s="118"/>
      <c r="AP132" s="118"/>
      <c r="AQ132" s="118"/>
      <c r="AR132" s="119"/>
      <c r="AS132" s="76">
        <f>GETPIVOTDATA("VALUE",'CRS ESCO pvt'!$I$3,"DATE_FILE",$AS$8,"COMPANY",$AS$6,"TRIM_CAT","Resdiential-ESCO","TRIM_LINE",11)+GETPIVOTDATA("VALUE",'CRS ESCO pvt'!$I$3,"DATE_FILE",$AS$8,"COMPANY",$AS$6,"TRIM_CAT","Resdiential-ESCO","TRIM_LINE",12)</f>
        <v>380903.07</v>
      </c>
    </row>
    <row r="133" spans="1:46" s="47" customFormat="1" x14ac:dyDescent="0.35">
      <c r="A133" s="171"/>
      <c r="B133" s="48" t="s">
        <v>38</v>
      </c>
      <c r="C133" s="115">
        <f t="shared" ref="C133:P133" si="102">C117+C124</f>
        <v>2064798.0999999999</v>
      </c>
      <c r="D133" s="116">
        <f t="shared" si="102"/>
        <v>1681719.2000000002</v>
      </c>
      <c r="E133" s="116">
        <f t="shared" si="102"/>
        <v>841091.67</v>
      </c>
      <c r="F133" s="116">
        <f t="shared" si="102"/>
        <v>524961.82999999996</v>
      </c>
      <c r="G133" s="116">
        <f t="shared" si="102"/>
        <v>339897.84</v>
      </c>
      <c r="H133" s="116">
        <f t="shared" si="102"/>
        <v>285638.28999999998</v>
      </c>
      <c r="I133" s="116">
        <f t="shared" si="102"/>
        <v>299466.99</v>
      </c>
      <c r="J133" s="116">
        <f t="shared" si="102"/>
        <v>408495.91</v>
      </c>
      <c r="K133" s="116">
        <f t="shared" si="102"/>
        <v>732007.59</v>
      </c>
      <c r="L133" s="116">
        <f t="shared" si="102"/>
        <v>1974673.06</v>
      </c>
      <c r="M133" s="116">
        <f t="shared" si="102"/>
        <v>2092179.02</v>
      </c>
      <c r="N133" s="117">
        <f t="shared" si="102"/>
        <v>1922755.96</v>
      </c>
      <c r="O133" s="115">
        <f t="shared" si="102"/>
        <v>1695440.9</v>
      </c>
      <c r="P133" s="116">
        <f t="shared" si="102"/>
        <v>1664794.1</v>
      </c>
      <c r="Q133" s="116">
        <f>Q117+Q124</f>
        <v>936221.08000000007</v>
      </c>
      <c r="R133" s="116">
        <f t="shared" ref="R133:S133" si="103">R117+R124</f>
        <v>490451.13999999996</v>
      </c>
      <c r="S133" s="116">
        <f t="shared" si="103"/>
        <v>374775.03999999998</v>
      </c>
      <c r="T133" s="116">
        <f t="shared" ref="T133:U133" si="104">T117+T124</f>
        <v>272823.09000000003</v>
      </c>
      <c r="U133" s="116">
        <f t="shared" si="104"/>
        <v>305756.78999999998</v>
      </c>
      <c r="V133" s="116">
        <f t="shared" ref="V133:W133" si="105">V117+V124</f>
        <v>370284</v>
      </c>
      <c r="W133" s="116">
        <f t="shared" si="105"/>
        <v>792894.68</v>
      </c>
      <c r="X133" s="116">
        <f t="shared" ref="X133" si="106">X117+X124</f>
        <v>1913378.8199999998</v>
      </c>
      <c r="Y133" s="116">
        <v>2569618</v>
      </c>
      <c r="Z133" s="236">
        <v>2702153</v>
      </c>
      <c r="AA133" s="236">
        <v>2537528.4899999998</v>
      </c>
      <c r="AB133" s="236">
        <v>1927296.26</v>
      </c>
      <c r="AC133" s="117"/>
      <c r="AD133" s="44">
        <f>O133-C133</f>
        <v>-369357.19999999995</v>
      </c>
      <c r="AE133" s="118">
        <f>P133-D133</f>
        <v>-16925.100000000093</v>
      </c>
      <c r="AF133" s="118">
        <f>Q133-E133</f>
        <v>95129.410000000033</v>
      </c>
      <c r="AG133" s="118">
        <f>R133-F133</f>
        <v>-34510.69</v>
      </c>
      <c r="AH133" s="118">
        <f>S133-G133</f>
        <v>34877.199999999953</v>
      </c>
      <c r="AI133" s="118">
        <f>T133-H133</f>
        <v>-12815.199999999953</v>
      </c>
      <c r="AJ133" s="118">
        <f>U133-I133</f>
        <v>6289.7999999999884</v>
      </c>
      <c r="AK133" s="118">
        <f>V133-J133</f>
        <v>-38211.909999999974</v>
      </c>
      <c r="AL133" s="118">
        <f>W133-K133</f>
        <v>60887.090000000084</v>
      </c>
      <c r="AM133" s="118">
        <f>X133-L133</f>
        <v>-61294.240000000224</v>
      </c>
      <c r="AN133" s="118">
        <f>Y133-M133</f>
        <v>477438.98</v>
      </c>
      <c r="AO133" s="118">
        <f>Z133-N133</f>
        <v>779397.04</v>
      </c>
      <c r="AP133" s="118">
        <f>AA133-O133</f>
        <v>842087.58999999985</v>
      </c>
      <c r="AQ133" s="118">
        <f>AB133-P133</f>
        <v>262502.15999999992</v>
      </c>
      <c r="AR133" s="119"/>
      <c r="AS133" s="76">
        <f>AS117+AS124</f>
        <v>1927296.26</v>
      </c>
    </row>
    <row r="134" spans="1:46" s="47" customFormat="1" x14ac:dyDescent="0.35">
      <c r="A134" s="171"/>
      <c r="B134" s="254" t="s">
        <v>399</v>
      </c>
      <c r="C134" s="115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7"/>
      <c r="O134" s="115"/>
      <c r="P134" s="116"/>
      <c r="Q134" s="116"/>
      <c r="R134" s="116"/>
      <c r="S134" s="116"/>
      <c r="T134" s="116"/>
      <c r="U134" s="116"/>
      <c r="V134" s="116"/>
      <c r="W134" s="253"/>
      <c r="X134" s="256">
        <f>X133-X135</f>
        <v>1856033.7099999997</v>
      </c>
      <c r="Y134" s="256">
        <f>Y133-Y135</f>
        <v>2491144.62</v>
      </c>
      <c r="Z134" s="256">
        <f>Z133-Z135</f>
        <v>2620386.62</v>
      </c>
      <c r="AA134" s="256">
        <f>AA133-AA135</f>
        <v>2466032.61</v>
      </c>
      <c r="AB134" s="286">
        <v>1875002.29</v>
      </c>
      <c r="AC134" s="117"/>
      <c r="AD134" s="44"/>
      <c r="AE134" s="118"/>
      <c r="AF134" s="118"/>
      <c r="AG134" s="118"/>
      <c r="AH134" s="118"/>
      <c r="AI134" s="118"/>
      <c r="AJ134" s="118"/>
      <c r="AK134" s="118"/>
      <c r="AL134" s="118"/>
      <c r="AM134" s="118"/>
      <c r="AN134" s="118"/>
      <c r="AO134" s="118"/>
      <c r="AP134" s="118"/>
      <c r="AQ134" s="118"/>
      <c r="AR134" s="119"/>
      <c r="AS134" s="92">
        <f>AS133-AS135</f>
        <v>1875002.29</v>
      </c>
    </row>
    <row r="135" spans="1:46" s="47" customFormat="1" x14ac:dyDescent="0.35">
      <c r="A135" s="171"/>
      <c r="B135" s="254" t="s">
        <v>400</v>
      </c>
      <c r="C135" s="115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7"/>
      <c r="O135" s="115"/>
      <c r="P135" s="116"/>
      <c r="Q135" s="116"/>
      <c r="R135" s="116"/>
      <c r="S135" s="116"/>
      <c r="T135" s="116"/>
      <c r="U135" s="116"/>
      <c r="V135" s="116"/>
      <c r="W135" s="253"/>
      <c r="X135" s="256">
        <v>57345.11</v>
      </c>
      <c r="Y135" s="256">
        <f>41610.85+36862.53</f>
        <v>78473.38</v>
      </c>
      <c r="Z135" s="256">
        <v>81766.38</v>
      </c>
      <c r="AA135" s="286">
        <v>71495.88</v>
      </c>
      <c r="AB135" s="286">
        <v>52293.97</v>
      </c>
      <c r="AC135" s="117"/>
      <c r="AD135" s="44"/>
      <c r="AE135" s="118"/>
      <c r="AF135" s="118"/>
      <c r="AG135" s="118"/>
      <c r="AH135" s="118"/>
      <c r="AI135" s="118"/>
      <c r="AJ135" s="118"/>
      <c r="AK135" s="118"/>
      <c r="AL135" s="118"/>
      <c r="AM135" s="118"/>
      <c r="AN135" s="118"/>
      <c r="AO135" s="118"/>
      <c r="AP135" s="118"/>
      <c r="AQ135" s="118"/>
      <c r="AR135" s="119"/>
      <c r="AS135" s="76">
        <f>GETPIVOTDATA("VALUE",'CRS ESCO pvt'!$I$3,"DATE_FILE",$AS$8,"COMPANY",$AS$6,"TRIM_CAT","Low Income Resdiential-ESCO","TRIM_LINE",11)+GETPIVOTDATA("VALUE",'CRS ESCO pvt'!$I$3,"DATE_FILE",$AS$8,"COMPANY",$AS$6,"TRIM_CAT","Low Income Resdiential-ESCO","TRIM_LINE",12)</f>
        <v>52293.97</v>
      </c>
    </row>
    <row r="136" spans="1:46" s="47" customFormat="1" x14ac:dyDescent="0.35">
      <c r="A136" s="171"/>
      <c r="B136" s="48" t="s">
        <v>39</v>
      </c>
      <c r="C136" s="115">
        <f t="shared" ref="C136:P136" si="107">C118+C125</f>
        <v>7158614.8300000001</v>
      </c>
      <c r="D136" s="116">
        <f t="shared" si="107"/>
        <v>4502597.99</v>
      </c>
      <c r="E136" s="116">
        <f t="shared" si="107"/>
        <v>2800234.8299999996</v>
      </c>
      <c r="F136" s="116">
        <f t="shared" si="107"/>
        <v>1544444.02</v>
      </c>
      <c r="G136" s="116">
        <f t="shared" si="107"/>
        <v>1250297.5999999999</v>
      </c>
      <c r="H136" s="116">
        <f t="shared" si="107"/>
        <v>1186601.49</v>
      </c>
      <c r="I136" s="116">
        <f t="shared" si="107"/>
        <v>1097488.6200000001</v>
      </c>
      <c r="J136" s="116">
        <f t="shared" si="107"/>
        <v>1538751.38</v>
      </c>
      <c r="K136" s="116">
        <f t="shared" si="107"/>
        <v>2426801.66</v>
      </c>
      <c r="L136" s="116">
        <f t="shared" si="107"/>
        <v>9489604.0899999999</v>
      </c>
      <c r="M136" s="116">
        <f t="shared" si="107"/>
        <v>7083826.0800000001</v>
      </c>
      <c r="N136" s="117">
        <f t="shared" si="107"/>
        <v>6435159.2200000007</v>
      </c>
      <c r="O136" s="115">
        <f t="shared" si="107"/>
        <v>5430167.6299999999</v>
      </c>
      <c r="P136" s="116">
        <f t="shared" si="107"/>
        <v>4529711.2</v>
      </c>
      <c r="Q136" s="116">
        <f>Q118+Q125</f>
        <v>3046415.75</v>
      </c>
      <c r="R136" s="116">
        <f t="shared" ref="R136:S136" si="108">R118+R125</f>
        <v>1252501.3299999998</v>
      </c>
      <c r="S136" s="116">
        <f t="shared" si="108"/>
        <v>1063958.08</v>
      </c>
      <c r="T136" s="116">
        <f t="shared" ref="T136:U136" si="109">T118+T125</f>
        <v>897310.46</v>
      </c>
      <c r="U136" s="116">
        <f t="shared" si="109"/>
        <v>1038768.62</v>
      </c>
      <c r="V136" s="116">
        <f t="shared" ref="V136:W136" si="110">V118+V125</f>
        <v>1229092</v>
      </c>
      <c r="W136" s="116">
        <f t="shared" si="110"/>
        <v>2275788.4899999998</v>
      </c>
      <c r="X136" s="116">
        <f t="shared" ref="X136" si="111">X118+X125</f>
        <v>5012604.9800000004</v>
      </c>
      <c r="Y136" s="116">
        <v>7496066</v>
      </c>
      <c r="Z136" s="236">
        <v>7616398</v>
      </c>
      <c r="AA136" s="236">
        <v>8002060.3799999999</v>
      </c>
      <c r="AB136" s="236">
        <v>4461548.4300000006</v>
      </c>
      <c r="AC136" s="117"/>
      <c r="AD136" s="44">
        <f>O136-C136</f>
        <v>-1728447.2000000002</v>
      </c>
      <c r="AE136" s="118">
        <f>P136-D136</f>
        <v>27113.209999999963</v>
      </c>
      <c r="AF136" s="118">
        <f>Q136-E136</f>
        <v>246180.92000000039</v>
      </c>
      <c r="AG136" s="118">
        <f>R136-F136</f>
        <v>-291942.69000000018</v>
      </c>
      <c r="AH136" s="118">
        <f>S136-G136</f>
        <v>-186339.51999999979</v>
      </c>
      <c r="AI136" s="118">
        <f>T136-H136</f>
        <v>-289291.03000000003</v>
      </c>
      <c r="AJ136" s="118">
        <f>U136-I136</f>
        <v>-58720.000000000116</v>
      </c>
      <c r="AK136" s="118">
        <f>V136-J136</f>
        <v>-309659.37999999989</v>
      </c>
      <c r="AL136" s="118">
        <f>W136-K136</f>
        <v>-151013.17000000039</v>
      </c>
      <c r="AM136" s="118">
        <f>X136-L136</f>
        <v>-4476999.1099999994</v>
      </c>
      <c r="AN136" s="118">
        <f>Y136-M136</f>
        <v>412239.91999999993</v>
      </c>
      <c r="AO136" s="118">
        <f>Z136-N136</f>
        <v>1181238.7799999993</v>
      </c>
      <c r="AP136" s="118">
        <f>AA136-O136</f>
        <v>2571892.75</v>
      </c>
      <c r="AQ136" s="118">
        <f>AB136-P136</f>
        <v>-68162.769999999553</v>
      </c>
      <c r="AR136" s="119"/>
      <c r="AS136" s="76">
        <f>AS118+AS125</f>
        <v>4461548.4300000006</v>
      </c>
    </row>
    <row r="137" spans="1:46" s="47" customFormat="1" x14ac:dyDescent="0.35">
      <c r="A137" s="171"/>
      <c r="B137" s="48" t="s">
        <v>40</v>
      </c>
      <c r="C137" s="115">
        <f t="shared" ref="C137:Q137" si="112">C119+C126</f>
        <v>6838850.2800000003</v>
      </c>
      <c r="D137" s="116">
        <f t="shared" si="112"/>
        <v>2078460.05</v>
      </c>
      <c r="E137" s="116">
        <f t="shared" si="112"/>
        <v>1327294.81</v>
      </c>
      <c r="F137" s="116">
        <f t="shared" si="112"/>
        <v>1350865.6</v>
      </c>
      <c r="G137" s="116">
        <f t="shared" si="112"/>
        <v>566217.87</v>
      </c>
      <c r="H137" s="116">
        <f t="shared" si="112"/>
        <v>453421.5</v>
      </c>
      <c r="I137" s="116">
        <f t="shared" si="112"/>
        <v>426919.2</v>
      </c>
      <c r="J137" s="116">
        <f t="shared" si="112"/>
        <v>658308.48</v>
      </c>
      <c r="K137" s="116">
        <f t="shared" si="112"/>
        <v>1164826.24</v>
      </c>
      <c r="L137" s="116">
        <f t="shared" si="112"/>
        <v>2360744.09</v>
      </c>
      <c r="M137" s="116">
        <f t="shared" si="112"/>
        <v>2865707.05</v>
      </c>
      <c r="N137" s="117">
        <f t="shared" si="112"/>
        <v>2518075.5299999998</v>
      </c>
      <c r="O137" s="115">
        <f t="shared" si="112"/>
        <v>2332189.2199999997</v>
      </c>
      <c r="P137" s="116">
        <f t="shared" si="112"/>
        <v>1808520.13</v>
      </c>
      <c r="Q137" s="116">
        <f t="shared" si="112"/>
        <v>1327730.01</v>
      </c>
      <c r="R137" s="116">
        <f t="shared" ref="R137:S137" si="113">R119+R126</f>
        <v>539544.00999999989</v>
      </c>
      <c r="S137" s="116">
        <f t="shared" si="113"/>
        <v>341140.96</v>
      </c>
      <c r="T137" s="116">
        <f t="shared" ref="T137:U137" si="114">T119+T126</f>
        <v>264400.5</v>
      </c>
      <c r="U137" s="116">
        <f t="shared" si="114"/>
        <v>356944.74000000005</v>
      </c>
      <c r="V137" s="116">
        <f t="shared" ref="V137:W137" si="115">V119+V126</f>
        <v>655348</v>
      </c>
      <c r="W137" s="116">
        <f t="shared" si="115"/>
        <v>994589.77</v>
      </c>
      <c r="X137" s="116">
        <f t="shared" ref="X137" si="116">X119+X126</f>
        <v>1970580.1900000002</v>
      </c>
      <c r="Y137" s="116">
        <v>2762461</v>
      </c>
      <c r="Z137" s="236">
        <v>2845690</v>
      </c>
      <c r="AA137" s="236">
        <v>2848301.52</v>
      </c>
      <c r="AB137" s="236">
        <v>1825426.0899999999</v>
      </c>
      <c r="AC137" s="117"/>
      <c r="AD137" s="44">
        <f>O137-C137</f>
        <v>-4506661.0600000005</v>
      </c>
      <c r="AE137" s="118">
        <f>P137-D137</f>
        <v>-269939.92000000016</v>
      </c>
      <c r="AF137" s="118">
        <f>Q137-E137</f>
        <v>435.19999999995343</v>
      </c>
      <c r="AG137" s="118">
        <f>R137-F137</f>
        <v>-811321.5900000002</v>
      </c>
      <c r="AH137" s="118">
        <f>S137-G137</f>
        <v>-225076.90999999997</v>
      </c>
      <c r="AI137" s="118">
        <f>T137-H137</f>
        <v>-189021</v>
      </c>
      <c r="AJ137" s="118">
        <f>U137-I137</f>
        <v>-69974.459999999963</v>
      </c>
      <c r="AK137" s="118">
        <f>V137-J137</f>
        <v>-2960.4799999999814</v>
      </c>
      <c r="AL137" s="118">
        <f>W137-K137</f>
        <v>-170236.46999999997</v>
      </c>
      <c r="AM137" s="118">
        <f>X137-L137</f>
        <v>-390163.89999999967</v>
      </c>
      <c r="AN137" s="118">
        <f>Y137-M137</f>
        <v>-103246.04999999981</v>
      </c>
      <c r="AO137" s="118">
        <f>Z137-N137</f>
        <v>327614.4700000002</v>
      </c>
      <c r="AP137" s="118">
        <f>AA137-O137</f>
        <v>516112.30000000028</v>
      </c>
      <c r="AQ137" s="118">
        <f>AB137-P137</f>
        <v>16905.959999999963</v>
      </c>
      <c r="AR137" s="119"/>
      <c r="AS137" s="76">
        <f>AS119+AS126</f>
        <v>1825426.0899999999</v>
      </c>
    </row>
    <row r="138" spans="1:46" s="47" customFormat="1" x14ac:dyDescent="0.35">
      <c r="A138" s="171"/>
      <c r="B138" s="48" t="s">
        <v>41</v>
      </c>
      <c r="C138" s="115">
        <f t="shared" ref="C138:Q138" si="117">C120+C127</f>
        <v>3762025.66</v>
      </c>
      <c r="D138" s="116">
        <f t="shared" si="117"/>
        <v>1653639.88</v>
      </c>
      <c r="E138" s="116">
        <f t="shared" si="117"/>
        <v>1209935.4099999999</v>
      </c>
      <c r="F138" s="116">
        <f t="shared" si="117"/>
        <v>1081284.02</v>
      </c>
      <c r="G138" s="116">
        <f t="shared" si="117"/>
        <v>782809.59</v>
      </c>
      <c r="H138" s="116">
        <f t="shared" si="117"/>
        <v>904426.95</v>
      </c>
      <c r="I138" s="116">
        <f t="shared" si="117"/>
        <v>823881.53</v>
      </c>
      <c r="J138" s="116">
        <f t="shared" si="117"/>
        <v>1054995</v>
      </c>
      <c r="K138" s="116">
        <f t="shared" si="117"/>
        <v>1025378.5</v>
      </c>
      <c r="L138" s="116">
        <f t="shared" si="117"/>
        <v>1696099.28</v>
      </c>
      <c r="M138" s="116">
        <f t="shared" si="117"/>
        <v>1796338.55</v>
      </c>
      <c r="N138" s="117">
        <f t="shared" si="117"/>
        <v>1633914.02</v>
      </c>
      <c r="O138" s="115">
        <f t="shared" si="117"/>
        <v>1552071.46</v>
      </c>
      <c r="P138" s="116">
        <f t="shared" si="117"/>
        <v>1203522.1499999999</v>
      </c>
      <c r="Q138" s="116">
        <f t="shared" si="117"/>
        <v>1216447.52</v>
      </c>
      <c r="R138" s="116">
        <f t="shared" ref="R138:S138" si="118">R120+R127</f>
        <v>823192</v>
      </c>
      <c r="S138" s="116">
        <f t="shared" si="118"/>
        <v>732108.01</v>
      </c>
      <c r="T138" s="116">
        <f t="shared" ref="T138:U138" si="119">T120+T127</f>
        <v>703655.70000000007</v>
      </c>
      <c r="U138" s="116">
        <f t="shared" si="119"/>
        <v>795514.82</v>
      </c>
      <c r="V138" s="116">
        <f t="shared" ref="V138:W138" si="120">V120+V127</f>
        <v>771730</v>
      </c>
      <c r="W138" s="116">
        <f t="shared" si="120"/>
        <v>998790.09</v>
      </c>
      <c r="X138" s="116">
        <f t="shared" ref="X138" si="121">X120+X127</f>
        <v>1393888.03</v>
      </c>
      <c r="Y138" s="116">
        <v>1838454</v>
      </c>
      <c r="Z138" s="236">
        <v>1789559</v>
      </c>
      <c r="AA138" s="236">
        <v>1805491.85</v>
      </c>
      <c r="AB138" s="236">
        <v>1429913.92</v>
      </c>
      <c r="AC138" s="117"/>
      <c r="AD138" s="44">
        <f>O138-C138</f>
        <v>-2209954.2000000002</v>
      </c>
      <c r="AE138" s="118">
        <f>P138-D138</f>
        <v>-450117.73</v>
      </c>
      <c r="AF138" s="118">
        <f>Q138-E138</f>
        <v>6512.1100000001024</v>
      </c>
      <c r="AG138" s="118">
        <f>R138-F138</f>
        <v>-258092.02000000002</v>
      </c>
      <c r="AH138" s="118">
        <f>S138-G138</f>
        <v>-50701.579999999958</v>
      </c>
      <c r="AI138" s="118">
        <f>T138-H138</f>
        <v>-200771.24999999988</v>
      </c>
      <c r="AJ138" s="118">
        <f>U138-I138</f>
        <v>-28366.710000000079</v>
      </c>
      <c r="AK138" s="118">
        <f>V138-J138</f>
        <v>-283265</v>
      </c>
      <c r="AL138" s="118">
        <f>W138-K138</f>
        <v>-26588.410000000033</v>
      </c>
      <c r="AM138" s="118">
        <f>X138-L138</f>
        <v>-302211.25</v>
      </c>
      <c r="AN138" s="118">
        <f>Y138-M138</f>
        <v>42115.449999999953</v>
      </c>
      <c r="AO138" s="118">
        <f>Z138-N138</f>
        <v>155644.97999999998</v>
      </c>
      <c r="AP138" s="118">
        <f>AA138-O138</f>
        <v>253420.39000000013</v>
      </c>
      <c r="AQ138" s="118">
        <f>AB138-P138</f>
        <v>226391.77000000002</v>
      </c>
      <c r="AR138" s="119"/>
      <c r="AS138" s="76">
        <f>AS120+AS127</f>
        <v>1429913.92</v>
      </c>
    </row>
    <row r="139" spans="1:46" s="152" customFormat="1" ht="15" thickBot="1" x14ac:dyDescent="0.4">
      <c r="A139" s="172"/>
      <c r="B139" s="63" t="s">
        <v>42</v>
      </c>
      <c r="C139" s="147">
        <f>SUM(C130:C138)</f>
        <v>50531333.13000001</v>
      </c>
      <c r="D139" s="148">
        <f t="shared" ref="D139:U139" si="122">SUM(D130:D138)</f>
        <v>30835186.740000002</v>
      </c>
      <c r="E139" s="148">
        <f t="shared" si="122"/>
        <v>18999117.299999997</v>
      </c>
      <c r="F139" s="148">
        <f t="shared" si="122"/>
        <v>11686201.85</v>
      </c>
      <c r="G139" s="148">
        <f t="shared" si="122"/>
        <v>8353683.2299999995</v>
      </c>
      <c r="H139" s="148">
        <f t="shared" si="122"/>
        <v>7635365.46</v>
      </c>
      <c r="I139" s="148">
        <f t="shared" si="122"/>
        <v>7643213.4500000011</v>
      </c>
      <c r="J139" s="148">
        <f t="shared" si="122"/>
        <v>10421303.91</v>
      </c>
      <c r="K139" s="148">
        <f t="shared" si="122"/>
        <v>17008343.32</v>
      </c>
      <c r="L139" s="148">
        <f t="shared" si="122"/>
        <v>42637842.299999997</v>
      </c>
      <c r="M139" s="148">
        <f t="shared" si="122"/>
        <v>46062961.769999996</v>
      </c>
      <c r="N139" s="149">
        <f t="shared" si="122"/>
        <v>41122719.980000004</v>
      </c>
      <c r="O139" s="147">
        <f t="shared" si="122"/>
        <v>36922721.130000003</v>
      </c>
      <c r="P139" s="148">
        <f t="shared" si="122"/>
        <v>32044894.459999997</v>
      </c>
      <c r="Q139" s="148">
        <f t="shared" si="122"/>
        <v>22002471.16</v>
      </c>
      <c r="R139" s="148">
        <f t="shared" si="122"/>
        <v>10293506.65</v>
      </c>
      <c r="S139" s="148">
        <f t="shared" si="122"/>
        <v>8028191.2599999998</v>
      </c>
      <c r="T139" s="148">
        <f t="shared" si="122"/>
        <v>6521111.7799999993</v>
      </c>
      <c r="U139" s="148">
        <f t="shared" si="122"/>
        <v>7563418.8700000001</v>
      </c>
      <c r="V139" s="148">
        <f t="shared" ref="V139" si="123">SUM(V130:V138)</f>
        <v>8875033</v>
      </c>
      <c r="W139" s="148">
        <f>SUM(W130+W133+W136+W137+W138)</f>
        <v>15928818.060000001</v>
      </c>
      <c r="X139" s="148">
        <f>SUM(X130+X133+X136+X137+X138)</f>
        <v>34310805.580000006</v>
      </c>
      <c r="Y139" s="148">
        <f t="shared" ref="Y139:AA139" si="124">SUM(Y130+Y133+Y136+Y137+Y138)</f>
        <v>48917589</v>
      </c>
      <c r="Z139" s="148">
        <f t="shared" si="124"/>
        <v>51106012</v>
      </c>
      <c r="AA139" s="148">
        <f t="shared" si="124"/>
        <v>48377475.040000007</v>
      </c>
      <c r="AB139" s="235">
        <v>31242476.710000001</v>
      </c>
      <c r="AC139" s="149"/>
      <c r="AD139" s="45">
        <f>SUM(AD130:AD138)</f>
        <v>-13608612</v>
      </c>
      <c r="AE139" s="150">
        <f t="shared" ref="AE139:AG139" si="125">SUM(AE130:AE138)</f>
        <v>1209707.7199999976</v>
      </c>
      <c r="AF139" s="150">
        <f t="shared" si="125"/>
        <v>3003353.8600000013</v>
      </c>
      <c r="AG139" s="150">
        <f t="shared" si="125"/>
        <v>-1392695.2000000004</v>
      </c>
      <c r="AH139" s="150">
        <f t="shared" ref="AH139:AI139" si="126">SUM(AH130:AH138)</f>
        <v>-325491.96999999991</v>
      </c>
      <c r="AI139" s="150">
        <f t="shared" si="126"/>
        <v>-1114253.6800000002</v>
      </c>
      <c r="AJ139" s="150">
        <f t="shared" ref="AJ139:AK139" si="127">SUM(AJ130:AJ138)</f>
        <v>-79794.580000001064</v>
      </c>
      <c r="AK139" s="150">
        <f t="shared" si="127"/>
        <v>-1546270.9099999995</v>
      </c>
      <c r="AL139" s="150">
        <f t="shared" ref="AL139:AM139" si="128">SUM(AL130:AL138)</f>
        <v>-1079525.2599999993</v>
      </c>
      <c r="AM139" s="150">
        <f t="shared" si="128"/>
        <v>-8327036.7199999942</v>
      </c>
      <c r="AN139" s="150">
        <f t="shared" ref="AN139:AO139" si="129">SUM(AN130:AN138)</f>
        <v>2854627.2299999995</v>
      </c>
      <c r="AO139" s="150">
        <f t="shared" si="129"/>
        <v>9983292.0200000014</v>
      </c>
      <c r="AP139" s="150">
        <f t="shared" ref="AP139:AQ139" si="130">SUM(AP130:AP138)</f>
        <v>11454753.91</v>
      </c>
      <c r="AQ139" s="150">
        <f t="shared" si="130"/>
        <v>-802417.7500000007</v>
      </c>
      <c r="AR139" s="151"/>
      <c r="AS139" s="162">
        <f>AS130+AS133+AS136+AS137+AS138</f>
        <v>31242476.710000001</v>
      </c>
    </row>
    <row r="140" spans="1:46" s="47" customFormat="1" x14ac:dyDescent="0.35">
      <c r="A140" s="171">
        <f>+A129+1</f>
        <v>14</v>
      </c>
      <c r="B140" s="120" t="s">
        <v>36</v>
      </c>
      <c r="C140" s="109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1"/>
      <c r="O140" s="109"/>
      <c r="P140" s="110"/>
      <c r="Q140" s="110"/>
      <c r="R140" s="110"/>
      <c r="S140" s="110"/>
      <c r="T140" s="110"/>
      <c r="U140" s="231"/>
      <c r="V140" s="231"/>
      <c r="W140" s="231"/>
      <c r="X140" s="231"/>
      <c r="Y140" s="231"/>
      <c r="Z140" s="231"/>
      <c r="AA140" s="231"/>
      <c r="AB140" s="231"/>
      <c r="AC140" s="111"/>
      <c r="AD140" s="112"/>
      <c r="AE140" s="113"/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113"/>
      <c r="AP140" s="113"/>
      <c r="AQ140" s="113"/>
      <c r="AR140" s="114"/>
      <c r="AS140" s="112"/>
    </row>
    <row r="141" spans="1:46" s="47" customFormat="1" x14ac:dyDescent="0.35">
      <c r="A141" s="171"/>
      <c r="B141" s="48" t="s">
        <v>37</v>
      </c>
      <c r="C141" s="115">
        <v>26709287.260000002</v>
      </c>
      <c r="D141" s="116">
        <v>23353729.27</v>
      </c>
      <c r="E141" s="116">
        <v>17750565.609999999</v>
      </c>
      <c r="F141" s="44">
        <v>12205518</v>
      </c>
      <c r="G141" s="116">
        <v>10219939.470000001</v>
      </c>
      <c r="H141" s="116">
        <v>8991462.3699999992</v>
      </c>
      <c r="I141" s="116">
        <v>8011081.4900000002</v>
      </c>
      <c r="J141" s="116">
        <v>8877662.4499999993</v>
      </c>
      <c r="K141" s="116">
        <v>9757450.0199999996</v>
      </c>
      <c r="L141" s="116">
        <v>18861925.059999999</v>
      </c>
      <c r="M141" s="116">
        <v>24890809.73</v>
      </c>
      <c r="N141" s="117">
        <v>23523478.050000001</v>
      </c>
      <c r="O141" s="115">
        <v>24591579.73</v>
      </c>
      <c r="P141" s="116">
        <v>20786600.41</v>
      </c>
      <c r="Q141" s="116">
        <v>17869416.699999999</v>
      </c>
      <c r="R141" s="116">
        <v>12442045.939999999</v>
      </c>
      <c r="S141" s="116">
        <v>9198487.4000000004</v>
      </c>
      <c r="T141" s="116">
        <v>8304319.2800000003</v>
      </c>
      <c r="U141" s="236">
        <v>7858335.1600000001</v>
      </c>
      <c r="V141" s="236">
        <v>8057637</v>
      </c>
      <c r="W141" s="236">
        <v>9930780.0600000005</v>
      </c>
      <c r="X141" s="236">
        <v>17815173.890000001</v>
      </c>
      <c r="Y141" s="236">
        <v>22537607</v>
      </c>
      <c r="Z141" s="236">
        <v>26370575</v>
      </c>
      <c r="AA141" s="236">
        <v>31878693.620000001</v>
      </c>
      <c r="AB141" s="236">
        <v>22403683.579999998</v>
      </c>
      <c r="AC141" s="117"/>
      <c r="AD141" s="44">
        <f>O141-C141</f>
        <v>-2117707.5300000012</v>
      </c>
      <c r="AE141" s="118">
        <f>P141-D141</f>
        <v>-2567128.8599999994</v>
      </c>
      <c r="AF141" s="118">
        <f>Q141-E141</f>
        <v>118851.08999999985</v>
      </c>
      <c r="AG141" s="118">
        <f>R141-F141</f>
        <v>236527.93999999948</v>
      </c>
      <c r="AH141" s="118">
        <f>S141-G141</f>
        <v>-1021452.0700000003</v>
      </c>
      <c r="AI141" s="118">
        <f>T141-H141</f>
        <v>-687143.08999999892</v>
      </c>
      <c r="AJ141" s="118">
        <f>U141-I141</f>
        <v>-152746.33000000007</v>
      </c>
      <c r="AK141" s="118">
        <f>V141-J141</f>
        <v>-820025.44999999925</v>
      </c>
      <c r="AL141" s="118">
        <f>W141-K141</f>
        <v>173330.04000000097</v>
      </c>
      <c r="AM141" s="118">
        <f>X141-L141</f>
        <v>-1046751.1699999981</v>
      </c>
      <c r="AN141" s="118">
        <f>Y141-M141</f>
        <v>-2353202.7300000004</v>
      </c>
      <c r="AO141" s="118">
        <f>Z141-N141</f>
        <v>2847096.9499999993</v>
      </c>
      <c r="AP141" s="118">
        <f>AA141-O141</f>
        <v>7287113.8900000006</v>
      </c>
      <c r="AQ141" s="118">
        <f>AB141-P141</f>
        <v>1617083.1699999981</v>
      </c>
      <c r="AR141" s="119"/>
      <c r="AS141" s="98">
        <f t="shared" ref="AS141:AS145" si="131">AT141</f>
        <v>22403683.579999998</v>
      </c>
      <c r="AT141" s="236">
        <v>22403683.579999998</v>
      </c>
    </row>
    <row r="142" spans="1:46" s="47" customFormat="1" x14ac:dyDescent="0.35">
      <c r="A142" s="171"/>
      <c r="B142" s="48" t="s">
        <v>38</v>
      </c>
      <c r="C142" s="115">
        <v>1113009.23</v>
      </c>
      <c r="D142" s="116">
        <v>1079739.75</v>
      </c>
      <c r="E142" s="116">
        <v>779053.37</v>
      </c>
      <c r="F142" s="44">
        <v>722786.06</v>
      </c>
      <c r="G142" s="116">
        <v>500686.05</v>
      </c>
      <c r="H142" s="116">
        <v>424680.06</v>
      </c>
      <c r="I142" s="116">
        <v>400897.62</v>
      </c>
      <c r="J142" s="116">
        <v>404672.98</v>
      </c>
      <c r="K142" s="116">
        <v>380488.66</v>
      </c>
      <c r="L142" s="116">
        <v>534674.61</v>
      </c>
      <c r="M142" s="116">
        <v>1364857.41</v>
      </c>
      <c r="N142" s="117">
        <v>1011564.12</v>
      </c>
      <c r="O142" s="115">
        <v>983515.14</v>
      </c>
      <c r="P142" s="116">
        <v>903007.04</v>
      </c>
      <c r="Q142" s="116">
        <v>748334.49</v>
      </c>
      <c r="R142" s="116">
        <v>581615.1</v>
      </c>
      <c r="S142" s="116">
        <v>461713.32</v>
      </c>
      <c r="T142" s="116">
        <v>355690.31</v>
      </c>
      <c r="U142" s="236">
        <v>328432.25</v>
      </c>
      <c r="V142" s="236">
        <v>321020</v>
      </c>
      <c r="W142" s="236">
        <v>361036.75</v>
      </c>
      <c r="X142" s="236">
        <v>659799.53</v>
      </c>
      <c r="Y142" s="236">
        <v>1098154</v>
      </c>
      <c r="Z142" s="236">
        <v>1286571</v>
      </c>
      <c r="AA142" s="236">
        <v>1479694.39</v>
      </c>
      <c r="AB142" s="236">
        <v>942074.32</v>
      </c>
      <c r="AC142" s="117"/>
      <c r="AD142" s="44">
        <f>O142-C142</f>
        <v>-129494.08999999997</v>
      </c>
      <c r="AE142" s="118">
        <f>P142-D142</f>
        <v>-176732.70999999996</v>
      </c>
      <c r="AF142" s="118">
        <f>Q142-E142</f>
        <v>-30718.880000000005</v>
      </c>
      <c r="AG142" s="118">
        <f>R142-F142</f>
        <v>-141170.96000000008</v>
      </c>
      <c r="AH142" s="118">
        <f>S142-G142</f>
        <v>-38972.729999999981</v>
      </c>
      <c r="AI142" s="118">
        <f>T142-H142</f>
        <v>-68989.75</v>
      </c>
      <c r="AJ142" s="118">
        <f>U142-I142</f>
        <v>-72465.37</v>
      </c>
      <c r="AK142" s="118">
        <f>V142-J142</f>
        <v>-83652.979999999981</v>
      </c>
      <c r="AL142" s="118">
        <f>W142-K142</f>
        <v>-19451.909999999974</v>
      </c>
      <c r="AM142" s="118">
        <f>X142-L142</f>
        <v>125124.92000000004</v>
      </c>
      <c r="AN142" s="118">
        <f>Y142-M142</f>
        <v>-266703.40999999992</v>
      </c>
      <c r="AO142" s="118">
        <f>Z142-N142</f>
        <v>275006.88</v>
      </c>
      <c r="AP142" s="118">
        <f>AA142-O142</f>
        <v>496179.24999999988</v>
      </c>
      <c r="AQ142" s="118">
        <f>AB142-P142</f>
        <v>39067.279999999912</v>
      </c>
      <c r="AR142" s="119"/>
      <c r="AS142" s="98">
        <f t="shared" si="131"/>
        <v>942074.32</v>
      </c>
      <c r="AT142" s="236">
        <v>942074.32</v>
      </c>
    </row>
    <row r="143" spans="1:46" s="47" customFormat="1" x14ac:dyDescent="0.35">
      <c r="A143" s="171"/>
      <c r="B143" s="48" t="s">
        <v>39</v>
      </c>
      <c r="C143" s="115">
        <v>7262917.3700000001</v>
      </c>
      <c r="D143" s="116">
        <v>6257780.2199999997</v>
      </c>
      <c r="E143" s="116">
        <v>4749002.7699999996</v>
      </c>
      <c r="F143" s="44">
        <v>2473881.52</v>
      </c>
      <c r="G143" s="116">
        <v>1922878.6</v>
      </c>
      <c r="H143" s="116">
        <v>1532890.29</v>
      </c>
      <c r="I143" s="116">
        <v>1290683.56</v>
      </c>
      <c r="J143" s="116">
        <v>1536238.63</v>
      </c>
      <c r="K143" s="116">
        <v>1587989.51</v>
      </c>
      <c r="L143" s="116">
        <v>3408579.46</v>
      </c>
      <c r="M143" s="116">
        <v>6661560.3799999999</v>
      </c>
      <c r="N143" s="117">
        <v>5662212.7300000004</v>
      </c>
      <c r="O143" s="115">
        <v>6482498.3899999997</v>
      </c>
      <c r="P143" s="116">
        <v>4290432.8600000003</v>
      </c>
      <c r="Q143" s="116">
        <v>4049673.06</v>
      </c>
      <c r="R143" s="116">
        <v>2737715.78</v>
      </c>
      <c r="S143" s="116">
        <v>1667046.73</v>
      </c>
      <c r="T143" s="116">
        <v>1161519.45</v>
      </c>
      <c r="U143" s="236">
        <v>1131578.54</v>
      </c>
      <c r="V143" s="236">
        <v>1084537</v>
      </c>
      <c r="W143" s="236">
        <v>1517772.23</v>
      </c>
      <c r="X143" s="236">
        <v>2931194.48</v>
      </c>
      <c r="Y143" s="236">
        <v>4691292</v>
      </c>
      <c r="Z143" s="236">
        <v>6232493</v>
      </c>
      <c r="AA143" s="236">
        <v>9400136.4800000004</v>
      </c>
      <c r="AB143" s="236">
        <v>5633161.7199999997</v>
      </c>
      <c r="AC143" s="117"/>
      <c r="AD143" s="44">
        <f>O143-C143</f>
        <v>-780418.98000000045</v>
      </c>
      <c r="AE143" s="118">
        <f>P143-D143</f>
        <v>-1967347.3599999994</v>
      </c>
      <c r="AF143" s="118">
        <f>Q143-E143</f>
        <v>-699329.7099999995</v>
      </c>
      <c r="AG143" s="118">
        <f>R143-F143</f>
        <v>263834.25999999978</v>
      </c>
      <c r="AH143" s="118">
        <f>S143-G143</f>
        <v>-255831.87000000011</v>
      </c>
      <c r="AI143" s="118">
        <f>T143-H143</f>
        <v>-371370.84000000008</v>
      </c>
      <c r="AJ143" s="118">
        <f>U143-I143</f>
        <v>-159105.02000000002</v>
      </c>
      <c r="AK143" s="118">
        <f>V143-J143</f>
        <v>-451701.62999999989</v>
      </c>
      <c r="AL143" s="118">
        <f>W143-K143</f>
        <v>-70217.280000000028</v>
      </c>
      <c r="AM143" s="118">
        <f>X143-L143</f>
        <v>-477384.98</v>
      </c>
      <c r="AN143" s="118">
        <f>Y143-M143</f>
        <v>-1970268.38</v>
      </c>
      <c r="AO143" s="118">
        <f>Z143-N143</f>
        <v>570280.26999999955</v>
      </c>
      <c r="AP143" s="118">
        <f>AA143-O143</f>
        <v>2917638.0900000008</v>
      </c>
      <c r="AQ143" s="118">
        <f>AB143-P143</f>
        <v>1342728.8599999994</v>
      </c>
      <c r="AR143" s="119"/>
      <c r="AS143" s="98">
        <f t="shared" si="131"/>
        <v>5633161.7199999997</v>
      </c>
      <c r="AT143" s="236">
        <v>5633161.7199999997</v>
      </c>
    </row>
    <row r="144" spans="1:46" s="47" customFormat="1" x14ac:dyDescent="0.35">
      <c r="A144" s="171"/>
      <c r="B144" s="48" t="s">
        <v>40</v>
      </c>
      <c r="C144" s="115">
        <v>2915692.04</v>
      </c>
      <c r="D144" s="116">
        <v>3246239.97</v>
      </c>
      <c r="E144" s="116">
        <v>2302821.11</v>
      </c>
      <c r="F144" s="44">
        <v>1100333.48</v>
      </c>
      <c r="G144" s="116">
        <v>781671.08</v>
      </c>
      <c r="H144" s="116">
        <v>538470.56000000006</v>
      </c>
      <c r="I144" s="116">
        <v>429422.83</v>
      </c>
      <c r="J144" s="116">
        <v>530368.46</v>
      </c>
      <c r="K144" s="116">
        <v>628044.47</v>
      </c>
      <c r="L144" s="116">
        <v>1203021.6599999999</v>
      </c>
      <c r="M144" s="116">
        <v>2837963.07</v>
      </c>
      <c r="N144" s="117">
        <v>2225156.15</v>
      </c>
      <c r="O144" s="115">
        <v>2774600.92</v>
      </c>
      <c r="P144" s="116">
        <v>1616486.3999999999</v>
      </c>
      <c r="Q144" s="116">
        <v>1587910.36</v>
      </c>
      <c r="R144" s="116">
        <v>1366562.39</v>
      </c>
      <c r="S144" s="116">
        <v>666744.04</v>
      </c>
      <c r="T144" s="116">
        <v>350786.01</v>
      </c>
      <c r="U144" s="236">
        <v>319066.88</v>
      </c>
      <c r="V144" s="236">
        <v>356853</v>
      </c>
      <c r="W144" s="236">
        <v>517927.08</v>
      </c>
      <c r="X144" s="236">
        <v>1163186.19</v>
      </c>
      <c r="Y144" s="236">
        <v>1734924</v>
      </c>
      <c r="Z144" s="236">
        <v>2316928</v>
      </c>
      <c r="AA144" s="236">
        <v>3653058.24</v>
      </c>
      <c r="AB144" s="236">
        <v>2292724.25</v>
      </c>
      <c r="AC144" s="117"/>
      <c r="AD144" s="44">
        <f>O144-C144</f>
        <v>-141091.12000000011</v>
      </c>
      <c r="AE144" s="118">
        <f>P144-D144</f>
        <v>-1629753.5700000003</v>
      </c>
      <c r="AF144" s="118">
        <f>Q144-E144</f>
        <v>-714910.74999999977</v>
      </c>
      <c r="AG144" s="118">
        <f>R144-F144</f>
        <v>266228.90999999992</v>
      </c>
      <c r="AH144" s="118">
        <f>S144-G144</f>
        <v>-114927.03999999992</v>
      </c>
      <c r="AI144" s="118">
        <f>T144-H144</f>
        <v>-187684.55000000005</v>
      </c>
      <c r="AJ144" s="118">
        <f>U144-I144</f>
        <v>-110355.95000000001</v>
      </c>
      <c r="AK144" s="118">
        <f>V144-J144</f>
        <v>-173515.45999999996</v>
      </c>
      <c r="AL144" s="118">
        <f>W144-K144</f>
        <v>-110117.38999999996</v>
      </c>
      <c r="AM144" s="118">
        <f>X144-L144</f>
        <v>-39835.469999999972</v>
      </c>
      <c r="AN144" s="118">
        <f>Y144-M144</f>
        <v>-1103039.0699999998</v>
      </c>
      <c r="AO144" s="118">
        <f>Z144-N144</f>
        <v>91771.850000000093</v>
      </c>
      <c r="AP144" s="118">
        <f>AA144-O144</f>
        <v>878457.3200000003</v>
      </c>
      <c r="AQ144" s="118">
        <f>AB144-P144</f>
        <v>676237.85000000009</v>
      </c>
      <c r="AR144" s="119"/>
      <c r="AS144" s="98">
        <f t="shared" si="131"/>
        <v>2292724.25</v>
      </c>
      <c r="AT144" s="236">
        <v>2292724.25</v>
      </c>
    </row>
    <row r="145" spans="1:46" s="47" customFormat="1" x14ac:dyDescent="0.35">
      <c r="A145" s="171"/>
      <c r="B145" s="48" t="s">
        <v>41</v>
      </c>
      <c r="C145" s="115">
        <v>2291023.0699999998</v>
      </c>
      <c r="D145" s="116">
        <v>1739457.07</v>
      </c>
      <c r="E145" s="116">
        <v>1323151.3799999999</v>
      </c>
      <c r="F145" s="44">
        <v>1153389.01</v>
      </c>
      <c r="G145" s="116">
        <v>980325.59</v>
      </c>
      <c r="H145" s="116">
        <v>735549.52</v>
      </c>
      <c r="I145" s="116">
        <v>795050.01</v>
      </c>
      <c r="J145" s="116">
        <v>760735.03</v>
      </c>
      <c r="K145" s="116">
        <v>861636.04</v>
      </c>
      <c r="L145" s="116">
        <v>1104704.2</v>
      </c>
      <c r="M145" s="116">
        <v>1631230.53</v>
      </c>
      <c r="N145" s="117">
        <v>1373069.45</v>
      </c>
      <c r="O145" s="115">
        <v>1696234.99</v>
      </c>
      <c r="P145" s="116">
        <v>1299899.08</v>
      </c>
      <c r="Q145" s="116">
        <v>1027420.03</v>
      </c>
      <c r="R145" s="116">
        <v>1217735.82</v>
      </c>
      <c r="S145" s="116">
        <v>859166.05</v>
      </c>
      <c r="T145" s="116">
        <v>728189.21</v>
      </c>
      <c r="U145" s="236">
        <v>623502.71</v>
      </c>
      <c r="V145" s="236">
        <v>685804</v>
      </c>
      <c r="W145" s="236">
        <v>813648.14</v>
      </c>
      <c r="X145" s="236">
        <v>1140580.55</v>
      </c>
      <c r="Y145" s="236">
        <v>1418733</v>
      </c>
      <c r="Z145" s="236">
        <v>1494750</v>
      </c>
      <c r="AA145" s="236">
        <v>2197419.71</v>
      </c>
      <c r="AB145" s="236">
        <v>1614579.29</v>
      </c>
      <c r="AC145" s="117"/>
      <c r="AD145" s="44">
        <f>O145-C145</f>
        <v>-594788.07999999984</v>
      </c>
      <c r="AE145" s="118">
        <f>P145-D145</f>
        <v>-439557.99</v>
      </c>
      <c r="AF145" s="118">
        <f>Q145-E145</f>
        <v>-295731.34999999986</v>
      </c>
      <c r="AG145" s="118">
        <f>R145-F145</f>
        <v>64346.810000000056</v>
      </c>
      <c r="AH145" s="118">
        <f>S145-G145</f>
        <v>-121159.53999999992</v>
      </c>
      <c r="AI145" s="118">
        <f>T145-H145</f>
        <v>-7360.3100000000559</v>
      </c>
      <c r="AJ145" s="118">
        <f>U145-I145</f>
        <v>-171547.30000000005</v>
      </c>
      <c r="AK145" s="118">
        <f>V145-J145</f>
        <v>-74931.030000000028</v>
      </c>
      <c r="AL145" s="118">
        <f>W145-K145</f>
        <v>-47987.900000000023</v>
      </c>
      <c r="AM145" s="118">
        <f>X145-L145</f>
        <v>35876.350000000093</v>
      </c>
      <c r="AN145" s="118">
        <f>Y145-M145</f>
        <v>-212497.53000000003</v>
      </c>
      <c r="AO145" s="118">
        <f>Z145-N145</f>
        <v>121680.55000000005</v>
      </c>
      <c r="AP145" s="118">
        <f>AA145-O145</f>
        <v>501184.72</v>
      </c>
      <c r="AQ145" s="118">
        <f>AB145-P145</f>
        <v>314680.20999999996</v>
      </c>
      <c r="AR145" s="119"/>
      <c r="AS145" s="98">
        <f t="shared" si="131"/>
        <v>1614579.29</v>
      </c>
      <c r="AT145" s="236">
        <v>1614579.29</v>
      </c>
    </row>
    <row r="146" spans="1:46" s="152" customFormat="1" x14ac:dyDescent="0.35">
      <c r="A146" s="172"/>
      <c r="B146" s="48" t="s">
        <v>42</v>
      </c>
      <c r="C146" s="153">
        <f>SUM(C141:C145)</f>
        <v>40291928.969999999</v>
      </c>
      <c r="D146" s="154">
        <f t="shared" ref="D146:AS160" si="132">SUM(D141:D145)</f>
        <v>35676946.280000001</v>
      </c>
      <c r="E146" s="154">
        <f t="shared" si="132"/>
        <v>26904594.239999998</v>
      </c>
      <c r="F146" s="155">
        <f t="shared" si="132"/>
        <v>17655908.07</v>
      </c>
      <c r="G146" s="154">
        <f t="shared" si="132"/>
        <v>14405500.790000001</v>
      </c>
      <c r="H146" s="154">
        <f t="shared" si="132"/>
        <v>12223052.799999999</v>
      </c>
      <c r="I146" s="154">
        <f t="shared" si="132"/>
        <v>10927135.51</v>
      </c>
      <c r="J146" s="154">
        <f t="shared" si="132"/>
        <v>12109677.549999999</v>
      </c>
      <c r="K146" s="154">
        <f t="shared" si="132"/>
        <v>13215608.699999999</v>
      </c>
      <c r="L146" s="154">
        <f t="shared" si="132"/>
        <v>25112904.989999998</v>
      </c>
      <c r="M146" s="154">
        <f t="shared" si="132"/>
        <v>37386421.119999997</v>
      </c>
      <c r="N146" s="156">
        <f t="shared" si="132"/>
        <v>33795480.5</v>
      </c>
      <c r="O146" s="153">
        <f t="shared" si="132"/>
        <v>36528429.170000002</v>
      </c>
      <c r="P146" s="154">
        <f t="shared" si="132"/>
        <v>28896425.789999999</v>
      </c>
      <c r="Q146" s="154">
        <f t="shared" si="132"/>
        <v>25282754.639999997</v>
      </c>
      <c r="R146" s="154">
        <f t="shared" si="132"/>
        <v>18345675.029999997</v>
      </c>
      <c r="S146" s="154">
        <f t="shared" si="132"/>
        <v>12853157.540000003</v>
      </c>
      <c r="T146" s="154">
        <f t="shared" si="132"/>
        <v>10900504.259999998</v>
      </c>
      <c r="U146" s="154">
        <f t="shared" si="132"/>
        <v>10260915.539999999</v>
      </c>
      <c r="V146" s="154">
        <f t="shared" si="132"/>
        <v>10505851</v>
      </c>
      <c r="W146" s="154">
        <f t="shared" si="132"/>
        <v>13141164.260000002</v>
      </c>
      <c r="X146" s="154">
        <f t="shared" si="132"/>
        <v>23709934.640000004</v>
      </c>
      <c r="Y146" s="154">
        <v>31480710</v>
      </c>
      <c r="Z146" s="281">
        <v>37701317</v>
      </c>
      <c r="AA146" s="281">
        <v>48609002.440000005</v>
      </c>
      <c r="AB146" s="281">
        <v>32886223.159999996</v>
      </c>
      <c r="AC146" s="156"/>
      <c r="AD146" s="155">
        <f t="shared" si="88"/>
        <v>-3763499.8000000017</v>
      </c>
      <c r="AE146" s="157">
        <f t="shared" ref="AE146:AG146" si="133">SUM(AE141:AE145)</f>
        <v>-6780520.4899999993</v>
      </c>
      <c r="AF146" s="157">
        <f t="shared" si="133"/>
        <v>-1621839.5999999994</v>
      </c>
      <c r="AG146" s="157">
        <f t="shared" si="133"/>
        <v>689766.95999999915</v>
      </c>
      <c r="AH146" s="157">
        <f t="shared" ref="AH146:AI146" si="134">SUM(AH141:AH145)</f>
        <v>-1552343.2500000005</v>
      </c>
      <c r="AI146" s="157">
        <f t="shared" si="134"/>
        <v>-1322548.5399999991</v>
      </c>
      <c r="AJ146" s="157">
        <f t="shared" ref="AJ146:AK146" si="135">SUM(AJ141:AJ145)</f>
        <v>-666219.9700000002</v>
      </c>
      <c r="AK146" s="157">
        <f t="shared" si="135"/>
        <v>-1603826.5499999991</v>
      </c>
      <c r="AL146" s="157">
        <f t="shared" ref="AL146:AM146" si="136">SUM(AL141:AL145)</f>
        <v>-74444.439999999013</v>
      </c>
      <c r="AM146" s="157">
        <f t="shared" si="136"/>
        <v>-1402970.349999998</v>
      </c>
      <c r="AN146" s="157">
        <f t="shared" ref="AN146:AO146" si="137">SUM(AN141:AN145)</f>
        <v>-5905711.1200000001</v>
      </c>
      <c r="AO146" s="157">
        <f t="shared" si="137"/>
        <v>3905836.4999999991</v>
      </c>
      <c r="AP146" s="157">
        <f t="shared" ref="AP146:AQ146" si="138">SUM(AP141:AP145)</f>
        <v>12080573.270000001</v>
      </c>
      <c r="AQ146" s="157">
        <f t="shared" si="138"/>
        <v>3989797.3699999973</v>
      </c>
      <c r="AR146" s="158"/>
      <c r="AS146" s="55">
        <f t="shared" si="132"/>
        <v>32886223.159999996</v>
      </c>
      <c r="AT146" s="154">
        <f t="shared" ref="AT146" si="139">SUM(AT141:AT145)</f>
        <v>32886223.159999996</v>
      </c>
    </row>
    <row r="147" spans="1:46" s="71" customFormat="1" x14ac:dyDescent="0.35">
      <c r="A147" s="171">
        <f>+A140+1</f>
        <v>15</v>
      </c>
      <c r="B147" s="102" t="s">
        <v>32</v>
      </c>
      <c r="C147" s="103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5"/>
      <c r="O147" s="103"/>
      <c r="P147" s="104"/>
      <c r="Q147" s="104"/>
      <c r="R147" s="104"/>
      <c r="S147" s="104"/>
      <c r="T147" s="104"/>
      <c r="U147" s="230"/>
      <c r="V147" s="230"/>
      <c r="W147" s="230"/>
      <c r="X147" s="230"/>
      <c r="Y147" s="230"/>
      <c r="Z147" s="230"/>
      <c r="AA147" s="230"/>
      <c r="AB147" s="230"/>
      <c r="AC147" s="105"/>
      <c r="AD147" s="106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8"/>
      <c r="AS147" s="106"/>
      <c r="AT147" s="230"/>
    </row>
    <row r="148" spans="1:46" s="71" customFormat="1" x14ac:dyDescent="0.35">
      <c r="A148" s="171"/>
      <c r="B148" s="72" t="s">
        <v>37</v>
      </c>
      <c r="C148" s="121">
        <v>149543</v>
      </c>
      <c r="D148" s="122">
        <v>153220</v>
      </c>
      <c r="E148" s="122">
        <v>155275</v>
      </c>
      <c r="F148" s="43">
        <v>142022</v>
      </c>
      <c r="G148" s="122">
        <v>151543</v>
      </c>
      <c r="H148" s="122">
        <v>148485</v>
      </c>
      <c r="I148" s="122">
        <v>142909</v>
      </c>
      <c r="J148" s="122">
        <v>161854</v>
      </c>
      <c r="K148" s="122">
        <v>142467</v>
      </c>
      <c r="L148" s="122">
        <v>161426</v>
      </c>
      <c r="M148" s="122">
        <v>163374</v>
      </c>
      <c r="N148" s="123">
        <v>149817</v>
      </c>
      <c r="O148" s="121">
        <v>166136</v>
      </c>
      <c r="P148" s="122">
        <v>159619</v>
      </c>
      <c r="Q148" s="122">
        <v>159804</v>
      </c>
      <c r="R148" s="122">
        <v>160848</v>
      </c>
      <c r="S148" s="122">
        <v>156131</v>
      </c>
      <c r="T148" s="122">
        <v>156137</v>
      </c>
      <c r="U148" s="237">
        <v>154592</v>
      </c>
      <c r="V148" s="237">
        <v>151416</v>
      </c>
      <c r="W148" s="237">
        <v>150112</v>
      </c>
      <c r="X148" s="237">
        <v>165582</v>
      </c>
      <c r="Y148" s="237">
        <v>145017</v>
      </c>
      <c r="Z148" s="237">
        <v>152263</v>
      </c>
      <c r="AA148" s="237">
        <v>157282</v>
      </c>
      <c r="AB148" s="237">
        <v>155575</v>
      </c>
      <c r="AC148" s="123"/>
      <c r="AD148" s="43">
        <f>O148-C148</f>
        <v>16593</v>
      </c>
      <c r="AE148" s="124">
        <f>P148-D148</f>
        <v>6399</v>
      </c>
      <c r="AF148" s="124">
        <f>Q148-E148</f>
        <v>4529</v>
      </c>
      <c r="AG148" s="124">
        <f>R148-F148</f>
        <v>18826</v>
      </c>
      <c r="AH148" s="124">
        <f>S148-G148</f>
        <v>4588</v>
      </c>
      <c r="AI148" s="124">
        <f>T148-H148</f>
        <v>7652</v>
      </c>
      <c r="AJ148" s="124">
        <f>U148-I148</f>
        <v>11683</v>
      </c>
      <c r="AK148" s="124">
        <f>V148-J148</f>
        <v>-10438</v>
      </c>
      <c r="AL148" s="124">
        <f>W148-K148</f>
        <v>7645</v>
      </c>
      <c r="AM148" s="124">
        <f>X148-L148</f>
        <v>4156</v>
      </c>
      <c r="AN148" s="124">
        <f>Y148-M148</f>
        <v>-18357</v>
      </c>
      <c r="AO148" s="124">
        <f>Z148-N148</f>
        <v>2446</v>
      </c>
      <c r="AP148" s="124">
        <f>AA148-O148</f>
        <v>-8854</v>
      </c>
      <c r="AQ148" s="124">
        <f>AB148-P148</f>
        <v>-4044</v>
      </c>
      <c r="AR148" s="125"/>
      <c r="AS148" s="98">
        <f t="shared" ref="AS148:AS152" si="140">AT148</f>
        <v>155575</v>
      </c>
      <c r="AT148" s="237">
        <v>155575</v>
      </c>
    </row>
    <row r="149" spans="1:46" s="71" customFormat="1" x14ac:dyDescent="0.35">
      <c r="A149" s="171"/>
      <c r="B149" s="72" t="s">
        <v>38</v>
      </c>
      <c r="C149" s="121">
        <v>7741</v>
      </c>
      <c r="D149" s="122">
        <v>7916</v>
      </c>
      <c r="E149" s="122">
        <v>7333</v>
      </c>
      <c r="F149" s="43">
        <v>7582</v>
      </c>
      <c r="G149" s="122">
        <v>6006</v>
      </c>
      <c r="H149" s="122">
        <v>5795</v>
      </c>
      <c r="I149" s="122">
        <v>5791</v>
      </c>
      <c r="J149" s="122">
        <v>6414</v>
      </c>
      <c r="K149" s="122">
        <v>5609</v>
      </c>
      <c r="L149" s="122">
        <v>5831</v>
      </c>
      <c r="M149" s="122">
        <v>9622</v>
      </c>
      <c r="N149" s="123">
        <v>7568</v>
      </c>
      <c r="O149" s="121">
        <v>7803</v>
      </c>
      <c r="P149" s="122">
        <v>8286</v>
      </c>
      <c r="Q149" s="122">
        <v>7632</v>
      </c>
      <c r="R149" s="122">
        <v>7177</v>
      </c>
      <c r="S149" s="122">
        <v>6256</v>
      </c>
      <c r="T149" s="122">
        <v>5926</v>
      </c>
      <c r="U149" s="237">
        <v>6162</v>
      </c>
      <c r="V149" s="237">
        <v>6122</v>
      </c>
      <c r="W149" s="237">
        <v>6099</v>
      </c>
      <c r="X149" s="237">
        <v>7373</v>
      </c>
      <c r="Y149" s="237">
        <v>8720</v>
      </c>
      <c r="Z149" s="237">
        <v>9296</v>
      </c>
      <c r="AA149" s="237">
        <v>8482</v>
      </c>
      <c r="AB149" s="237">
        <v>7461</v>
      </c>
      <c r="AC149" s="123"/>
      <c r="AD149" s="43">
        <f>O149-C149</f>
        <v>62</v>
      </c>
      <c r="AE149" s="124">
        <f>P149-D149</f>
        <v>370</v>
      </c>
      <c r="AF149" s="124">
        <f>Q149-E149</f>
        <v>299</v>
      </c>
      <c r="AG149" s="124">
        <f>R149-F149</f>
        <v>-405</v>
      </c>
      <c r="AH149" s="124">
        <f>S149-G149</f>
        <v>250</v>
      </c>
      <c r="AI149" s="124">
        <f>T149-H149</f>
        <v>131</v>
      </c>
      <c r="AJ149" s="124">
        <f>U149-I149</f>
        <v>371</v>
      </c>
      <c r="AK149" s="124">
        <f>V149-J149</f>
        <v>-292</v>
      </c>
      <c r="AL149" s="124">
        <f>W149-K149</f>
        <v>490</v>
      </c>
      <c r="AM149" s="124">
        <f>X149-L149</f>
        <v>1542</v>
      </c>
      <c r="AN149" s="124">
        <f>Y149-M149</f>
        <v>-902</v>
      </c>
      <c r="AO149" s="124">
        <f>Z149-N149</f>
        <v>1728</v>
      </c>
      <c r="AP149" s="124">
        <f>AA149-O149</f>
        <v>679</v>
      </c>
      <c r="AQ149" s="124">
        <f>AB149-P149</f>
        <v>-825</v>
      </c>
      <c r="AR149" s="125"/>
      <c r="AS149" s="98">
        <f t="shared" si="140"/>
        <v>7461</v>
      </c>
      <c r="AT149" s="237">
        <v>7461</v>
      </c>
    </row>
    <row r="150" spans="1:46" s="71" customFormat="1" x14ac:dyDescent="0.35">
      <c r="A150" s="171"/>
      <c r="B150" s="72" t="s">
        <v>39</v>
      </c>
      <c r="C150" s="121">
        <v>15205</v>
      </c>
      <c r="D150" s="122">
        <v>15163</v>
      </c>
      <c r="E150" s="122">
        <v>17265</v>
      </c>
      <c r="F150" s="43">
        <v>14079</v>
      </c>
      <c r="G150" s="122">
        <v>15316</v>
      </c>
      <c r="H150" s="122">
        <v>15499</v>
      </c>
      <c r="I150" s="122">
        <v>13716</v>
      </c>
      <c r="J150" s="122">
        <v>16113</v>
      </c>
      <c r="K150" s="122">
        <v>13187</v>
      </c>
      <c r="L150" s="122">
        <v>15347</v>
      </c>
      <c r="M150" s="122">
        <v>18183</v>
      </c>
      <c r="N150" s="123">
        <v>14312</v>
      </c>
      <c r="O150" s="121">
        <v>17104</v>
      </c>
      <c r="P150" s="122">
        <v>13810</v>
      </c>
      <c r="Q150" s="122">
        <v>15522</v>
      </c>
      <c r="R150" s="122">
        <v>16126</v>
      </c>
      <c r="S150" s="122">
        <v>16689</v>
      </c>
      <c r="T150" s="122">
        <v>15312</v>
      </c>
      <c r="U150" s="237">
        <v>15581</v>
      </c>
      <c r="V150" s="237">
        <v>14623</v>
      </c>
      <c r="W150" s="237">
        <v>14440</v>
      </c>
      <c r="X150" s="237">
        <v>15638</v>
      </c>
      <c r="Y150" s="237">
        <v>14619</v>
      </c>
      <c r="Z150" s="237">
        <v>15288</v>
      </c>
      <c r="AA150" s="237">
        <v>18197</v>
      </c>
      <c r="AB150" s="237">
        <v>16008</v>
      </c>
      <c r="AC150" s="123"/>
      <c r="AD150" s="43">
        <f>O150-C150</f>
        <v>1899</v>
      </c>
      <c r="AE150" s="124">
        <f>P150-D150</f>
        <v>-1353</v>
      </c>
      <c r="AF150" s="124">
        <f>Q150-E150</f>
        <v>-1743</v>
      </c>
      <c r="AG150" s="124">
        <f>R150-F150</f>
        <v>2047</v>
      </c>
      <c r="AH150" s="124">
        <f>S150-G150</f>
        <v>1373</v>
      </c>
      <c r="AI150" s="124">
        <f>T150-H150</f>
        <v>-187</v>
      </c>
      <c r="AJ150" s="124">
        <f>U150-I150</f>
        <v>1865</v>
      </c>
      <c r="AK150" s="124">
        <f>V150-J150</f>
        <v>-1490</v>
      </c>
      <c r="AL150" s="124">
        <f>W150-K150</f>
        <v>1253</v>
      </c>
      <c r="AM150" s="124">
        <f>X150-L150</f>
        <v>291</v>
      </c>
      <c r="AN150" s="124">
        <f>Y150-M150</f>
        <v>-3564</v>
      </c>
      <c r="AO150" s="124">
        <f>Z150-N150</f>
        <v>976</v>
      </c>
      <c r="AP150" s="124">
        <f>AA150-O150</f>
        <v>1093</v>
      </c>
      <c r="AQ150" s="124">
        <f>AB150-P150</f>
        <v>2198</v>
      </c>
      <c r="AR150" s="125"/>
      <c r="AS150" s="98">
        <f t="shared" si="140"/>
        <v>16008</v>
      </c>
      <c r="AT150" s="237">
        <v>16008</v>
      </c>
    </row>
    <row r="151" spans="1:46" s="71" customFormat="1" x14ac:dyDescent="0.35">
      <c r="A151" s="171"/>
      <c r="B151" s="72" t="s">
        <v>40</v>
      </c>
      <c r="C151" s="121">
        <v>659</v>
      </c>
      <c r="D151" s="122">
        <v>737</v>
      </c>
      <c r="E151" s="122">
        <v>760</v>
      </c>
      <c r="F151" s="43">
        <v>585</v>
      </c>
      <c r="G151" s="122">
        <v>626</v>
      </c>
      <c r="H151" s="122">
        <v>668</v>
      </c>
      <c r="I151" s="122">
        <v>596</v>
      </c>
      <c r="J151" s="122">
        <v>671</v>
      </c>
      <c r="K151" s="122">
        <v>512</v>
      </c>
      <c r="L151" s="122">
        <v>594</v>
      </c>
      <c r="M151" s="122">
        <v>769</v>
      </c>
      <c r="N151" s="123">
        <v>586</v>
      </c>
      <c r="O151" s="121">
        <v>736</v>
      </c>
      <c r="P151" s="122">
        <v>513</v>
      </c>
      <c r="Q151" s="122">
        <v>605</v>
      </c>
      <c r="R151" s="122">
        <v>693</v>
      </c>
      <c r="S151" s="122">
        <v>694</v>
      </c>
      <c r="T151" s="122">
        <v>527</v>
      </c>
      <c r="U151" s="237">
        <v>573</v>
      </c>
      <c r="V151" s="237">
        <v>505</v>
      </c>
      <c r="W151" s="237">
        <v>485</v>
      </c>
      <c r="X151" s="237">
        <v>556</v>
      </c>
      <c r="Y151" s="237">
        <v>513</v>
      </c>
      <c r="Z151" s="237">
        <v>534</v>
      </c>
      <c r="AA151" s="237">
        <v>643</v>
      </c>
      <c r="AB151" s="237">
        <v>568</v>
      </c>
      <c r="AC151" s="123"/>
      <c r="AD151" s="43">
        <f>O151-C151</f>
        <v>77</v>
      </c>
      <c r="AE151" s="124">
        <f>P151-D151</f>
        <v>-224</v>
      </c>
      <c r="AF151" s="124">
        <f>Q151-E151</f>
        <v>-155</v>
      </c>
      <c r="AG151" s="124">
        <f>R151-F151</f>
        <v>108</v>
      </c>
      <c r="AH151" s="124">
        <f>S151-G151</f>
        <v>68</v>
      </c>
      <c r="AI151" s="124">
        <f>T151-H151</f>
        <v>-141</v>
      </c>
      <c r="AJ151" s="124">
        <f>U151-I151</f>
        <v>-23</v>
      </c>
      <c r="AK151" s="124">
        <f>V151-J151</f>
        <v>-166</v>
      </c>
      <c r="AL151" s="124">
        <f>W151-K151</f>
        <v>-27</v>
      </c>
      <c r="AM151" s="124">
        <f>X151-L151</f>
        <v>-38</v>
      </c>
      <c r="AN151" s="124">
        <f>Y151-M151</f>
        <v>-256</v>
      </c>
      <c r="AO151" s="124">
        <f>Z151-N151</f>
        <v>-52</v>
      </c>
      <c r="AP151" s="124">
        <f>AA151-O151</f>
        <v>-93</v>
      </c>
      <c r="AQ151" s="124">
        <f>AB151-P151</f>
        <v>55</v>
      </c>
      <c r="AR151" s="125"/>
      <c r="AS151" s="98">
        <f t="shared" si="140"/>
        <v>568</v>
      </c>
      <c r="AT151" s="237">
        <v>568</v>
      </c>
    </row>
    <row r="152" spans="1:46" s="71" customFormat="1" x14ac:dyDescent="0.35">
      <c r="A152" s="171"/>
      <c r="B152" s="72" t="s">
        <v>41</v>
      </c>
      <c r="C152" s="121">
        <v>135</v>
      </c>
      <c r="D152" s="122">
        <v>152</v>
      </c>
      <c r="E152" s="122">
        <v>156</v>
      </c>
      <c r="F152" s="43">
        <v>127</v>
      </c>
      <c r="G152" s="122">
        <v>160</v>
      </c>
      <c r="H152" s="122">
        <v>144</v>
      </c>
      <c r="I152" s="122">
        <v>111</v>
      </c>
      <c r="J152" s="122">
        <v>149</v>
      </c>
      <c r="K152" s="122">
        <v>115</v>
      </c>
      <c r="L152" s="122">
        <v>137</v>
      </c>
      <c r="M152" s="122">
        <v>171</v>
      </c>
      <c r="N152" s="123">
        <v>129</v>
      </c>
      <c r="O152" s="121">
        <v>181</v>
      </c>
      <c r="P152" s="122">
        <v>126</v>
      </c>
      <c r="Q152" s="122">
        <v>151</v>
      </c>
      <c r="R152" s="122">
        <v>162</v>
      </c>
      <c r="S152" s="122">
        <v>180</v>
      </c>
      <c r="T152" s="122">
        <v>116</v>
      </c>
      <c r="U152" s="237">
        <v>128</v>
      </c>
      <c r="V152" s="237">
        <v>122</v>
      </c>
      <c r="W152" s="237">
        <v>146</v>
      </c>
      <c r="X152" s="237">
        <v>132</v>
      </c>
      <c r="Y152" s="237">
        <v>112</v>
      </c>
      <c r="Z152" s="237">
        <v>116</v>
      </c>
      <c r="AA152" s="237">
        <v>135</v>
      </c>
      <c r="AB152" s="237">
        <v>126</v>
      </c>
      <c r="AC152" s="123"/>
      <c r="AD152" s="43">
        <f>O152-C152</f>
        <v>46</v>
      </c>
      <c r="AE152" s="124">
        <f>P152-D152</f>
        <v>-26</v>
      </c>
      <c r="AF152" s="124">
        <f>Q152-E152</f>
        <v>-5</v>
      </c>
      <c r="AG152" s="124">
        <f>R152-F152</f>
        <v>35</v>
      </c>
      <c r="AH152" s="124">
        <f>S152-G152</f>
        <v>20</v>
      </c>
      <c r="AI152" s="124">
        <f>T152-H152</f>
        <v>-28</v>
      </c>
      <c r="AJ152" s="124">
        <f>U152-I152</f>
        <v>17</v>
      </c>
      <c r="AK152" s="124">
        <f>V152-J152</f>
        <v>-27</v>
      </c>
      <c r="AL152" s="124">
        <f>W152-K152</f>
        <v>31</v>
      </c>
      <c r="AM152" s="124">
        <f>X152-L152</f>
        <v>-5</v>
      </c>
      <c r="AN152" s="124">
        <f>Y152-M152</f>
        <v>-59</v>
      </c>
      <c r="AO152" s="124">
        <f>Z152-N152</f>
        <v>-13</v>
      </c>
      <c r="AP152" s="124">
        <f>AA152-O152</f>
        <v>-46</v>
      </c>
      <c r="AQ152" s="124">
        <f>AB152-P152</f>
        <v>0</v>
      </c>
      <c r="AR152" s="125"/>
      <c r="AS152" s="98">
        <f t="shared" si="140"/>
        <v>126</v>
      </c>
      <c r="AT152" s="237">
        <v>126</v>
      </c>
    </row>
    <row r="153" spans="1:46" s="87" customFormat="1" ht="15" thickBot="1" x14ac:dyDescent="0.4">
      <c r="A153" s="172"/>
      <c r="B153" s="80" t="s">
        <v>42</v>
      </c>
      <c r="C153" s="81">
        <f>SUM(C148:C152)</f>
        <v>173283</v>
      </c>
      <c r="D153" s="82">
        <f t="shared" ref="D153:AD160" si="141">SUM(D148:D152)</f>
        <v>177188</v>
      </c>
      <c r="E153" s="82">
        <f t="shared" si="141"/>
        <v>180789</v>
      </c>
      <c r="F153" s="84">
        <f t="shared" si="141"/>
        <v>164395</v>
      </c>
      <c r="G153" s="82">
        <f t="shared" si="141"/>
        <v>173651</v>
      </c>
      <c r="H153" s="82">
        <f t="shared" si="141"/>
        <v>170591</v>
      </c>
      <c r="I153" s="82">
        <f t="shared" si="141"/>
        <v>163123</v>
      </c>
      <c r="J153" s="82">
        <f t="shared" si="141"/>
        <v>185201</v>
      </c>
      <c r="K153" s="82">
        <f t="shared" si="141"/>
        <v>161890</v>
      </c>
      <c r="L153" s="82">
        <f t="shared" si="141"/>
        <v>183335</v>
      </c>
      <c r="M153" s="82">
        <f t="shared" si="141"/>
        <v>192119</v>
      </c>
      <c r="N153" s="83">
        <f t="shared" si="141"/>
        <v>172412</v>
      </c>
      <c r="O153" s="81">
        <f t="shared" si="141"/>
        <v>191960</v>
      </c>
      <c r="P153" s="82">
        <f t="shared" si="141"/>
        <v>182354</v>
      </c>
      <c r="Q153" s="82">
        <f t="shared" si="141"/>
        <v>183714</v>
      </c>
      <c r="R153" s="82">
        <f t="shared" si="141"/>
        <v>185006</v>
      </c>
      <c r="S153" s="82">
        <f t="shared" si="141"/>
        <v>179950</v>
      </c>
      <c r="T153" s="82">
        <f t="shared" si="141"/>
        <v>178018</v>
      </c>
      <c r="U153" s="82">
        <f t="shared" si="141"/>
        <v>177036</v>
      </c>
      <c r="V153" s="82">
        <f t="shared" si="141"/>
        <v>172788</v>
      </c>
      <c r="W153" s="82">
        <f t="shared" si="141"/>
        <v>171282</v>
      </c>
      <c r="X153" s="82">
        <f t="shared" si="141"/>
        <v>189281</v>
      </c>
      <c r="Y153" s="82">
        <v>168981</v>
      </c>
      <c r="Z153" s="226">
        <v>177497</v>
      </c>
      <c r="AA153" s="82">
        <v>184739</v>
      </c>
      <c r="AB153" s="226">
        <v>179738</v>
      </c>
      <c r="AC153" s="83"/>
      <c r="AD153" s="84">
        <f t="shared" si="141"/>
        <v>18677</v>
      </c>
      <c r="AE153" s="85">
        <f t="shared" ref="AE153:AG153" si="142">SUM(AE148:AE152)</f>
        <v>5166</v>
      </c>
      <c r="AF153" s="85">
        <f t="shared" si="142"/>
        <v>2925</v>
      </c>
      <c r="AG153" s="85">
        <f t="shared" si="142"/>
        <v>20611</v>
      </c>
      <c r="AH153" s="85">
        <f t="shared" ref="AH153:AI153" si="143">SUM(AH148:AH152)</f>
        <v>6299</v>
      </c>
      <c r="AI153" s="85">
        <f t="shared" si="143"/>
        <v>7427</v>
      </c>
      <c r="AJ153" s="85">
        <f t="shared" ref="AJ153:AK153" si="144">SUM(AJ148:AJ152)</f>
        <v>13913</v>
      </c>
      <c r="AK153" s="85">
        <f t="shared" si="144"/>
        <v>-12413</v>
      </c>
      <c r="AL153" s="85">
        <f t="shared" ref="AL153:AM153" si="145">SUM(AL148:AL152)</f>
        <v>9392</v>
      </c>
      <c r="AM153" s="85">
        <f t="shared" si="145"/>
        <v>5946</v>
      </c>
      <c r="AN153" s="85">
        <f t="shared" ref="AN153:AO153" si="146">SUM(AN148:AN152)</f>
        <v>-23138</v>
      </c>
      <c r="AO153" s="85">
        <f t="shared" si="146"/>
        <v>5085</v>
      </c>
      <c r="AP153" s="85">
        <f t="shared" ref="AP153:AQ153" si="147">SUM(AP148:AP152)</f>
        <v>-7221</v>
      </c>
      <c r="AQ153" s="85">
        <f t="shared" si="147"/>
        <v>-2616</v>
      </c>
      <c r="AR153" s="86"/>
      <c r="AS153" s="84">
        <f t="shared" si="132"/>
        <v>179738</v>
      </c>
      <c r="AT153" s="82">
        <f t="shared" ref="AT153" si="148">SUM(AT148:AT152)</f>
        <v>179738</v>
      </c>
    </row>
    <row r="154" spans="1:46" s="47" customFormat="1" x14ac:dyDescent="0.35">
      <c r="A154" s="171">
        <f>+A147+1</f>
        <v>16</v>
      </c>
      <c r="B154" s="120" t="s">
        <v>45</v>
      </c>
      <c r="C154" s="109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1"/>
      <c r="O154" s="109"/>
      <c r="P154" s="110"/>
      <c r="Q154" s="110"/>
      <c r="R154" s="110"/>
      <c r="S154" s="110"/>
      <c r="T154" s="110"/>
      <c r="U154" s="231"/>
      <c r="V154" s="231"/>
      <c r="W154" s="231"/>
      <c r="X154" s="231"/>
      <c r="Y154" s="231"/>
      <c r="Z154" s="231"/>
      <c r="AA154" s="231"/>
      <c r="AB154" s="231"/>
      <c r="AC154" s="111"/>
      <c r="AD154" s="112"/>
      <c r="AE154" s="113"/>
      <c r="AF154" s="113"/>
      <c r="AG154" s="113"/>
      <c r="AH154" s="113"/>
      <c r="AI154" s="113"/>
      <c r="AJ154" s="113"/>
      <c r="AK154" s="113"/>
      <c r="AL154" s="113"/>
      <c r="AM154" s="113"/>
      <c r="AN154" s="113"/>
      <c r="AO154" s="113"/>
      <c r="AP154" s="113"/>
      <c r="AQ154" s="113"/>
      <c r="AR154" s="114"/>
      <c r="AS154" s="112"/>
    </row>
    <row r="155" spans="1:46" s="47" customFormat="1" x14ac:dyDescent="0.35">
      <c r="A155" s="171"/>
      <c r="B155" s="48" t="s">
        <v>37</v>
      </c>
      <c r="C155" s="115">
        <f t="shared" ref="C155:O155" si="149">C130-C141</f>
        <v>3997757</v>
      </c>
      <c r="D155" s="116">
        <f t="shared" si="149"/>
        <v>-2434959.6499999985</v>
      </c>
      <c r="E155" s="116">
        <f t="shared" si="149"/>
        <v>-4930005.0300000012</v>
      </c>
      <c r="F155" s="44">
        <f t="shared" si="149"/>
        <v>-5020871.6199999992</v>
      </c>
      <c r="G155" s="116">
        <f t="shared" si="149"/>
        <v>-4805479.1400000006</v>
      </c>
      <c r="H155" s="116">
        <f t="shared" si="149"/>
        <v>-4186185.1399999997</v>
      </c>
      <c r="I155" s="116">
        <f t="shared" si="149"/>
        <v>-3015624.38</v>
      </c>
      <c r="J155" s="116">
        <f t="shared" si="149"/>
        <v>-2116909.3099999996</v>
      </c>
      <c r="K155" s="116">
        <f t="shared" si="149"/>
        <v>1901879.3100000005</v>
      </c>
      <c r="L155" s="116">
        <f t="shared" si="149"/>
        <v>8254796.7199999988</v>
      </c>
      <c r="M155" s="116">
        <f t="shared" si="149"/>
        <v>7334101.3399999999</v>
      </c>
      <c r="N155" s="117">
        <f t="shared" si="149"/>
        <v>5089337.1999999993</v>
      </c>
      <c r="O155" s="115">
        <f t="shared" si="149"/>
        <v>1321272.1900000013</v>
      </c>
      <c r="P155" s="116">
        <f t="shared" ref="P155:R155" si="150">P130-P141</f>
        <v>2051746.4699999988</v>
      </c>
      <c r="Q155" s="116">
        <f t="shared" si="150"/>
        <v>-2393759.9000000004</v>
      </c>
      <c r="R155" s="116">
        <f t="shared" si="150"/>
        <v>-5254227.7699999986</v>
      </c>
      <c r="S155" s="116">
        <f t="shared" ref="S155:T155" si="151">S130-S141</f>
        <v>-3682278.2300000004</v>
      </c>
      <c r="T155" s="116">
        <f t="shared" si="151"/>
        <v>-3921397.2500000009</v>
      </c>
      <c r="U155" s="116">
        <f t="shared" ref="U155:V155" si="152">U130-U141</f>
        <v>-2791901.2600000007</v>
      </c>
      <c r="V155" s="116">
        <f t="shared" si="152"/>
        <v>-2209058</v>
      </c>
      <c r="W155" s="116">
        <f t="shared" ref="W155:AA155" si="153">W130-W141</f>
        <v>935974.97000000067</v>
      </c>
      <c r="X155" s="116">
        <f t="shared" si="153"/>
        <v>6205179.6700000018</v>
      </c>
      <c r="Y155" s="116">
        <f t="shared" si="153"/>
        <v>11713383</v>
      </c>
      <c r="Z155" s="116">
        <f t="shared" si="153"/>
        <v>9781637</v>
      </c>
      <c r="AA155" s="116">
        <f t="shared" ref="AA155:AB155" si="154">AA130-AA141</f>
        <v>1305399.1799999997</v>
      </c>
      <c r="AB155" s="116">
        <f t="shared" si="154"/>
        <v>-805391.5700000003</v>
      </c>
      <c r="AC155" s="117"/>
      <c r="AD155" s="44">
        <f>O155-C155</f>
        <v>-2676484.8099999987</v>
      </c>
      <c r="AE155" s="118">
        <f>P155-D155</f>
        <v>4486706.1199999973</v>
      </c>
      <c r="AF155" s="118">
        <f>Q155-E155</f>
        <v>2536245.1300000008</v>
      </c>
      <c r="AG155" s="118">
        <f>R155-F155</f>
        <v>-233356.14999999944</v>
      </c>
      <c r="AH155" s="118">
        <f>S155-G155</f>
        <v>1123200.9100000001</v>
      </c>
      <c r="AI155" s="118">
        <f>T155-H155</f>
        <v>264787.88999999873</v>
      </c>
      <c r="AJ155" s="118">
        <f>U155-I155</f>
        <v>223723.11999999918</v>
      </c>
      <c r="AK155" s="118">
        <f>V155-J155</f>
        <v>-92148.69000000041</v>
      </c>
      <c r="AL155" s="118">
        <f>W155-K155</f>
        <v>-965904.33999999985</v>
      </c>
      <c r="AM155" s="118">
        <f>X155-L155</f>
        <v>-2049617.049999997</v>
      </c>
      <c r="AN155" s="118">
        <f>Y155-M155</f>
        <v>4379281.66</v>
      </c>
      <c r="AO155" s="118">
        <f>Z155-N155</f>
        <v>4692299.8000000007</v>
      </c>
      <c r="AP155" s="118">
        <f>AA155-O155</f>
        <v>-15873.010000001639</v>
      </c>
      <c r="AQ155" s="118">
        <f>AB155-P155</f>
        <v>-2857138.0399999991</v>
      </c>
      <c r="AR155" s="119"/>
      <c r="AS155" s="44">
        <f t="shared" ref="AS155" si="155">AS130-AS141</f>
        <v>-805391.5700000003</v>
      </c>
    </row>
    <row r="156" spans="1:46" s="47" customFormat="1" x14ac:dyDescent="0.35">
      <c r="A156" s="171"/>
      <c r="B156" s="48" t="s">
        <v>38</v>
      </c>
      <c r="C156" s="115">
        <f t="shared" ref="C156:O156" si="156">C133-C142</f>
        <v>951788.86999999988</v>
      </c>
      <c r="D156" s="116">
        <f t="shared" si="156"/>
        <v>601979.45000000019</v>
      </c>
      <c r="E156" s="116">
        <f t="shared" si="156"/>
        <v>62038.300000000047</v>
      </c>
      <c r="F156" s="44">
        <f t="shared" si="156"/>
        <v>-197824.2300000001</v>
      </c>
      <c r="G156" s="116">
        <f t="shared" si="156"/>
        <v>-160788.20999999996</v>
      </c>
      <c r="H156" s="116">
        <f t="shared" si="156"/>
        <v>-139041.77000000002</v>
      </c>
      <c r="I156" s="116">
        <f t="shared" si="156"/>
        <v>-101430.63</v>
      </c>
      <c r="J156" s="116">
        <f t="shared" si="156"/>
        <v>3822.929999999993</v>
      </c>
      <c r="K156" s="116">
        <f t="shared" si="156"/>
        <v>351518.93</v>
      </c>
      <c r="L156" s="116">
        <f t="shared" si="156"/>
        <v>1439998.4500000002</v>
      </c>
      <c r="M156" s="116">
        <f t="shared" si="156"/>
        <v>727321.6100000001</v>
      </c>
      <c r="N156" s="117">
        <f t="shared" si="156"/>
        <v>911191.84</v>
      </c>
      <c r="O156" s="115">
        <f t="shared" si="156"/>
        <v>711925.75999999989</v>
      </c>
      <c r="P156" s="116">
        <f t="shared" ref="P156:R156" si="157">P133-P142</f>
        <v>761787.06</v>
      </c>
      <c r="Q156" s="116">
        <f t="shared" si="157"/>
        <v>187886.59000000008</v>
      </c>
      <c r="R156" s="116">
        <f t="shared" si="157"/>
        <v>-91163.960000000021</v>
      </c>
      <c r="S156" s="116">
        <f t="shared" ref="S156:T156" si="158">S133-S142</f>
        <v>-86938.280000000028</v>
      </c>
      <c r="T156" s="116">
        <f t="shared" si="158"/>
        <v>-82867.219999999972</v>
      </c>
      <c r="U156" s="116">
        <f t="shared" ref="U156:V156" si="159">U133-U142</f>
        <v>-22675.460000000021</v>
      </c>
      <c r="V156" s="116">
        <f t="shared" si="159"/>
        <v>49264</v>
      </c>
      <c r="W156" s="116">
        <f t="shared" ref="W156:AA156" si="160">W133-W142</f>
        <v>431857.93000000005</v>
      </c>
      <c r="X156" s="116">
        <f t="shared" si="160"/>
        <v>1253579.2899999998</v>
      </c>
      <c r="Y156" s="116">
        <f t="shared" si="160"/>
        <v>1471464</v>
      </c>
      <c r="Z156" s="116">
        <f t="shared" si="160"/>
        <v>1415582</v>
      </c>
      <c r="AA156" s="116">
        <f t="shared" ref="AA156:AB156" si="161">AA133-AA142</f>
        <v>1057834.0999999999</v>
      </c>
      <c r="AB156" s="116">
        <f t="shared" si="161"/>
        <v>985221.94000000006</v>
      </c>
      <c r="AC156" s="117"/>
      <c r="AD156" s="44">
        <f>O156-C156</f>
        <v>-239863.11</v>
      </c>
      <c r="AE156" s="118">
        <f>P156-D156</f>
        <v>159807.60999999987</v>
      </c>
      <c r="AF156" s="118">
        <f>Q156-E156</f>
        <v>125848.29000000004</v>
      </c>
      <c r="AG156" s="118">
        <f>R156-F156</f>
        <v>106660.27000000008</v>
      </c>
      <c r="AH156" s="118">
        <f>S156-G156</f>
        <v>73849.929999999935</v>
      </c>
      <c r="AI156" s="118">
        <f>T156-H156</f>
        <v>56174.550000000047</v>
      </c>
      <c r="AJ156" s="118">
        <f>U156-I156</f>
        <v>78755.169999999984</v>
      </c>
      <c r="AK156" s="118">
        <f>V156-J156</f>
        <v>45441.070000000007</v>
      </c>
      <c r="AL156" s="118">
        <f>W156-K156</f>
        <v>80339.000000000058</v>
      </c>
      <c r="AM156" s="118">
        <f>X156-L156</f>
        <v>-186419.16000000038</v>
      </c>
      <c r="AN156" s="118">
        <f>Y156-M156</f>
        <v>744142.3899999999</v>
      </c>
      <c r="AO156" s="118">
        <f>Z156-N156</f>
        <v>504390.16000000003</v>
      </c>
      <c r="AP156" s="118">
        <f>AA156-O156</f>
        <v>345908.33999999997</v>
      </c>
      <c r="AQ156" s="118">
        <f>AB156-P156</f>
        <v>223434.88</v>
      </c>
      <c r="AR156" s="119"/>
      <c r="AS156" s="44">
        <f t="shared" ref="AS156" si="162">AS133-AS142</f>
        <v>985221.94000000006</v>
      </c>
    </row>
    <row r="157" spans="1:46" s="47" customFormat="1" x14ac:dyDescent="0.35">
      <c r="A157" s="171"/>
      <c r="B157" s="48" t="s">
        <v>39</v>
      </c>
      <c r="C157" s="115">
        <f t="shared" ref="C157:O159" si="163">C136-C143</f>
        <v>-104302.54000000004</v>
      </c>
      <c r="D157" s="116">
        <f t="shared" si="163"/>
        <v>-1755182.2299999995</v>
      </c>
      <c r="E157" s="116">
        <f t="shared" si="163"/>
        <v>-1948767.94</v>
      </c>
      <c r="F157" s="44">
        <f t="shared" si="163"/>
        <v>-929437.5</v>
      </c>
      <c r="G157" s="116">
        <f t="shared" si="163"/>
        <v>-672581.00000000023</v>
      </c>
      <c r="H157" s="116">
        <f t="shared" si="163"/>
        <v>-346288.80000000005</v>
      </c>
      <c r="I157" s="116">
        <f t="shared" si="163"/>
        <v>-193194.93999999994</v>
      </c>
      <c r="J157" s="116">
        <f t="shared" si="163"/>
        <v>2512.75</v>
      </c>
      <c r="K157" s="116">
        <f t="shared" si="163"/>
        <v>838812.15000000014</v>
      </c>
      <c r="L157" s="116">
        <f t="shared" si="163"/>
        <v>6081024.6299999999</v>
      </c>
      <c r="M157" s="116">
        <f t="shared" si="163"/>
        <v>422265.70000000019</v>
      </c>
      <c r="N157" s="117">
        <f t="shared" si="163"/>
        <v>772946.49000000022</v>
      </c>
      <c r="O157" s="115">
        <f t="shared" si="163"/>
        <v>-1052330.7599999998</v>
      </c>
      <c r="P157" s="116">
        <f t="shared" ref="P157:R157" si="164">P136-P143</f>
        <v>239278.33999999985</v>
      </c>
      <c r="Q157" s="116">
        <f t="shared" si="164"/>
        <v>-1003257.31</v>
      </c>
      <c r="R157" s="116">
        <f t="shared" si="164"/>
        <v>-1485214.45</v>
      </c>
      <c r="S157" s="116">
        <f t="shared" ref="S157:T157" si="165">S136-S143</f>
        <v>-603088.64999999991</v>
      </c>
      <c r="T157" s="116">
        <f t="shared" si="165"/>
        <v>-264208.99</v>
      </c>
      <c r="U157" s="116">
        <f t="shared" ref="U157:V157" si="166">U136-U143</f>
        <v>-92809.920000000042</v>
      </c>
      <c r="V157" s="116">
        <f t="shared" si="166"/>
        <v>144555</v>
      </c>
      <c r="W157" s="116">
        <f t="shared" ref="W157:AA157" si="167">W136-W143</f>
        <v>758016.25999999978</v>
      </c>
      <c r="X157" s="116">
        <f t="shared" si="167"/>
        <v>2081410.5000000005</v>
      </c>
      <c r="Y157" s="116">
        <f t="shared" si="167"/>
        <v>2804774</v>
      </c>
      <c r="Z157" s="116">
        <f t="shared" si="167"/>
        <v>1383905</v>
      </c>
      <c r="AA157" s="116">
        <f t="shared" ref="AA157:AB157" si="168">AA136-AA143</f>
        <v>-1398076.1000000006</v>
      </c>
      <c r="AB157" s="116">
        <f t="shared" si="168"/>
        <v>-1171613.2899999991</v>
      </c>
      <c r="AC157" s="117"/>
      <c r="AD157" s="44">
        <f>O157-C157</f>
        <v>-948028.21999999974</v>
      </c>
      <c r="AE157" s="118">
        <f>P157-D157</f>
        <v>1994460.5699999994</v>
      </c>
      <c r="AF157" s="118">
        <f>Q157-E157</f>
        <v>945510.62999999989</v>
      </c>
      <c r="AG157" s="118">
        <f>R157-F157</f>
        <v>-555776.94999999995</v>
      </c>
      <c r="AH157" s="118">
        <f>S157-G157</f>
        <v>69492.350000000326</v>
      </c>
      <c r="AI157" s="118">
        <f>T157-H157</f>
        <v>82079.810000000056</v>
      </c>
      <c r="AJ157" s="118">
        <f>U157-I157</f>
        <v>100385.0199999999</v>
      </c>
      <c r="AK157" s="118">
        <f>V157-J157</f>
        <v>142042.25</v>
      </c>
      <c r="AL157" s="118">
        <f>W157-K157</f>
        <v>-80795.890000000363</v>
      </c>
      <c r="AM157" s="118">
        <f>X157-L157</f>
        <v>-3999614.1299999994</v>
      </c>
      <c r="AN157" s="118">
        <f>Y157-M157</f>
        <v>2382508.2999999998</v>
      </c>
      <c r="AO157" s="118">
        <f>Z157-N157</f>
        <v>610958.50999999978</v>
      </c>
      <c r="AP157" s="118">
        <f>AA157-O157</f>
        <v>-345745.34000000078</v>
      </c>
      <c r="AQ157" s="118">
        <f>AB157-P157</f>
        <v>-1410891.629999999</v>
      </c>
      <c r="AR157" s="119"/>
      <c r="AS157" s="44">
        <f t="shared" ref="AS157" si="169">AS136-AS143</f>
        <v>-1171613.2899999991</v>
      </c>
    </row>
    <row r="158" spans="1:46" s="47" customFormat="1" x14ac:dyDescent="0.35">
      <c r="A158" s="171"/>
      <c r="B158" s="48" t="s">
        <v>40</v>
      </c>
      <c r="C158" s="115">
        <f t="shared" si="163"/>
        <v>3923158.24</v>
      </c>
      <c r="D158" s="116">
        <f t="shared" si="163"/>
        <v>-1167779.9200000002</v>
      </c>
      <c r="E158" s="116">
        <f t="shared" si="163"/>
        <v>-975526.29999999981</v>
      </c>
      <c r="F158" s="44">
        <f t="shared" si="163"/>
        <v>250532.12000000011</v>
      </c>
      <c r="G158" s="116">
        <f t="shared" si="163"/>
        <v>-215453.20999999996</v>
      </c>
      <c r="H158" s="116">
        <f t="shared" si="163"/>
        <v>-85049.060000000056</v>
      </c>
      <c r="I158" s="116">
        <f t="shared" si="163"/>
        <v>-2503.6300000000047</v>
      </c>
      <c r="J158" s="116">
        <f t="shared" si="163"/>
        <v>127940.02000000002</v>
      </c>
      <c r="K158" s="116">
        <f t="shared" si="163"/>
        <v>536781.77</v>
      </c>
      <c r="L158" s="116">
        <f t="shared" si="163"/>
        <v>1157722.43</v>
      </c>
      <c r="M158" s="116">
        <f t="shared" si="163"/>
        <v>27743.979999999981</v>
      </c>
      <c r="N158" s="117">
        <f t="shared" si="163"/>
        <v>292919.37999999989</v>
      </c>
      <c r="O158" s="115">
        <f t="shared" si="163"/>
        <v>-442411.70000000019</v>
      </c>
      <c r="P158" s="116">
        <f t="shared" ref="P158:R158" si="170">P137-P144</f>
        <v>192033.72999999998</v>
      </c>
      <c r="Q158" s="116">
        <f t="shared" si="170"/>
        <v>-260180.35000000009</v>
      </c>
      <c r="R158" s="116">
        <f t="shared" si="170"/>
        <v>-827018.38</v>
      </c>
      <c r="S158" s="116">
        <f t="shared" ref="S158:T158" si="171">S137-S144</f>
        <v>-325603.08</v>
      </c>
      <c r="T158" s="116">
        <f t="shared" si="171"/>
        <v>-86385.510000000009</v>
      </c>
      <c r="U158" s="116">
        <f t="shared" ref="U158:V158" si="172">U137-U144</f>
        <v>37877.860000000044</v>
      </c>
      <c r="V158" s="116">
        <f t="shared" si="172"/>
        <v>298495</v>
      </c>
      <c r="W158" s="116">
        <f t="shared" ref="W158:AA158" si="173">W137-W144</f>
        <v>476662.69</v>
      </c>
      <c r="X158" s="116">
        <f t="shared" si="173"/>
        <v>807394.00000000023</v>
      </c>
      <c r="Y158" s="116">
        <f t="shared" si="173"/>
        <v>1027537</v>
      </c>
      <c r="Z158" s="116">
        <f t="shared" si="173"/>
        <v>528762</v>
      </c>
      <c r="AA158" s="116">
        <f t="shared" ref="AA158:AB158" si="174">AA137-AA144</f>
        <v>-804756.7200000002</v>
      </c>
      <c r="AB158" s="116">
        <f t="shared" si="174"/>
        <v>-467298.16000000015</v>
      </c>
      <c r="AC158" s="117"/>
      <c r="AD158" s="44">
        <f>O158-C158</f>
        <v>-4365569.9400000004</v>
      </c>
      <c r="AE158" s="118">
        <f>P158-D158</f>
        <v>1359813.6500000001</v>
      </c>
      <c r="AF158" s="118">
        <f>Q158-E158</f>
        <v>715345.94999999972</v>
      </c>
      <c r="AG158" s="118">
        <f>R158-F158</f>
        <v>-1077550.5</v>
      </c>
      <c r="AH158" s="118">
        <f>S158-G158</f>
        <v>-110149.87000000005</v>
      </c>
      <c r="AI158" s="118">
        <f>T158-H158</f>
        <v>-1336.4499999999534</v>
      </c>
      <c r="AJ158" s="118">
        <f>U158-I158</f>
        <v>40381.490000000049</v>
      </c>
      <c r="AK158" s="118">
        <f>V158-J158</f>
        <v>170554.97999999998</v>
      </c>
      <c r="AL158" s="118">
        <f>W158-K158</f>
        <v>-60119.080000000016</v>
      </c>
      <c r="AM158" s="118">
        <f>X158-L158</f>
        <v>-350328.4299999997</v>
      </c>
      <c r="AN158" s="118">
        <f>Y158-M158</f>
        <v>999793.02</v>
      </c>
      <c r="AO158" s="118">
        <f>Z158-N158</f>
        <v>235842.62000000011</v>
      </c>
      <c r="AP158" s="118">
        <f>AA158-O158</f>
        <v>-362345.02</v>
      </c>
      <c r="AQ158" s="118">
        <f>AB158-P158</f>
        <v>-659331.89000000013</v>
      </c>
      <c r="AR158" s="119"/>
      <c r="AS158" s="44">
        <f t="shared" ref="AS158" si="175">AS137-AS144</f>
        <v>-467298.16000000015</v>
      </c>
    </row>
    <row r="159" spans="1:46" s="47" customFormat="1" x14ac:dyDescent="0.35">
      <c r="A159" s="171"/>
      <c r="B159" s="48" t="s">
        <v>41</v>
      </c>
      <c r="C159" s="115">
        <f t="shared" si="163"/>
        <v>1471002.5900000003</v>
      </c>
      <c r="D159" s="116">
        <f t="shared" si="163"/>
        <v>-85817.190000000177</v>
      </c>
      <c r="E159" s="116">
        <f t="shared" si="163"/>
        <v>-113215.96999999997</v>
      </c>
      <c r="F159" s="44">
        <f t="shared" si="163"/>
        <v>-72104.989999999991</v>
      </c>
      <c r="G159" s="116">
        <f t="shared" si="163"/>
        <v>-197516</v>
      </c>
      <c r="H159" s="116">
        <f t="shared" si="163"/>
        <v>168877.42999999993</v>
      </c>
      <c r="I159" s="116">
        <f t="shared" si="163"/>
        <v>28831.520000000019</v>
      </c>
      <c r="J159" s="116">
        <f t="shared" si="163"/>
        <v>294259.96999999997</v>
      </c>
      <c r="K159" s="116">
        <f t="shared" si="163"/>
        <v>163742.45999999996</v>
      </c>
      <c r="L159" s="116">
        <f t="shared" si="163"/>
        <v>591395.08000000007</v>
      </c>
      <c r="M159" s="116">
        <f t="shared" si="163"/>
        <v>165108.02000000002</v>
      </c>
      <c r="N159" s="117">
        <f t="shared" si="163"/>
        <v>260844.57000000007</v>
      </c>
      <c r="O159" s="115">
        <f t="shared" si="163"/>
        <v>-144163.53000000003</v>
      </c>
      <c r="P159" s="116">
        <f t="shared" ref="P159:R159" si="176">P138-P145</f>
        <v>-96376.930000000168</v>
      </c>
      <c r="Q159" s="116">
        <f t="shared" si="176"/>
        <v>189027.49</v>
      </c>
      <c r="R159" s="116">
        <f t="shared" si="176"/>
        <v>-394543.82000000007</v>
      </c>
      <c r="S159" s="116">
        <f t="shared" ref="S159:T159" si="177">S138-S145</f>
        <v>-127058.04000000004</v>
      </c>
      <c r="T159" s="116">
        <f t="shared" si="177"/>
        <v>-24533.509999999893</v>
      </c>
      <c r="U159" s="116">
        <f t="shared" ref="U159:V159" si="178">U138-U145</f>
        <v>172012.11</v>
      </c>
      <c r="V159" s="116">
        <f t="shared" si="178"/>
        <v>85926</v>
      </c>
      <c r="W159" s="116">
        <f t="shared" ref="W159:AA159" si="179">W138-W145</f>
        <v>185141.94999999995</v>
      </c>
      <c r="X159" s="116">
        <f t="shared" si="179"/>
        <v>253307.47999999998</v>
      </c>
      <c r="Y159" s="116">
        <f t="shared" si="179"/>
        <v>419721</v>
      </c>
      <c r="Z159" s="116">
        <f t="shared" si="179"/>
        <v>294809</v>
      </c>
      <c r="AA159" s="116">
        <f t="shared" ref="AA159:AB159" si="180">AA138-AA145</f>
        <v>-391927.85999999987</v>
      </c>
      <c r="AB159" s="116">
        <f t="shared" si="180"/>
        <v>-184665.37000000011</v>
      </c>
      <c r="AC159" s="117"/>
      <c r="AD159" s="44">
        <f>O159-C159</f>
        <v>-1615166.1200000003</v>
      </c>
      <c r="AE159" s="118">
        <f>P159-D159</f>
        <v>-10559.739999999991</v>
      </c>
      <c r="AF159" s="118">
        <f>Q159-E159</f>
        <v>302243.45999999996</v>
      </c>
      <c r="AG159" s="118">
        <f>R159-F159</f>
        <v>-322438.83000000007</v>
      </c>
      <c r="AH159" s="118">
        <f>S159-G159</f>
        <v>70457.959999999963</v>
      </c>
      <c r="AI159" s="118">
        <f>T159-H159</f>
        <v>-193410.93999999983</v>
      </c>
      <c r="AJ159" s="118">
        <f>U159-I159</f>
        <v>143180.58999999997</v>
      </c>
      <c r="AK159" s="118">
        <f>V159-J159</f>
        <v>-208333.96999999997</v>
      </c>
      <c r="AL159" s="118">
        <f>W159-K159</f>
        <v>21399.489999999991</v>
      </c>
      <c r="AM159" s="118">
        <f>X159-L159</f>
        <v>-338087.60000000009</v>
      </c>
      <c r="AN159" s="118">
        <f>Y159-M159</f>
        <v>254612.97999999998</v>
      </c>
      <c r="AO159" s="118">
        <f>Z159-N159</f>
        <v>33964.429999999935</v>
      </c>
      <c r="AP159" s="118">
        <f>AA159-O159</f>
        <v>-247764.32999999984</v>
      </c>
      <c r="AQ159" s="118">
        <f>AB159-P159</f>
        <v>-88288.439999999944</v>
      </c>
      <c r="AR159" s="119"/>
      <c r="AS159" s="44">
        <f t="shared" ref="AS159" si="181">AS138-AS145</f>
        <v>-184665.37000000011</v>
      </c>
    </row>
    <row r="160" spans="1:46" s="152" customFormat="1" ht="15" thickBot="1" x14ac:dyDescent="0.4">
      <c r="A160" s="172"/>
      <c r="B160" s="63" t="s">
        <v>42</v>
      </c>
      <c r="C160" s="147">
        <f>SUM(C155:C159)</f>
        <v>10239404.16</v>
      </c>
      <c r="D160" s="148">
        <f t="shared" ref="D160:U160" si="182">SUM(D155:D159)</f>
        <v>-4841759.5399999982</v>
      </c>
      <c r="E160" s="148">
        <f t="shared" si="182"/>
        <v>-7905476.9400000013</v>
      </c>
      <c r="F160" s="45">
        <f t="shared" si="182"/>
        <v>-5969706.2199999997</v>
      </c>
      <c r="G160" s="148">
        <f t="shared" si="182"/>
        <v>-6051817.5600000005</v>
      </c>
      <c r="H160" s="148">
        <f t="shared" si="182"/>
        <v>-4587687.34</v>
      </c>
      <c r="I160" s="148">
        <f t="shared" si="182"/>
        <v>-3283922.0599999996</v>
      </c>
      <c r="J160" s="148">
        <f t="shared" si="182"/>
        <v>-1688373.6399999994</v>
      </c>
      <c r="K160" s="148">
        <f t="shared" si="182"/>
        <v>3792734.6200000006</v>
      </c>
      <c r="L160" s="148">
        <f t="shared" si="182"/>
        <v>17524937.309999995</v>
      </c>
      <c r="M160" s="148">
        <f t="shared" si="182"/>
        <v>8676540.6500000004</v>
      </c>
      <c r="N160" s="149">
        <f t="shared" si="182"/>
        <v>7327239.4799999995</v>
      </c>
      <c r="O160" s="147">
        <f t="shared" si="182"/>
        <v>394291.96000000113</v>
      </c>
      <c r="P160" s="148">
        <f t="shared" si="182"/>
        <v>3148468.6699999985</v>
      </c>
      <c r="Q160" s="148">
        <f t="shared" si="182"/>
        <v>-3280283.4800000004</v>
      </c>
      <c r="R160" s="148">
        <f t="shared" si="182"/>
        <v>-8052168.379999999</v>
      </c>
      <c r="S160" s="148">
        <f t="shared" si="182"/>
        <v>-4824966.28</v>
      </c>
      <c r="T160" s="148">
        <f t="shared" si="182"/>
        <v>-4379392.4800000004</v>
      </c>
      <c r="U160" s="148">
        <f t="shared" si="182"/>
        <v>-2697496.6700000009</v>
      </c>
      <c r="V160" s="148">
        <f t="shared" ref="V160:W160" si="183">SUM(V155:V159)</f>
        <v>-1630818</v>
      </c>
      <c r="W160" s="148">
        <f t="shared" si="183"/>
        <v>2787653.8000000007</v>
      </c>
      <c r="X160" s="148">
        <f t="shared" ref="X160:AA160" si="184">SUM(X155:X159)</f>
        <v>10600870.940000003</v>
      </c>
      <c r="Y160" s="148">
        <f t="shared" si="184"/>
        <v>17436879</v>
      </c>
      <c r="Z160" s="148">
        <f t="shared" si="184"/>
        <v>13404695</v>
      </c>
      <c r="AA160" s="148">
        <f t="shared" ref="AA160:AB160" si="185">SUM(AA155:AA159)</f>
        <v>-231527.4000000013</v>
      </c>
      <c r="AB160" s="148">
        <f t="shared" si="185"/>
        <v>-1643746.4499999997</v>
      </c>
      <c r="AC160" s="149"/>
      <c r="AD160" s="45">
        <f t="shared" si="141"/>
        <v>-9845112.1999999993</v>
      </c>
      <c r="AE160" s="150">
        <f t="shared" ref="AE160:AG160" si="186">SUM(AE155:AE159)</f>
        <v>7990228.2099999962</v>
      </c>
      <c r="AF160" s="150">
        <f t="shared" si="186"/>
        <v>4625193.46</v>
      </c>
      <c r="AG160" s="150">
        <f t="shared" si="186"/>
        <v>-2082462.1599999995</v>
      </c>
      <c r="AH160" s="150">
        <f t="shared" ref="AH160:AI160" si="187">SUM(AH155:AH159)</f>
        <v>1226851.2800000003</v>
      </c>
      <c r="AI160" s="150">
        <f t="shared" si="187"/>
        <v>208294.85999999905</v>
      </c>
      <c r="AJ160" s="150">
        <f t="shared" ref="AJ160:AK160" si="188">SUM(AJ155:AJ159)</f>
        <v>586425.38999999908</v>
      </c>
      <c r="AK160" s="150">
        <f t="shared" si="188"/>
        <v>57555.639999999607</v>
      </c>
      <c r="AL160" s="150">
        <f t="shared" ref="AL160:AM160" si="189">SUM(AL155:AL159)</f>
        <v>-1005080.8200000003</v>
      </c>
      <c r="AM160" s="150">
        <f t="shared" si="189"/>
        <v>-6924066.3699999955</v>
      </c>
      <c r="AN160" s="150">
        <f t="shared" ref="AN160:AO160" si="190">SUM(AN155:AN159)</f>
        <v>8760338.3499999996</v>
      </c>
      <c r="AO160" s="150">
        <f t="shared" si="190"/>
        <v>6077455.5200000005</v>
      </c>
      <c r="AP160" s="150">
        <f t="shared" ref="AP160:AQ160" si="191">SUM(AP155:AP159)</f>
        <v>-625819.36000000231</v>
      </c>
      <c r="AQ160" s="150">
        <f t="shared" si="191"/>
        <v>-4792215.1199999973</v>
      </c>
      <c r="AR160" s="151"/>
      <c r="AS160" s="45">
        <f t="shared" si="132"/>
        <v>-1643746.4499999997</v>
      </c>
    </row>
    <row r="161" spans="1:46" s="71" customFormat="1" x14ac:dyDescent="0.35">
      <c r="A161" s="171">
        <f>+A154+1</f>
        <v>17</v>
      </c>
      <c r="B161" s="126" t="s">
        <v>46</v>
      </c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1"/>
      <c r="O161" s="89"/>
      <c r="P161" s="90"/>
      <c r="Q161" s="90"/>
      <c r="R161" s="90"/>
      <c r="S161" s="90"/>
      <c r="T161" s="90"/>
      <c r="U161" s="227"/>
      <c r="V161" s="227"/>
      <c r="W161" s="227"/>
      <c r="X161" s="227"/>
      <c r="Y161" s="227"/>
      <c r="Z161" s="227"/>
      <c r="AA161" s="227"/>
      <c r="AB161" s="227"/>
      <c r="AC161" s="91"/>
      <c r="AD161" s="92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4"/>
      <c r="AS161" s="92"/>
    </row>
    <row r="162" spans="1:46" s="71" customFormat="1" x14ac:dyDescent="0.35">
      <c r="A162" s="171"/>
      <c r="B162" s="72" t="s">
        <v>37</v>
      </c>
      <c r="C162" s="73">
        <v>14</v>
      </c>
      <c r="D162" s="74">
        <v>13</v>
      </c>
      <c r="E162" s="74">
        <v>15</v>
      </c>
      <c r="F162" s="76">
        <v>15</v>
      </c>
      <c r="G162" s="74">
        <v>15</v>
      </c>
      <c r="H162" s="76">
        <v>16</v>
      </c>
      <c r="I162" s="74">
        <v>16</v>
      </c>
      <c r="J162" s="76">
        <v>15</v>
      </c>
      <c r="K162" s="74">
        <v>13</v>
      </c>
      <c r="L162" s="76">
        <v>11</v>
      </c>
      <c r="M162" s="76">
        <v>11</v>
      </c>
      <c r="N162" s="127">
        <v>9</v>
      </c>
      <c r="O162" s="73">
        <v>8</v>
      </c>
      <c r="P162" s="76">
        <v>10</v>
      </c>
      <c r="Q162" s="74">
        <v>10</v>
      </c>
      <c r="R162" s="76">
        <v>10</v>
      </c>
      <c r="S162" s="74">
        <v>7</v>
      </c>
      <c r="T162" s="76">
        <v>6</v>
      </c>
      <c r="U162" s="238">
        <v>5</v>
      </c>
      <c r="V162" s="238">
        <v>3</v>
      </c>
      <c r="W162" s="238">
        <v>2</v>
      </c>
      <c r="X162" s="238">
        <v>2</v>
      </c>
      <c r="Y162" s="238">
        <v>4</v>
      </c>
      <c r="Z162" s="238">
        <v>6</v>
      </c>
      <c r="AA162" s="238">
        <v>6</v>
      </c>
      <c r="AB162" s="238">
        <v>5</v>
      </c>
      <c r="AC162" s="127"/>
      <c r="AD162" s="76">
        <f>O162-C162</f>
        <v>-6</v>
      </c>
      <c r="AE162" s="128">
        <f>P162-D162</f>
        <v>-3</v>
      </c>
      <c r="AF162" s="128">
        <f>Q162-E162</f>
        <v>-5</v>
      </c>
      <c r="AG162" s="128">
        <f>R162-F162</f>
        <v>-5</v>
      </c>
      <c r="AH162" s="128">
        <f>S162-G162</f>
        <v>-8</v>
      </c>
      <c r="AI162" s="128">
        <f>T162-H162</f>
        <v>-10</v>
      </c>
      <c r="AJ162" s="128">
        <f>U162-I162</f>
        <v>-11</v>
      </c>
      <c r="AK162" s="128">
        <f>V162-J162</f>
        <v>-12</v>
      </c>
      <c r="AL162" s="128">
        <f>W162-K162</f>
        <v>-11</v>
      </c>
      <c r="AM162" s="128">
        <f>X162-L162</f>
        <v>-9</v>
      </c>
      <c r="AN162" s="128">
        <f>Y162-M162</f>
        <v>-7</v>
      </c>
      <c r="AO162" s="128">
        <f>Z162-N162</f>
        <v>-3</v>
      </c>
      <c r="AP162" s="128">
        <f>AA162-O162</f>
        <v>-2</v>
      </c>
      <c r="AQ162" s="128">
        <f>AB162-P162</f>
        <v>-5</v>
      </c>
      <c r="AR162" s="130"/>
      <c r="AS162" s="76">
        <f>IF(ISERROR(GETPIVOTDATA("VALUE",'CRS WK pvt'!$I$2,"DT_FILE",AS$8,"CD_CO",AS$6,"TRIM_CAT",TRIM(B162),"TRIM_LINE",A161))=TRUE,0,GETPIVOTDATA("VALUE",'CRS WK pvt'!$I$2,"DT_FILE",AS$8,"CD_CO",AS$6,"TRIM_CAT",TRIM(B162),"TRIM_LINE",A161))</f>
        <v>5</v>
      </c>
    </row>
    <row r="163" spans="1:46" s="71" customFormat="1" x14ac:dyDescent="0.35">
      <c r="A163" s="171"/>
      <c r="B163" s="254" t="s">
        <v>399</v>
      </c>
      <c r="C163" s="73"/>
      <c r="D163" s="74"/>
      <c r="E163" s="74"/>
      <c r="F163" s="76"/>
      <c r="G163" s="74"/>
      <c r="H163" s="76"/>
      <c r="I163" s="74"/>
      <c r="J163" s="76"/>
      <c r="K163" s="74"/>
      <c r="L163" s="76"/>
      <c r="M163" s="76"/>
      <c r="N163" s="127"/>
      <c r="O163" s="73"/>
      <c r="P163" s="76"/>
      <c r="Q163" s="74"/>
      <c r="R163" s="76"/>
      <c r="S163" s="74"/>
      <c r="T163" s="76"/>
      <c r="U163" s="238"/>
      <c r="V163" s="238"/>
      <c r="W163" s="253">
        <f>W162-W164</f>
        <v>2</v>
      </c>
      <c r="X163" s="253">
        <f>X162-X164</f>
        <v>2</v>
      </c>
      <c r="Y163" s="253">
        <f>Y162-Y164</f>
        <v>4</v>
      </c>
      <c r="Z163" s="253">
        <f>Z162-Z164</f>
        <v>6</v>
      </c>
      <c r="AA163" s="283">
        <v>6</v>
      </c>
      <c r="AB163" s="283">
        <v>5</v>
      </c>
      <c r="AC163" s="127"/>
      <c r="AD163" s="76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30"/>
      <c r="AS163" s="92">
        <f>AS162-AS164</f>
        <v>5</v>
      </c>
    </row>
    <row r="164" spans="1:46" s="71" customFormat="1" x14ac:dyDescent="0.35">
      <c r="A164" s="171"/>
      <c r="B164" s="254" t="s">
        <v>400</v>
      </c>
      <c r="C164" s="73"/>
      <c r="D164" s="74"/>
      <c r="E164" s="74"/>
      <c r="F164" s="76"/>
      <c r="G164" s="74"/>
      <c r="H164" s="76"/>
      <c r="I164" s="74"/>
      <c r="J164" s="76"/>
      <c r="K164" s="74"/>
      <c r="L164" s="76"/>
      <c r="M164" s="76"/>
      <c r="N164" s="127"/>
      <c r="O164" s="73"/>
      <c r="P164" s="76"/>
      <c r="Q164" s="74"/>
      <c r="R164" s="76"/>
      <c r="S164" s="74"/>
      <c r="T164" s="76"/>
      <c r="U164" s="238"/>
      <c r="V164" s="238"/>
      <c r="W164" s="253">
        <v>0</v>
      </c>
      <c r="X164" s="253">
        <v>0</v>
      </c>
      <c r="Y164" s="253">
        <v>0</v>
      </c>
      <c r="Z164" s="253">
        <f>AS164</f>
        <v>0</v>
      </c>
      <c r="AA164" s="283">
        <v>0</v>
      </c>
      <c r="AB164" s="283">
        <v>0</v>
      </c>
      <c r="AC164" s="127"/>
      <c r="AD164" s="76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30"/>
      <c r="AS164" s="76">
        <f>IF(ISERROR(GETPIVOTDATA("VALUE",'CRS ESCO pvt'!$I$3,"DATE_FILE",$AS$8,"COMPANY",$AS$6,"TRIM_CAT","Resdiential-ESCO","TRIM_LINE",A161))=TRUE,0,GETPIVOTDATA("VALUE",'CRS ESCO pvt'!$I$3,"DATE_FILE",$AS$8,"COMPANY",$AS$6,"TRIM_CAT","Resdiential-ESCO","TRIM_LINE",A161))</f>
        <v>0</v>
      </c>
    </row>
    <row r="165" spans="1:46" s="71" customFormat="1" x14ac:dyDescent="0.35">
      <c r="A165" s="171"/>
      <c r="B165" s="72" t="s">
        <v>38</v>
      </c>
      <c r="C165" s="73">
        <v>95</v>
      </c>
      <c r="D165" s="74">
        <v>91</v>
      </c>
      <c r="E165" s="74">
        <v>110</v>
      </c>
      <c r="F165" s="76">
        <v>126</v>
      </c>
      <c r="G165" s="74">
        <v>137</v>
      </c>
      <c r="H165" s="76">
        <v>139</v>
      </c>
      <c r="I165" s="74">
        <v>145</v>
      </c>
      <c r="J165" s="76">
        <v>139</v>
      </c>
      <c r="K165" s="74">
        <v>148</v>
      </c>
      <c r="L165" s="76">
        <v>141</v>
      </c>
      <c r="M165" s="76">
        <v>121</v>
      </c>
      <c r="N165" s="127">
        <v>117</v>
      </c>
      <c r="O165" s="73">
        <v>122</v>
      </c>
      <c r="P165" s="76">
        <v>121</v>
      </c>
      <c r="Q165" s="74">
        <v>129</v>
      </c>
      <c r="R165" s="76">
        <v>127</v>
      </c>
      <c r="S165" s="74">
        <v>128</v>
      </c>
      <c r="T165" s="76">
        <v>118</v>
      </c>
      <c r="U165" s="238">
        <v>104</v>
      </c>
      <c r="V165" s="238">
        <v>117</v>
      </c>
      <c r="W165" s="238">
        <v>126</v>
      </c>
      <c r="X165" s="238">
        <v>140</v>
      </c>
      <c r="Y165" s="238">
        <v>167</v>
      </c>
      <c r="Z165" s="238">
        <v>207</v>
      </c>
      <c r="AA165" s="238">
        <v>233</v>
      </c>
      <c r="AB165" s="238">
        <v>277</v>
      </c>
      <c r="AC165" s="127"/>
      <c r="AD165" s="76">
        <f>O165-C165</f>
        <v>27</v>
      </c>
      <c r="AE165" s="128">
        <f>P165-D165</f>
        <v>30</v>
      </c>
      <c r="AF165" s="128">
        <f>Q165-E165</f>
        <v>19</v>
      </c>
      <c r="AG165" s="128">
        <f>R165-F165</f>
        <v>1</v>
      </c>
      <c r="AH165" s="128">
        <f>S165-G165</f>
        <v>-9</v>
      </c>
      <c r="AI165" s="128">
        <f>T165-H165</f>
        <v>-21</v>
      </c>
      <c r="AJ165" s="128">
        <f>U165-I165</f>
        <v>-41</v>
      </c>
      <c r="AK165" s="128">
        <f>V165-J165</f>
        <v>-22</v>
      </c>
      <c r="AL165" s="128">
        <f>W165-K165</f>
        <v>-22</v>
      </c>
      <c r="AM165" s="128">
        <f>X165-L165</f>
        <v>-1</v>
      </c>
      <c r="AN165" s="128">
        <f>Y165-M165</f>
        <v>46</v>
      </c>
      <c r="AO165" s="128">
        <f>Z165-N165</f>
        <v>90</v>
      </c>
      <c r="AP165" s="128">
        <f>AA165-O165</f>
        <v>111</v>
      </c>
      <c r="AQ165" s="128">
        <f>AB165-P165</f>
        <v>156</v>
      </c>
      <c r="AR165" s="130"/>
      <c r="AS165" s="76">
        <f>IF(ISERROR(GETPIVOTDATA("VALUE",'CRS WK pvt'!$I$2,"DT_FILE",AS$8,"CD_CO",AS$6,"TRIM_CAT",TRIM(B165),"TRIM_LINE",A161))=TRUE,0,GETPIVOTDATA("VALUE",'CRS WK pvt'!$I$2,"DT_FILE",AS$8,"CD_CO",AS$6,"TRIM_CAT",TRIM(B165),"TRIM_LINE",A161))</f>
        <v>277</v>
      </c>
    </row>
    <row r="166" spans="1:46" s="71" customFormat="1" x14ac:dyDescent="0.35">
      <c r="A166" s="171"/>
      <c r="B166" s="254" t="s">
        <v>399</v>
      </c>
      <c r="C166" s="73"/>
      <c r="D166" s="74"/>
      <c r="E166" s="74"/>
      <c r="F166" s="76"/>
      <c r="G166" s="74"/>
      <c r="H166" s="76"/>
      <c r="I166" s="74"/>
      <c r="J166" s="76"/>
      <c r="K166" s="74"/>
      <c r="L166" s="76"/>
      <c r="M166" s="76"/>
      <c r="N166" s="127"/>
      <c r="O166" s="73"/>
      <c r="P166" s="76"/>
      <c r="Q166" s="74"/>
      <c r="R166" s="76"/>
      <c r="S166" s="74"/>
      <c r="T166" s="76"/>
      <c r="U166" s="238"/>
      <c r="V166" s="238"/>
      <c r="W166" s="253">
        <f>W165-W167</f>
        <v>125</v>
      </c>
      <c r="X166" s="253">
        <f>X165-X167</f>
        <v>140</v>
      </c>
      <c r="Y166" s="253">
        <f>Y165-Y167</f>
        <v>166</v>
      </c>
      <c r="Z166" s="253">
        <f>Z165-Z167</f>
        <v>207</v>
      </c>
      <c r="AA166" s="283">
        <v>233</v>
      </c>
      <c r="AB166" s="283">
        <v>277</v>
      </c>
      <c r="AC166" s="127"/>
      <c r="AD166" s="76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30"/>
      <c r="AS166" s="92">
        <f>AS165-AS167</f>
        <v>277</v>
      </c>
    </row>
    <row r="167" spans="1:46" s="71" customFormat="1" x14ac:dyDescent="0.35">
      <c r="A167" s="171"/>
      <c r="B167" s="254" t="s">
        <v>400</v>
      </c>
      <c r="C167" s="73"/>
      <c r="D167" s="74"/>
      <c r="E167" s="74"/>
      <c r="F167" s="76"/>
      <c r="G167" s="74"/>
      <c r="H167" s="76"/>
      <c r="I167" s="74"/>
      <c r="J167" s="76"/>
      <c r="K167" s="74"/>
      <c r="L167" s="76"/>
      <c r="M167" s="76"/>
      <c r="N167" s="127"/>
      <c r="O167" s="73"/>
      <c r="P167" s="76"/>
      <c r="Q167" s="74"/>
      <c r="R167" s="76"/>
      <c r="S167" s="74"/>
      <c r="T167" s="76"/>
      <c r="U167" s="238"/>
      <c r="V167" s="238"/>
      <c r="W167" s="253">
        <v>1</v>
      </c>
      <c r="X167" s="253">
        <v>0</v>
      </c>
      <c r="Y167" s="253">
        <v>1</v>
      </c>
      <c r="Z167" s="253">
        <f>AS167</f>
        <v>0</v>
      </c>
      <c r="AA167" s="283">
        <v>0</v>
      </c>
      <c r="AB167" s="283">
        <v>0</v>
      </c>
      <c r="AC167" s="127"/>
      <c r="AD167" s="76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30"/>
      <c r="AS167" s="76">
        <f>IF(ISERROR(GETPIVOTDATA("VALUE",'CRS ESCO pvt'!$I$3,"DATE_FILE",$AS$8,"COMPANY",$AS$6,"TRIM_CAT","Resdiential-ESCO","TRIM_LINE",A164))=TRUE,0,GETPIVOTDATA("VALUE",'CRS ESCO pvt'!$I$3,"DATE_FILE",$AS$8,"COMPANY",$AS$6,"TRIM_CAT","Resdiential-ESCO","TRIM_LINE",A164))</f>
        <v>0</v>
      </c>
    </row>
    <row r="168" spans="1:46" s="71" customFormat="1" x14ac:dyDescent="0.35">
      <c r="A168" s="171"/>
      <c r="B168" s="72" t="s">
        <v>39</v>
      </c>
      <c r="C168" s="73"/>
      <c r="D168" s="74"/>
      <c r="E168" s="74"/>
      <c r="F168" s="76"/>
      <c r="G168" s="74"/>
      <c r="H168" s="76"/>
      <c r="I168" s="74"/>
      <c r="J168" s="76"/>
      <c r="K168" s="74"/>
      <c r="L168" s="76"/>
      <c r="M168" s="76"/>
      <c r="N168" s="127"/>
      <c r="O168" s="73"/>
      <c r="P168" s="76">
        <v>0</v>
      </c>
      <c r="Q168" s="74">
        <v>0</v>
      </c>
      <c r="R168" s="76">
        <v>0</v>
      </c>
      <c r="S168" s="74">
        <v>0</v>
      </c>
      <c r="T168" s="76">
        <v>0</v>
      </c>
      <c r="U168" s="238">
        <v>0</v>
      </c>
      <c r="V168" s="238">
        <v>0</v>
      </c>
      <c r="W168" s="238">
        <v>0</v>
      </c>
      <c r="X168" s="238">
        <v>0</v>
      </c>
      <c r="Y168" s="238">
        <v>0</v>
      </c>
      <c r="Z168" s="238">
        <v>0</v>
      </c>
      <c r="AA168" s="238">
        <v>0</v>
      </c>
      <c r="AB168" s="238">
        <v>0</v>
      </c>
      <c r="AC168" s="127"/>
      <c r="AD168" s="76">
        <f>O168-C168</f>
        <v>0</v>
      </c>
      <c r="AE168" s="128">
        <f>P168-D168</f>
        <v>0</v>
      </c>
      <c r="AF168" s="128">
        <f>Q168-E168</f>
        <v>0</v>
      </c>
      <c r="AG168" s="128">
        <f>R168-F168</f>
        <v>0</v>
      </c>
      <c r="AH168" s="128">
        <f>S168-G168</f>
        <v>0</v>
      </c>
      <c r="AI168" s="128">
        <f>T168-H168</f>
        <v>0</v>
      </c>
      <c r="AJ168" s="128">
        <f>U168-I168</f>
        <v>0</v>
      </c>
      <c r="AK168" s="128">
        <f>V168-J168</f>
        <v>0</v>
      </c>
      <c r="AL168" s="128">
        <f>W168-K168</f>
        <v>0</v>
      </c>
      <c r="AM168" s="128">
        <f>X168-L168</f>
        <v>0</v>
      </c>
      <c r="AN168" s="128">
        <f>Y168-M168</f>
        <v>0</v>
      </c>
      <c r="AO168" s="128">
        <f>Z168-N168</f>
        <v>0</v>
      </c>
      <c r="AP168" s="128">
        <f>AA168-O168</f>
        <v>0</v>
      </c>
      <c r="AQ168" s="128">
        <f>AB168-P168</f>
        <v>0</v>
      </c>
      <c r="AR168" s="130"/>
      <c r="AS168" s="76">
        <f>IF(ISERROR(GETPIVOTDATA("VALUE",'CRS WK pvt'!$I$2,"DT_FILE",AS$8,"CD_CO",AS$6,"TRIM_CAT",TRIM(B168),"TRIM_LINE",A161))=TRUE,0,GETPIVOTDATA("VALUE",'CRS WK pvt'!$I$2,"DT_FILE",AS$8,"CD_CO",AS$6,"TRIM_CAT",TRIM(B168),"TRIM_LINE",A161))</f>
        <v>0</v>
      </c>
    </row>
    <row r="169" spans="1:46" s="71" customFormat="1" x14ac:dyDescent="0.35">
      <c r="A169" s="171"/>
      <c r="B169" s="72" t="s">
        <v>40</v>
      </c>
      <c r="C169" s="73"/>
      <c r="D169" s="74"/>
      <c r="E169" s="74"/>
      <c r="F169" s="76"/>
      <c r="G169" s="74"/>
      <c r="H169" s="76"/>
      <c r="I169" s="74"/>
      <c r="J169" s="76"/>
      <c r="K169" s="74"/>
      <c r="L169" s="76"/>
      <c r="M169" s="76"/>
      <c r="N169" s="127"/>
      <c r="O169" s="73"/>
      <c r="P169" s="76">
        <v>0</v>
      </c>
      <c r="Q169" s="74">
        <v>0</v>
      </c>
      <c r="R169" s="76">
        <v>0</v>
      </c>
      <c r="S169" s="74">
        <v>0</v>
      </c>
      <c r="T169" s="76">
        <v>0</v>
      </c>
      <c r="U169" s="238">
        <v>0</v>
      </c>
      <c r="V169" s="238">
        <v>0</v>
      </c>
      <c r="W169" s="238">
        <v>0</v>
      </c>
      <c r="X169" s="238">
        <v>0</v>
      </c>
      <c r="Y169" s="238">
        <v>0</v>
      </c>
      <c r="Z169" s="238">
        <v>0</v>
      </c>
      <c r="AA169" s="238">
        <v>0</v>
      </c>
      <c r="AB169" s="238">
        <v>0</v>
      </c>
      <c r="AC169" s="127"/>
      <c r="AD169" s="76">
        <f>O169-C169</f>
        <v>0</v>
      </c>
      <c r="AE169" s="128">
        <f>P169-D169</f>
        <v>0</v>
      </c>
      <c r="AF169" s="128">
        <f>Q169-E169</f>
        <v>0</v>
      </c>
      <c r="AG169" s="128">
        <f>R169-F169</f>
        <v>0</v>
      </c>
      <c r="AH169" s="128">
        <f>S169-G169</f>
        <v>0</v>
      </c>
      <c r="AI169" s="128">
        <f>T169-H169</f>
        <v>0</v>
      </c>
      <c r="AJ169" s="128">
        <f>U169-I169</f>
        <v>0</v>
      </c>
      <c r="AK169" s="128">
        <f>V169-J169</f>
        <v>0</v>
      </c>
      <c r="AL169" s="128">
        <f>W169-K169</f>
        <v>0</v>
      </c>
      <c r="AM169" s="128">
        <f>X169-L169</f>
        <v>0</v>
      </c>
      <c r="AN169" s="128">
        <f>Y169-M169</f>
        <v>0</v>
      </c>
      <c r="AO169" s="128">
        <f>Z169-N169</f>
        <v>0</v>
      </c>
      <c r="AP169" s="128">
        <f>AA169-O169</f>
        <v>0</v>
      </c>
      <c r="AQ169" s="128">
        <f>AB169-P169</f>
        <v>0</v>
      </c>
      <c r="AR169" s="130"/>
      <c r="AS169" s="76">
        <f>IF(ISERROR(GETPIVOTDATA("VALUE",'CRS WK pvt'!$I$2,"DT_FILE",AS$8,"CD_CO",AS$6,"TRIM_CAT",TRIM(B169),"TRIM_LINE",A161))=TRUE,0,GETPIVOTDATA("VALUE",'CRS WK pvt'!$I$2,"DT_FILE",AS$8,"CD_CO",AS$6,"TRIM_CAT",TRIM(B169),"TRIM_LINE",A161))</f>
        <v>0</v>
      </c>
    </row>
    <row r="170" spans="1:46" s="71" customFormat="1" x14ac:dyDescent="0.35">
      <c r="A170" s="171"/>
      <c r="B170" s="72" t="s">
        <v>41</v>
      </c>
      <c r="C170" s="73"/>
      <c r="D170" s="74"/>
      <c r="E170" s="74"/>
      <c r="F170" s="76"/>
      <c r="G170" s="74"/>
      <c r="H170" s="76"/>
      <c r="I170" s="74"/>
      <c r="J170" s="76"/>
      <c r="K170" s="74"/>
      <c r="L170" s="76"/>
      <c r="M170" s="76"/>
      <c r="N170" s="127"/>
      <c r="O170" s="73"/>
      <c r="P170" s="76">
        <v>0</v>
      </c>
      <c r="Q170" s="74">
        <v>0</v>
      </c>
      <c r="R170" s="76">
        <v>0</v>
      </c>
      <c r="S170" s="74">
        <v>0</v>
      </c>
      <c r="T170" s="76">
        <v>0</v>
      </c>
      <c r="U170" s="238">
        <v>0</v>
      </c>
      <c r="V170" s="238">
        <v>0</v>
      </c>
      <c r="W170" s="238">
        <v>0</v>
      </c>
      <c r="X170" s="238">
        <v>0</v>
      </c>
      <c r="Y170" s="238">
        <v>0</v>
      </c>
      <c r="Z170" s="238">
        <v>0</v>
      </c>
      <c r="AA170" s="238">
        <v>0</v>
      </c>
      <c r="AB170" s="238">
        <v>0</v>
      </c>
      <c r="AC170" s="127"/>
      <c r="AD170" s="76">
        <f>O170-C170</f>
        <v>0</v>
      </c>
      <c r="AE170" s="128">
        <f>P170-D170</f>
        <v>0</v>
      </c>
      <c r="AF170" s="128">
        <f>Q170-E170</f>
        <v>0</v>
      </c>
      <c r="AG170" s="128">
        <f>R170-F170</f>
        <v>0</v>
      </c>
      <c r="AH170" s="128">
        <f>S170-G170</f>
        <v>0</v>
      </c>
      <c r="AI170" s="128">
        <f>T170-H170</f>
        <v>0</v>
      </c>
      <c r="AJ170" s="128">
        <f>U170-I170</f>
        <v>0</v>
      </c>
      <c r="AK170" s="128">
        <f>V170-J170</f>
        <v>0</v>
      </c>
      <c r="AL170" s="128">
        <f>W170-K170</f>
        <v>0</v>
      </c>
      <c r="AM170" s="128">
        <f>X170-L170</f>
        <v>0</v>
      </c>
      <c r="AN170" s="128">
        <f>Y170-M170</f>
        <v>0</v>
      </c>
      <c r="AO170" s="128">
        <f>Z170-N170</f>
        <v>0</v>
      </c>
      <c r="AP170" s="128">
        <f>AA170-O170</f>
        <v>0</v>
      </c>
      <c r="AQ170" s="128">
        <f>AB170-P170</f>
        <v>0</v>
      </c>
      <c r="AR170" s="130"/>
      <c r="AS170" s="76">
        <f>IF(ISERROR(GETPIVOTDATA("VALUE",'CRS WK pvt'!$I$2,"DT_FILE",AS$8,"CD_CO",AS$6,"TRIM_CAT",TRIM(B170),"TRIM_LINE",A161))=TRUE,0,GETPIVOTDATA("VALUE",'CRS WK pvt'!$I$2,"DT_FILE",AS$8,"CD_CO",AS$6,"TRIM_CAT",TRIM(B170),"TRIM_LINE",A161))</f>
        <v>0</v>
      </c>
    </row>
    <row r="171" spans="1:46" s="87" customFormat="1" x14ac:dyDescent="0.35">
      <c r="A171" s="172"/>
      <c r="B171" s="72" t="s">
        <v>42</v>
      </c>
      <c r="C171" s="142">
        <f t="shared" ref="C171:V171" si="192">SUM(C162:C170)</f>
        <v>109</v>
      </c>
      <c r="D171" s="143">
        <f t="shared" si="192"/>
        <v>104</v>
      </c>
      <c r="E171" s="143">
        <f t="shared" si="192"/>
        <v>125</v>
      </c>
      <c r="F171" s="144">
        <f t="shared" si="192"/>
        <v>141</v>
      </c>
      <c r="G171" s="143">
        <f t="shared" si="192"/>
        <v>152</v>
      </c>
      <c r="H171" s="144">
        <f t="shared" si="192"/>
        <v>155</v>
      </c>
      <c r="I171" s="143">
        <f t="shared" si="192"/>
        <v>161</v>
      </c>
      <c r="J171" s="144">
        <f t="shared" si="192"/>
        <v>154</v>
      </c>
      <c r="K171" s="143">
        <f t="shared" si="192"/>
        <v>161</v>
      </c>
      <c r="L171" s="144">
        <f t="shared" si="192"/>
        <v>152</v>
      </c>
      <c r="M171" s="144">
        <f t="shared" si="192"/>
        <v>132</v>
      </c>
      <c r="N171" s="145">
        <f t="shared" si="192"/>
        <v>126</v>
      </c>
      <c r="O171" s="142">
        <f t="shared" si="192"/>
        <v>130</v>
      </c>
      <c r="P171" s="144">
        <f t="shared" si="192"/>
        <v>131</v>
      </c>
      <c r="Q171" s="144">
        <f t="shared" si="192"/>
        <v>139</v>
      </c>
      <c r="R171" s="144">
        <f t="shared" si="192"/>
        <v>137</v>
      </c>
      <c r="S171" s="144">
        <f t="shared" si="192"/>
        <v>135</v>
      </c>
      <c r="T171" s="144">
        <f t="shared" si="192"/>
        <v>124</v>
      </c>
      <c r="U171" s="144">
        <f t="shared" si="192"/>
        <v>109</v>
      </c>
      <c r="V171" s="144">
        <f t="shared" si="192"/>
        <v>120</v>
      </c>
      <c r="W171" s="239">
        <f>SUM(W162+W165+W168+W169+W170)</f>
        <v>128</v>
      </c>
      <c r="X171" s="239">
        <f>SUM(X162+X165+X168+X169+X170)</f>
        <v>142</v>
      </c>
      <c r="Y171" s="239">
        <v>171</v>
      </c>
      <c r="Z171" s="239">
        <v>213</v>
      </c>
      <c r="AA171" s="239">
        <v>239</v>
      </c>
      <c r="AB171" s="239">
        <v>282</v>
      </c>
      <c r="AC171" s="145"/>
      <c r="AD171" s="144">
        <f>SUM(AD162:AD170)</f>
        <v>21</v>
      </c>
      <c r="AE171" s="146">
        <f t="shared" ref="AE171:AG171" si="193">SUM(AE162:AE170)</f>
        <v>27</v>
      </c>
      <c r="AF171" s="146">
        <f t="shared" si="193"/>
        <v>14</v>
      </c>
      <c r="AG171" s="146">
        <f t="shared" si="193"/>
        <v>-4</v>
      </c>
      <c r="AH171" s="146">
        <f t="shared" ref="AH171:AI171" si="194">SUM(AH162:AH170)</f>
        <v>-17</v>
      </c>
      <c r="AI171" s="146">
        <f t="shared" si="194"/>
        <v>-31</v>
      </c>
      <c r="AJ171" s="146">
        <f t="shared" ref="AJ171:AK171" si="195">SUM(AJ162:AJ170)</f>
        <v>-52</v>
      </c>
      <c r="AK171" s="146">
        <f t="shared" si="195"/>
        <v>-34</v>
      </c>
      <c r="AL171" s="146">
        <f t="shared" ref="AL171:AM171" si="196">SUM(AL162:AL170)</f>
        <v>-33</v>
      </c>
      <c r="AM171" s="146">
        <f t="shared" si="196"/>
        <v>-10</v>
      </c>
      <c r="AN171" s="146">
        <f t="shared" ref="AN171:AO171" si="197">SUM(AN162:AN170)</f>
        <v>39</v>
      </c>
      <c r="AO171" s="146">
        <f t="shared" si="197"/>
        <v>87</v>
      </c>
      <c r="AP171" s="146">
        <f t="shared" ref="AP171:AQ171" si="198">SUM(AP162:AP170)</f>
        <v>109</v>
      </c>
      <c r="AQ171" s="146">
        <f t="shared" si="198"/>
        <v>151</v>
      </c>
      <c r="AR171" s="141"/>
      <c r="AS171" s="162">
        <f>AS162+AS165+AS168+AS169+AS170</f>
        <v>282</v>
      </c>
    </row>
    <row r="172" spans="1:46" s="71" customFormat="1" x14ac:dyDescent="0.35">
      <c r="A172" s="171">
        <f>+A161+1</f>
        <v>18</v>
      </c>
      <c r="B172" s="131" t="s">
        <v>22</v>
      </c>
      <c r="C172" s="103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5"/>
      <c r="O172" s="103"/>
      <c r="P172" s="104"/>
      <c r="Q172" s="104"/>
      <c r="R172" s="104"/>
      <c r="S172" s="104"/>
      <c r="T172" s="104"/>
      <c r="U172" s="230"/>
      <c r="V172" s="230"/>
      <c r="W172" s="230"/>
      <c r="X172" s="230"/>
      <c r="Y172" s="230"/>
      <c r="Z172" s="230"/>
      <c r="AA172" s="230"/>
      <c r="AB172" s="230"/>
      <c r="AC172" s="105"/>
      <c r="AD172" s="106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8"/>
      <c r="AS172" s="106"/>
    </row>
    <row r="173" spans="1:46" s="71" customFormat="1" x14ac:dyDescent="0.35">
      <c r="A173" s="171"/>
      <c r="B173" s="72" t="s">
        <v>37</v>
      </c>
      <c r="C173" s="132">
        <v>8</v>
      </c>
      <c r="D173" s="78">
        <v>21</v>
      </c>
      <c r="E173" s="78">
        <v>128</v>
      </c>
      <c r="F173" s="78">
        <v>158</v>
      </c>
      <c r="G173" s="78">
        <v>176</v>
      </c>
      <c r="H173" s="129">
        <v>195</v>
      </c>
      <c r="I173" s="78">
        <v>308</v>
      </c>
      <c r="J173" s="129">
        <v>271</v>
      </c>
      <c r="K173" s="78">
        <v>62</v>
      </c>
      <c r="L173" s="129">
        <v>9</v>
      </c>
      <c r="M173" s="129">
        <v>22</v>
      </c>
      <c r="N173" s="130">
        <v>17</v>
      </c>
      <c r="O173" s="132">
        <v>2</v>
      </c>
      <c r="P173" s="129">
        <v>0</v>
      </c>
      <c r="Q173" s="78">
        <v>0</v>
      </c>
      <c r="R173" s="129">
        <v>0</v>
      </c>
      <c r="S173" s="78">
        <v>0</v>
      </c>
      <c r="T173" s="129">
        <v>0</v>
      </c>
      <c r="U173" s="240">
        <v>0</v>
      </c>
      <c r="V173" s="240">
        <v>0</v>
      </c>
      <c r="W173" s="240">
        <v>0</v>
      </c>
      <c r="X173" s="240">
        <v>0</v>
      </c>
      <c r="Y173" s="240">
        <v>0</v>
      </c>
      <c r="Z173" s="240">
        <v>0</v>
      </c>
      <c r="AA173" s="240">
        <v>0</v>
      </c>
      <c r="AB173" s="240">
        <v>0</v>
      </c>
      <c r="AC173" s="130"/>
      <c r="AD173" s="132">
        <f>O173-C173</f>
        <v>-6</v>
      </c>
      <c r="AE173" s="129">
        <f>P173-D173</f>
        <v>-21</v>
      </c>
      <c r="AF173" s="129">
        <f>Q173-E173</f>
        <v>-128</v>
      </c>
      <c r="AG173" s="129">
        <f>R173-F173</f>
        <v>-158</v>
      </c>
      <c r="AH173" s="129">
        <f>S173-G173</f>
        <v>-176</v>
      </c>
      <c r="AI173" s="129">
        <f>T173-H173</f>
        <v>-195</v>
      </c>
      <c r="AJ173" s="129">
        <f>U173-I173</f>
        <v>-308</v>
      </c>
      <c r="AK173" s="129">
        <f>V173-J173</f>
        <v>-271</v>
      </c>
      <c r="AL173" s="129">
        <f>W173-K173</f>
        <v>-62</v>
      </c>
      <c r="AM173" s="129">
        <f>X173-L173</f>
        <v>-9</v>
      </c>
      <c r="AN173" s="129">
        <f>Y173-M173</f>
        <v>-22</v>
      </c>
      <c r="AO173" s="129">
        <f>Z173-N173</f>
        <v>-17</v>
      </c>
      <c r="AP173" s="129">
        <f>AA173-O173</f>
        <v>-2</v>
      </c>
      <c r="AQ173" s="129">
        <f>AB173-P173</f>
        <v>0</v>
      </c>
      <c r="AR173" s="130"/>
      <c r="AS173" s="76">
        <f>AT173</f>
        <v>0</v>
      </c>
      <c r="AT173" s="240">
        <v>0</v>
      </c>
    </row>
    <row r="174" spans="1:46" s="71" customFormat="1" x14ac:dyDescent="0.35">
      <c r="A174" s="171"/>
      <c r="B174" s="254" t="s">
        <v>399</v>
      </c>
      <c r="C174" s="132"/>
      <c r="D174" s="78"/>
      <c r="E174" s="78"/>
      <c r="F174" s="78"/>
      <c r="G174" s="78"/>
      <c r="H174" s="129"/>
      <c r="I174" s="78"/>
      <c r="J174" s="129"/>
      <c r="K174" s="78"/>
      <c r="L174" s="129"/>
      <c r="M174" s="129"/>
      <c r="N174" s="130"/>
      <c r="O174" s="132"/>
      <c r="P174" s="129"/>
      <c r="Q174" s="78"/>
      <c r="R174" s="129"/>
      <c r="S174" s="78"/>
      <c r="T174" s="129"/>
      <c r="U174" s="240"/>
      <c r="V174" s="240"/>
      <c r="W174" s="253">
        <f>W173-W175</f>
        <v>0</v>
      </c>
      <c r="X174" s="253">
        <f>X173-X175</f>
        <v>0</v>
      </c>
      <c r="Y174" s="253">
        <v>0</v>
      </c>
      <c r="Z174" s="283">
        <v>0</v>
      </c>
      <c r="AA174" s="283">
        <v>0</v>
      </c>
      <c r="AB174" s="283">
        <v>0</v>
      </c>
      <c r="AC174" s="130"/>
      <c r="AD174" s="132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30"/>
      <c r="AS174" s="76">
        <v>0</v>
      </c>
      <c r="AT174" s="240">
        <v>0</v>
      </c>
    </row>
    <row r="175" spans="1:46" s="71" customFormat="1" x14ac:dyDescent="0.35">
      <c r="A175" s="171"/>
      <c r="B175" s="254" t="s">
        <v>400</v>
      </c>
      <c r="C175" s="132"/>
      <c r="D175" s="78"/>
      <c r="E175" s="78"/>
      <c r="F175" s="78"/>
      <c r="G175" s="78"/>
      <c r="H175" s="129"/>
      <c r="I175" s="78"/>
      <c r="J175" s="129"/>
      <c r="K175" s="78"/>
      <c r="L175" s="129"/>
      <c r="M175" s="129"/>
      <c r="N175" s="130"/>
      <c r="O175" s="132"/>
      <c r="P175" s="129"/>
      <c r="Q175" s="78"/>
      <c r="R175" s="129"/>
      <c r="S175" s="78"/>
      <c r="T175" s="129"/>
      <c r="U175" s="240"/>
      <c r="V175" s="240"/>
      <c r="W175" s="253">
        <v>0</v>
      </c>
      <c r="X175" s="253">
        <v>0</v>
      </c>
      <c r="Y175" s="253">
        <v>0</v>
      </c>
      <c r="Z175" s="283">
        <v>0</v>
      </c>
      <c r="AA175" s="283">
        <v>0</v>
      </c>
      <c r="AB175" s="283">
        <v>0</v>
      </c>
      <c r="AC175" s="130"/>
      <c r="AD175" s="132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30"/>
      <c r="AS175" s="76">
        <v>0</v>
      </c>
      <c r="AT175" s="240">
        <v>7</v>
      </c>
    </row>
    <row r="176" spans="1:46" s="71" customFormat="1" x14ac:dyDescent="0.35">
      <c r="A176" s="171"/>
      <c r="B176" s="72" t="s">
        <v>38</v>
      </c>
      <c r="C176" s="132">
        <v>1</v>
      </c>
      <c r="D176" s="78"/>
      <c r="E176" s="78">
        <v>22</v>
      </c>
      <c r="F176" s="78">
        <v>33</v>
      </c>
      <c r="G176" s="78">
        <v>32</v>
      </c>
      <c r="H176" s="129">
        <v>43</v>
      </c>
      <c r="I176" s="78">
        <v>71</v>
      </c>
      <c r="J176" s="129">
        <v>70</v>
      </c>
      <c r="K176" s="78">
        <v>2</v>
      </c>
      <c r="L176" s="129"/>
      <c r="M176" s="129"/>
      <c r="N176" s="130"/>
      <c r="O176" s="132"/>
      <c r="P176" s="129">
        <v>0</v>
      </c>
      <c r="Q176" s="78">
        <v>0</v>
      </c>
      <c r="R176" s="129">
        <v>0</v>
      </c>
      <c r="S176" s="78">
        <v>0</v>
      </c>
      <c r="T176" s="129">
        <v>0</v>
      </c>
      <c r="U176" s="240">
        <v>0</v>
      </c>
      <c r="V176" s="240">
        <v>0</v>
      </c>
      <c r="W176" s="240">
        <v>0</v>
      </c>
      <c r="X176" s="240">
        <v>0</v>
      </c>
      <c r="Y176" s="240">
        <v>0</v>
      </c>
      <c r="Z176" s="240">
        <v>0</v>
      </c>
      <c r="AA176" s="240">
        <v>0</v>
      </c>
      <c r="AB176" s="240">
        <v>0</v>
      </c>
      <c r="AC176" s="130"/>
      <c r="AD176" s="132">
        <f>O176-C176</f>
        <v>-1</v>
      </c>
      <c r="AE176" s="129">
        <f>P176-D176</f>
        <v>0</v>
      </c>
      <c r="AF176" s="129">
        <f>Q176-E176</f>
        <v>-22</v>
      </c>
      <c r="AG176" s="129">
        <f>R176-F176</f>
        <v>-33</v>
      </c>
      <c r="AH176" s="129">
        <f>S176-G176</f>
        <v>-32</v>
      </c>
      <c r="AI176" s="129">
        <f>T176-H176</f>
        <v>-43</v>
      </c>
      <c r="AJ176" s="129">
        <f>U176-I176</f>
        <v>-71</v>
      </c>
      <c r="AK176" s="129">
        <f>V176-J176</f>
        <v>-70</v>
      </c>
      <c r="AL176" s="129">
        <f>W176-K176</f>
        <v>-2</v>
      </c>
      <c r="AM176" s="129">
        <f>X176-L176</f>
        <v>0</v>
      </c>
      <c r="AN176" s="129">
        <f>Y176-M176</f>
        <v>0</v>
      </c>
      <c r="AO176" s="129">
        <f>Z176-N176</f>
        <v>0</v>
      </c>
      <c r="AP176" s="129">
        <f>AA176-O176</f>
        <v>0</v>
      </c>
      <c r="AQ176" s="129">
        <f>AB176-P176</f>
        <v>0</v>
      </c>
      <c r="AR176" s="130"/>
      <c r="AS176" s="76">
        <f>AT174</f>
        <v>0</v>
      </c>
      <c r="AT176" s="240">
        <v>1</v>
      </c>
    </row>
    <row r="177" spans="1:46" s="71" customFormat="1" x14ac:dyDescent="0.35">
      <c r="A177" s="171"/>
      <c r="B177" s="254" t="s">
        <v>399</v>
      </c>
      <c r="C177" s="132"/>
      <c r="D177" s="78"/>
      <c r="E177" s="78"/>
      <c r="F177" s="78"/>
      <c r="G177" s="78"/>
      <c r="H177" s="129"/>
      <c r="I177" s="78"/>
      <c r="J177" s="129"/>
      <c r="K177" s="78"/>
      <c r="L177" s="129"/>
      <c r="M177" s="129"/>
      <c r="N177" s="130"/>
      <c r="O177" s="132"/>
      <c r="P177" s="129"/>
      <c r="Q177" s="78"/>
      <c r="R177" s="129"/>
      <c r="S177" s="78"/>
      <c r="T177" s="129"/>
      <c r="U177" s="240"/>
      <c r="V177" s="240"/>
      <c r="W177" s="253">
        <f>W176-W178</f>
        <v>0</v>
      </c>
      <c r="X177" s="253">
        <f>X176-X178</f>
        <v>0</v>
      </c>
      <c r="Y177" s="253">
        <v>0</v>
      </c>
      <c r="Z177" s="283">
        <v>0</v>
      </c>
      <c r="AA177" s="283">
        <v>0</v>
      </c>
      <c r="AB177" s="283">
        <v>0</v>
      </c>
      <c r="AC177" s="130"/>
      <c r="AD177" s="132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30"/>
      <c r="AS177" s="76">
        <v>0</v>
      </c>
      <c r="AT177" s="240">
        <v>0</v>
      </c>
    </row>
    <row r="178" spans="1:46" s="71" customFormat="1" x14ac:dyDescent="0.35">
      <c r="A178" s="171"/>
      <c r="B178" s="254" t="s">
        <v>400</v>
      </c>
      <c r="C178" s="132"/>
      <c r="D178" s="78"/>
      <c r="E178" s="78"/>
      <c r="F178" s="78"/>
      <c r="G178" s="78"/>
      <c r="H178" s="129"/>
      <c r="I178" s="78"/>
      <c r="J178" s="129"/>
      <c r="K178" s="78"/>
      <c r="L178" s="129"/>
      <c r="M178" s="129"/>
      <c r="N178" s="130"/>
      <c r="O178" s="132"/>
      <c r="P178" s="129"/>
      <c r="Q178" s="78"/>
      <c r="R178" s="129"/>
      <c r="S178" s="78"/>
      <c r="T178" s="129"/>
      <c r="U178" s="240"/>
      <c r="V178" s="240"/>
      <c r="W178" s="253">
        <v>0</v>
      </c>
      <c r="X178" s="253">
        <v>0</v>
      </c>
      <c r="Y178" s="253">
        <v>0</v>
      </c>
      <c r="Z178" s="283">
        <v>0</v>
      </c>
      <c r="AA178" s="283">
        <v>0</v>
      </c>
      <c r="AB178" s="283">
        <v>0</v>
      </c>
      <c r="AC178" s="130"/>
      <c r="AD178" s="132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30"/>
      <c r="AS178" s="76">
        <v>0</v>
      </c>
    </row>
    <row r="179" spans="1:46" s="71" customFormat="1" x14ac:dyDescent="0.35">
      <c r="A179" s="171"/>
      <c r="B179" s="72" t="s">
        <v>39</v>
      </c>
      <c r="C179" s="132">
        <v>22</v>
      </c>
      <c r="D179" s="78">
        <v>32</v>
      </c>
      <c r="E179" s="78">
        <v>33</v>
      </c>
      <c r="F179" s="78">
        <v>29</v>
      </c>
      <c r="G179" s="78">
        <v>46</v>
      </c>
      <c r="H179" s="129">
        <v>39</v>
      </c>
      <c r="I179" s="78">
        <v>21</v>
      </c>
      <c r="J179" s="129">
        <v>7</v>
      </c>
      <c r="K179" s="78">
        <v>7</v>
      </c>
      <c r="L179" s="129">
        <v>8</v>
      </c>
      <c r="M179" s="129">
        <v>15</v>
      </c>
      <c r="N179" s="130">
        <v>14</v>
      </c>
      <c r="O179" s="132">
        <v>11</v>
      </c>
      <c r="P179" s="129">
        <v>0</v>
      </c>
      <c r="Q179" s="78">
        <v>0</v>
      </c>
      <c r="R179" s="129">
        <v>0</v>
      </c>
      <c r="S179" s="78">
        <v>0</v>
      </c>
      <c r="T179" s="129">
        <v>0</v>
      </c>
      <c r="U179" s="240">
        <v>0</v>
      </c>
      <c r="V179" s="240">
        <v>0</v>
      </c>
      <c r="W179" s="240">
        <v>0</v>
      </c>
      <c r="X179" s="240">
        <v>0</v>
      </c>
      <c r="Y179" s="240">
        <v>2</v>
      </c>
      <c r="Z179" s="240">
        <v>6</v>
      </c>
      <c r="AA179" s="240">
        <v>7</v>
      </c>
      <c r="AB179" s="240">
        <v>7</v>
      </c>
      <c r="AC179" s="130"/>
      <c r="AD179" s="132">
        <f>O179-C179</f>
        <v>-11</v>
      </c>
      <c r="AE179" s="129">
        <f>P179-D179</f>
        <v>-32</v>
      </c>
      <c r="AF179" s="129">
        <f>Q179-E179</f>
        <v>-33</v>
      </c>
      <c r="AG179" s="129">
        <f>R179-F179</f>
        <v>-29</v>
      </c>
      <c r="AH179" s="129">
        <f>S179-G179</f>
        <v>-46</v>
      </c>
      <c r="AI179" s="129">
        <f>T179-H179</f>
        <v>-39</v>
      </c>
      <c r="AJ179" s="129">
        <f>U179-I179</f>
        <v>-21</v>
      </c>
      <c r="AK179" s="129">
        <f>V179-J179</f>
        <v>-7</v>
      </c>
      <c r="AL179" s="129">
        <f>W179-K179</f>
        <v>-7</v>
      </c>
      <c r="AM179" s="129">
        <f>X179-L179</f>
        <v>-8</v>
      </c>
      <c r="AN179" s="129">
        <f>Y179-M179</f>
        <v>-13</v>
      </c>
      <c r="AO179" s="129">
        <f>Z179-N179</f>
        <v>-8</v>
      </c>
      <c r="AP179" s="129">
        <f>AA179-O179</f>
        <v>-4</v>
      </c>
      <c r="AQ179" s="129">
        <f>AB179-P179</f>
        <v>7</v>
      </c>
      <c r="AR179" s="130"/>
      <c r="AS179" s="76">
        <f>AT175</f>
        <v>7</v>
      </c>
    </row>
    <row r="180" spans="1:46" s="71" customFormat="1" x14ac:dyDescent="0.35">
      <c r="A180" s="171"/>
      <c r="B180" s="72" t="s">
        <v>40</v>
      </c>
      <c r="C180" s="132"/>
      <c r="D180" s="78"/>
      <c r="E180" s="78"/>
      <c r="F180" s="78">
        <v>1</v>
      </c>
      <c r="G180" s="78">
        <v>1</v>
      </c>
      <c r="H180" s="129"/>
      <c r="I180" s="78"/>
      <c r="J180" s="129"/>
      <c r="K180" s="78"/>
      <c r="L180" s="129"/>
      <c r="M180" s="129"/>
      <c r="N180" s="130"/>
      <c r="O180" s="132">
        <v>1</v>
      </c>
      <c r="P180" s="129">
        <v>0</v>
      </c>
      <c r="Q180" s="78">
        <v>0</v>
      </c>
      <c r="R180" s="129">
        <v>0</v>
      </c>
      <c r="S180" s="78">
        <v>0</v>
      </c>
      <c r="T180" s="129">
        <v>0</v>
      </c>
      <c r="U180" s="240">
        <v>0</v>
      </c>
      <c r="V180" s="240">
        <v>0</v>
      </c>
      <c r="W180" s="240">
        <v>0</v>
      </c>
      <c r="X180" s="240">
        <v>0</v>
      </c>
      <c r="Y180" s="240">
        <v>0</v>
      </c>
      <c r="Z180" s="240">
        <v>0</v>
      </c>
      <c r="AA180" s="240">
        <v>0</v>
      </c>
      <c r="AB180" s="240">
        <v>1</v>
      </c>
      <c r="AC180" s="130"/>
      <c r="AD180" s="132">
        <f>O180-C180</f>
        <v>1</v>
      </c>
      <c r="AE180" s="129">
        <f>P180-D180</f>
        <v>0</v>
      </c>
      <c r="AF180" s="129">
        <f>Q180-E180</f>
        <v>0</v>
      </c>
      <c r="AG180" s="129">
        <f>R180-F180</f>
        <v>-1</v>
      </c>
      <c r="AH180" s="129">
        <f>S180-G180</f>
        <v>-1</v>
      </c>
      <c r="AI180" s="129">
        <f>T180-H180</f>
        <v>0</v>
      </c>
      <c r="AJ180" s="129">
        <f>U180-I180</f>
        <v>0</v>
      </c>
      <c r="AK180" s="129">
        <f>V180-J180</f>
        <v>0</v>
      </c>
      <c r="AL180" s="129">
        <f>W180-K180</f>
        <v>0</v>
      </c>
      <c r="AM180" s="129">
        <f>X180-L180</f>
        <v>0</v>
      </c>
      <c r="AN180" s="129">
        <f>Y180-M180</f>
        <v>0</v>
      </c>
      <c r="AO180" s="129">
        <f>Z180-N180</f>
        <v>0</v>
      </c>
      <c r="AP180" s="129">
        <f>AA180-O180</f>
        <v>-1</v>
      </c>
      <c r="AQ180" s="129">
        <f>AB180-P180</f>
        <v>1</v>
      </c>
      <c r="AR180" s="130"/>
      <c r="AS180" s="76">
        <f>AT176</f>
        <v>1</v>
      </c>
    </row>
    <row r="181" spans="1:46" s="71" customFormat="1" x14ac:dyDescent="0.35">
      <c r="A181" s="171"/>
      <c r="B181" s="72" t="s">
        <v>41</v>
      </c>
      <c r="C181" s="132"/>
      <c r="D181" s="78"/>
      <c r="E181" s="78"/>
      <c r="F181" s="78"/>
      <c r="G181" s="78"/>
      <c r="H181" s="129"/>
      <c r="I181" s="78"/>
      <c r="J181" s="129"/>
      <c r="K181" s="78"/>
      <c r="L181" s="129"/>
      <c r="M181" s="129"/>
      <c r="N181" s="130"/>
      <c r="O181" s="132"/>
      <c r="P181" s="129">
        <v>0</v>
      </c>
      <c r="Q181" s="78">
        <v>0</v>
      </c>
      <c r="R181" s="129">
        <v>0</v>
      </c>
      <c r="S181" s="78">
        <v>0</v>
      </c>
      <c r="T181" s="129">
        <v>0</v>
      </c>
      <c r="U181" s="240">
        <v>0</v>
      </c>
      <c r="V181" s="240">
        <v>0</v>
      </c>
      <c r="W181" s="240">
        <v>0</v>
      </c>
      <c r="X181" s="240">
        <v>0</v>
      </c>
      <c r="Y181" s="240">
        <v>0</v>
      </c>
      <c r="Z181" s="240">
        <v>0</v>
      </c>
      <c r="AA181" s="240">
        <v>0</v>
      </c>
      <c r="AB181" s="240">
        <v>0</v>
      </c>
      <c r="AC181" s="130"/>
      <c r="AD181" s="132">
        <f>O181-C181</f>
        <v>0</v>
      </c>
      <c r="AE181" s="129">
        <f>P181-D181</f>
        <v>0</v>
      </c>
      <c r="AF181" s="129">
        <f>Q181-E181</f>
        <v>0</v>
      </c>
      <c r="AG181" s="129">
        <f>R181-F181</f>
        <v>0</v>
      </c>
      <c r="AH181" s="129">
        <f>S181-G181</f>
        <v>0</v>
      </c>
      <c r="AI181" s="129">
        <f>T181-H181</f>
        <v>0</v>
      </c>
      <c r="AJ181" s="129">
        <f>U181-I181</f>
        <v>0</v>
      </c>
      <c r="AK181" s="129">
        <f>V181-J181</f>
        <v>0</v>
      </c>
      <c r="AL181" s="129">
        <f>W181-K181</f>
        <v>0</v>
      </c>
      <c r="AM181" s="129">
        <f>X181-L181</f>
        <v>0</v>
      </c>
      <c r="AN181" s="129">
        <f>Y181-M181</f>
        <v>0</v>
      </c>
      <c r="AO181" s="129">
        <f>Z181-N181</f>
        <v>0</v>
      </c>
      <c r="AP181" s="129">
        <f>AA181-O181</f>
        <v>0</v>
      </c>
      <c r="AQ181" s="129">
        <f>AB181-P181</f>
        <v>0</v>
      </c>
      <c r="AR181" s="130"/>
      <c r="AS181" s="76">
        <f>AT177</f>
        <v>0</v>
      </c>
    </row>
    <row r="182" spans="1:46" s="87" customFormat="1" x14ac:dyDescent="0.35">
      <c r="A182" s="172"/>
      <c r="B182" s="72" t="s">
        <v>42</v>
      </c>
      <c r="C182" s="138">
        <f t="shared" ref="C182:V182" si="199">SUM(C173:C181)</f>
        <v>31</v>
      </c>
      <c r="D182" s="139">
        <f t="shared" si="199"/>
        <v>53</v>
      </c>
      <c r="E182" s="139">
        <f t="shared" si="199"/>
        <v>183</v>
      </c>
      <c r="F182" s="139">
        <f t="shared" si="199"/>
        <v>221</v>
      </c>
      <c r="G182" s="139">
        <f t="shared" si="199"/>
        <v>255</v>
      </c>
      <c r="H182" s="140">
        <f t="shared" si="199"/>
        <v>277</v>
      </c>
      <c r="I182" s="139">
        <f t="shared" si="199"/>
        <v>400</v>
      </c>
      <c r="J182" s="140">
        <f t="shared" si="199"/>
        <v>348</v>
      </c>
      <c r="K182" s="139">
        <f t="shared" si="199"/>
        <v>71</v>
      </c>
      <c r="L182" s="140">
        <f t="shared" si="199"/>
        <v>17</v>
      </c>
      <c r="M182" s="140">
        <f t="shared" si="199"/>
        <v>37</v>
      </c>
      <c r="N182" s="141">
        <f t="shared" si="199"/>
        <v>31</v>
      </c>
      <c r="O182" s="138">
        <f t="shared" si="199"/>
        <v>14</v>
      </c>
      <c r="P182" s="144">
        <f t="shared" si="199"/>
        <v>0</v>
      </c>
      <c r="Q182" s="144">
        <f t="shared" si="199"/>
        <v>0</v>
      </c>
      <c r="R182" s="144">
        <f t="shared" si="199"/>
        <v>0</v>
      </c>
      <c r="S182" s="144">
        <f t="shared" si="199"/>
        <v>0</v>
      </c>
      <c r="T182" s="144">
        <f t="shared" si="199"/>
        <v>0</v>
      </c>
      <c r="U182" s="144">
        <f t="shared" si="199"/>
        <v>0</v>
      </c>
      <c r="V182" s="144">
        <f t="shared" si="199"/>
        <v>0</v>
      </c>
      <c r="W182" s="241">
        <f>SUM(W173+W176+W179+W180+W181)</f>
        <v>0</v>
      </c>
      <c r="X182" s="241">
        <f>SUM(X173+X176+X179+X180+X181)</f>
        <v>0</v>
      </c>
      <c r="Y182" s="241">
        <v>2</v>
      </c>
      <c r="Z182" s="241">
        <v>6</v>
      </c>
      <c r="AA182" s="241">
        <v>7</v>
      </c>
      <c r="AB182" s="241">
        <v>8</v>
      </c>
      <c r="AC182" s="141"/>
      <c r="AD182" s="138">
        <f>SUM(AD173:AD181)</f>
        <v>-17</v>
      </c>
      <c r="AE182" s="140">
        <f t="shared" ref="AE182:AG182" si="200">SUM(AE173:AE181)</f>
        <v>-53</v>
      </c>
      <c r="AF182" s="140">
        <f t="shared" si="200"/>
        <v>-183</v>
      </c>
      <c r="AG182" s="140">
        <f t="shared" si="200"/>
        <v>-221</v>
      </c>
      <c r="AH182" s="140">
        <f t="shared" ref="AH182:AI182" si="201">SUM(AH173:AH181)</f>
        <v>-255</v>
      </c>
      <c r="AI182" s="140">
        <f t="shared" si="201"/>
        <v>-277</v>
      </c>
      <c r="AJ182" s="140">
        <f t="shared" ref="AJ182:AK182" si="202">SUM(AJ173:AJ181)</f>
        <v>-400</v>
      </c>
      <c r="AK182" s="140">
        <f t="shared" si="202"/>
        <v>-348</v>
      </c>
      <c r="AL182" s="140">
        <f t="shared" ref="AL182:AM182" si="203">SUM(AL173:AL181)</f>
        <v>-71</v>
      </c>
      <c r="AM182" s="140">
        <f t="shared" si="203"/>
        <v>-17</v>
      </c>
      <c r="AN182" s="140">
        <f t="shared" ref="AN182:AO182" si="204">SUM(AN173:AN181)</f>
        <v>-35</v>
      </c>
      <c r="AO182" s="140">
        <f t="shared" si="204"/>
        <v>-25</v>
      </c>
      <c r="AP182" s="140">
        <f t="shared" ref="AP182:AQ182" si="205">SUM(AP173:AP181)</f>
        <v>-7</v>
      </c>
      <c r="AQ182" s="140">
        <f t="shared" si="205"/>
        <v>8</v>
      </c>
      <c r="AR182" s="141"/>
      <c r="AS182" s="162">
        <f>AS173+AS176+AS179+AS180+AS181</f>
        <v>8</v>
      </c>
    </row>
    <row r="183" spans="1:46" s="71" customFormat="1" x14ac:dyDescent="0.35">
      <c r="A183" s="171">
        <f>+A172+1</f>
        <v>19</v>
      </c>
      <c r="B183" s="131" t="s">
        <v>21</v>
      </c>
      <c r="C183" s="103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5"/>
      <c r="O183" s="103"/>
      <c r="P183" s="104"/>
      <c r="Q183" s="104"/>
      <c r="R183" s="104"/>
      <c r="S183" s="104"/>
      <c r="T183" s="104"/>
      <c r="U183" s="230"/>
      <c r="V183" s="230"/>
      <c r="W183" s="230"/>
      <c r="X183" s="230"/>
      <c r="Y183" s="230"/>
      <c r="Z183" s="230"/>
      <c r="AA183" s="230"/>
      <c r="AB183" s="230"/>
      <c r="AC183" s="105"/>
      <c r="AD183" s="106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8"/>
      <c r="AS183" s="106"/>
    </row>
    <row r="184" spans="1:46" s="71" customFormat="1" x14ac:dyDescent="0.35">
      <c r="A184" s="171"/>
      <c r="B184" s="72" t="s">
        <v>37</v>
      </c>
      <c r="C184" s="132">
        <v>1476</v>
      </c>
      <c r="D184" s="78">
        <v>2071</v>
      </c>
      <c r="E184" s="78">
        <v>3086</v>
      </c>
      <c r="F184" s="78">
        <v>3249</v>
      </c>
      <c r="G184" s="78">
        <v>3127</v>
      </c>
      <c r="H184" s="129">
        <v>2949</v>
      </c>
      <c r="I184" s="78">
        <v>2736</v>
      </c>
      <c r="J184" s="129">
        <v>2571</v>
      </c>
      <c r="K184" s="78">
        <v>2037</v>
      </c>
      <c r="L184" s="129">
        <v>1508</v>
      </c>
      <c r="M184" s="129">
        <v>1031</v>
      </c>
      <c r="N184" s="130">
        <v>941</v>
      </c>
      <c r="O184" s="132">
        <v>872</v>
      </c>
      <c r="P184" s="129">
        <v>721</v>
      </c>
      <c r="Q184" s="78">
        <v>614</v>
      </c>
      <c r="R184" s="129">
        <v>636</v>
      </c>
      <c r="S184" s="78">
        <v>557</v>
      </c>
      <c r="T184" s="129">
        <v>504</v>
      </c>
      <c r="U184" s="240">
        <v>526</v>
      </c>
      <c r="V184" s="240">
        <v>498</v>
      </c>
      <c r="W184" s="240">
        <v>496</v>
      </c>
      <c r="X184" s="240">
        <v>476</v>
      </c>
      <c r="Y184" s="240">
        <v>515</v>
      </c>
      <c r="Z184" s="240">
        <v>580</v>
      </c>
      <c r="AA184" s="240">
        <v>670</v>
      </c>
      <c r="AB184" s="240">
        <v>785</v>
      </c>
      <c r="AC184" s="130"/>
      <c r="AD184" s="132">
        <f>O184-C184</f>
        <v>-604</v>
      </c>
      <c r="AE184" s="129">
        <f>P184-D184</f>
        <v>-1350</v>
      </c>
      <c r="AF184" s="129">
        <f>Q184-E184</f>
        <v>-2472</v>
      </c>
      <c r="AG184" s="129">
        <f>R184-F184</f>
        <v>-2613</v>
      </c>
      <c r="AH184" s="129">
        <f>S184-G184</f>
        <v>-2570</v>
      </c>
      <c r="AI184" s="129">
        <f>T184-H184</f>
        <v>-2445</v>
      </c>
      <c r="AJ184" s="129">
        <f>U184-I184</f>
        <v>-2210</v>
      </c>
      <c r="AK184" s="129">
        <f>V184-J184</f>
        <v>-2073</v>
      </c>
      <c r="AL184" s="129">
        <f>W184-K184</f>
        <v>-1541</v>
      </c>
      <c r="AM184" s="129">
        <f>X184-L184</f>
        <v>-1032</v>
      </c>
      <c r="AN184" s="129">
        <f>Y184-M184</f>
        <v>-516</v>
      </c>
      <c r="AO184" s="129">
        <f>Z184-N184</f>
        <v>-361</v>
      </c>
      <c r="AP184" s="129">
        <f>AA184-O184</f>
        <v>-202</v>
      </c>
      <c r="AQ184" s="129">
        <f>AB184-P184</f>
        <v>64</v>
      </c>
      <c r="AR184" s="130"/>
      <c r="AS184" s="76">
        <f>IF(ISERROR(GETPIVOTDATA("VALUE",'CRS WK pvt'!$I$2,"DT_FILE",AS$8,"CD_CO",AS$6,"TRIM_CAT",TRIM(B184),"TRIM_LINE",A183))=TRUE,0,GETPIVOTDATA("VALUE",'CRS WK pvt'!$I$2,"DT_FILE",AS$8,"CD_CO",AS$6,"TRIM_CAT",TRIM(B184),"TRIM_LINE",A183))</f>
        <v>785</v>
      </c>
    </row>
    <row r="185" spans="1:46" s="71" customFormat="1" x14ac:dyDescent="0.35">
      <c r="A185" s="171"/>
      <c r="B185" s="254" t="s">
        <v>399</v>
      </c>
      <c r="C185" s="132"/>
      <c r="D185" s="78"/>
      <c r="E185" s="78"/>
      <c r="F185" s="78"/>
      <c r="G185" s="78"/>
      <c r="H185" s="129"/>
      <c r="I185" s="78"/>
      <c r="J185" s="129"/>
      <c r="K185" s="78"/>
      <c r="L185" s="129"/>
      <c r="M185" s="129"/>
      <c r="N185" s="130"/>
      <c r="O185" s="132"/>
      <c r="P185" s="129"/>
      <c r="Q185" s="78"/>
      <c r="R185" s="129"/>
      <c r="S185" s="78"/>
      <c r="T185" s="129"/>
      <c r="U185" s="240"/>
      <c r="V185" s="240"/>
      <c r="W185" s="253">
        <f>W184-W186</f>
        <v>495</v>
      </c>
      <c r="X185" s="253">
        <f>X184-X186</f>
        <v>475</v>
      </c>
      <c r="Y185" s="253">
        <f>Y184-Y186</f>
        <v>514</v>
      </c>
      <c r="Z185" s="253">
        <f>Z184-Z186</f>
        <v>580</v>
      </c>
      <c r="AA185" s="283">
        <v>665</v>
      </c>
      <c r="AB185" s="283">
        <v>781</v>
      </c>
      <c r="AC185" s="130"/>
      <c r="AD185" s="132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30"/>
      <c r="AS185" s="92">
        <f>AS184-AS186</f>
        <v>781</v>
      </c>
    </row>
    <row r="186" spans="1:46" s="71" customFormat="1" x14ac:dyDescent="0.35">
      <c r="A186" s="171"/>
      <c r="B186" s="254" t="s">
        <v>400</v>
      </c>
      <c r="C186" s="132"/>
      <c r="D186" s="78"/>
      <c r="E186" s="78"/>
      <c r="F186" s="78"/>
      <c r="G186" s="78"/>
      <c r="H186" s="129"/>
      <c r="I186" s="78"/>
      <c r="J186" s="129"/>
      <c r="K186" s="78"/>
      <c r="L186" s="129"/>
      <c r="M186" s="129"/>
      <c r="N186" s="130"/>
      <c r="O186" s="132"/>
      <c r="P186" s="129"/>
      <c r="Q186" s="78"/>
      <c r="R186" s="129"/>
      <c r="S186" s="78"/>
      <c r="T186" s="129"/>
      <c r="U186" s="240"/>
      <c r="V186" s="240"/>
      <c r="W186" s="253">
        <v>1</v>
      </c>
      <c r="X186" s="253">
        <v>1</v>
      </c>
      <c r="Y186" s="253">
        <v>1</v>
      </c>
      <c r="Z186" s="253">
        <v>0</v>
      </c>
      <c r="AA186" s="283">
        <v>5</v>
      </c>
      <c r="AB186" s="283">
        <v>4</v>
      </c>
      <c r="AC186" s="130"/>
      <c r="AD186" s="132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30"/>
      <c r="AS186" s="76">
        <f>IF(ISERROR(GETPIVOTDATA("VALUE",'CRS ESCO pvt'!$I$3,"DATE_FILE",$AS$8,"COMPANY",$AS$6,"TRIM_CAT","Resdiential-ESCO","TRIM_LINE",A183))=TRUE,0,GETPIVOTDATA("VALUE",'CRS ESCO pvt'!$I$3,"DATE_FILE",$AS$8,"COMPANY",$AS$6,"TRIM_CAT","Resdiential-ESCO","TRIM_LINE",A183))</f>
        <v>4</v>
      </c>
    </row>
    <row r="187" spans="1:46" s="71" customFormat="1" x14ac:dyDescent="0.35">
      <c r="A187" s="171"/>
      <c r="B187" s="72" t="s">
        <v>38</v>
      </c>
      <c r="C187" s="132">
        <v>380</v>
      </c>
      <c r="D187" s="78">
        <v>447</v>
      </c>
      <c r="E187" s="78">
        <v>680</v>
      </c>
      <c r="F187" s="78">
        <v>758</v>
      </c>
      <c r="G187" s="78">
        <v>759</v>
      </c>
      <c r="H187" s="129">
        <v>778</v>
      </c>
      <c r="I187" s="78">
        <v>779</v>
      </c>
      <c r="J187" s="129">
        <v>760</v>
      </c>
      <c r="K187" s="78">
        <v>638</v>
      </c>
      <c r="L187" s="129">
        <v>447</v>
      </c>
      <c r="M187" s="129">
        <v>285</v>
      </c>
      <c r="N187" s="130">
        <v>263</v>
      </c>
      <c r="O187" s="132">
        <v>235</v>
      </c>
      <c r="P187" s="129">
        <v>193</v>
      </c>
      <c r="Q187" s="78">
        <v>158</v>
      </c>
      <c r="R187" s="129">
        <v>174</v>
      </c>
      <c r="S187" s="78">
        <v>171</v>
      </c>
      <c r="T187" s="129">
        <v>164</v>
      </c>
      <c r="U187" s="240">
        <v>160</v>
      </c>
      <c r="V187" s="240">
        <v>155</v>
      </c>
      <c r="W187" s="240">
        <v>161</v>
      </c>
      <c r="X187" s="240">
        <v>136</v>
      </c>
      <c r="Y187" s="240">
        <v>135</v>
      </c>
      <c r="Z187" s="240">
        <v>151</v>
      </c>
      <c r="AA187" s="240">
        <v>176</v>
      </c>
      <c r="AB187" s="240">
        <v>201</v>
      </c>
      <c r="AC187" s="130"/>
      <c r="AD187" s="132">
        <f>O187-C187</f>
        <v>-145</v>
      </c>
      <c r="AE187" s="129">
        <f>P187-D187</f>
        <v>-254</v>
      </c>
      <c r="AF187" s="129">
        <f>Q187-E187</f>
        <v>-522</v>
      </c>
      <c r="AG187" s="129">
        <f>R187-F187</f>
        <v>-584</v>
      </c>
      <c r="AH187" s="129">
        <f>S187-G187</f>
        <v>-588</v>
      </c>
      <c r="AI187" s="129">
        <f>T187-H187</f>
        <v>-614</v>
      </c>
      <c r="AJ187" s="129">
        <f>U187-I187</f>
        <v>-619</v>
      </c>
      <c r="AK187" s="129">
        <f>V187-J187</f>
        <v>-605</v>
      </c>
      <c r="AL187" s="129">
        <f>W187-K187</f>
        <v>-477</v>
      </c>
      <c r="AM187" s="129">
        <f>X187-L187</f>
        <v>-311</v>
      </c>
      <c r="AN187" s="129">
        <f>Y187-M187</f>
        <v>-150</v>
      </c>
      <c r="AO187" s="129">
        <f>Z187-N187</f>
        <v>-112</v>
      </c>
      <c r="AP187" s="129">
        <f>AA187-O187</f>
        <v>-59</v>
      </c>
      <c r="AQ187" s="129">
        <f>AB187-P187</f>
        <v>8</v>
      </c>
      <c r="AR187" s="130"/>
      <c r="AS187" s="76">
        <f>IF(ISERROR(GETPIVOTDATA("VALUE",'CRS WK pvt'!$I$2,"DT_FILE",AS$8,"CD_CO",AS$6,"TRIM_CAT",TRIM(B187),"TRIM_LINE",A183))=TRUE,0,GETPIVOTDATA("VALUE",'CRS WK pvt'!$I$2,"DT_FILE",AS$8,"CD_CO",AS$6,"TRIM_CAT",TRIM(B187),"TRIM_LINE",A183))</f>
        <v>201</v>
      </c>
    </row>
    <row r="188" spans="1:46" s="71" customFormat="1" x14ac:dyDescent="0.35">
      <c r="A188" s="171"/>
      <c r="B188" s="254" t="s">
        <v>399</v>
      </c>
      <c r="C188" s="132"/>
      <c r="D188" s="78"/>
      <c r="E188" s="78"/>
      <c r="F188" s="78"/>
      <c r="G188" s="78"/>
      <c r="H188" s="129"/>
      <c r="I188" s="78"/>
      <c r="J188" s="129"/>
      <c r="K188" s="78"/>
      <c r="L188" s="129"/>
      <c r="M188" s="129"/>
      <c r="N188" s="130"/>
      <c r="O188" s="132"/>
      <c r="P188" s="129"/>
      <c r="Q188" s="78"/>
      <c r="R188" s="129"/>
      <c r="S188" s="78"/>
      <c r="T188" s="129"/>
      <c r="U188" s="240"/>
      <c r="V188" s="240"/>
      <c r="W188" s="253">
        <f>W187-W189</f>
        <v>160</v>
      </c>
      <c r="X188" s="253">
        <f>X187-X189</f>
        <v>135</v>
      </c>
      <c r="Y188" s="253">
        <f>Y187-Y189</f>
        <v>134</v>
      </c>
      <c r="Z188" s="253">
        <f>Z187-Z189</f>
        <v>151</v>
      </c>
      <c r="AA188" s="283">
        <v>176</v>
      </c>
      <c r="AB188" s="283">
        <v>201</v>
      </c>
      <c r="AC188" s="130"/>
      <c r="AD188" s="132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30"/>
      <c r="AS188" s="92">
        <f>AS187-AS189</f>
        <v>201</v>
      </c>
    </row>
    <row r="189" spans="1:46" s="71" customFormat="1" x14ac:dyDescent="0.35">
      <c r="A189" s="171"/>
      <c r="B189" s="254" t="s">
        <v>400</v>
      </c>
      <c r="C189" s="132"/>
      <c r="D189" s="78"/>
      <c r="E189" s="78"/>
      <c r="F189" s="78"/>
      <c r="G189" s="78"/>
      <c r="H189" s="129"/>
      <c r="I189" s="78"/>
      <c r="J189" s="129"/>
      <c r="K189" s="78"/>
      <c r="L189" s="129"/>
      <c r="M189" s="129"/>
      <c r="N189" s="130"/>
      <c r="O189" s="132"/>
      <c r="P189" s="129"/>
      <c r="Q189" s="78"/>
      <c r="R189" s="129"/>
      <c r="S189" s="78"/>
      <c r="T189" s="129"/>
      <c r="U189" s="240"/>
      <c r="V189" s="240"/>
      <c r="W189" s="253">
        <v>1</v>
      </c>
      <c r="X189" s="253">
        <v>1</v>
      </c>
      <c r="Y189" s="253">
        <v>1</v>
      </c>
      <c r="Z189" s="253">
        <v>0</v>
      </c>
      <c r="AA189" s="283">
        <v>0</v>
      </c>
      <c r="AB189" s="283">
        <v>0</v>
      </c>
      <c r="AC189" s="130"/>
      <c r="AD189" s="132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30"/>
      <c r="AS189" s="76">
        <f>IF(ISERROR(GETPIVOTDATA("VALUE",'CRS ESCO pvt'!$I$3,"DATE_FILE",$AS$8,"COMPANY",$AS$6,"TRIM_CAT","Resdiential-ESCO","TRIM_LINE",A186))=TRUE,0,GETPIVOTDATA("VALUE",'CRS ESCO pvt'!$I$3,"DATE_FILE",$AS$8,"COMPANY",$AS$6,"TRIM_CAT","Resdiential-ESCO","TRIM_LINE",A186))</f>
        <v>0</v>
      </c>
    </row>
    <row r="190" spans="1:46" s="71" customFormat="1" x14ac:dyDescent="0.35">
      <c r="A190" s="171"/>
      <c r="B190" s="72" t="s">
        <v>39</v>
      </c>
      <c r="C190" s="132">
        <v>52</v>
      </c>
      <c r="D190" s="78">
        <v>85</v>
      </c>
      <c r="E190" s="78">
        <v>101</v>
      </c>
      <c r="F190" s="78">
        <v>93</v>
      </c>
      <c r="G190" s="78">
        <v>73</v>
      </c>
      <c r="H190" s="129">
        <v>65</v>
      </c>
      <c r="I190" s="78">
        <v>50</v>
      </c>
      <c r="J190" s="129">
        <v>49</v>
      </c>
      <c r="K190" s="78">
        <v>38</v>
      </c>
      <c r="L190" s="129">
        <v>38</v>
      </c>
      <c r="M190" s="129">
        <v>35</v>
      </c>
      <c r="N190" s="130">
        <v>38</v>
      </c>
      <c r="O190" s="132">
        <v>39</v>
      </c>
      <c r="P190" s="129">
        <v>28</v>
      </c>
      <c r="Q190" s="78">
        <v>24</v>
      </c>
      <c r="R190" s="129">
        <v>25</v>
      </c>
      <c r="S190" s="78">
        <v>30</v>
      </c>
      <c r="T190" s="129">
        <v>39</v>
      </c>
      <c r="U190" s="240">
        <v>55</v>
      </c>
      <c r="V190" s="240">
        <v>73</v>
      </c>
      <c r="W190" s="240">
        <v>87</v>
      </c>
      <c r="X190" s="240">
        <v>107</v>
      </c>
      <c r="Y190" s="240">
        <v>96</v>
      </c>
      <c r="Z190" s="240">
        <v>94</v>
      </c>
      <c r="AA190" s="240">
        <v>86</v>
      </c>
      <c r="AB190" s="240">
        <v>86</v>
      </c>
      <c r="AC190" s="130"/>
      <c r="AD190" s="132">
        <f>O190-C190</f>
        <v>-13</v>
      </c>
      <c r="AE190" s="129">
        <f>P190-D190</f>
        <v>-57</v>
      </c>
      <c r="AF190" s="129">
        <f>Q190-E190</f>
        <v>-77</v>
      </c>
      <c r="AG190" s="129">
        <f>R190-F190</f>
        <v>-68</v>
      </c>
      <c r="AH190" s="129">
        <f>S190-G190</f>
        <v>-43</v>
      </c>
      <c r="AI190" s="129">
        <f>T190-H190</f>
        <v>-26</v>
      </c>
      <c r="AJ190" s="129">
        <f>U190-I190</f>
        <v>5</v>
      </c>
      <c r="AK190" s="129">
        <f>V190-J190</f>
        <v>24</v>
      </c>
      <c r="AL190" s="129">
        <f>W190-K190</f>
        <v>49</v>
      </c>
      <c r="AM190" s="129">
        <f>X190-L190</f>
        <v>69</v>
      </c>
      <c r="AN190" s="129">
        <f>Y190-M190</f>
        <v>61</v>
      </c>
      <c r="AO190" s="129">
        <f>Z190-N190</f>
        <v>56</v>
      </c>
      <c r="AP190" s="129">
        <f>AA190-O190</f>
        <v>47</v>
      </c>
      <c r="AQ190" s="129">
        <f>AB190-P190</f>
        <v>58</v>
      </c>
      <c r="AR190" s="130"/>
      <c r="AS190" s="76">
        <f>IF(ISERROR(GETPIVOTDATA("VALUE",'CRS WK pvt'!$I$2,"DT_FILE",AS$8,"CD_CO",AS$6,"TRIM_CAT",TRIM(B190),"TRIM_LINE",A183))=TRUE,0,GETPIVOTDATA("VALUE",'CRS WK pvt'!$I$2,"DT_FILE",AS$8,"CD_CO",AS$6,"TRIM_CAT",TRIM(B190),"TRIM_LINE",A183))</f>
        <v>86</v>
      </c>
    </row>
    <row r="191" spans="1:46" s="71" customFormat="1" x14ac:dyDescent="0.35">
      <c r="A191" s="171"/>
      <c r="B191" s="72" t="s">
        <v>40</v>
      </c>
      <c r="C191" s="132">
        <v>3</v>
      </c>
      <c r="D191" s="78">
        <v>5</v>
      </c>
      <c r="E191" s="78">
        <v>4</v>
      </c>
      <c r="F191" s="78">
        <v>3</v>
      </c>
      <c r="G191" s="78">
        <v>2</v>
      </c>
      <c r="H191" s="129">
        <v>2</v>
      </c>
      <c r="I191" s="78"/>
      <c r="J191" s="129"/>
      <c r="K191" s="78"/>
      <c r="L191" s="129"/>
      <c r="M191" s="129"/>
      <c r="N191" s="130"/>
      <c r="O191" s="132"/>
      <c r="P191" s="129">
        <v>0</v>
      </c>
      <c r="Q191" s="78">
        <v>1</v>
      </c>
      <c r="R191" s="129">
        <v>1</v>
      </c>
      <c r="S191" s="78">
        <v>1</v>
      </c>
      <c r="T191" s="129">
        <v>3</v>
      </c>
      <c r="U191" s="240">
        <v>3</v>
      </c>
      <c r="V191" s="240">
        <v>3</v>
      </c>
      <c r="W191" s="240">
        <v>3</v>
      </c>
      <c r="X191" s="240">
        <v>3</v>
      </c>
      <c r="Y191" s="240">
        <v>3</v>
      </c>
      <c r="Z191" s="240">
        <v>3</v>
      </c>
      <c r="AA191" s="240">
        <v>3</v>
      </c>
      <c r="AB191" s="240">
        <v>3</v>
      </c>
      <c r="AC191" s="130"/>
      <c r="AD191" s="132">
        <f>O191-C191</f>
        <v>-3</v>
      </c>
      <c r="AE191" s="129">
        <f>P191-D191</f>
        <v>-5</v>
      </c>
      <c r="AF191" s="129">
        <f>Q191-E191</f>
        <v>-3</v>
      </c>
      <c r="AG191" s="129">
        <f>R191-F191</f>
        <v>-2</v>
      </c>
      <c r="AH191" s="129">
        <f>S191-G191</f>
        <v>-1</v>
      </c>
      <c r="AI191" s="129">
        <f>T191-H191</f>
        <v>1</v>
      </c>
      <c r="AJ191" s="129">
        <f>U191-I191</f>
        <v>3</v>
      </c>
      <c r="AK191" s="129">
        <f>V191-J191</f>
        <v>3</v>
      </c>
      <c r="AL191" s="129">
        <f>W191-K191</f>
        <v>3</v>
      </c>
      <c r="AM191" s="129">
        <f>X191-L191</f>
        <v>3</v>
      </c>
      <c r="AN191" s="129">
        <f>Y191-M191</f>
        <v>3</v>
      </c>
      <c r="AO191" s="129">
        <f>Z191-N191</f>
        <v>3</v>
      </c>
      <c r="AP191" s="129">
        <f>AA191-O191</f>
        <v>3</v>
      </c>
      <c r="AQ191" s="129">
        <f>AB191-P191</f>
        <v>3</v>
      </c>
      <c r="AR191" s="130"/>
      <c r="AS191" s="76">
        <f>IF(ISERROR(GETPIVOTDATA("VALUE",'CRS WK pvt'!$I$2,"DT_FILE",AS$8,"CD_CO",AS$6,"TRIM_CAT",TRIM(B191),"TRIM_LINE",A183))=TRUE,0,GETPIVOTDATA("VALUE",'CRS WK pvt'!$I$2,"DT_FILE",AS$8,"CD_CO",AS$6,"TRIM_CAT",TRIM(B191),"TRIM_LINE",A183))</f>
        <v>3</v>
      </c>
    </row>
    <row r="192" spans="1:46" s="71" customFormat="1" x14ac:dyDescent="0.35">
      <c r="A192" s="171"/>
      <c r="B192" s="72" t="s">
        <v>41</v>
      </c>
      <c r="C192" s="132"/>
      <c r="D192" s="78"/>
      <c r="E192" s="78"/>
      <c r="F192" s="78"/>
      <c r="G192" s="78">
        <v>1</v>
      </c>
      <c r="H192" s="129">
        <v>1</v>
      </c>
      <c r="I192" s="78">
        <v>1</v>
      </c>
      <c r="J192" s="129">
        <v>1</v>
      </c>
      <c r="K192" s="78">
        <v>2</v>
      </c>
      <c r="L192" s="129">
        <v>2</v>
      </c>
      <c r="M192" s="129">
        <v>2</v>
      </c>
      <c r="N192" s="130">
        <v>2</v>
      </c>
      <c r="O192" s="132">
        <v>2</v>
      </c>
      <c r="P192" s="129">
        <v>1</v>
      </c>
      <c r="Q192" s="78">
        <v>1</v>
      </c>
      <c r="R192" s="129">
        <v>0</v>
      </c>
      <c r="S192" s="78">
        <v>0</v>
      </c>
      <c r="T192" s="129">
        <v>0</v>
      </c>
      <c r="U192" s="240">
        <v>0</v>
      </c>
      <c r="V192" s="240">
        <v>0</v>
      </c>
      <c r="W192" s="240">
        <v>0</v>
      </c>
      <c r="X192" s="240">
        <v>0</v>
      </c>
      <c r="Y192" s="240">
        <v>0</v>
      </c>
      <c r="Z192" s="240">
        <v>0</v>
      </c>
      <c r="AA192" s="240">
        <v>0</v>
      </c>
      <c r="AB192" s="240">
        <v>0</v>
      </c>
      <c r="AC192" s="130"/>
      <c r="AD192" s="132">
        <f>O192-C192</f>
        <v>2</v>
      </c>
      <c r="AE192" s="129">
        <f>P192-D192</f>
        <v>1</v>
      </c>
      <c r="AF192" s="129">
        <f>Q192-E192</f>
        <v>1</v>
      </c>
      <c r="AG192" s="129">
        <f>R192-F192</f>
        <v>0</v>
      </c>
      <c r="AH192" s="129">
        <f>S192-G192</f>
        <v>-1</v>
      </c>
      <c r="AI192" s="129">
        <f>T192-H192</f>
        <v>-1</v>
      </c>
      <c r="AJ192" s="129">
        <f>U192-I192</f>
        <v>-1</v>
      </c>
      <c r="AK192" s="129">
        <f>V192-J192</f>
        <v>-1</v>
      </c>
      <c r="AL192" s="129">
        <f>W192-K192</f>
        <v>-2</v>
      </c>
      <c r="AM192" s="129">
        <f>X192-L192</f>
        <v>-2</v>
      </c>
      <c r="AN192" s="129">
        <f>Y192-M192</f>
        <v>-2</v>
      </c>
      <c r="AO192" s="129">
        <f>Z192-N192</f>
        <v>-2</v>
      </c>
      <c r="AP192" s="129">
        <f>AA192-O192</f>
        <v>-2</v>
      </c>
      <c r="AQ192" s="129">
        <f>AB192-P192</f>
        <v>-1</v>
      </c>
      <c r="AR192" s="130"/>
      <c r="AS192" s="76">
        <f>IF(ISERROR(GETPIVOTDATA("VALUE",'CRS WK pvt'!$I$2,"DT_FILE",AS$8,"CD_CO",AS$6,"TRIM_CAT",TRIM(B192),"TRIM_LINE",A183))=TRUE,0,GETPIVOTDATA("VALUE",'CRS WK pvt'!$I$2,"DT_FILE",AS$8,"CD_CO",AS$6,"TRIM_CAT",TRIM(B192),"TRIM_LINE",A183))</f>
        <v>0</v>
      </c>
    </row>
    <row r="193" spans="1:45" s="87" customFormat="1" ht="15" thickBot="1" x14ac:dyDescent="0.4">
      <c r="A193" s="172"/>
      <c r="B193" s="133" t="s">
        <v>42</v>
      </c>
      <c r="C193" s="134">
        <f>SUM(C184:C192)</f>
        <v>1911</v>
      </c>
      <c r="D193" s="135">
        <f t="shared" ref="D193:V193" si="206">SUM(D184:D192)</f>
        <v>2608</v>
      </c>
      <c r="E193" s="135">
        <f t="shared" si="206"/>
        <v>3871</v>
      </c>
      <c r="F193" s="135">
        <f t="shared" si="206"/>
        <v>4103</v>
      </c>
      <c r="G193" s="135">
        <f t="shared" si="206"/>
        <v>3962</v>
      </c>
      <c r="H193" s="136">
        <f t="shared" si="206"/>
        <v>3795</v>
      </c>
      <c r="I193" s="135">
        <f t="shared" si="206"/>
        <v>3566</v>
      </c>
      <c r="J193" s="136">
        <f t="shared" si="206"/>
        <v>3381</v>
      </c>
      <c r="K193" s="135">
        <f t="shared" si="206"/>
        <v>2715</v>
      </c>
      <c r="L193" s="136">
        <f t="shared" si="206"/>
        <v>1995</v>
      </c>
      <c r="M193" s="136">
        <f t="shared" si="206"/>
        <v>1353</v>
      </c>
      <c r="N193" s="137">
        <f t="shared" si="206"/>
        <v>1244</v>
      </c>
      <c r="O193" s="134">
        <f t="shared" si="206"/>
        <v>1148</v>
      </c>
      <c r="P193" s="136">
        <f t="shared" si="206"/>
        <v>943</v>
      </c>
      <c r="Q193" s="136">
        <f t="shared" si="206"/>
        <v>798</v>
      </c>
      <c r="R193" s="136">
        <f t="shared" si="206"/>
        <v>836</v>
      </c>
      <c r="S193" s="136">
        <f t="shared" si="206"/>
        <v>759</v>
      </c>
      <c r="T193" s="136">
        <f t="shared" si="206"/>
        <v>710</v>
      </c>
      <c r="U193" s="136">
        <f t="shared" si="206"/>
        <v>744</v>
      </c>
      <c r="V193" s="136">
        <f t="shared" si="206"/>
        <v>729</v>
      </c>
      <c r="W193" s="242">
        <f>SUM(W184+W187+W190+W191+W192)</f>
        <v>747</v>
      </c>
      <c r="X193" s="242">
        <f>SUM(X184+X187+X190+X191+X192)</f>
        <v>722</v>
      </c>
      <c r="Y193" s="242">
        <v>749</v>
      </c>
      <c r="Z193" s="242">
        <v>828</v>
      </c>
      <c r="AA193" s="242">
        <v>935</v>
      </c>
      <c r="AB193" s="242">
        <v>1075</v>
      </c>
      <c r="AC193" s="137"/>
      <c r="AD193" s="134">
        <f t="shared" ref="AD193" si="207">SUM(AD184:AD192)</f>
        <v>-763</v>
      </c>
      <c r="AE193" s="136">
        <f t="shared" ref="AE193:AG193" si="208">SUM(AE184:AE192)</f>
        <v>-1665</v>
      </c>
      <c r="AF193" s="136">
        <f t="shared" si="208"/>
        <v>-3073</v>
      </c>
      <c r="AG193" s="136">
        <f t="shared" si="208"/>
        <v>-3267</v>
      </c>
      <c r="AH193" s="136">
        <f t="shared" ref="AH193:AI193" si="209">SUM(AH184:AH192)</f>
        <v>-3203</v>
      </c>
      <c r="AI193" s="136">
        <f t="shared" si="209"/>
        <v>-3085</v>
      </c>
      <c r="AJ193" s="136">
        <f t="shared" ref="AJ193:AK193" si="210">SUM(AJ184:AJ192)</f>
        <v>-2822</v>
      </c>
      <c r="AK193" s="136">
        <f t="shared" si="210"/>
        <v>-2652</v>
      </c>
      <c r="AL193" s="136">
        <f t="shared" ref="AL193:AM193" si="211">SUM(AL184:AL192)</f>
        <v>-1968</v>
      </c>
      <c r="AM193" s="136">
        <f t="shared" si="211"/>
        <v>-1273</v>
      </c>
      <c r="AN193" s="136">
        <f t="shared" ref="AN193:AO193" si="212">SUM(AN184:AN192)</f>
        <v>-604</v>
      </c>
      <c r="AO193" s="136">
        <f t="shared" si="212"/>
        <v>-416</v>
      </c>
      <c r="AP193" s="136">
        <f t="shared" ref="AP193:AQ193" si="213">SUM(AP184:AP192)</f>
        <v>-213</v>
      </c>
      <c r="AQ193" s="136">
        <f t="shared" si="213"/>
        <v>132</v>
      </c>
      <c r="AR193" s="137"/>
      <c r="AS193" s="134">
        <f>AS184+AS187+AS190+AS191+AS192</f>
        <v>1075</v>
      </c>
    </row>
    <row r="194" spans="1:45" s="71" customFormat="1" ht="15" thickTop="1" x14ac:dyDescent="0.35">
      <c r="A194" s="171">
        <f>+A183+1</f>
        <v>20</v>
      </c>
      <c r="B194" s="126" t="s">
        <v>347</v>
      </c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1"/>
      <c r="O194" s="89"/>
      <c r="P194" s="90"/>
      <c r="Q194" s="90"/>
      <c r="R194" s="90"/>
      <c r="S194" s="90"/>
      <c r="T194" s="90"/>
      <c r="U194" s="227"/>
      <c r="V194" s="227"/>
      <c r="W194" s="227"/>
      <c r="X194" s="227"/>
      <c r="Y194" s="227"/>
      <c r="Z194" s="227"/>
      <c r="AA194" s="227"/>
      <c r="AB194" s="227"/>
      <c r="AC194" s="91"/>
      <c r="AD194" s="92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4"/>
      <c r="AS194" s="92"/>
    </row>
    <row r="195" spans="1:45" s="71" customFormat="1" x14ac:dyDescent="0.35">
      <c r="A195" s="171"/>
      <c r="B195" s="72" t="s">
        <v>37</v>
      </c>
      <c r="C195" s="257">
        <v>14846696.24</v>
      </c>
      <c r="D195" s="258">
        <v>10962028.220000001</v>
      </c>
      <c r="E195" s="258">
        <v>6253703.0800000001</v>
      </c>
      <c r="F195" s="259">
        <v>4899055.96</v>
      </c>
      <c r="G195" s="258">
        <v>4386200.05</v>
      </c>
      <c r="H195" s="259">
        <v>3571338.52</v>
      </c>
      <c r="I195" s="258">
        <v>3707648.8</v>
      </c>
      <c r="J195" s="259">
        <v>4461976.79</v>
      </c>
      <c r="K195" s="258">
        <v>5991737.3300000001</v>
      </c>
      <c r="L195" s="259">
        <v>12776033.640000001</v>
      </c>
      <c r="M195" s="259">
        <v>13098091.560000001</v>
      </c>
      <c r="N195" s="260">
        <v>13691663.630000001</v>
      </c>
      <c r="O195" s="257">
        <v>11289668.02</v>
      </c>
      <c r="P195" s="259">
        <v>11703643.75</v>
      </c>
      <c r="Q195" s="258">
        <v>6989138</v>
      </c>
      <c r="R195" s="259">
        <v>4405951</v>
      </c>
      <c r="S195" s="258">
        <v>3379718</v>
      </c>
      <c r="T195" s="259">
        <v>3229458</v>
      </c>
      <c r="U195" s="261">
        <v>3634956</v>
      </c>
      <c r="V195" s="261">
        <v>3842422</v>
      </c>
      <c r="W195" s="261">
        <v>6011359</v>
      </c>
      <c r="X195" s="261">
        <v>12194215</v>
      </c>
      <c r="Y195" s="261">
        <v>14773039</v>
      </c>
      <c r="Z195" s="261">
        <v>17547542</v>
      </c>
      <c r="AA195" s="261">
        <v>14826295</v>
      </c>
      <c r="AB195" s="261">
        <v>9345126</v>
      </c>
      <c r="AC195" s="127"/>
      <c r="AD195" s="268">
        <f>O195-C195</f>
        <v>-3557028.2200000007</v>
      </c>
      <c r="AE195" s="269">
        <f>P195-D195</f>
        <v>741615.52999999933</v>
      </c>
      <c r="AF195" s="269">
        <f>Q195-E195</f>
        <v>735434.91999999993</v>
      </c>
      <c r="AG195" s="269">
        <f>R195-F195</f>
        <v>-493104.95999999996</v>
      </c>
      <c r="AH195" s="269">
        <f>S195-G195</f>
        <v>-1006482.0499999998</v>
      </c>
      <c r="AI195" s="269">
        <f>T195-H195</f>
        <v>-341880.52</v>
      </c>
      <c r="AJ195" s="269">
        <f>U195-I195</f>
        <v>-72692.799999999814</v>
      </c>
      <c r="AK195" s="269">
        <f>V195-J195</f>
        <v>-619554.79</v>
      </c>
      <c r="AL195" s="269">
        <f>W195-K195</f>
        <v>19621.669999999925</v>
      </c>
      <c r="AM195" s="269">
        <f>X195-L195</f>
        <v>-581818.6400000006</v>
      </c>
      <c r="AN195" s="269">
        <f>Y195-M195</f>
        <v>1674947.4399999995</v>
      </c>
      <c r="AO195" s="269">
        <f>Z195-N195</f>
        <v>3855878.3699999992</v>
      </c>
      <c r="AP195" s="269">
        <f>AA195-O195</f>
        <v>3536626.9800000004</v>
      </c>
      <c r="AQ195" s="269">
        <f>AB195-P195</f>
        <v>-2358517.75</v>
      </c>
      <c r="AR195" s="130"/>
      <c r="AS195" s="76">
        <f>IF(ISERROR(GETPIVOTDATA("VALUE",'CRS WK pvt'!$I$2,"DT_FILE",AS$8,"CD_CO",AS$6,"TRIM_CAT",TRIM(B195),"TRIM_LINE",A194))=TRUE,0,GETPIVOTDATA("VALUE",'CRS WK pvt'!$I$2,"DT_FILE",AS$8,"CD_CO",AS$6,"TRIM_CAT",TRIM(B195),"TRIM_LINE",A194))</f>
        <v>9345126</v>
      </c>
    </row>
    <row r="196" spans="1:45" s="71" customFormat="1" x14ac:dyDescent="0.35">
      <c r="A196" s="171"/>
      <c r="B196" s="254" t="s">
        <v>399</v>
      </c>
      <c r="C196" s="257"/>
      <c r="D196" s="258"/>
      <c r="E196" s="258"/>
      <c r="F196" s="259"/>
      <c r="G196" s="258"/>
      <c r="H196" s="259"/>
      <c r="I196" s="258"/>
      <c r="J196" s="259"/>
      <c r="K196" s="258"/>
      <c r="L196" s="259"/>
      <c r="M196" s="259"/>
      <c r="N196" s="260"/>
      <c r="O196" s="257"/>
      <c r="P196" s="259"/>
      <c r="Q196" s="258"/>
      <c r="R196" s="259"/>
      <c r="S196" s="258"/>
      <c r="T196" s="259"/>
      <c r="U196" s="261"/>
      <c r="V196" s="261"/>
      <c r="W196" s="262">
        <f>W195-W197</f>
        <v>5902621.9800000004</v>
      </c>
      <c r="X196" s="262">
        <f>X195-X197</f>
        <v>11981977.300000001</v>
      </c>
      <c r="Y196" s="262">
        <f>Y195-Y197</f>
        <v>14506429.880000001</v>
      </c>
      <c r="Z196" s="253">
        <f>Z195-Z197</f>
        <v>17221589</v>
      </c>
      <c r="AA196" s="283">
        <v>14565981.27</v>
      </c>
      <c r="AB196" s="283">
        <v>9191168.8300000001</v>
      </c>
      <c r="AC196" s="127"/>
      <c r="AD196" s="268"/>
      <c r="AE196" s="269"/>
      <c r="AF196" s="269"/>
      <c r="AG196" s="269"/>
      <c r="AH196" s="269"/>
      <c r="AI196" s="269"/>
      <c r="AJ196" s="269"/>
      <c r="AK196" s="269"/>
      <c r="AL196" s="269"/>
      <c r="AM196" s="269"/>
      <c r="AN196" s="269"/>
      <c r="AO196" s="269"/>
      <c r="AP196" s="269"/>
      <c r="AQ196" s="269"/>
      <c r="AR196" s="130"/>
      <c r="AS196" s="92">
        <f>AS195-AS197</f>
        <v>9191168.8300000001</v>
      </c>
    </row>
    <row r="197" spans="1:45" s="71" customFormat="1" x14ac:dyDescent="0.35">
      <c r="A197" s="171"/>
      <c r="B197" s="254" t="s">
        <v>400</v>
      </c>
      <c r="C197" s="257"/>
      <c r="D197" s="258"/>
      <c r="E197" s="258"/>
      <c r="F197" s="259"/>
      <c r="G197" s="258"/>
      <c r="H197" s="259"/>
      <c r="I197" s="258"/>
      <c r="J197" s="259"/>
      <c r="K197" s="258"/>
      <c r="L197" s="259"/>
      <c r="M197" s="259"/>
      <c r="N197" s="260"/>
      <c r="O197" s="257"/>
      <c r="P197" s="259"/>
      <c r="Q197" s="258"/>
      <c r="R197" s="259"/>
      <c r="S197" s="258"/>
      <c r="T197" s="259"/>
      <c r="U197" s="261"/>
      <c r="V197" s="261"/>
      <c r="W197" s="262">
        <v>108737.02</v>
      </c>
      <c r="X197" s="262">
        <v>212237.7</v>
      </c>
      <c r="Y197" s="262">
        <v>266609.12</v>
      </c>
      <c r="Z197" s="253">
        <v>325953</v>
      </c>
      <c r="AA197" s="283">
        <v>260313.73</v>
      </c>
      <c r="AB197" s="283">
        <v>153957.17000000001</v>
      </c>
      <c r="AC197" s="127"/>
      <c r="AD197" s="268"/>
      <c r="AE197" s="269"/>
      <c r="AF197" s="269"/>
      <c r="AG197" s="269"/>
      <c r="AH197" s="269"/>
      <c r="AI197" s="269"/>
      <c r="AJ197" s="269"/>
      <c r="AK197" s="269"/>
      <c r="AL197" s="269"/>
      <c r="AM197" s="269"/>
      <c r="AN197" s="269"/>
      <c r="AO197" s="269"/>
      <c r="AP197" s="269"/>
      <c r="AQ197" s="269"/>
      <c r="AR197" s="130"/>
      <c r="AS197" s="76">
        <f>GETPIVOTDATA("VALUE",'CRS ESCO pvt'!$I$3,"DATE_FILE",$AS$8,"COMPANY",$AS$6,"TRIM_CAT","Resdiential-ESCO","TRIM_LINE",A194)</f>
        <v>153957.17000000001</v>
      </c>
    </row>
    <row r="198" spans="1:45" s="71" customFormat="1" x14ac:dyDescent="0.35">
      <c r="A198" s="171"/>
      <c r="B198" s="72" t="s">
        <v>38</v>
      </c>
      <c r="C198" s="257">
        <v>1078358.7</v>
      </c>
      <c r="D198" s="258">
        <v>877535.45</v>
      </c>
      <c r="E198" s="258">
        <v>486027.16</v>
      </c>
      <c r="F198" s="259">
        <v>362719.1</v>
      </c>
      <c r="G198" s="258">
        <v>249897.31</v>
      </c>
      <c r="H198" s="259">
        <v>260376.52</v>
      </c>
      <c r="I198" s="258">
        <v>254593.89</v>
      </c>
      <c r="J198" s="259">
        <v>276814.67</v>
      </c>
      <c r="K198" s="258">
        <v>433603.14</v>
      </c>
      <c r="L198" s="259">
        <v>1028700.94</v>
      </c>
      <c r="M198" s="259">
        <v>955733.57</v>
      </c>
      <c r="N198" s="260">
        <v>955992.45</v>
      </c>
      <c r="O198" s="257">
        <v>788096.06</v>
      </c>
      <c r="P198" s="259">
        <v>713039.59</v>
      </c>
      <c r="Q198" s="258">
        <v>471004</v>
      </c>
      <c r="R198" s="259">
        <v>293772</v>
      </c>
      <c r="S198" s="258">
        <v>231262</v>
      </c>
      <c r="T198" s="259">
        <v>218650</v>
      </c>
      <c r="U198" s="261">
        <v>214528</v>
      </c>
      <c r="V198" s="261">
        <v>249137</v>
      </c>
      <c r="W198" s="261">
        <v>438132</v>
      </c>
      <c r="X198" s="261">
        <v>905959</v>
      </c>
      <c r="Y198" s="261">
        <v>1164607</v>
      </c>
      <c r="Z198" s="261">
        <v>1292714</v>
      </c>
      <c r="AA198" s="261">
        <v>1148017</v>
      </c>
      <c r="AB198" s="261">
        <v>939124</v>
      </c>
      <c r="AC198" s="127"/>
      <c r="AD198" s="268">
        <f>O198-C198</f>
        <v>-290262.6399999999</v>
      </c>
      <c r="AE198" s="269">
        <f>P198-D198</f>
        <v>-164495.85999999999</v>
      </c>
      <c r="AF198" s="269">
        <f>Q198-E198</f>
        <v>-15023.159999999974</v>
      </c>
      <c r="AG198" s="269">
        <f>R198-F198</f>
        <v>-68947.099999999977</v>
      </c>
      <c r="AH198" s="269">
        <f>S198-G198</f>
        <v>-18635.309999999998</v>
      </c>
      <c r="AI198" s="269">
        <f>T198-H198</f>
        <v>-41726.51999999999</v>
      </c>
      <c r="AJ198" s="269">
        <f>U198-I198</f>
        <v>-40065.890000000014</v>
      </c>
      <c r="AK198" s="269">
        <f>V198-J198</f>
        <v>-27677.669999999984</v>
      </c>
      <c r="AL198" s="269">
        <f>W198-K198</f>
        <v>4528.859999999986</v>
      </c>
      <c r="AM198" s="269">
        <f>X198-L198</f>
        <v>-122741.93999999994</v>
      </c>
      <c r="AN198" s="269">
        <f>Y198-M198</f>
        <v>208873.43000000005</v>
      </c>
      <c r="AO198" s="269">
        <f>Z198-N198</f>
        <v>336721.55000000005</v>
      </c>
      <c r="AP198" s="269">
        <f>AA198-O198</f>
        <v>359920.93999999994</v>
      </c>
      <c r="AQ198" s="269">
        <f>AB198-P198</f>
        <v>226084.41000000003</v>
      </c>
      <c r="AR198" s="130"/>
      <c r="AS198" s="76">
        <f>IF(ISERROR(GETPIVOTDATA("VALUE",'CRS WK pvt'!$I$2,"DT_FILE",AS$8,"CD_CO",AS$6,"TRIM_CAT",TRIM(B198),"TRIM_LINE",A194))=TRUE,0,GETPIVOTDATA("VALUE",'CRS WK pvt'!$I$2,"DT_FILE",AS$8,"CD_CO",AS$6,"TRIM_CAT",TRIM(B198),"TRIM_LINE",A194))</f>
        <v>939124</v>
      </c>
    </row>
    <row r="199" spans="1:45" s="71" customFormat="1" x14ac:dyDescent="0.35">
      <c r="A199" s="171"/>
      <c r="B199" s="254" t="s">
        <v>399</v>
      </c>
      <c r="C199" s="257"/>
      <c r="D199" s="258"/>
      <c r="E199" s="258"/>
      <c r="F199" s="259"/>
      <c r="G199" s="258"/>
      <c r="H199" s="259"/>
      <c r="I199" s="258"/>
      <c r="J199" s="259"/>
      <c r="K199" s="258"/>
      <c r="L199" s="259"/>
      <c r="M199" s="259"/>
      <c r="N199" s="260"/>
      <c r="O199" s="257"/>
      <c r="P199" s="259"/>
      <c r="Q199" s="258"/>
      <c r="R199" s="259"/>
      <c r="S199" s="258"/>
      <c r="T199" s="259"/>
      <c r="U199" s="261"/>
      <c r="V199" s="261"/>
      <c r="W199" s="262">
        <f>W198-W200</f>
        <v>425588.76</v>
      </c>
      <c r="X199" s="262">
        <f>X198-X200</f>
        <v>879471.12</v>
      </c>
      <c r="Y199" s="262">
        <f>Y198-Y200</f>
        <v>1134529.6599999999</v>
      </c>
      <c r="Z199" s="253">
        <f>Z198-Z200</f>
        <v>1261267</v>
      </c>
      <c r="AA199" s="283">
        <v>1121278.73</v>
      </c>
      <c r="AB199" s="283">
        <v>918814.18</v>
      </c>
      <c r="AC199" s="127"/>
      <c r="AD199" s="268"/>
      <c r="AE199" s="269"/>
      <c r="AF199" s="269"/>
      <c r="AG199" s="269"/>
      <c r="AH199" s="269"/>
      <c r="AI199" s="269"/>
      <c r="AJ199" s="269"/>
      <c r="AK199" s="269"/>
      <c r="AL199" s="269"/>
      <c r="AM199" s="269"/>
      <c r="AN199" s="269"/>
      <c r="AO199" s="269"/>
      <c r="AP199" s="269"/>
      <c r="AQ199" s="269"/>
      <c r="AR199" s="130"/>
      <c r="AS199" s="92">
        <f>AS198-AS200</f>
        <v>918814.18</v>
      </c>
    </row>
    <row r="200" spans="1:45" s="71" customFormat="1" x14ac:dyDescent="0.35">
      <c r="A200" s="171"/>
      <c r="B200" s="254" t="s">
        <v>400</v>
      </c>
      <c r="C200" s="257"/>
      <c r="D200" s="258"/>
      <c r="E200" s="258"/>
      <c r="F200" s="259"/>
      <c r="G200" s="258"/>
      <c r="H200" s="259"/>
      <c r="I200" s="258"/>
      <c r="J200" s="259"/>
      <c r="K200" s="258"/>
      <c r="L200" s="259"/>
      <c r="M200" s="259"/>
      <c r="N200" s="260"/>
      <c r="O200" s="257"/>
      <c r="P200" s="259"/>
      <c r="Q200" s="258"/>
      <c r="R200" s="259"/>
      <c r="S200" s="258"/>
      <c r="T200" s="259"/>
      <c r="U200" s="261"/>
      <c r="V200" s="261"/>
      <c r="W200" s="262">
        <v>12543.24</v>
      </c>
      <c r="X200" s="262">
        <v>26487.88</v>
      </c>
      <c r="Y200" s="262">
        <v>30077.34</v>
      </c>
      <c r="Z200" s="253">
        <v>31447</v>
      </c>
      <c r="AA200" s="283">
        <v>26738.27</v>
      </c>
      <c r="AB200" s="283">
        <v>20309.82</v>
      </c>
      <c r="AC200" s="127"/>
      <c r="AD200" s="268"/>
      <c r="AE200" s="269"/>
      <c r="AF200" s="269"/>
      <c r="AG200" s="269"/>
      <c r="AH200" s="269"/>
      <c r="AI200" s="269"/>
      <c r="AJ200" s="269"/>
      <c r="AK200" s="269"/>
      <c r="AL200" s="269"/>
      <c r="AM200" s="269"/>
      <c r="AN200" s="269"/>
      <c r="AO200" s="269"/>
      <c r="AP200" s="269"/>
      <c r="AQ200" s="269"/>
      <c r="AR200" s="130"/>
      <c r="AS200" s="76">
        <f>GETPIVOTDATA("VALUE",'CRS ESCO pvt'!$I$3,"DATE_FILE",$AS$8,"COMPANY",$AS$6,"TRIM_CAT","Low Income Resdiential-ESCO","TRIM_LINE",A194)</f>
        <v>20309.82</v>
      </c>
    </row>
    <row r="201" spans="1:45" s="71" customFormat="1" x14ac:dyDescent="0.35">
      <c r="A201" s="171"/>
      <c r="B201" s="72" t="s">
        <v>39</v>
      </c>
      <c r="C201" s="257">
        <v>5043542.8499999996</v>
      </c>
      <c r="D201" s="258">
        <v>3293201.55</v>
      </c>
      <c r="E201" s="258">
        <v>1674029.8</v>
      </c>
      <c r="F201" s="259">
        <v>1179371.94</v>
      </c>
      <c r="G201" s="258">
        <v>904191.49</v>
      </c>
      <c r="H201" s="259">
        <v>810935.18</v>
      </c>
      <c r="I201" s="258">
        <v>790495.12</v>
      </c>
      <c r="J201" s="259">
        <v>945449.86</v>
      </c>
      <c r="K201" s="258">
        <v>1758428.22</v>
      </c>
      <c r="L201" s="259">
        <v>4054819.26</v>
      </c>
      <c r="M201" s="259">
        <v>4227079.5599999996</v>
      </c>
      <c r="N201" s="260">
        <v>4443744.6100000003</v>
      </c>
      <c r="O201" s="257">
        <v>3591303.57</v>
      </c>
      <c r="P201" s="259">
        <v>3439566.27</v>
      </c>
      <c r="Q201" s="258">
        <v>1954089</v>
      </c>
      <c r="R201" s="259">
        <v>900771</v>
      </c>
      <c r="S201" s="258">
        <v>636679</v>
      </c>
      <c r="T201" s="259">
        <v>620869</v>
      </c>
      <c r="U201" s="261">
        <v>627052</v>
      </c>
      <c r="V201" s="261">
        <v>758577</v>
      </c>
      <c r="W201" s="261">
        <v>1452898</v>
      </c>
      <c r="X201" s="261">
        <v>3268018</v>
      </c>
      <c r="Y201" s="261">
        <v>5099072</v>
      </c>
      <c r="Z201" s="261">
        <v>5670565</v>
      </c>
      <c r="AA201" s="261">
        <v>4395358</v>
      </c>
      <c r="AB201" s="261">
        <v>2572609</v>
      </c>
      <c r="AC201" s="127"/>
      <c r="AD201" s="268">
        <f>O201-C201</f>
        <v>-1452239.2799999998</v>
      </c>
      <c r="AE201" s="269">
        <f>P201-D201</f>
        <v>146364.7200000002</v>
      </c>
      <c r="AF201" s="269">
        <f>Q201-E201</f>
        <v>280059.19999999995</v>
      </c>
      <c r="AG201" s="269">
        <f>R201-F201</f>
        <v>-278600.93999999994</v>
      </c>
      <c r="AH201" s="269">
        <f>S201-G201</f>
        <v>-267512.49</v>
      </c>
      <c r="AI201" s="269">
        <f>T201-H201</f>
        <v>-190066.18000000005</v>
      </c>
      <c r="AJ201" s="269">
        <f>U201-I201</f>
        <v>-163443.12</v>
      </c>
      <c r="AK201" s="269">
        <f>V201-J201</f>
        <v>-186872.86</v>
      </c>
      <c r="AL201" s="269">
        <f>W201-K201</f>
        <v>-305530.21999999997</v>
      </c>
      <c r="AM201" s="269">
        <f>X201-L201</f>
        <v>-786801.25999999978</v>
      </c>
      <c r="AN201" s="269">
        <f>Y201-M201</f>
        <v>871992.44000000041</v>
      </c>
      <c r="AO201" s="269">
        <f>Z201-N201</f>
        <v>1226820.3899999997</v>
      </c>
      <c r="AP201" s="269">
        <f>AA201-O201</f>
        <v>804054.43000000017</v>
      </c>
      <c r="AQ201" s="269">
        <f>AB201-P201</f>
        <v>-866957.27</v>
      </c>
      <c r="AR201" s="130"/>
      <c r="AS201" s="76">
        <f>IF(ISERROR(GETPIVOTDATA("VALUE",'CRS WK pvt'!$I$2,"DT_FILE",AS$8,"CD_CO",AS$6,"TRIM_CAT",TRIM(B201),"TRIM_LINE",A194))=TRUE,0,GETPIVOTDATA("VALUE",'CRS WK pvt'!$I$2,"DT_FILE",AS$8,"CD_CO",AS$6,"TRIM_CAT",TRIM(B201),"TRIM_LINE",A194))</f>
        <v>2572609</v>
      </c>
    </row>
    <row r="202" spans="1:45" s="71" customFormat="1" x14ac:dyDescent="0.35">
      <c r="A202" s="171"/>
      <c r="B202" s="72" t="s">
        <v>40</v>
      </c>
      <c r="C202" s="257">
        <v>2479835.08</v>
      </c>
      <c r="D202" s="258">
        <v>1605798.73</v>
      </c>
      <c r="E202" s="258">
        <v>778628.45</v>
      </c>
      <c r="F202" s="259">
        <v>494929.37</v>
      </c>
      <c r="G202" s="258">
        <v>401515.23</v>
      </c>
      <c r="H202" s="259">
        <v>294931.77</v>
      </c>
      <c r="I202" s="258">
        <v>267948.86</v>
      </c>
      <c r="J202" s="259">
        <v>429768.9</v>
      </c>
      <c r="K202" s="258">
        <v>973412.31</v>
      </c>
      <c r="L202" s="259">
        <v>1854858.67</v>
      </c>
      <c r="M202" s="259">
        <v>1813456.36</v>
      </c>
      <c r="N202" s="260">
        <v>1875597.1</v>
      </c>
      <c r="O202" s="257">
        <v>1575861.76</v>
      </c>
      <c r="P202" s="259">
        <v>1467697.69</v>
      </c>
      <c r="Q202" s="258">
        <v>912068</v>
      </c>
      <c r="R202" s="259">
        <v>364128</v>
      </c>
      <c r="S202" s="258">
        <v>210487</v>
      </c>
      <c r="T202" s="259">
        <v>187603</v>
      </c>
      <c r="U202" s="261">
        <v>221936</v>
      </c>
      <c r="V202" s="261">
        <v>433778</v>
      </c>
      <c r="W202" s="261">
        <v>732186</v>
      </c>
      <c r="X202" s="261">
        <v>1470971</v>
      </c>
      <c r="Y202" s="261">
        <v>2028407</v>
      </c>
      <c r="Z202" s="261">
        <v>2282413</v>
      </c>
      <c r="AA202" s="261">
        <v>1928154</v>
      </c>
      <c r="AB202" s="261">
        <v>1078163</v>
      </c>
      <c r="AC202" s="127"/>
      <c r="AD202" s="268">
        <f>O202-C202</f>
        <v>-903973.32000000007</v>
      </c>
      <c r="AE202" s="269">
        <f>P202-D202</f>
        <v>-138101.04000000004</v>
      </c>
      <c r="AF202" s="269">
        <f>Q202-E202</f>
        <v>133439.55000000005</v>
      </c>
      <c r="AG202" s="269">
        <f>R202-F202</f>
        <v>-130801.37</v>
      </c>
      <c r="AH202" s="269">
        <f>S202-G202</f>
        <v>-191028.22999999998</v>
      </c>
      <c r="AI202" s="269">
        <f>T202-H202</f>
        <v>-107328.77000000002</v>
      </c>
      <c r="AJ202" s="269">
        <f>U202-I202</f>
        <v>-46012.859999999986</v>
      </c>
      <c r="AK202" s="269">
        <f>V202-J202</f>
        <v>4009.0999999999767</v>
      </c>
      <c r="AL202" s="269">
        <f>W202-K202</f>
        <v>-241226.31000000006</v>
      </c>
      <c r="AM202" s="269">
        <f>X202-L202</f>
        <v>-383887.66999999993</v>
      </c>
      <c r="AN202" s="269">
        <f>Y202-M202</f>
        <v>214950.6399999999</v>
      </c>
      <c r="AO202" s="269">
        <f>Z202-N202</f>
        <v>406815.89999999991</v>
      </c>
      <c r="AP202" s="269">
        <f>AA202-O202</f>
        <v>352292.24</v>
      </c>
      <c r="AQ202" s="269">
        <f>AB202-P202</f>
        <v>-389534.68999999994</v>
      </c>
      <c r="AR202" s="130"/>
      <c r="AS202" s="76">
        <f>IF(ISERROR(GETPIVOTDATA("VALUE",'CRS WK pvt'!$I$2,"DT_FILE",AS$8,"CD_CO",AS$6,"TRIM_CAT",TRIM(B202),"TRIM_LINE",A194))=TRUE,0,GETPIVOTDATA("VALUE",'CRS WK pvt'!$I$2,"DT_FILE",AS$8,"CD_CO",AS$6,"TRIM_CAT",TRIM(B202),"TRIM_LINE",A194))</f>
        <v>1078163</v>
      </c>
    </row>
    <row r="203" spans="1:45" s="71" customFormat="1" x14ac:dyDescent="0.35">
      <c r="A203" s="171"/>
      <c r="B203" s="72" t="s">
        <v>41</v>
      </c>
      <c r="C203" s="257">
        <v>1047926.89</v>
      </c>
      <c r="D203" s="258">
        <v>1175666.8899999999</v>
      </c>
      <c r="E203" s="258">
        <v>522417.19</v>
      </c>
      <c r="F203" s="259">
        <v>636364.76</v>
      </c>
      <c r="G203" s="258">
        <v>467572.43</v>
      </c>
      <c r="H203" s="259">
        <v>402655.95</v>
      </c>
      <c r="I203" s="258">
        <v>391042.6</v>
      </c>
      <c r="J203" s="259">
        <v>586406.43999999994</v>
      </c>
      <c r="K203" s="258">
        <v>582610.56000000006</v>
      </c>
      <c r="L203" s="259">
        <v>1109699.32</v>
      </c>
      <c r="M203" s="259">
        <v>1061131.2</v>
      </c>
      <c r="N203" s="260">
        <v>1004458.65</v>
      </c>
      <c r="O203" s="257">
        <v>1010557.19</v>
      </c>
      <c r="P203" s="259">
        <v>963518.65</v>
      </c>
      <c r="Q203" s="258">
        <v>840998</v>
      </c>
      <c r="R203" s="259">
        <v>442259</v>
      </c>
      <c r="S203" s="258">
        <v>166355</v>
      </c>
      <c r="T203" s="259">
        <v>332752</v>
      </c>
      <c r="U203" s="261">
        <v>403710</v>
      </c>
      <c r="V203" s="261">
        <v>405087</v>
      </c>
      <c r="W203" s="261">
        <v>712927</v>
      </c>
      <c r="X203" s="261">
        <v>964919</v>
      </c>
      <c r="Y203" s="261">
        <v>1075490</v>
      </c>
      <c r="Z203" s="261">
        <v>1188556</v>
      </c>
      <c r="AA203" s="261">
        <v>936365</v>
      </c>
      <c r="AB203" s="261">
        <v>558207</v>
      </c>
      <c r="AC203" s="127"/>
      <c r="AD203" s="268">
        <f>O203-C203</f>
        <v>-37369.70000000007</v>
      </c>
      <c r="AE203" s="269">
        <f>P203-D203</f>
        <v>-212148.23999999987</v>
      </c>
      <c r="AF203" s="269">
        <f>Q203-E203</f>
        <v>318580.81</v>
      </c>
      <c r="AG203" s="269">
        <f>R203-F203</f>
        <v>-194105.76</v>
      </c>
      <c r="AH203" s="269">
        <f>S203-G203</f>
        <v>-301217.43</v>
      </c>
      <c r="AI203" s="269">
        <f>T203-H203</f>
        <v>-69903.950000000012</v>
      </c>
      <c r="AJ203" s="269">
        <f>U203-I203</f>
        <v>12667.400000000023</v>
      </c>
      <c r="AK203" s="269">
        <f>V203-J203</f>
        <v>-181319.43999999994</v>
      </c>
      <c r="AL203" s="269">
        <f>W203-K203</f>
        <v>130316.43999999994</v>
      </c>
      <c r="AM203" s="269">
        <f>X203-L203</f>
        <v>-144780.32000000007</v>
      </c>
      <c r="AN203" s="269">
        <f>Y203-M203</f>
        <v>14358.800000000047</v>
      </c>
      <c r="AO203" s="269">
        <f>Z203-N203</f>
        <v>184097.34999999998</v>
      </c>
      <c r="AP203" s="269">
        <f>AA203-O203</f>
        <v>-74192.189999999944</v>
      </c>
      <c r="AQ203" s="269">
        <f>AB203-P203</f>
        <v>-405311.65</v>
      </c>
      <c r="AR203" s="130"/>
      <c r="AS203" s="76">
        <f>IF(ISERROR(GETPIVOTDATA("VALUE",'CRS WK pvt'!$I$2,"DT_FILE",AS$8,"CD_CO",AS$6,"TRIM_CAT",TRIM(B203),"TRIM_LINE",A194))=TRUE,0,GETPIVOTDATA("VALUE",'CRS WK pvt'!$I$2,"DT_FILE",AS$8,"CD_CO",AS$6,"TRIM_CAT",TRIM(B203),"TRIM_LINE",A194))</f>
        <v>558207</v>
      </c>
    </row>
    <row r="204" spans="1:45" s="87" customFormat="1" x14ac:dyDescent="0.35">
      <c r="A204" s="172"/>
      <c r="B204" s="72" t="s">
        <v>42</v>
      </c>
      <c r="C204" s="263">
        <f>SUM(C195:C203)</f>
        <v>24496359.759999998</v>
      </c>
      <c r="D204" s="264">
        <f t="shared" ref="D204:AG204" si="214">SUM(D195:D203)</f>
        <v>17914230.84</v>
      </c>
      <c r="E204" s="264">
        <f t="shared" si="214"/>
        <v>9714805.6799999997</v>
      </c>
      <c r="F204" s="265">
        <f t="shared" si="214"/>
        <v>7572441.1299999999</v>
      </c>
      <c r="G204" s="264">
        <f t="shared" si="214"/>
        <v>6409376.5099999998</v>
      </c>
      <c r="H204" s="265">
        <f t="shared" si="214"/>
        <v>5340237.9400000004</v>
      </c>
      <c r="I204" s="264">
        <f t="shared" si="214"/>
        <v>5411729.2699999996</v>
      </c>
      <c r="J204" s="265">
        <f t="shared" si="214"/>
        <v>6700416.6600000001</v>
      </c>
      <c r="K204" s="264">
        <f t="shared" si="214"/>
        <v>9739791.5600000005</v>
      </c>
      <c r="L204" s="265">
        <f t="shared" si="214"/>
        <v>20824111.829999998</v>
      </c>
      <c r="M204" s="265">
        <f t="shared" si="214"/>
        <v>21155492.25</v>
      </c>
      <c r="N204" s="266">
        <f t="shared" si="214"/>
        <v>21971456.440000001</v>
      </c>
      <c r="O204" s="263">
        <f t="shared" si="214"/>
        <v>18255486.600000001</v>
      </c>
      <c r="P204" s="265">
        <f t="shared" si="214"/>
        <v>18287465.949999999</v>
      </c>
      <c r="Q204" s="265">
        <f t="shared" si="214"/>
        <v>11167297</v>
      </c>
      <c r="R204" s="265">
        <f t="shared" si="214"/>
        <v>6406881</v>
      </c>
      <c r="S204" s="265">
        <f t="shared" si="214"/>
        <v>4624501</v>
      </c>
      <c r="T204" s="265">
        <f t="shared" si="214"/>
        <v>4589332</v>
      </c>
      <c r="U204" s="265">
        <f t="shared" si="214"/>
        <v>5102182</v>
      </c>
      <c r="V204" s="265">
        <f t="shared" si="214"/>
        <v>5689001</v>
      </c>
      <c r="W204" s="267">
        <f>SUM(W195+W198+W201+W202+W203)</f>
        <v>9347502</v>
      </c>
      <c r="X204" s="267">
        <f>SUM(X195+X198+X201+X202+X203)</f>
        <v>18804082</v>
      </c>
      <c r="Y204" s="267">
        <v>24140615</v>
      </c>
      <c r="Z204" s="267">
        <v>27981790</v>
      </c>
      <c r="AA204" s="267">
        <v>23234189</v>
      </c>
      <c r="AB204" s="267">
        <v>14493229</v>
      </c>
      <c r="AC204" s="145"/>
      <c r="AD204" s="270">
        <f t="shared" si="214"/>
        <v>-6240873.1600000011</v>
      </c>
      <c r="AE204" s="271">
        <f t="shared" si="214"/>
        <v>373235.10999999964</v>
      </c>
      <c r="AF204" s="271">
        <f t="shared" si="214"/>
        <v>1452491.32</v>
      </c>
      <c r="AG204" s="271">
        <f t="shared" si="214"/>
        <v>-1165560.1299999999</v>
      </c>
      <c r="AH204" s="271">
        <f t="shared" ref="AH204:AI204" si="215">SUM(AH195:AH203)</f>
        <v>-1784875.5099999998</v>
      </c>
      <c r="AI204" s="271">
        <f t="shared" si="215"/>
        <v>-750905.94000000018</v>
      </c>
      <c r="AJ204" s="271">
        <f t="shared" ref="AJ204:AK204" si="216">SUM(AJ195:AJ203)</f>
        <v>-309547.26999999979</v>
      </c>
      <c r="AK204" s="271">
        <f t="shared" si="216"/>
        <v>-1011415.6599999999</v>
      </c>
      <c r="AL204" s="271">
        <f t="shared" ref="AL204:AM204" si="217">SUM(AL195:AL203)</f>
        <v>-392289.56000000017</v>
      </c>
      <c r="AM204" s="271">
        <f t="shared" si="217"/>
        <v>-2020029.8300000003</v>
      </c>
      <c r="AN204" s="271">
        <f t="shared" ref="AN204:AO204" si="218">SUM(AN195:AN203)</f>
        <v>2985122.75</v>
      </c>
      <c r="AO204" s="271">
        <f t="shared" si="218"/>
        <v>6010333.5599999987</v>
      </c>
      <c r="AP204" s="271">
        <f t="shared" ref="AP204:AQ204" si="219">SUM(AP195:AP203)</f>
        <v>4978702.4000000004</v>
      </c>
      <c r="AQ204" s="271">
        <f t="shared" si="219"/>
        <v>-3794236.9499999997</v>
      </c>
      <c r="AR204" s="141"/>
      <c r="AS204" s="162">
        <f>AS195+AS198+AS201+AS202+AS203</f>
        <v>14493229</v>
      </c>
    </row>
    <row r="205" spans="1:45" s="71" customFormat="1" x14ac:dyDescent="0.35">
      <c r="A205" s="171">
        <f>+A194+1</f>
        <v>21</v>
      </c>
      <c r="B205" s="131" t="s">
        <v>348</v>
      </c>
      <c r="C205" s="103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5"/>
      <c r="O205" s="103"/>
      <c r="P205" s="104"/>
      <c r="Q205" s="104"/>
      <c r="R205" s="104"/>
      <c r="S205" s="104"/>
      <c r="T205" s="104"/>
      <c r="U205" s="230"/>
      <c r="V205" s="230"/>
      <c r="W205" s="230"/>
      <c r="X205" s="230"/>
      <c r="Y205" s="230"/>
      <c r="Z205" s="230"/>
      <c r="AA205" s="230"/>
      <c r="AB205" s="230"/>
      <c r="AC205" s="105"/>
      <c r="AD205" s="106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8"/>
      <c r="AS205" s="106"/>
    </row>
    <row r="206" spans="1:45" s="71" customFormat="1" x14ac:dyDescent="0.35">
      <c r="A206" s="171"/>
      <c r="B206" s="72" t="s">
        <v>37</v>
      </c>
      <c r="C206" s="132"/>
      <c r="D206" s="209">
        <f>(C98+C195+D130-D98-D195)/(C98+C195+D130-D195)</f>
        <v>0.60357559543553274</v>
      </c>
      <c r="E206" s="210">
        <f t="shared" ref="E206:AB211" si="220">(D98+D195+E130-E98-E195)/(D98+D195+E130-E195)</f>
        <v>0.56188838895537507</v>
      </c>
      <c r="F206" s="210">
        <f t="shared" si="220"/>
        <v>0.42817828045150014</v>
      </c>
      <c r="G206" s="210">
        <f t="shared" si="220"/>
        <v>0.36334852014088931</v>
      </c>
      <c r="H206" s="211">
        <f t="shared" si="220"/>
        <v>0.39914850438071103</v>
      </c>
      <c r="I206" s="210">
        <f t="shared" si="220"/>
        <v>0.37377173038616135</v>
      </c>
      <c r="J206" s="211">
        <f t="shared" si="220"/>
        <v>0.43303613399555324</v>
      </c>
      <c r="K206" s="210">
        <f t="shared" si="220"/>
        <v>0.54910946743988587</v>
      </c>
      <c r="L206" s="211">
        <f t="shared" si="220"/>
        <v>0.68143778821808643</v>
      </c>
      <c r="M206" s="211">
        <f t="shared" si="220"/>
        <v>0.74676491235559073</v>
      </c>
      <c r="N206" s="212">
        <f t="shared" si="220"/>
        <v>0.68477967284155916</v>
      </c>
      <c r="O206" s="213">
        <f t="shared" si="220"/>
        <v>0.65939896446836366</v>
      </c>
      <c r="P206" s="211">
        <f t="shared" si="220"/>
        <v>0.58780681503457832</v>
      </c>
      <c r="Q206" s="211">
        <f t="shared" si="220"/>
        <v>0.56611028854638368</v>
      </c>
      <c r="R206" s="211">
        <f t="shared" si="220"/>
        <v>0.39197145928439486</v>
      </c>
      <c r="S206" s="211">
        <f t="shared" si="220"/>
        <v>0.35313914950685948</v>
      </c>
      <c r="T206" s="211">
        <f t="shared" si="220"/>
        <v>0.27080718276645127</v>
      </c>
      <c r="U206" s="211">
        <f t="shared" si="220"/>
        <v>0.2812655766754722</v>
      </c>
      <c r="V206" s="211">
        <f t="shared" si="220"/>
        <v>0.32014682836870256</v>
      </c>
      <c r="W206" s="211">
        <f t="shared" si="220"/>
        <v>0.41849963048474392</v>
      </c>
      <c r="X206" s="211">
        <f t="shared" si="220"/>
        <v>0.57136626222200737</v>
      </c>
      <c r="Y206" s="211">
        <f t="shared" si="220"/>
        <v>0.68672811631749286</v>
      </c>
      <c r="Z206" s="211">
        <f t="shared" si="220"/>
        <v>0.66531389247680839</v>
      </c>
      <c r="AA206" s="211">
        <f t="shared" si="220"/>
        <v>0.66292776222014882</v>
      </c>
      <c r="AB206" s="211">
        <f t="shared" si="220"/>
        <v>0.59002987320461786</v>
      </c>
      <c r="AC206" s="211"/>
      <c r="AD206" s="132"/>
      <c r="AE206" s="211">
        <f t="shared" ref="AE206:AQ206" si="221">P206-D206</f>
        <v>-1.5768780400954419E-2</v>
      </c>
      <c r="AF206" s="211">
        <f t="shared" si="221"/>
        <v>4.2218995910086043E-3</v>
      </c>
      <c r="AG206" s="211">
        <f t="shared" si="221"/>
        <v>-3.6206821167105274E-2</v>
      </c>
      <c r="AH206" s="211">
        <f t="shared" si="221"/>
        <v>-1.0209370634029824E-2</v>
      </c>
      <c r="AI206" s="211">
        <f t="shared" si="221"/>
        <v>-0.12834132161425976</v>
      </c>
      <c r="AJ206" s="211">
        <f t="shared" si="221"/>
        <v>-9.2506153710689154E-2</v>
      </c>
      <c r="AK206" s="211">
        <f t="shared" si="221"/>
        <v>-0.11288930562685068</v>
      </c>
      <c r="AL206" s="211">
        <f t="shared" si="221"/>
        <v>-0.13060983695514194</v>
      </c>
      <c r="AM206" s="211">
        <f t="shared" si="221"/>
        <v>-0.11007152599607906</v>
      </c>
      <c r="AN206" s="211">
        <f t="shared" si="221"/>
        <v>-6.0036796038097862E-2</v>
      </c>
      <c r="AO206" s="211">
        <f t="shared" si="221"/>
        <v>-1.9465780364750773E-2</v>
      </c>
      <c r="AP206" s="211">
        <f t="shared" si="221"/>
        <v>3.5287977517851621E-3</v>
      </c>
      <c r="AQ206" s="211">
        <f t="shared" si="221"/>
        <v>2.223058170039538E-3</v>
      </c>
      <c r="AR206" s="130"/>
      <c r="AS206" s="76"/>
    </row>
    <row r="207" spans="1:45" s="71" customFormat="1" x14ac:dyDescent="0.35">
      <c r="A207" s="171"/>
      <c r="B207" s="254" t="s">
        <v>399</v>
      </c>
      <c r="C207" s="132"/>
      <c r="D207" s="251"/>
      <c r="E207" s="210"/>
      <c r="F207" s="210"/>
      <c r="G207" s="210"/>
      <c r="H207" s="211"/>
      <c r="I207" s="210"/>
      <c r="J207" s="211"/>
      <c r="K207" s="210"/>
      <c r="L207" s="211"/>
      <c r="M207" s="211"/>
      <c r="N207" s="212"/>
      <c r="O207" s="213"/>
      <c r="P207" s="211"/>
      <c r="Q207" s="211"/>
      <c r="R207" s="211"/>
      <c r="S207" s="211"/>
      <c r="T207" s="211"/>
      <c r="U207" s="211"/>
      <c r="V207" s="211"/>
      <c r="W207" s="211"/>
      <c r="X207" s="255">
        <f t="shared" si="220"/>
        <v>0.56828413408292944</v>
      </c>
      <c r="Y207" s="255">
        <f t="shared" si="220"/>
        <v>0.6840793502387118</v>
      </c>
      <c r="Z207" s="255">
        <f t="shared" si="220"/>
        <v>0.66293777132640141</v>
      </c>
      <c r="AA207" s="255">
        <f t="shared" si="220"/>
        <v>0.66038989956769656</v>
      </c>
      <c r="AB207" s="255">
        <f t="shared" si="220"/>
        <v>0.58699455697204117</v>
      </c>
      <c r="AC207" s="211"/>
      <c r="AD207" s="132"/>
      <c r="AE207" s="211"/>
      <c r="AF207" s="211"/>
      <c r="AG207" s="211"/>
      <c r="AH207" s="211"/>
      <c r="AI207" s="211"/>
      <c r="AJ207" s="211"/>
      <c r="AK207" s="211"/>
      <c r="AL207" s="211"/>
      <c r="AM207" s="211"/>
      <c r="AN207" s="211"/>
      <c r="AO207" s="211"/>
      <c r="AP207" s="211"/>
      <c r="AQ207" s="211"/>
      <c r="AR207" s="130"/>
      <c r="AS207" s="76"/>
    </row>
    <row r="208" spans="1:45" s="71" customFormat="1" x14ac:dyDescent="0.35">
      <c r="A208" s="171"/>
      <c r="B208" s="254" t="s">
        <v>400</v>
      </c>
      <c r="C208" s="132"/>
      <c r="D208" s="251"/>
      <c r="E208" s="210"/>
      <c r="F208" s="210"/>
      <c r="G208" s="210"/>
      <c r="H208" s="211"/>
      <c r="I208" s="210"/>
      <c r="J208" s="211"/>
      <c r="K208" s="210"/>
      <c r="L208" s="211"/>
      <c r="M208" s="211"/>
      <c r="N208" s="212"/>
      <c r="O208" s="213"/>
      <c r="P208" s="211"/>
      <c r="Q208" s="211"/>
      <c r="R208" s="211"/>
      <c r="S208" s="211"/>
      <c r="T208" s="211"/>
      <c r="U208" s="211"/>
      <c r="V208" s="211"/>
      <c r="W208" s="211"/>
      <c r="X208" s="255">
        <f t="shared" si="220"/>
        <v>0.80413917383188693</v>
      </c>
      <c r="Y208" s="255">
        <f t="shared" si="220"/>
        <v>0.86957414089868401</v>
      </c>
      <c r="Z208" s="255">
        <f t="shared" si="220"/>
        <v>0.83460009072226504</v>
      </c>
      <c r="AA208" s="255">
        <f t="shared" si="220"/>
        <v>0.83956815083342173</v>
      </c>
      <c r="AB208" s="255">
        <f t="shared" si="220"/>
        <v>0.81043038120168454</v>
      </c>
      <c r="AC208" s="211"/>
      <c r="AD208" s="132"/>
      <c r="AE208" s="211"/>
      <c r="AF208" s="211"/>
      <c r="AG208" s="211"/>
      <c r="AH208" s="211"/>
      <c r="AI208" s="211"/>
      <c r="AJ208" s="211"/>
      <c r="AK208" s="211"/>
      <c r="AL208" s="211"/>
      <c r="AM208" s="211"/>
      <c r="AN208" s="211"/>
      <c r="AO208" s="211"/>
      <c r="AP208" s="211"/>
      <c r="AQ208" s="211"/>
      <c r="AR208" s="130"/>
      <c r="AS208" s="76"/>
    </row>
    <row r="209" spans="1:45" s="71" customFormat="1" x14ac:dyDescent="0.35">
      <c r="A209" s="171"/>
      <c r="B209" s="72" t="s">
        <v>38</v>
      </c>
      <c r="C209" s="132"/>
      <c r="D209" s="210">
        <f t="shared" ref="D209:AB209" si="222">(C101+C198+D133-D101-D198)/(C101+C198+D133-D198)</f>
        <v>0.25198492850648874</v>
      </c>
      <c r="E209" s="210">
        <f t="shared" si="222"/>
        <v>0.1944051622380982</v>
      </c>
      <c r="F209" s="210">
        <f t="shared" si="222"/>
        <v>0.15390071141686648</v>
      </c>
      <c r="G209" s="210">
        <f t="shared" si="222"/>
        <v>0.10486297795100803</v>
      </c>
      <c r="H209" s="211">
        <f t="shared" si="222"/>
        <v>0.10384992281241291</v>
      </c>
      <c r="I209" s="210">
        <f t="shared" si="222"/>
        <v>8.7552374604678102E-2</v>
      </c>
      <c r="J209" s="211">
        <f t="shared" si="222"/>
        <v>9.8079196545133862E-2</v>
      </c>
      <c r="K209" s="210">
        <f t="shared" si="222"/>
        <v>0.12067591630686358</v>
      </c>
      <c r="L209" s="211">
        <f t="shared" si="222"/>
        <v>0.22563800388576619</v>
      </c>
      <c r="M209" s="211">
        <f t="shared" si="222"/>
        <v>0.30612543188945424</v>
      </c>
      <c r="N209" s="212">
        <f t="shared" si="222"/>
        <v>0.25141630039156304</v>
      </c>
      <c r="O209" s="213">
        <f t="shared" si="222"/>
        <v>0.23658224645817741</v>
      </c>
      <c r="P209" s="211">
        <f t="shared" si="222"/>
        <v>0.22283518677338698</v>
      </c>
      <c r="Q209" s="211">
        <f t="shared" si="222"/>
        <v>0.16663192023406853</v>
      </c>
      <c r="R209" s="211">
        <f t="shared" si="222"/>
        <v>0.11487561485546779</v>
      </c>
      <c r="S209" s="211">
        <f t="shared" si="222"/>
        <v>4.5854767520445254E-2</v>
      </c>
      <c r="T209" s="211">
        <f t="shared" si="222"/>
        <v>5.7023044474858245E-2</v>
      </c>
      <c r="U209" s="211">
        <f t="shared" si="222"/>
        <v>4.4432671109306557E-2</v>
      </c>
      <c r="V209" s="211">
        <f t="shared" si="222"/>
        <v>6.8321923351566824E-2</v>
      </c>
      <c r="W209" s="211">
        <f t="shared" si="222"/>
        <v>7.9853838672955743E-2</v>
      </c>
      <c r="X209" s="211">
        <f t="shared" si="222"/>
        <v>0.19628371839891351</v>
      </c>
      <c r="Y209" s="211">
        <f t="shared" si="222"/>
        <v>0.26972036118917192</v>
      </c>
      <c r="Z209" s="211">
        <f t="shared" si="222"/>
        <v>0.25964815596098217</v>
      </c>
      <c r="AA209" s="211">
        <f t="shared" si="222"/>
        <v>0.25702027802786681</v>
      </c>
      <c r="AB209" s="211">
        <f t="shared" si="222"/>
        <v>0.20913195442600166</v>
      </c>
      <c r="AC209" s="211"/>
      <c r="AD209" s="132"/>
      <c r="AE209" s="211">
        <f t="shared" ref="AE209:AQ209" si="223">P209-D209</f>
        <v>-2.9149741733101753E-2</v>
      </c>
      <c r="AF209" s="211">
        <f t="shared" si="223"/>
        <v>-2.7773242004029669E-2</v>
      </c>
      <c r="AG209" s="211">
        <f t="shared" si="223"/>
        <v>-3.9025096561398687E-2</v>
      </c>
      <c r="AH209" s="211">
        <f t="shared" si="223"/>
        <v>-5.9008210430562778E-2</v>
      </c>
      <c r="AI209" s="211">
        <f t="shared" si="223"/>
        <v>-4.6826878337554667E-2</v>
      </c>
      <c r="AJ209" s="211">
        <f t="shared" si="223"/>
        <v>-4.3119703495371545E-2</v>
      </c>
      <c r="AK209" s="211">
        <f t="shared" si="223"/>
        <v>-2.9757273193567038E-2</v>
      </c>
      <c r="AL209" s="211">
        <f t="shared" si="223"/>
        <v>-4.0822077633907841E-2</v>
      </c>
      <c r="AM209" s="211">
        <f t="shared" si="223"/>
        <v>-2.9354285486852677E-2</v>
      </c>
      <c r="AN209" s="211">
        <f t="shared" si="223"/>
        <v>-3.6405070700282316E-2</v>
      </c>
      <c r="AO209" s="211">
        <f t="shared" si="223"/>
        <v>8.2318555694191331E-3</v>
      </c>
      <c r="AP209" s="211">
        <f t="shared" si="223"/>
        <v>2.0438031569689402E-2</v>
      </c>
      <c r="AQ209" s="211">
        <f t="shared" si="223"/>
        <v>-1.3703232347385325E-2</v>
      </c>
      <c r="AR209" s="130"/>
      <c r="AS209" s="76"/>
    </row>
    <row r="210" spans="1:45" s="71" customFormat="1" x14ac:dyDescent="0.35">
      <c r="A210" s="171"/>
      <c r="B210" s="254" t="s">
        <v>399</v>
      </c>
      <c r="C210" s="132"/>
      <c r="D210" s="210"/>
      <c r="E210" s="210"/>
      <c r="F210" s="210"/>
      <c r="G210" s="210"/>
      <c r="H210" s="211"/>
      <c r="I210" s="210"/>
      <c r="J210" s="211"/>
      <c r="K210" s="210"/>
      <c r="L210" s="211"/>
      <c r="M210" s="211"/>
      <c r="N210" s="212"/>
      <c r="O210" s="213"/>
      <c r="P210" s="211"/>
      <c r="Q210" s="211"/>
      <c r="R210" s="211"/>
      <c r="S210" s="211"/>
      <c r="T210" s="211"/>
      <c r="U210" s="211"/>
      <c r="V210" s="211"/>
      <c r="W210" s="211"/>
      <c r="X210" s="255">
        <f t="shared" si="220"/>
        <v>0.19323234418940063</v>
      </c>
      <c r="Y210" s="255">
        <f t="shared" si="220"/>
        <v>0.26514296368946166</v>
      </c>
      <c r="Z210" s="255">
        <f t="shared" si="220"/>
        <v>0.25452921171349047</v>
      </c>
      <c r="AA210" s="255">
        <f t="shared" si="220"/>
        <v>0.25269227193009697</v>
      </c>
      <c r="AB210" s="255">
        <f t="shared" si="220"/>
        <v>0.20592492471762833</v>
      </c>
      <c r="AC210" s="211"/>
      <c r="AD210" s="132"/>
      <c r="AE210" s="211"/>
      <c r="AF210" s="211"/>
      <c r="AG210" s="211"/>
      <c r="AH210" s="211"/>
      <c r="AI210" s="211"/>
      <c r="AJ210" s="211"/>
      <c r="AK210" s="211"/>
      <c r="AL210" s="211"/>
      <c r="AM210" s="211"/>
      <c r="AN210" s="211"/>
      <c r="AO210" s="211"/>
      <c r="AP210" s="211"/>
      <c r="AQ210" s="211"/>
      <c r="AR210" s="130"/>
      <c r="AS210" s="76"/>
    </row>
    <row r="211" spans="1:45" s="71" customFormat="1" x14ac:dyDescent="0.35">
      <c r="A211" s="171"/>
      <c r="B211" s="254" t="s">
        <v>400</v>
      </c>
      <c r="C211" s="132"/>
      <c r="D211" s="210"/>
      <c r="E211" s="210"/>
      <c r="F211" s="210"/>
      <c r="G211" s="210"/>
      <c r="H211" s="211"/>
      <c r="I211" s="210"/>
      <c r="J211" s="211"/>
      <c r="K211" s="210"/>
      <c r="L211" s="211"/>
      <c r="M211" s="211"/>
      <c r="N211" s="212"/>
      <c r="O211" s="213"/>
      <c r="P211" s="211"/>
      <c r="Q211" s="211"/>
      <c r="R211" s="211"/>
      <c r="S211" s="211"/>
      <c r="T211" s="211"/>
      <c r="U211" s="211"/>
      <c r="V211" s="211"/>
      <c r="W211" s="211"/>
      <c r="X211" s="255">
        <f t="shared" si="220"/>
        <v>0.41518455151788425</v>
      </c>
      <c r="Y211" s="255">
        <f t="shared" si="220"/>
        <v>0.54278280114522093</v>
      </c>
      <c r="Z211" s="255">
        <f t="shared" si="220"/>
        <v>0.56057014560075069</v>
      </c>
      <c r="AA211" s="255">
        <f t="shared" si="220"/>
        <v>0.532007055143073</v>
      </c>
      <c r="AB211" s="255">
        <f t="shared" si="220"/>
        <v>0.43357842747632463</v>
      </c>
      <c r="AC211" s="211"/>
      <c r="AD211" s="132"/>
      <c r="AE211" s="211"/>
      <c r="AF211" s="211"/>
      <c r="AG211" s="211"/>
      <c r="AH211" s="211"/>
      <c r="AI211" s="211"/>
      <c r="AJ211" s="211"/>
      <c r="AK211" s="211"/>
      <c r="AL211" s="211"/>
      <c r="AM211" s="211"/>
      <c r="AN211" s="211"/>
      <c r="AO211" s="211"/>
      <c r="AP211" s="211"/>
      <c r="AQ211" s="211"/>
      <c r="AR211" s="130"/>
      <c r="AS211" s="76"/>
    </row>
    <row r="212" spans="1:45" s="71" customFormat="1" x14ac:dyDescent="0.35">
      <c r="A212" s="171"/>
      <c r="B212" s="72" t="s">
        <v>39</v>
      </c>
      <c r="C212" s="132"/>
      <c r="D212" s="210">
        <f t="shared" ref="D212:AB212" si="224">(C104+C201+D136-D104-D201)/(C104+C201+D136-D201)</f>
        <v>0.78354862185985752</v>
      </c>
      <c r="E212" s="210">
        <f t="shared" si="224"/>
        <v>0.78679169062576493</v>
      </c>
      <c r="F212" s="210">
        <f t="shared" si="224"/>
        <v>0.69702341292933878</v>
      </c>
      <c r="G212" s="210">
        <f t="shared" si="224"/>
        <v>0.70532853711834298</v>
      </c>
      <c r="H212" s="211">
        <f t="shared" si="224"/>
        <v>0.72820805261165367</v>
      </c>
      <c r="I212" s="210">
        <f t="shared" si="224"/>
        <v>0.71720203472723321</v>
      </c>
      <c r="J212" s="211">
        <f t="shared" si="224"/>
        <v>0.7770593539016426</v>
      </c>
      <c r="K212" s="210">
        <f t="shared" si="224"/>
        <v>0.77434177143225802</v>
      </c>
      <c r="L212" s="211">
        <f t="shared" si="224"/>
        <v>0.90822982518094619</v>
      </c>
      <c r="M212" s="211">
        <f t="shared" si="224"/>
        <v>0.88430141428523823</v>
      </c>
      <c r="N212" s="212">
        <f t="shared" si="224"/>
        <v>0.79379184741440467</v>
      </c>
      <c r="O212" s="213">
        <f t="shared" si="224"/>
        <v>0.7935223140706914</v>
      </c>
      <c r="P212" s="211">
        <f t="shared" si="224"/>
        <v>0.63389828515898039</v>
      </c>
      <c r="Q212" s="211">
        <f t="shared" si="224"/>
        <v>0.6965882038746386</v>
      </c>
      <c r="R212" s="211">
        <f t="shared" si="224"/>
        <v>0.57046598523894299</v>
      </c>
      <c r="S212" s="211">
        <f t="shared" si="224"/>
        <v>0.52500001963363585</v>
      </c>
      <c r="T212" s="211">
        <f t="shared" si="224"/>
        <v>0.44930691600868944</v>
      </c>
      <c r="U212" s="211">
        <f t="shared" si="224"/>
        <v>0.47819099485325117</v>
      </c>
      <c r="V212" s="211">
        <f t="shared" si="224"/>
        <v>0.50306558122795286</v>
      </c>
      <c r="W212" s="211">
        <f t="shared" si="224"/>
        <v>0.60904983469286089</v>
      </c>
      <c r="X212" s="211">
        <f t="shared" si="224"/>
        <v>0.72525022495653235</v>
      </c>
      <c r="Y212" s="211">
        <f t="shared" si="224"/>
        <v>0.76952133488132191</v>
      </c>
      <c r="Z212" s="211">
        <f t="shared" si="224"/>
        <v>0.78269878966879036</v>
      </c>
      <c r="AA212" s="211">
        <f t="shared" si="224"/>
        <v>0.83226800112336097</v>
      </c>
      <c r="AB212" s="211">
        <f t="shared" si="224"/>
        <v>0.7709827113123402</v>
      </c>
      <c r="AC212" s="211"/>
      <c r="AD212" s="132"/>
      <c r="AE212" s="211">
        <f t="shared" ref="AE212:AQ214" si="225">P212-D212</f>
        <v>-0.14965033670087713</v>
      </c>
      <c r="AF212" s="211">
        <f t="shared" si="225"/>
        <v>-9.0203486751126327E-2</v>
      </c>
      <c r="AG212" s="211">
        <f t="shared" si="225"/>
        <v>-0.1265574276903958</v>
      </c>
      <c r="AH212" s="211">
        <f t="shared" si="225"/>
        <v>-0.18032851748470713</v>
      </c>
      <c r="AI212" s="211">
        <f t="shared" si="225"/>
        <v>-0.27890113660296423</v>
      </c>
      <c r="AJ212" s="211">
        <f t="shared" si="225"/>
        <v>-0.23901103987398203</v>
      </c>
      <c r="AK212" s="211">
        <f t="shared" si="225"/>
        <v>-0.27399377267368974</v>
      </c>
      <c r="AL212" s="211">
        <f t="shared" si="225"/>
        <v>-0.16529193673939713</v>
      </c>
      <c r="AM212" s="211">
        <f t="shared" si="225"/>
        <v>-0.18297960022441384</v>
      </c>
      <c r="AN212" s="211">
        <f t="shared" si="225"/>
        <v>-0.11478007940391632</v>
      </c>
      <c r="AO212" s="211">
        <f t="shared" si="225"/>
        <v>-1.109305774561431E-2</v>
      </c>
      <c r="AP212" s="211">
        <f t="shared" si="225"/>
        <v>3.8745687052669564E-2</v>
      </c>
      <c r="AQ212" s="211">
        <f t="shared" si="225"/>
        <v>0.13708442615335981</v>
      </c>
      <c r="AR212" s="130"/>
      <c r="AS212" s="76"/>
    </row>
    <row r="213" spans="1:45" s="71" customFormat="1" x14ac:dyDescent="0.35">
      <c r="A213" s="171"/>
      <c r="B213" s="72" t="s">
        <v>40</v>
      </c>
      <c r="C213" s="132"/>
      <c r="D213" s="210">
        <f t="shared" ref="D213:AB213" si="226">(C105+C202+D137-D105-D202)/(C105+C202+D137-D202)</f>
        <v>0.75237096487029054</v>
      </c>
      <c r="E213" s="210">
        <f t="shared" si="226"/>
        <v>0.74632014816657055</v>
      </c>
      <c r="F213" s="210">
        <f t="shared" si="226"/>
        <v>0.69988562374264462</v>
      </c>
      <c r="G213" s="210">
        <f t="shared" si="226"/>
        <v>0.57956635703909232</v>
      </c>
      <c r="H213" s="211">
        <f t="shared" si="226"/>
        <v>0.48552635815650064</v>
      </c>
      <c r="I213" s="210">
        <f t="shared" si="226"/>
        <v>0.46634907135580689</v>
      </c>
      <c r="J213" s="211">
        <f t="shared" si="226"/>
        <v>0.5715065030498151</v>
      </c>
      <c r="K213" s="210">
        <f t="shared" si="226"/>
        <v>0.58870355233164928</v>
      </c>
      <c r="L213" s="211">
        <f t="shared" si="226"/>
        <v>0.64472015262855553</v>
      </c>
      <c r="M213" s="211">
        <f t="shared" si="226"/>
        <v>0.82221237366662947</v>
      </c>
      <c r="N213" s="212">
        <f t="shared" si="226"/>
        <v>0.76770886876332867</v>
      </c>
      <c r="O213" s="213">
        <f t="shared" si="226"/>
        <v>0.76101883519500668</v>
      </c>
      <c r="P213" s="211">
        <f t="shared" si="226"/>
        <v>0.64868608718043874</v>
      </c>
      <c r="Q213" s="211">
        <f t="shared" si="226"/>
        <v>0.6799815026601026</v>
      </c>
      <c r="R213" s="211">
        <f t="shared" si="226"/>
        <v>0.59199050565569022</v>
      </c>
      <c r="S213" s="211">
        <f t="shared" si="226"/>
        <v>0.58354116869700579</v>
      </c>
      <c r="T213" s="211">
        <f t="shared" si="226"/>
        <v>0.45964409853090188</v>
      </c>
      <c r="U213" s="211">
        <f t="shared" si="226"/>
        <v>0.48957106497341107</v>
      </c>
      <c r="V213" s="211">
        <f t="shared" si="226"/>
        <v>0.68972888966873047</v>
      </c>
      <c r="W213" s="211">
        <f t="shared" si="226"/>
        <v>0.58470893243845379</v>
      </c>
      <c r="X213" s="211">
        <f t="shared" si="226"/>
        <v>0.72971456246119737</v>
      </c>
      <c r="Y213" s="211">
        <f t="shared" si="226"/>
        <v>0.75152488410502771</v>
      </c>
      <c r="Z213" s="211">
        <f t="shared" si="226"/>
        <v>0.74862410283132719</v>
      </c>
      <c r="AA213" s="211">
        <f t="shared" si="226"/>
        <v>0.82110199855221599</v>
      </c>
      <c r="AB213" s="211">
        <f t="shared" si="226"/>
        <v>0.82484562796461802</v>
      </c>
      <c r="AC213" s="211"/>
      <c r="AD213" s="132"/>
      <c r="AE213" s="211">
        <f t="shared" si="225"/>
        <v>-0.1036848776898518</v>
      </c>
      <c r="AF213" s="211">
        <f t="shared" si="225"/>
        <v>-6.6338645506467953E-2</v>
      </c>
      <c r="AG213" s="211">
        <f t="shared" si="225"/>
        <v>-0.1078951180869544</v>
      </c>
      <c r="AH213" s="211">
        <f t="shared" si="225"/>
        <v>3.9748116579134685E-3</v>
      </c>
      <c r="AI213" s="211">
        <f t="shared" si="225"/>
        <v>-2.5882259625598758E-2</v>
      </c>
      <c r="AJ213" s="211">
        <f t="shared" si="225"/>
        <v>2.3221993617604186E-2</v>
      </c>
      <c r="AK213" s="211">
        <f t="shared" si="225"/>
        <v>0.11822238661891538</v>
      </c>
      <c r="AL213" s="211">
        <f t="shared" si="225"/>
        <v>-3.9946198931954946E-3</v>
      </c>
      <c r="AM213" s="211">
        <f t="shared" si="225"/>
        <v>8.4994409832641837E-2</v>
      </c>
      <c r="AN213" s="211">
        <f t="shared" si="225"/>
        <v>-7.0687489561601757E-2</v>
      </c>
      <c r="AO213" s="211">
        <f t="shared" si="225"/>
        <v>-1.908476593200148E-2</v>
      </c>
      <c r="AP213" s="211">
        <f t="shared" si="225"/>
        <v>6.0083163357209313E-2</v>
      </c>
      <c r="AQ213" s="211">
        <f t="shared" si="225"/>
        <v>0.17615954078417928</v>
      </c>
      <c r="AR213" s="130"/>
      <c r="AS213" s="76"/>
    </row>
    <row r="214" spans="1:45" s="71" customFormat="1" x14ac:dyDescent="0.35">
      <c r="A214" s="171"/>
      <c r="B214" s="72" t="s">
        <v>41</v>
      </c>
      <c r="C214" s="132"/>
      <c r="D214" s="210">
        <f t="shared" ref="D214:AB214" si="227">(C106+C203+D138-D106-D203)/(C106+C203+D138-D203)</f>
        <v>0.83693711794431502</v>
      </c>
      <c r="E214" s="210">
        <f t="shared" si="227"/>
        <v>0.78625377546100617</v>
      </c>
      <c r="F214" s="210">
        <f t="shared" si="227"/>
        <v>0.84728575660174998</v>
      </c>
      <c r="G214" s="210">
        <f t="shared" si="227"/>
        <v>0.76473608986946517</v>
      </c>
      <c r="H214" s="211">
        <f t="shared" si="227"/>
        <v>0.90992749052651289</v>
      </c>
      <c r="I214" s="210">
        <f t="shared" si="227"/>
        <v>0.89662824368739535</v>
      </c>
      <c r="J214" s="211">
        <f t="shared" si="227"/>
        <v>0.93304175188887162</v>
      </c>
      <c r="K214" s="210">
        <f t="shared" si="227"/>
        <v>0.8412005518120268</v>
      </c>
      <c r="L214" s="211">
        <f t="shared" si="227"/>
        <v>0.87346688178956444</v>
      </c>
      <c r="M214" s="211">
        <f t="shared" si="227"/>
        <v>0.931175263017196</v>
      </c>
      <c r="N214" s="212">
        <f t="shared" si="227"/>
        <v>0.88363987228937202</v>
      </c>
      <c r="O214" s="213">
        <f t="shared" si="227"/>
        <v>0.80526017830413477</v>
      </c>
      <c r="P214" s="211">
        <f t="shared" si="227"/>
        <v>0.77990162277396791</v>
      </c>
      <c r="Q214" s="211">
        <f t="shared" si="227"/>
        <v>0.8574533420807231</v>
      </c>
      <c r="R214" s="211">
        <f t="shared" si="227"/>
        <v>0.84465175166703355</v>
      </c>
      <c r="S214" s="211">
        <f t="shared" si="227"/>
        <v>0.80420675453910007</v>
      </c>
      <c r="T214" s="211">
        <f t="shared" si="227"/>
        <v>0.57868226252761645</v>
      </c>
      <c r="U214" s="211">
        <f t="shared" si="227"/>
        <v>0.74055072876245698</v>
      </c>
      <c r="V214" s="211">
        <f t="shared" si="227"/>
        <v>0.69155652493905151</v>
      </c>
      <c r="W214" s="211">
        <f t="shared" si="227"/>
        <v>0.7113363842250342</v>
      </c>
      <c r="X214" s="211">
        <f t="shared" si="227"/>
        <v>0.77880200538253219</v>
      </c>
      <c r="Y214" s="211">
        <f t="shared" si="227"/>
        <v>0.8224965748032651</v>
      </c>
      <c r="Z214" s="211">
        <f t="shared" si="227"/>
        <v>0.77368752917364547</v>
      </c>
      <c r="AA214" s="211">
        <f t="shared" si="227"/>
        <v>0.8247748233467197</v>
      </c>
      <c r="AB214" s="211">
        <f t="shared" si="227"/>
        <v>0.82137204478035353</v>
      </c>
      <c r="AC214" s="211"/>
      <c r="AD214" s="132"/>
      <c r="AE214" s="211">
        <f t="shared" si="225"/>
        <v>-5.7035495170347117E-2</v>
      </c>
      <c r="AF214" s="211">
        <f t="shared" si="225"/>
        <v>7.1199566619716936E-2</v>
      </c>
      <c r="AG214" s="211">
        <f t="shared" si="225"/>
        <v>-2.6340049347164385E-3</v>
      </c>
      <c r="AH214" s="211">
        <f t="shared" si="225"/>
        <v>3.9470664669634892E-2</v>
      </c>
      <c r="AI214" s="211">
        <f t="shared" si="225"/>
        <v>-0.33124522799889644</v>
      </c>
      <c r="AJ214" s="211">
        <f t="shared" si="225"/>
        <v>-0.15607751492493838</v>
      </c>
      <c r="AK214" s="211">
        <f t="shared" si="225"/>
        <v>-0.24148522694982011</v>
      </c>
      <c r="AL214" s="211">
        <f t="shared" si="225"/>
        <v>-0.1298641675869926</v>
      </c>
      <c r="AM214" s="211">
        <f t="shared" si="225"/>
        <v>-9.466487640703225E-2</v>
      </c>
      <c r="AN214" s="211">
        <f t="shared" si="225"/>
        <v>-0.1086786882139309</v>
      </c>
      <c r="AO214" s="211">
        <f t="shared" si="225"/>
        <v>-0.10995234311572655</v>
      </c>
      <c r="AP214" s="211">
        <f t="shared" si="225"/>
        <v>1.9514645042584933E-2</v>
      </c>
      <c r="AQ214" s="211">
        <f t="shared" si="225"/>
        <v>4.1470422006385621E-2</v>
      </c>
      <c r="AR214" s="130"/>
      <c r="AS214" s="76"/>
    </row>
    <row r="215" spans="1:45" s="87" customFormat="1" ht="15" thickBot="1" x14ac:dyDescent="0.4">
      <c r="A215" s="172"/>
      <c r="B215" s="133" t="s">
        <v>42</v>
      </c>
      <c r="C215" s="134"/>
      <c r="D215" s="214">
        <f t="shared" ref="D215:AB215" si="228">(C107+C204+D139-D107-D204)/(C107+C204+D139-D204)</f>
        <v>0.60490017993053757</v>
      </c>
      <c r="E215" s="214">
        <f t="shared" si="228"/>
        <v>0.56465523032221965</v>
      </c>
      <c r="F215" s="214">
        <f t="shared" si="228"/>
        <v>0.44476043113614078</v>
      </c>
      <c r="G215" s="214">
        <f t="shared" si="228"/>
        <v>0.37261640417226799</v>
      </c>
      <c r="H215" s="215">
        <f t="shared" si="228"/>
        <v>0.39634825275027019</v>
      </c>
      <c r="I215" s="214">
        <f t="shared" si="228"/>
        <v>0.36518514923469492</v>
      </c>
      <c r="J215" s="215">
        <f t="shared" si="228"/>
        <v>0.41946773675488486</v>
      </c>
      <c r="K215" s="214">
        <f t="shared" si="228"/>
        <v>0.5040581570764171</v>
      </c>
      <c r="L215" s="215">
        <f t="shared" si="228"/>
        <v>0.6670018844886576</v>
      </c>
      <c r="M215" s="215">
        <f t="shared" si="228"/>
        <v>0.72713110652429291</v>
      </c>
      <c r="N215" s="216">
        <f t="shared" si="228"/>
        <v>0.66005111530406846</v>
      </c>
      <c r="O215" s="217">
        <f t="shared" si="228"/>
        <v>0.63942570911029617</v>
      </c>
      <c r="P215" s="215">
        <f t="shared" si="228"/>
        <v>0.55533844038506652</v>
      </c>
      <c r="Q215" s="215">
        <f t="shared" si="228"/>
        <v>0.54925738965891635</v>
      </c>
      <c r="R215" s="215">
        <f t="shared" si="228"/>
        <v>0.39595731815837931</v>
      </c>
      <c r="S215" s="215">
        <f t="shared" si="228"/>
        <v>0.34171599114318757</v>
      </c>
      <c r="T215" s="215">
        <f t="shared" si="228"/>
        <v>0.25614609323496551</v>
      </c>
      <c r="U215" s="215">
        <f t="shared" si="228"/>
        <v>0.27181379811486567</v>
      </c>
      <c r="V215" s="215">
        <f t="shared" si="228"/>
        <v>0.30763262375853517</v>
      </c>
      <c r="W215" s="215">
        <f t="shared" si="228"/>
        <v>0.38476722328311846</v>
      </c>
      <c r="X215" s="215">
        <f t="shared" si="228"/>
        <v>0.53925406408711007</v>
      </c>
      <c r="Y215" s="215">
        <f t="shared" si="228"/>
        <v>0.65066411673763347</v>
      </c>
      <c r="Z215" s="215">
        <f t="shared" si="228"/>
        <v>0.63796241664153508</v>
      </c>
      <c r="AA215" s="215">
        <f t="shared" si="228"/>
        <v>0.65421303593088387</v>
      </c>
      <c r="AB215" s="215">
        <f t="shared" si="228"/>
        <v>0.58196952355471632</v>
      </c>
      <c r="AC215" s="215"/>
      <c r="AD215" s="134"/>
      <c r="AE215" s="215">
        <f>P215-D215</f>
        <v>-4.9561739545471051E-2</v>
      </c>
      <c r="AF215" s="215">
        <f t="shared" ref="AF215" si="229">Q215-E215</f>
        <v>-1.5397840663303297E-2</v>
      </c>
      <c r="AG215" s="215">
        <f t="shared" ref="AG215" si="230">R215-F215</f>
        <v>-4.8803112977761465E-2</v>
      </c>
      <c r="AH215" s="215">
        <f t="shared" ref="AH215" si="231">S215-G215</f>
        <v>-3.090041302908042E-2</v>
      </c>
      <c r="AI215" s="215">
        <f t="shared" ref="AI215:AQ215" si="232">T215-H215</f>
        <v>-0.14020215951530468</v>
      </c>
      <c r="AJ215" s="215">
        <f t="shared" si="232"/>
        <v>-9.3371351119829249E-2</v>
      </c>
      <c r="AK215" s="215">
        <f t="shared" si="232"/>
        <v>-0.11183511299634968</v>
      </c>
      <c r="AL215" s="215">
        <f t="shared" si="232"/>
        <v>-0.11929093379329864</v>
      </c>
      <c r="AM215" s="215">
        <f t="shared" si="232"/>
        <v>-0.12774782040154753</v>
      </c>
      <c r="AN215" s="215">
        <f t="shared" si="232"/>
        <v>-7.6466989786659445E-2</v>
      </c>
      <c r="AO215" s="215">
        <f t="shared" si="232"/>
        <v>-2.2088698662533379E-2</v>
      </c>
      <c r="AP215" s="215">
        <f t="shared" si="232"/>
        <v>1.4787326820587698E-2</v>
      </c>
      <c r="AQ215" s="215">
        <f t="shared" si="232"/>
        <v>2.6631083169649794E-2</v>
      </c>
      <c r="AR215" s="137"/>
      <c r="AS215" s="134"/>
    </row>
    <row r="216" spans="1:45" ht="15" thickTop="1" x14ac:dyDescent="0.35">
      <c r="A216" s="171"/>
    </row>
    <row r="217" spans="1:45" x14ac:dyDescent="0.35">
      <c r="B217" s="1" t="s">
        <v>24</v>
      </c>
    </row>
    <row r="218" spans="1:45" x14ac:dyDescent="0.35">
      <c r="B218" s="38" t="s">
        <v>318</v>
      </c>
    </row>
    <row r="219" spans="1:45" x14ac:dyDescent="0.35">
      <c r="B219" s="2" t="s">
        <v>319</v>
      </c>
    </row>
    <row r="221" spans="1:45" x14ac:dyDescent="0.35">
      <c r="B221" s="39" t="s">
        <v>23</v>
      </c>
    </row>
    <row r="222" spans="1:45" x14ac:dyDescent="0.35">
      <c r="B222" s="2" t="s">
        <v>25</v>
      </c>
    </row>
    <row r="223" spans="1:45" x14ac:dyDescent="0.35">
      <c r="B223" s="2" t="s">
        <v>26</v>
      </c>
    </row>
    <row r="224" spans="1:45" x14ac:dyDescent="0.35">
      <c r="B224" s="2" t="s">
        <v>27</v>
      </c>
    </row>
    <row r="225" spans="2:2" x14ac:dyDescent="0.35">
      <c r="B225" s="2" t="s">
        <v>28</v>
      </c>
    </row>
  </sheetData>
  <mergeCells count="2">
    <mergeCell ref="B1:AE1"/>
    <mergeCell ref="AD7:AR7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3D877-2C70-4C7C-A171-6170651A81E7}">
  <dimension ref="A1:K126"/>
  <sheetViews>
    <sheetView topLeftCell="A85" workbookViewId="0">
      <selection activeCell="I15" sqref="I15"/>
    </sheetView>
  </sheetViews>
  <sheetFormatPr defaultRowHeight="14.5" x14ac:dyDescent="0.35"/>
  <cols>
    <col min="2" max="2" width="11.7265625" style="174" customWidth="1"/>
    <col min="5" max="5" width="14.7265625" customWidth="1"/>
    <col min="6" max="6" width="27.453125" customWidth="1"/>
    <col min="9" max="9" width="24.453125" bestFit="1" customWidth="1"/>
    <col min="10" max="10" width="15.36328125" bestFit="1" customWidth="1"/>
    <col min="11" max="11" width="9.453125" bestFit="1" customWidth="1"/>
    <col min="12" max="12" width="10" bestFit="1" customWidth="1"/>
    <col min="13" max="13" width="9.1796875" bestFit="1" customWidth="1"/>
    <col min="14" max="14" width="12.1796875" bestFit="1" customWidth="1"/>
    <col min="15" max="15" width="11.26953125" bestFit="1" customWidth="1"/>
  </cols>
  <sheetData>
    <row r="1" spans="1:11" x14ac:dyDescent="0.35">
      <c r="A1" t="s">
        <v>78</v>
      </c>
      <c r="B1" s="174" t="s">
        <v>47</v>
      </c>
      <c r="C1" t="s">
        <v>48</v>
      </c>
      <c r="D1" t="s">
        <v>49</v>
      </c>
      <c r="E1" t="s">
        <v>76</v>
      </c>
      <c r="F1" t="s">
        <v>95</v>
      </c>
      <c r="G1" t="s">
        <v>96</v>
      </c>
    </row>
    <row r="2" spans="1:11" x14ac:dyDescent="0.35">
      <c r="A2" t="s">
        <v>69</v>
      </c>
      <c r="B2" s="174">
        <v>44317</v>
      </c>
      <c r="C2" t="s">
        <v>66</v>
      </c>
      <c r="D2" t="s">
        <v>54</v>
      </c>
      <c r="E2">
        <v>12632</v>
      </c>
      <c r="F2" t="str">
        <f t="shared" ref="F2:F65" si="0">TRIM(MID(D2,3,50))</f>
        <v>Medium C&amp;I</v>
      </c>
      <c r="G2">
        <f t="shared" ref="G2:G65" si="1">VALUE(TRIM(MID(A2,6,2)))</f>
        <v>1</v>
      </c>
      <c r="I2" s="175" t="s">
        <v>77</v>
      </c>
      <c r="J2" s="175" t="s">
        <v>57</v>
      </c>
    </row>
    <row r="3" spans="1:11" x14ac:dyDescent="0.35">
      <c r="A3" t="s">
        <v>69</v>
      </c>
      <c r="B3" s="174">
        <v>44317</v>
      </c>
      <c r="C3" t="s">
        <v>66</v>
      </c>
      <c r="D3" t="s">
        <v>98</v>
      </c>
      <c r="E3">
        <v>610989</v>
      </c>
      <c r="F3" t="str">
        <f t="shared" si="0"/>
        <v>Residential</v>
      </c>
      <c r="G3">
        <f t="shared" si="1"/>
        <v>1</v>
      </c>
      <c r="J3" s="174">
        <v>44317</v>
      </c>
    </row>
    <row r="4" spans="1:11" x14ac:dyDescent="0.35">
      <c r="A4" t="s">
        <v>69</v>
      </c>
      <c r="B4" s="174">
        <v>44317</v>
      </c>
      <c r="C4" t="s">
        <v>67</v>
      </c>
      <c r="D4" t="s">
        <v>54</v>
      </c>
      <c r="E4">
        <v>598</v>
      </c>
      <c r="F4" t="str">
        <f t="shared" si="0"/>
        <v>Medium C&amp;I</v>
      </c>
      <c r="G4">
        <f t="shared" si="1"/>
        <v>1</v>
      </c>
      <c r="I4" s="175" t="s">
        <v>58</v>
      </c>
      <c r="J4" t="s">
        <v>66</v>
      </c>
      <c r="K4" t="s">
        <v>67</v>
      </c>
    </row>
    <row r="5" spans="1:11" x14ac:dyDescent="0.35">
      <c r="A5" t="s">
        <v>69</v>
      </c>
      <c r="B5" s="174">
        <v>44317</v>
      </c>
      <c r="C5" t="s">
        <v>66</v>
      </c>
      <c r="D5" t="s">
        <v>55</v>
      </c>
      <c r="E5">
        <v>9373</v>
      </c>
      <c r="F5" t="str">
        <f t="shared" si="0"/>
        <v>Large C&amp;I</v>
      </c>
      <c r="G5">
        <f t="shared" si="1"/>
        <v>1</v>
      </c>
      <c r="I5" s="176">
        <v>1</v>
      </c>
      <c r="J5" s="177"/>
      <c r="K5" s="177"/>
    </row>
    <row r="6" spans="1:11" x14ac:dyDescent="0.35">
      <c r="A6" t="s">
        <v>69</v>
      </c>
      <c r="B6" s="174">
        <v>44317</v>
      </c>
      <c r="C6" t="s">
        <v>66</v>
      </c>
      <c r="D6" t="s">
        <v>53</v>
      </c>
      <c r="E6">
        <v>37353</v>
      </c>
      <c r="F6" t="str">
        <f t="shared" si="0"/>
        <v>Small C&amp;I</v>
      </c>
      <c r="G6">
        <f t="shared" si="1"/>
        <v>1</v>
      </c>
      <c r="I6" s="178" t="s">
        <v>41</v>
      </c>
      <c r="J6" s="177">
        <v>9373</v>
      </c>
      <c r="K6" s="177">
        <v>124</v>
      </c>
    </row>
    <row r="7" spans="1:11" x14ac:dyDescent="0.35">
      <c r="A7" t="s">
        <v>69</v>
      </c>
      <c r="B7" s="174">
        <v>44317</v>
      </c>
      <c r="C7" t="s">
        <v>67</v>
      </c>
      <c r="D7" t="s">
        <v>55</v>
      </c>
      <c r="E7">
        <v>124</v>
      </c>
      <c r="F7" t="str">
        <f t="shared" si="0"/>
        <v>Large C&amp;I</v>
      </c>
      <c r="G7">
        <f t="shared" si="1"/>
        <v>1</v>
      </c>
      <c r="I7" s="178" t="s">
        <v>38</v>
      </c>
      <c r="J7" s="177">
        <v>59660</v>
      </c>
      <c r="K7" s="177">
        <v>13358</v>
      </c>
    </row>
    <row r="8" spans="1:11" x14ac:dyDescent="0.35">
      <c r="A8" t="s">
        <v>69</v>
      </c>
      <c r="B8" s="174">
        <v>44317</v>
      </c>
      <c r="C8" t="s">
        <v>67</v>
      </c>
      <c r="D8" t="s">
        <v>98</v>
      </c>
      <c r="E8">
        <v>183947</v>
      </c>
      <c r="F8" t="str">
        <f t="shared" si="0"/>
        <v>Residential</v>
      </c>
      <c r="G8">
        <f t="shared" si="1"/>
        <v>1</v>
      </c>
      <c r="I8" s="178" t="s">
        <v>40</v>
      </c>
      <c r="J8" s="177">
        <v>12632</v>
      </c>
      <c r="K8" s="177">
        <v>598</v>
      </c>
    </row>
    <row r="9" spans="1:11" x14ac:dyDescent="0.35">
      <c r="A9" t="s">
        <v>69</v>
      </c>
      <c r="B9" s="174">
        <v>44317</v>
      </c>
      <c r="C9" t="s">
        <v>67</v>
      </c>
      <c r="D9" t="s">
        <v>99</v>
      </c>
      <c r="E9">
        <v>13358</v>
      </c>
      <c r="F9" t="str">
        <f t="shared" si="0"/>
        <v>Low Income Residential</v>
      </c>
      <c r="G9">
        <f t="shared" si="1"/>
        <v>1</v>
      </c>
      <c r="I9" s="178" t="s">
        <v>37</v>
      </c>
      <c r="J9" s="177">
        <v>610989</v>
      </c>
      <c r="K9" s="177">
        <v>183947</v>
      </c>
    </row>
    <row r="10" spans="1:11" x14ac:dyDescent="0.35">
      <c r="A10" t="s">
        <v>69</v>
      </c>
      <c r="B10" s="174">
        <v>44317</v>
      </c>
      <c r="C10" t="s">
        <v>67</v>
      </c>
      <c r="D10" t="s">
        <v>53</v>
      </c>
      <c r="E10">
        <v>18603</v>
      </c>
      <c r="F10" t="str">
        <f t="shared" si="0"/>
        <v>Small C&amp;I</v>
      </c>
      <c r="G10">
        <f t="shared" si="1"/>
        <v>1</v>
      </c>
      <c r="I10" s="178" t="s">
        <v>39</v>
      </c>
      <c r="J10" s="177">
        <v>37353</v>
      </c>
      <c r="K10" s="177">
        <v>18603</v>
      </c>
    </row>
    <row r="11" spans="1:11" x14ac:dyDescent="0.35">
      <c r="A11" t="s">
        <v>69</v>
      </c>
      <c r="B11" s="174">
        <v>44317</v>
      </c>
      <c r="C11" t="s">
        <v>66</v>
      </c>
      <c r="D11" t="s">
        <v>70</v>
      </c>
      <c r="E11">
        <v>89</v>
      </c>
      <c r="F11" t="str">
        <f t="shared" si="0"/>
        <v>HER</v>
      </c>
      <c r="G11">
        <f t="shared" si="1"/>
        <v>1</v>
      </c>
      <c r="I11" s="176">
        <v>2</v>
      </c>
      <c r="J11" s="177"/>
      <c r="K11" s="177"/>
    </row>
    <row r="12" spans="1:11" x14ac:dyDescent="0.35">
      <c r="A12" t="s">
        <v>69</v>
      </c>
      <c r="B12" s="174">
        <v>44317</v>
      </c>
      <c r="C12" t="s">
        <v>66</v>
      </c>
      <c r="D12" t="s">
        <v>99</v>
      </c>
      <c r="E12">
        <v>59660</v>
      </c>
      <c r="F12" t="str">
        <f t="shared" si="0"/>
        <v>Low Income Residential</v>
      </c>
      <c r="G12">
        <f t="shared" si="1"/>
        <v>1</v>
      </c>
      <c r="I12" s="178" t="s">
        <v>41</v>
      </c>
      <c r="J12" s="177">
        <v>1628</v>
      </c>
      <c r="K12" s="177">
        <v>13</v>
      </c>
    </row>
    <row r="13" spans="1:11" x14ac:dyDescent="0.35">
      <c r="A13" t="s">
        <v>69</v>
      </c>
      <c r="B13" s="174">
        <v>44317</v>
      </c>
      <c r="C13" t="s">
        <v>67</v>
      </c>
      <c r="D13" t="s">
        <v>70</v>
      </c>
      <c r="E13">
        <v>42</v>
      </c>
      <c r="F13" t="str">
        <f t="shared" si="0"/>
        <v>HER</v>
      </c>
      <c r="G13">
        <f t="shared" si="1"/>
        <v>1</v>
      </c>
      <c r="I13" s="178" t="s">
        <v>38</v>
      </c>
      <c r="J13" s="177">
        <v>27643</v>
      </c>
      <c r="K13" s="177">
        <v>5426</v>
      </c>
    </row>
    <row r="14" spans="1:11" x14ac:dyDescent="0.35">
      <c r="A14" t="s">
        <v>71</v>
      </c>
      <c r="B14" s="174">
        <v>44317</v>
      </c>
      <c r="C14" t="s">
        <v>67</v>
      </c>
      <c r="D14" t="s">
        <v>55</v>
      </c>
      <c r="E14">
        <v>13</v>
      </c>
      <c r="F14" t="str">
        <f t="shared" si="0"/>
        <v>Large C&amp;I</v>
      </c>
      <c r="G14">
        <f t="shared" si="1"/>
        <v>2</v>
      </c>
      <c r="I14" s="178" t="s">
        <v>40</v>
      </c>
      <c r="J14" s="177">
        <v>1978</v>
      </c>
      <c r="K14" s="177">
        <v>84</v>
      </c>
    </row>
    <row r="15" spans="1:11" x14ac:dyDescent="0.35">
      <c r="A15" t="s">
        <v>71</v>
      </c>
      <c r="B15" s="174">
        <v>44317</v>
      </c>
      <c r="C15" t="s">
        <v>67</v>
      </c>
      <c r="D15" t="s">
        <v>54</v>
      </c>
      <c r="E15">
        <v>84</v>
      </c>
      <c r="F15" t="str">
        <f t="shared" si="0"/>
        <v>Medium C&amp;I</v>
      </c>
      <c r="G15">
        <f t="shared" si="1"/>
        <v>2</v>
      </c>
      <c r="I15" s="178" t="s">
        <v>37</v>
      </c>
      <c r="J15" s="177">
        <v>103735</v>
      </c>
      <c r="K15" s="177">
        <v>23581</v>
      </c>
    </row>
    <row r="16" spans="1:11" x14ac:dyDescent="0.35">
      <c r="A16" t="s">
        <v>71</v>
      </c>
      <c r="B16" s="174">
        <v>44317</v>
      </c>
      <c r="C16" t="s">
        <v>66</v>
      </c>
      <c r="D16" t="s">
        <v>53</v>
      </c>
      <c r="E16">
        <v>6140</v>
      </c>
      <c r="F16" t="str">
        <f t="shared" si="0"/>
        <v>Small C&amp;I</v>
      </c>
      <c r="G16">
        <f t="shared" si="1"/>
        <v>2</v>
      </c>
      <c r="I16" s="178" t="s">
        <v>39</v>
      </c>
      <c r="J16" s="177">
        <v>6140</v>
      </c>
      <c r="K16" s="177">
        <v>2564</v>
      </c>
    </row>
    <row r="17" spans="1:11" x14ac:dyDescent="0.35">
      <c r="A17" t="s">
        <v>71</v>
      </c>
      <c r="B17" s="174">
        <v>44317</v>
      </c>
      <c r="C17" t="s">
        <v>67</v>
      </c>
      <c r="D17" t="s">
        <v>98</v>
      </c>
      <c r="E17">
        <v>23581</v>
      </c>
      <c r="F17" t="str">
        <f t="shared" si="0"/>
        <v>Residential</v>
      </c>
      <c r="G17">
        <f t="shared" si="1"/>
        <v>2</v>
      </c>
      <c r="I17" s="176">
        <v>3</v>
      </c>
      <c r="J17" s="177"/>
      <c r="K17" s="177"/>
    </row>
    <row r="18" spans="1:11" x14ac:dyDescent="0.35">
      <c r="A18" t="s">
        <v>71</v>
      </c>
      <c r="B18" s="174">
        <v>44317</v>
      </c>
      <c r="C18" t="s">
        <v>67</v>
      </c>
      <c r="D18" t="s">
        <v>99</v>
      </c>
      <c r="E18">
        <v>5426</v>
      </c>
      <c r="F18" t="str">
        <f t="shared" si="0"/>
        <v>Low Income Residential</v>
      </c>
      <c r="G18">
        <f t="shared" si="1"/>
        <v>2</v>
      </c>
      <c r="I18" s="178" t="s">
        <v>41</v>
      </c>
      <c r="J18" s="177">
        <v>843</v>
      </c>
      <c r="K18" s="177">
        <v>6</v>
      </c>
    </row>
    <row r="19" spans="1:11" x14ac:dyDescent="0.35">
      <c r="A19" t="s">
        <v>71</v>
      </c>
      <c r="B19" s="174">
        <v>44317</v>
      </c>
      <c r="C19" t="s">
        <v>66</v>
      </c>
      <c r="D19" t="s">
        <v>54</v>
      </c>
      <c r="E19">
        <v>1978</v>
      </c>
      <c r="F19" t="str">
        <f t="shared" si="0"/>
        <v>Medium C&amp;I</v>
      </c>
      <c r="G19">
        <f t="shared" si="1"/>
        <v>2</v>
      </c>
      <c r="I19" s="178" t="s">
        <v>38</v>
      </c>
      <c r="J19" s="177">
        <v>5571</v>
      </c>
      <c r="K19" s="177">
        <v>1239</v>
      </c>
    </row>
    <row r="20" spans="1:11" x14ac:dyDescent="0.35">
      <c r="A20" t="s">
        <v>71</v>
      </c>
      <c r="B20" s="174">
        <v>44317</v>
      </c>
      <c r="C20" t="s">
        <v>66</v>
      </c>
      <c r="D20" t="s">
        <v>55</v>
      </c>
      <c r="E20">
        <v>1628</v>
      </c>
      <c r="F20" t="str">
        <f t="shared" si="0"/>
        <v>Large C&amp;I</v>
      </c>
      <c r="G20">
        <f t="shared" si="1"/>
        <v>2</v>
      </c>
      <c r="I20" s="178" t="s">
        <v>40</v>
      </c>
      <c r="J20" s="177">
        <v>959</v>
      </c>
      <c r="K20" s="177">
        <v>56</v>
      </c>
    </row>
    <row r="21" spans="1:11" x14ac:dyDescent="0.35">
      <c r="A21" t="s">
        <v>71</v>
      </c>
      <c r="B21" s="174">
        <v>44317</v>
      </c>
      <c r="C21" t="s">
        <v>67</v>
      </c>
      <c r="D21" t="s">
        <v>53</v>
      </c>
      <c r="E21">
        <v>2564</v>
      </c>
      <c r="F21" t="str">
        <f t="shared" si="0"/>
        <v>Small C&amp;I</v>
      </c>
      <c r="G21">
        <f t="shared" si="1"/>
        <v>2</v>
      </c>
      <c r="I21" s="178" t="s">
        <v>37</v>
      </c>
      <c r="J21" s="177">
        <v>36994</v>
      </c>
      <c r="K21" s="177">
        <v>8755</v>
      </c>
    </row>
    <row r="22" spans="1:11" x14ac:dyDescent="0.35">
      <c r="A22" t="s">
        <v>71</v>
      </c>
      <c r="B22" s="174">
        <v>44317</v>
      </c>
      <c r="C22" t="s">
        <v>66</v>
      </c>
      <c r="D22" t="s">
        <v>99</v>
      </c>
      <c r="E22">
        <v>27643</v>
      </c>
      <c r="F22" t="str">
        <f t="shared" si="0"/>
        <v>Low Income Residential</v>
      </c>
      <c r="G22">
        <f t="shared" si="1"/>
        <v>2</v>
      </c>
      <c r="I22" s="178" t="s">
        <v>39</v>
      </c>
      <c r="J22" s="177">
        <v>2668</v>
      </c>
      <c r="K22" s="177">
        <v>1268</v>
      </c>
    </row>
    <row r="23" spans="1:11" x14ac:dyDescent="0.35">
      <c r="A23" t="s">
        <v>71</v>
      </c>
      <c r="B23" s="174">
        <v>44317</v>
      </c>
      <c r="C23" t="s">
        <v>66</v>
      </c>
      <c r="D23" t="s">
        <v>98</v>
      </c>
      <c r="E23">
        <v>103735</v>
      </c>
      <c r="F23" t="str">
        <f t="shared" si="0"/>
        <v>Residential</v>
      </c>
      <c r="G23">
        <f t="shared" si="1"/>
        <v>2</v>
      </c>
      <c r="I23" s="176">
        <v>4</v>
      </c>
      <c r="J23" s="177"/>
      <c r="K23" s="177"/>
    </row>
    <row r="24" spans="1:11" x14ac:dyDescent="0.35">
      <c r="A24" t="s">
        <v>65</v>
      </c>
      <c r="B24" s="174">
        <v>44317</v>
      </c>
      <c r="C24" t="s">
        <v>67</v>
      </c>
      <c r="D24" t="s">
        <v>55</v>
      </c>
      <c r="E24">
        <v>6</v>
      </c>
      <c r="F24" t="str">
        <f t="shared" si="0"/>
        <v>Large C&amp;I</v>
      </c>
      <c r="G24">
        <f t="shared" si="1"/>
        <v>3</v>
      </c>
      <c r="I24" s="178" t="s">
        <v>41</v>
      </c>
      <c r="J24" s="177">
        <v>381</v>
      </c>
      <c r="K24" s="177">
        <v>6</v>
      </c>
    </row>
    <row r="25" spans="1:11" x14ac:dyDescent="0.35">
      <c r="A25" t="s">
        <v>65</v>
      </c>
      <c r="B25" s="174">
        <v>44317</v>
      </c>
      <c r="C25" t="s">
        <v>66</v>
      </c>
      <c r="D25" t="s">
        <v>55</v>
      </c>
      <c r="E25">
        <v>843</v>
      </c>
      <c r="F25" t="str">
        <f t="shared" si="0"/>
        <v>Large C&amp;I</v>
      </c>
      <c r="G25">
        <f t="shared" si="1"/>
        <v>3</v>
      </c>
      <c r="I25" s="178" t="s">
        <v>38</v>
      </c>
      <c r="J25" s="177">
        <v>3511</v>
      </c>
      <c r="K25" s="177">
        <v>628</v>
      </c>
    </row>
    <row r="26" spans="1:11" x14ac:dyDescent="0.35">
      <c r="A26" t="s">
        <v>65</v>
      </c>
      <c r="B26" s="174">
        <v>44317</v>
      </c>
      <c r="C26" t="s">
        <v>66</v>
      </c>
      <c r="D26" t="s">
        <v>54</v>
      </c>
      <c r="E26">
        <v>959</v>
      </c>
      <c r="F26" t="str">
        <f t="shared" si="0"/>
        <v>Medium C&amp;I</v>
      </c>
      <c r="G26">
        <f t="shared" si="1"/>
        <v>3</v>
      </c>
      <c r="I26" s="178" t="s">
        <v>40</v>
      </c>
      <c r="J26" s="177">
        <v>413</v>
      </c>
      <c r="K26" s="177">
        <v>14</v>
      </c>
    </row>
    <row r="27" spans="1:11" x14ac:dyDescent="0.35">
      <c r="A27" t="s">
        <v>65</v>
      </c>
      <c r="B27" s="174">
        <v>44317</v>
      </c>
      <c r="C27" t="s">
        <v>66</v>
      </c>
      <c r="D27" t="s">
        <v>53</v>
      </c>
      <c r="E27">
        <v>2668</v>
      </c>
      <c r="F27" t="str">
        <f t="shared" si="0"/>
        <v>Small C&amp;I</v>
      </c>
      <c r="G27">
        <f t="shared" si="1"/>
        <v>3</v>
      </c>
      <c r="I27" s="178" t="s">
        <v>37</v>
      </c>
      <c r="J27" s="177">
        <v>18664</v>
      </c>
      <c r="K27" s="177">
        <v>4092</v>
      </c>
    </row>
    <row r="28" spans="1:11" x14ac:dyDescent="0.35">
      <c r="A28" t="s">
        <v>65</v>
      </c>
      <c r="B28" s="174">
        <v>44317</v>
      </c>
      <c r="C28" t="s">
        <v>67</v>
      </c>
      <c r="D28" t="s">
        <v>98</v>
      </c>
      <c r="E28">
        <v>8755</v>
      </c>
      <c r="F28" t="str">
        <f t="shared" si="0"/>
        <v>Residential</v>
      </c>
      <c r="G28">
        <f t="shared" si="1"/>
        <v>3</v>
      </c>
      <c r="I28" s="178" t="s">
        <v>39</v>
      </c>
      <c r="J28" s="177">
        <v>1138</v>
      </c>
      <c r="K28" s="177">
        <v>465</v>
      </c>
    </row>
    <row r="29" spans="1:11" x14ac:dyDescent="0.35">
      <c r="A29" t="s">
        <v>65</v>
      </c>
      <c r="B29" s="174">
        <v>44317</v>
      </c>
      <c r="C29" t="s">
        <v>67</v>
      </c>
      <c r="D29" t="s">
        <v>99</v>
      </c>
      <c r="E29">
        <v>1239</v>
      </c>
      <c r="F29" t="str">
        <f t="shared" si="0"/>
        <v>Low Income Residential</v>
      </c>
      <c r="G29">
        <f t="shared" si="1"/>
        <v>3</v>
      </c>
      <c r="I29" s="176">
        <v>5</v>
      </c>
      <c r="J29" s="177"/>
      <c r="K29" s="177"/>
    </row>
    <row r="30" spans="1:11" x14ac:dyDescent="0.35">
      <c r="A30" t="s">
        <v>65</v>
      </c>
      <c r="B30" s="174">
        <v>44317</v>
      </c>
      <c r="C30" t="s">
        <v>67</v>
      </c>
      <c r="D30" t="s">
        <v>54</v>
      </c>
      <c r="E30">
        <v>56</v>
      </c>
      <c r="F30" t="str">
        <f t="shared" si="0"/>
        <v>Medium C&amp;I</v>
      </c>
      <c r="G30">
        <f t="shared" si="1"/>
        <v>3</v>
      </c>
      <c r="I30" s="178" t="s">
        <v>41</v>
      </c>
      <c r="J30" s="177">
        <v>404</v>
      </c>
      <c r="K30" s="177">
        <v>1</v>
      </c>
    </row>
    <row r="31" spans="1:11" x14ac:dyDescent="0.35">
      <c r="A31" t="s">
        <v>65</v>
      </c>
      <c r="B31" s="174">
        <v>44317</v>
      </c>
      <c r="C31" t="s">
        <v>66</v>
      </c>
      <c r="D31" t="s">
        <v>98</v>
      </c>
      <c r="E31">
        <v>36994</v>
      </c>
      <c r="F31" t="str">
        <f t="shared" si="0"/>
        <v>Residential</v>
      </c>
      <c r="G31">
        <f t="shared" si="1"/>
        <v>3</v>
      </c>
      <c r="I31" s="178" t="s">
        <v>38</v>
      </c>
      <c r="J31" s="177">
        <v>18561</v>
      </c>
      <c r="K31" s="177">
        <v>3559</v>
      </c>
    </row>
    <row r="32" spans="1:11" x14ac:dyDescent="0.35">
      <c r="A32" t="s">
        <v>65</v>
      </c>
      <c r="B32" s="174">
        <v>44317</v>
      </c>
      <c r="C32" t="s">
        <v>67</v>
      </c>
      <c r="D32" t="s">
        <v>53</v>
      </c>
      <c r="E32">
        <v>1268</v>
      </c>
      <c r="F32" t="str">
        <f t="shared" si="0"/>
        <v>Small C&amp;I</v>
      </c>
      <c r="G32">
        <f t="shared" si="1"/>
        <v>3</v>
      </c>
      <c r="I32" s="178" t="s">
        <v>40</v>
      </c>
      <c r="J32" s="177">
        <v>606</v>
      </c>
      <c r="K32" s="177">
        <v>14</v>
      </c>
    </row>
    <row r="33" spans="1:11" x14ac:dyDescent="0.35">
      <c r="A33" t="s">
        <v>65</v>
      </c>
      <c r="B33" s="174">
        <v>44317</v>
      </c>
      <c r="C33" t="s">
        <v>66</v>
      </c>
      <c r="D33" t="s">
        <v>99</v>
      </c>
      <c r="E33">
        <v>5571</v>
      </c>
      <c r="F33" t="str">
        <f t="shared" si="0"/>
        <v>Low Income Residential</v>
      </c>
      <c r="G33">
        <f t="shared" si="1"/>
        <v>3</v>
      </c>
      <c r="I33" s="178" t="s">
        <v>37</v>
      </c>
      <c r="J33" s="177">
        <v>48077</v>
      </c>
      <c r="K33" s="177">
        <v>10734</v>
      </c>
    </row>
    <row r="34" spans="1:11" x14ac:dyDescent="0.35">
      <c r="A34" t="s">
        <v>50</v>
      </c>
      <c r="B34" s="174">
        <v>44317</v>
      </c>
      <c r="C34" t="s">
        <v>66</v>
      </c>
      <c r="D34" t="s">
        <v>54</v>
      </c>
      <c r="E34">
        <v>413</v>
      </c>
      <c r="F34" t="str">
        <f t="shared" si="0"/>
        <v>Medium C&amp;I</v>
      </c>
      <c r="G34">
        <f t="shared" si="1"/>
        <v>4</v>
      </c>
      <c r="I34" s="178" t="s">
        <v>39</v>
      </c>
      <c r="J34" s="177">
        <v>2334</v>
      </c>
      <c r="K34" s="177">
        <v>831</v>
      </c>
    </row>
    <row r="35" spans="1:11" x14ac:dyDescent="0.35">
      <c r="A35" t="s">
        <v>50</v>
      </c>
      <c r="B35" s="174">
        <v>44317</v>
      </c>
      <c r="C35" t="s">
        <v>67</v>
      </c>
      <c r="D35" t="s">
        <v>55</v>
      </c>
      <c r="E35">
        <v>6</v>
      </c>
      <c r="F35" t="str">
        <f t="shared" si="0"/>
        <v>Large C&amp;I</v>
      </c>
      <c r="G35">
        <f t="shared" si="1"/>
        <v>4</v>
      </c>
      <c r="I35" s="176">
        <v>6</v>
      </c>
      <c r="J35" s="177"/>
      <c r="K35" s="177"/>
    </row>
    <row r="36" spans="1:11" x14ac:dyDescent="0.35">
      <c r="A36" t="s">
        <v>50</v>
      </c>
      <c r="B36" s="174">
        <v>44317</v>
      </c>
      <c r="C36" t="s">
        <v>66</v>
      </c>
      <c r="D36" t="s">
        <v>53</v>
      </c>
      <c r="E36">
        <v>1138</v>
      </c>
      <c r="F36" t="str">
        <f t="shared" si="0"/>
        <v>Small C&amp;I</v>
      </c>
      <c r="G36">
        <f t="shared" si="1"/>
        <v>4</v>
      </c>
      <c r="I36" s="178" t="s">
        <v>41</v>
      </c>
      <c r="J36" s="177">
        <v>4961631</v>
      </c>
      <c r="K36" s="177">
        <v>106227</v>
      </c>
    </row>
    <row r="37" spans="1:11" x14ac:dyDescent="0.35">
      <c r="A37" t="s">
        <v>50</v>
      </c>
      <c r="B37" s="174">
        <v>44317</v>
      </c>
      <c r="C37" t="s">
        <v>67</v>
      </c>
      <c r="D37" t="s">
        <v>54</v>
      </c>
      <c r="E37">
        <v>14</v>
      </c>
      <c r="F37" t="str">
        <f t="shared" si="0"/>
        <v>Medium C&amp;I</v>
      </c>
      <c r="G37">
        <f t="shared" si="1"/>
        <v>4</v>
      </c>
      <c r="I37" s="178" t="s">
        <v>38</v>
      </c>
      <c r="J37" s="177">
        <v>3974764</v>
      </c>
      <c r="K37" s="177">
        <v>730239</v>
      </c>
    </row>
    <row r="38" spans="1:11" x14ac:dyDescent="0.35">
      <c r="A38" t="s">
        <v>50</v>
      </c>
      <c r="B38" s="174">
        <v>44317</v>
      </c>
      <c r="C38" t="s">
        <v>66</v>
      </c>
      <c r="D38" t="s">
        <v>55</v>
      </c>
      <c r="E38">
        <v>381</v>
      </c>
      <c r="F38" t="str">
        <f t="shared" si="0"/>
        <v>Large C&amp;I</v>
      </c>
      <c r="G38">
        <f t="shared" si="1"/>
        <v>4</v>
      </c>
      <c r="I38" s="178" t="s">
        <v>40</v>
      </c>
      <c r="J38" s="177">
        <v>1649044</v>
      </c>
      <c r="K38" s="177">
        <v>266922</v>
      </c>
    </row>
    <row r="39" spans="1:11" x14ac:dyDescent="0.35">
      <c r="A39" t="s">
        <v>50</v>
      </c>
      <c r="B39" s="174">
        <v>44317</v>
      </c>
      <c r="C39" t="s">
        <v>67</v>
      </c>
      <c r="D39" t="s">
        <v>53</v>
      </c>
      <c r="E39">
        <v>465</v>
      </c>
      <c r="F39" t="str">
        <f t="shared" si="0"/>
        <v>Small C&amp;I</v>
      </c>
      <c r="G39">
        <f t="shared" si="1"/>
        <v>4</v>
      </c>
      <c r="I39" s="178" t="s">
        <v>37</v>
      </c>
      <c r="J39" s="177">
        <v>16795627</v>
      </c>
      <c r="K39" s="177">
        <v>3570714</v>
      </c>
    </row>
    <row r="40" spans="1:11" x14ac:dyDescent="0.35">
      <c r="A40" t="s">
        <v>50</v>
      </c>
      <c r="B40" s="174">
        <v>44317</v>
      </c>
      <c r="C40" t="s">
        <v>66</v>
      </c>
      <c r="D40" t="s">
        <v>98</v>
      </c>
      <c r="E40">
        <v>18664</v>
      </c>
      <c r="F40" t="str">
        <f t="shared" si="0"/>
        <v>Residential</v>
      </c>
      <c r="G40">
        <f t="shared" si="1"/>
        <v>4</v>
      </c>
      <c r="I40" s="178" t="s">
        <v>39</v>
      </c>
      <c r="J40" s="177">
        <v>1704667</v>
      </c>
      <c r="K40" s="177">
        <v>712392</v>
      </c>
    </row>
    <row r="41" spans="1:11" x14ac:dyDescent="0.35">
      <c r="A41" t="s">
        <v>50</v>
      </c>
      <c r="B41" s="174">
        <v>44317</v>
      </c>
      <c r="C41" t="s">
        <v>67</v>
      </c>
      <c r="D41" t="s">
        <v>98</v>
      </c>
      <c r="E41">
        <v>4092</v>
      </c>
      <c r="F41" t="str">
        <f t="shared" si="0"/>
        <v>Residential</v>
      </c>
      <c r="G41">
        <f t="shared" si="1"/>
        <v>4</v>
      </c>
      <c r="I41" s="176">
        <v>7</v>
      </c>
      <c r="J41" s="177"/>
      <c r="K41" s="177"/>
    </row>
    <row r="42" spans="1:11" x14ac:dyDescent="0.35">
      <c r="A42" t="s">
        <v>50</v>
      </c>
      <c r="B42" s="174">
        <v>44317</v>
      </c>
      <c r="C42" t="s">
        <v>67</v>
      </c>
      <c r="D42" t="s">
        <v>99</v>
      </c>
      <c r="E42">
        <v>628</v>
      </c>
      <c r="F42" t="str">
        <f t="shared" si="0"/>
        <v>Low Income Residential</v>
      </c>
      <c r="G42">
        <f t="shared" si="1"/>
        <v>4</v>
      </c>
      <c r="I42" s="178" t="s">
        <v>41</v>
      </c>
      <c r="J42" s="177">
        <v>2739273</v>
      </c>
      <c r="K42" s="177">
        <v>29099</v>
      </c>
    </row>
    <row r="43" spans="1:11" x14ac:dyDescent="0.35">
      <c r="A43" t="s">
        <v>50</v>
      </c>
      <c r="B43" s="174">
        <v>44317</v>
      </c>
      <c r="C43" t="s">
        <v>66</v>
      </c>
      <c r="D43" t="s">
        <v>99</v>
      </c>
      <c r="E43">
        <v>3511</v>
      </c>
      <c r="F43" t="str">
        <f t="shared" si="0"/>
        <v>Low Income Residential</v>
      </c>
      <c r="G43">
        <f t="shared" si="1"/>
        <v>4</v>
      </c>
      <c r="I43" s="178" t="s">
        <v>38</v>
      </c>
      <c r="J43" s="177">
        <v>3927030</v>
      </c>
      <c r="K43" s="177">
        <v>621518</v>
      </c>
    </row>
    <row r="44" spans="1:11" x14ac:dyDescent="0.35">
      <c r="A44" t="s">
        <v>59</v>
      </c>
      <c r="B44" s="174">
        <v>44317</v>
      </c>
      <c r="C44" t="s">
        <v>67</v>
      </c>
      <c r="D44" t="s">
        <v>55</v>
      </c>
      <c r="E44">
        <v>1</v>
      </c>
      <c r="F44" t="str">
        <f t="shared" si="0"/>
        <v>Large C&amp;I</v>
      </c>
      <c r="G44">
        <f t="shared" si="1"/>
        <v>5</v>
      </c>
      <c r="I44" s="178" t="s">
        <v>40</v>
      </c>
      <c r="J44" s="177">
        <v>829199</v>
      </c>
      <c r="K44" s="177">
        <v>80945</v>
      </c>
    </row>
    <row r="45" spans="1:11" x14ac:dyDescent="0.35">
      <c r="A45" t="s">
        <v>59</v>
      </c>
      <c r="B45" s="174">
        <v>44317</v>
      </c>
      <c r="C45" t="s">
        <v>66</v>
      </c>
      <c r="D45" t="s">
        <v>98</v>
      </c>
      <c r="E45">
        <v>48077</v>
      </c>
      <c r="F45" t="str">
        <f t="shared" si="0"/>
        <v>Residential</v>
      </c>
      <c r="G45">
        <f t="shared" si="1"/>
        <v>5</v>
      </c>
      <c r="I45" s="178" t="s">
        <v>37</v>
      </c>
      <c r="J45" s="177">
        <v>13228293</v>
      </c>
      <c r="K45" s="177">
        <v>2575990</v>
      </c>
    </row>
    <row r="46" spans="1:11" x14ac:dyDescent="0.35">
      <c r="A46" t="s">
        <v>59</v>
      </c>
      <c r="B46" s="174">
        <v>44317</v>
      </c>
      <c r="C46" t="s">
        <v>67</v>
      </c>
      <c r="D46" t="s">
        <v>54</v>
      </c>
      <c r="E46">
        <v>14</v>
      </c>
      <c r="F46" t="str">
        <f t="shared" si="0"/>
        <v>Medium C&amp;I</v>
      </c>
      <c r="G46">
        <f t="shared" si="1"/>
        <v>5</v>
      </c>
      <c r="I46" s="178" t="s">
        <v>39</v>
      </c>
      <c r="J46" s="177">
        <v>1051973</v>
      </c>
      <c r="K46" s="177">
        <v>346352</v>
      </c>
    </row>
    <row r="47" spans="1:11" x14ac:dyDescent="0.35">
      <c r="A47" t="s">
        <v>59</v>
      </c>
      <c r="B47" s="174">
        <v>44317</v>
      </c>
      <c r="C47" t="s">
        <v>66</v>
      </c>
      <c r="D47" t="s">
        <v>54</v>
      </c>
      <c r="E47">
        <v>606</v>
      </c>
      <c r="F47" t="str">
        <f t="shared" si="0"/>
        <v>Medium C&amp;I</v>
      </c>
      <c r="G47">
        <f t="shared" si="1"/>
        <v>5</v>
      </c>
      <c r="I47" s="176">
        <v>8</v>
      </c>
      <c r="J47" s="177"/>
      <c r="K47" s="177"/>
    </row>
    <row r="48" spans="1:11" x14ac:dyDescent="0.35">
      <c r="A48" t="s">
        <v>59</v>
      </c>
      <c r="B48" s="174">
        <v>44317</v>
      </c>
      <c r="C48" t="s">
        <v>66</v>
      </c>
      <c r="D48" t="s">
        <v>99</v>
      </c>
      <c r="E48">
        <v>18561</v>
      </c>
      <c r="F48" t="str">
        <f t="shared" si="0"/>
        <v>Low Income Residential</v>
      </c>
      <c r="G48">
        <f t="shared" si="1"/>
        <v>5</v>
      </c>
      <c r="I48" s="178" t="s">
        <v>41</v>
      </c>
      <c r="J48" s="177">
        <v>6229475</v>
      </c>
      <c r="K48" s="177">
        <v>266499</v>
      </c>
    </row>
    <row r="49" spans="1:11" x14ac:dyDescent="0.35">
      <c r="A49" t="s">
        <v>59</v>
      </c>
      <c r="B49" s="174">
        <v>44317</v>
      </c>
      <c r="C49" t="s">
        <v>66</v>
      </c>
      <c r="D49" t="s">
        <v>53</v>
      </c>
      <c r="E49">
        <v>2334</v>
      </c>
      <c r="F49" t="str">
        <f t="shared" si="0"/>
        <v>Small C&amp;I</v>
      </c>
      <c r="G49">
        <f t="shared" si="1"/>
        <v>5</v>
      </c>
      <c r="I49" s="178" t="s">
        <v>38</v>
      </c>
      <c r="J49" s="177">
        <v>35754570</v>
      </c>
      <c r="K49" s="177">
        <v>5570176</v>
      </c>
    </row>
    <row r="50" spans="1:11" x14ac:dyDescent="0.35">
      <c r="A50" t="s">
        <v>59</v>
      </c>
      <c r="B50" s="174">
        <v>44317</v>
      </c>
      <c r="C50" t="s">
        <v>67</v>
      </c>
      <c r="D50" t="s">
        <v>53</v>
      </c>
      <c r="E50">
        <v>831</v>
      </c>
      <c r="F50" t="str">
        <f t="shared" si="0"/>
        <v>Small C&amp;I</v>
      </c>
      <c r="G50">
        <f t="shared" si="1"/>
        <v>5</v>
      </c>
      <c r="I50" s="178" t="s">
        <v>40</v>
      </c>
      <c r="J50" s="177">
        <v>1924367</v>
      </c>
      <c r="K50" s="177">
        <v>246687</v>
      </c>
    </row>
    <row r="51" spans="1:11" x14ac:dyDescent="0.35">
      <c r="A51" t="s">
        <v>59</v>
      </c>
      <c r="B51" s="174">
        <v>44317</v>
      </c>
      <c r="C51" t="s">
        <v>67</v>
      </c>
      <c r="D51" t="s">
        <v>98</v>
      </c>
      <c r="E51">
        <v>10734</v>
      </c>
      <c r="F51" t="str">
        <f t="shared" si="0"/>
        <v>Residential</v>
      </c>
      <c r="G51">
        <f t="shared" si="1"/>
        <v>5</v>
      </c>
      <c r="I51" s="178" t="s">
        <v>37</v>
      </c>
      <c r="J51" s="177">
        <v>57426360</v>
      </c>
      <c r="K51" s="177">
        <v>12107623</v>
      </c>
    </row>
    <row r="52" spans="1:11" x14ac:dyDescent="0.35">
      <c r="A52" t="s">
        <v>59</v>
      </c>
      <c r="B52" s="174">
        <v>44317</v>
      </c>
      <c r="C52" t="s">
        <v>67</v>
      </c>
      <c r="D52" t="s">
        <v>99</v>
      </c>
      <c r="E52">
        <v>3559</v>
      </c>
      <c r="F52" t="str">
        <f t="shared" si="0"/>
        <v>Low Income Residential</v>
      </c>
      <c r="G52">
        <f t="shared" si="1"/>
        <v>5</v>
      </c>
      <c r="I52" s="178" t="s">
        <v>39</v>
      </c>
      <c r="J52" s="177">
        <v>2737223</v>
      </c>
      <c r="K52" s="177">
        <v>808803</v>
      </c>
    </row>
    <row r="53" spans="1:11" x14ac:dyDescent="0.35">
      <c r="A53" t="s">
        <v>59</v>
      </c>
      <c r="B53" s="174">
        <v>44317</v>
      </c>
      <c r="C53" t="s">
        <v>66</v>
      </c>
      <c r="D53" t="s">
        <v>55</v>
      </c>
      <c r="E53">
        <v>404</v>
      </c>
      <c r="F53" t="str">
        <f t="shared" si="0"/>
        <v>Large C&amp;I</v>
      </c>
      <c r="G53">
        <f t="shared" si="1"/>
        <v>5</v>
      </c>
      <c r="I53" s="176">
        <v>9</v>
      </c>
      <c r="J53" s="177"/>
      <c r="K53" s="177"/>
    </row>
    <row r="54" spans="1:11" x14ac:dyDescent="0.35">
      <c r="A54" t="s">
        <v>60</v>
      </c>
      <c r="B54" s="174">
        <v>44317</v>
      </c>
      <c r="C54" t="s">
        <v>66</v>
      </c>
      <c r="D54" t="s">
        <v>70</v>
      </c>
      <c r="E54">
        <v>0</v>
      </c>
      <c r="F54" t="str">
        <f t="shared" si="0"/>
        <v>HER</v>
      </c>
      <c r="G54">
        <f t="shared" si="1"/>
        <v>6</v>
      </c>
      <c r="I54" s="178" t="s">
        <v>41</v>
      </c>
      <c r="J54" s="177">
        <v>13930379</v>
      </c>
      <c r="K54" s="177">
        <v>401825</v>
      </c>
    </row>
    <row r="55" spans="1:11" x14ac:dyDescent="0.35">
      <c r="A55" t="s">
        <v>60</v>
      </c>
      <c r="B55" s="174">
        <v>44317</v>
      </c>
      <c r="C55" t="s">
        <v>66</v>
      </c>
      <c r="D55" t="s">
        <v>98</v>
      </c>
      <c r="E55">
        <v>16795627</v>
      </c>
      <c r="F55" t="str">
        <f t="shared" si="0"/>
        <v>Residential</v>
      </c>
      <c r="G55">
        <f t="shared" si="1"/>
        <v>6</v>
      </c>
      <c r="I55" s="178" t="s">
        <v>38</v>
      </c>
      <c r="J55" s="177">
        <v>43656364</v>
      </c>
      <c r="K55" s="177">
        <v>6921932</v>
      </c>
    </row>
    <row r="56" spans="1:11" x14ac:dyDescent="0.35">
      <c r="A56" t="s">
        <v>60</v>
      </c>
      <c r="B56" s="174">
        <v>44317</v>
      </c>
      <c r="C56" t="s">
        <v>66</v>
      </c>
      <c r="D56" t="s">
        <v>54</v>
      </c>
      <c r="E56">
        <v>1649044</v>
      </c>
      <c r="F56" t="str">
        <f t="shared" si="0"/>
        <v>Medium C&amp;I</v>
      </c>
      <c r="G56">
        <f t="shared" si="1"/>
        <v>6</v>
      </c>
      <c r="I56" s="178" t="s">
        <v>40</v>
      </c>
      <c r="J56" s="177">
        <v>4402611</v>
      </c>
      <c r="K56" s="177">
        <v>594554</v>
      </c>
    </row>
    <row r="57" spans="1:11" x14ac:dyDescent="0.35">
      <c r="A57" t="s">
        <v>60</v>
      </c>
      <c r="B57" s="174">
        <v>44317</v>
      </c>
      <c r="C57" t="s">
        <v>67</v>
      </c>
      <c r="D57" t="s">
        <v>53</v>
      </c>
      <c r="E57">
        <v>712392</v>
      </c>
      <c r="F57" t="str">
        <f t="shared" si="0"/>
        <v>Small C&amp;I</v>
      </c>
      <c r="G57">
        <f t="shared" si="1"/>
        <v>6</v>
      </c>
      <c r="I57" s="178" t="s">
        <v>37</v>
      </c>
      <c r="J57" s="177">
        <v>87450280</v>
      </c>
      <c r="K57" s="177">
        <v>18254327</v>
      </c>
    </row>
    <row r="58" spans="1:11" x14ac:dyDescent="0.35">
      <c r="A58" t="s">
        <v>60</v>
      </c>
      <c r="B58" s="174">
        <v>44317</v>
      </c>
      <c r="C58" t="s">
        <v>67</v>
      </c>
      <c r="D58" t="s">
        <v>55</v>
      </c>
      <c r="E58">
        <v>106227</v>
      </c>
      <c r="F58" t="str">
        <f t="shared" si="0"/>
        <v>Large C&amp;I</v>
      </c>
      <c r="G58">
        <f t="shared" si="1"/>
        <v>6</v>
      </c>
      <c r="I58" s="178" t="s">
        <v>39</v>
      </c>
      <c r="J58" s="177">
        <v>5493863</v>
      </c>
      <c r="K58" s="177">
        <v>1867547</v>
      </c>
    </row>
    <row r="59" spans="1:11" x14ac:dyDescent="0.35">
      <c r="A59" t="s">
        <v>60</v>
      </c>
      <c r="B59" s="174">
        <v>44317</v>
      </c>
      <c r="C59" t="s">
        <v>67</v>
      </c>
      <c r="D59" t="s">
        <v>54</v>
      </c>
      <c r="E59">
        <v>266922</v>
      </c>
      <c r="F59" t="str">
        <f t="shared" si="0"/>
        <v>Medium C&amp;I</v>
      </c>
      <c r="G59">
        <f t="shared" si="1"/>
        <v>6</v>
      </c>
      <c r="I59" s="176">
        <v>17</v>
      </c>
      <c r="J59" s="177"/>
      <c r="K59" s="177"/>
    </row>
    <row r="60" spans="1:11" x14ac:dyDescent="0.35">
      <c r="A60" t="s">
        <v>60</v>
      </c>
      <c r="B60" s="174">
        <v>44317</v>
      </c>
      <c r="C60" t="s">
        <v>67</v>
      </c>
      <c r="D60" t="s">
        <v>70</v>
      </c>
      <c r="E60">
        <v>0</v>
      </c>
      <c r="F60" t="str">
        <f t="shared" si="0"/>
        <v>HER</v>
      </c>
      <c r="G60">
        <f t="shared" si="1"/>
        <v>6</v>
      </c>
      <c r="I60" s="178" t="s">
        <v>38</v>
      </c>
      <c r="J60" s="177">
        <v>1887</v>
      </c>
      <c r="K60" s="177">
        <v>277</v>
      </c>
    </row>
    <row r="61" spans="1:11" x14ac:dyDescent="0.35">
      <c r="A61" t="s">
        <v>60</v>
      </c>
      <c r="B61" s="174">
        <v>44317</v>
      </c>
      <c r="C61" t="s">
        <v>66</v>
      </c>
      <c r="D61" t="s">
        <v>53</v>
      </c>
      <c r="E61">
        <v>1704667</v>
      </c>
      <c r="F61" t="str">
        <f t="shared" si="0"/>
        <v>Small C&amp;I</v>
      </c>
      <c r="G61">
        <f t="shared" si="1"/>
        <v>6</v>
      </c>
      <c r="I61" s="178" t="s">
        <v>37</v>
      </c>
      <c r="J61" s="177">
        <v>14</v>
      </c>
      <c r="K61" s="177">
        <v>5</v>
      </c>
    </row>
    <row r="62" spans="1:11" x14ac:dyDescent="0.35">
      <c r="A62" t="s">
        <v>60</v>
      </c>
      <c r="B62" s="174">
        <v>44317</v>
      </c>
      <c r="C62" t="s">
        <v>67</v>
      </c>
      <c r="D62" t="s">
        <v>98</v>
      </c>
      <c r="E62">
        <v>3570714</v>
      </c>
      <c r="F62" t="str">
        <f t="shared" si="0"/>
        <v>Residential</v>
      </c>
      <c r="G62">
        <f t="shared" si="1"/>
        <v>6</v>
      </c>
      <c r="I62" s="176">
        <v>19</v>
      </c>
      <c r="J62" s="177"/>
      <c r="K62" s="177"/>
    </row>
    <row r="63" spans="1:11" x14ac:dyDescent="0.35">
      <c r="A63" t="s">
        <v>60</v>
      </c>
      <c r="B63" s="174">
        <v>44317</v>
      </c>
      <c r="C63" t="s">
        <v>67</v>
      </c>
      <c r="D63" t="s">
        <v>99</v>
      </c>
      <c r="E63">
        <v>730239</v>
      </c>
      <c r="F63" t="str">
        <f t="shared" si="0"/>
        <v>Low Income Residential</v>
      </c>
      <c r="G63">
        <f t="shared" si="1"/>
        <v>6</v>
      </c>
      <c r="I63" s="178" t="s">
        <v>41</v>
      </c>
      <c r="J63" s="177">
        <v>40</v>
      </c>
      <c r="K63" s="177"/>
    </row>
    <row r="64" spans="1:11" x14ac:dyDescent="0.35">
      <c r="A64" t="s">
        <v>60</v>
      </c>
      <c r="B64" s="174">
        <v>44317</v>
      </c>
      <c r="C64" t="s">
        <v>66</v>
      </c>
      <c r="D64" t="s">
        <v>55</v>
      </c>
      <c r="E64">
        <v>4961631</v>
      </c>
      <c r="F64" t="str">
        <f t="shared" si="0"/>
        <v>Large C&amp;I</v>
      </c>
      <c r="G64">
        <f t="shared" si="1"/>
        <v>6</v>
      </c>
      <c r="I64" s="178" t="s">
        <v>38</v>
      </c>
      <c r="J64" s="177">
        <v>1050</v>
      </c>
      <c r="K64" s="177">
        <v>201</v>
      </c>
    </row>
    <row r="65" spans="1:11" x14ac:dyDescent="0.35">
      <c r="A65" t="s">
        <v>60</v>
      </c>
      <c r="B65" s="174">
        <v>44317</v>
      </c>
      <c r="C65" t="s">
        <v>66</v>
      </c>
      <c r="D65" t="s">
        <v>99</v>
      </c>
      <c r="E65">
        <v>3974764</v>
      </c>
      <c r="F65" t="str">
        <f t="shared" si="0"/>
        <v>Low Income Residential</v>
      </c>
      <c r="G65">
        <f t="shared" si="1"/>
        <v>6</v>
      </c>
      <c r="I65" s="178" t="s">
        <v>40</v>
      </c>
      <c r="J65" s="177">
        <v>77</v>
      </c>
      <c r="K65" s="177">
        <v>3</v>
      </c>
    </row>
    <row r="66" spans="1:11" x14ac:dyDescent="0.35">
      <c r="A66" t="s">
        <v>61</v>
      </c>
      <c r="B66" s="174">
        <v>44317</v>
      </c>
      <c r="C66" t="s">
        <v>66</v>
      </c>
      <c r="D66" t="s">
        <v>70</v>
      </c>
      <c r="E66">
        <v>0</v>
      </c>
      <c r="F66" t="str">
        <f t="shared" ref="F66:F126" si="2">TRIM(MID(D66,3,50))</f>
        <v>HER</v>
      </c>
      <c r="G66">
        <f t="shared" ref="G66:G126" si="3">VALUE(TRIM(MID(A66,6,2)))</f>
        <v>7</v>
      </c>
      <c r="I66" s="178" t="s">
        <v>37</v>
      </c>
      <c r="J66" s="177">
        <v>3415</v>
      </c>
      <c r="K66" s="177">
        <v>785</v>
      </c>
    </row>
    <row r="67" spans="1:11" x14ac:dyDescent="0.35">
      <c r="A67" t="s">
        <v>61</v>
      </c>
      <c r="B67" s="174">
        <v>44317</v>
      </c>
      <c r="C67" t="s">
        <v>66</v>
      </c>
      <c r="D67" t="s">
        <v>54</v>
      </c>
      <c r="E67">
        <v>829199</v>
      </c>
      <c r="F67" t="str">
        <f t="shared" si="2"/>
        <v>Medium C&amp;I</v>
      </c>
      <c r="G67">
        <f t="shared" si="3"/>
        <v>7</v>
      </c>
      <c r="I67" s="178" t="s">
        <v>39</v>
      </c>
      <c r="J67" s="177">
        <v>246</v>
      </c>
      <c r="K67" s="177">
        <v>86</v>
      </c>
    </row>
    <row r="68" spans="1:11" x14ac:dyDescent="0.35">
      <c r="A68" t="s">
        <v>61</v>
      </c>
      <c r="B68" s="174">
        <v>44317</v>
      </c>
      <c r="C68" t="s">
        <v>66</v>
      </c>
      <c r="D68" t="s">
        <v>99</v>
      </c>
      <c r="E68">
        <v>3927030</v>
      </c>
      <c r="F68" t="str">
        <f t="shared" si="2"/>
        <v>Low Income Residential</v>
      </c>
      <c r="G68">
        <f t="shared" si="3"/>
        <v>7</v>
      </c>
      <c r="I68" s="176">
        <v>20</v>
      </c>
      <c r="J68" s="177"/>
      <c r="K68" s="177"/>
    </row>
    <row r="69" spans="1:11" x14ac:dyDescent="0.35">
      <c r="A69" t="s">
        <v>61</v>
      </c>
      <c r="B69" s="174">
        <v>44317</v>
      </c>
      <c r="C69" t="s">
        <v>67</v>
      </c>
      <c r="D69" t="s">
        <v>54</v>
      </c>
      <c r="E69">
        <v>80945</v>
      </c>
      <c r="F69" t="str">
        <f t="shared" si="2"/>
        <v>Medium C&amp;I</v>
      </c>
      <c r="G69">
        <f t="shared" si="3"/>
        <v>7</v>
      </c>
      <c r="I69" s="178" t="s">
        <v>41</v>
      </c>
      <c r="J69" s="177">
        <v>20564351</v>
      </c>
      <c r="K69" s="177">
        <v>558207</v>
      </c>
    </row>
    <row r="70" spans="1:11" x14ac:dyDescent="0.35">
      <c r="A70" t="s">
        <v>61</v>
      </c>
      <c r="B70" s="174">
        <v>44317</v>
      </c>
      <c r="C70" t="s">
        <v>66</v>
      </c>
      <c r="D70" t="s">
        <v>53</v>
      </c>
      <c r="E70">
        <v>1051973</v>
      </c>
      <c r="F70" t="str">
        <f t="shared" si="2"/>
        <v>Small C&amp;I</v>
      </c>
      <c r="G70">
        <f t="shared" si="3"/>
        <v>7</v>
      </c>
      <c r="I70" s="178" t="s">
        <v>38</v>
      </c>
      <c r="J70" s="177">
        <v>4976675</v>
      </c>
      <c r="K70" s="177">
        <v>939124</v>
      </c>
    </row>
    <row r="71" spans="1:11" x14ac:dyDescent="0.35">
      <c r="A71" t="s">
        <v>61</v>
      </c>
      <c r="B71" s="174">
        <v>44317</v>
      </c>
      <c r="C71" t="s">
        <v>66</v>
      </c>
      <c r="D71" t="s">
        <v>98</v>
      </c>
      <c r="E71">
        <v>13228293</v>
      </c>
      <c r="F71" t="str">
        <f t="shared" si="2"/>
        <v>Residential</v>
      </c>
      <c r="G71">
        <f t="shared" si="3"/>
        <v>7</v>
      </c>
      <c r="I71" s="178" t="s">
        <v>40</v>
      </c>
      <c r="J71" s="177">
        <v>5273262</v>
      </c>
      <c r="K71" s="177">
        <v>1078163</v>
      </c>
    </row>
    <row r="72" spans="1:11" x14ac:dyDescent="0.35">
      <c r="A72" t="s">
        <v>61</v>
      </c>
      <c r="B72" s="174">
        <v>44317</v>
      </c>
      <c r="C72" t="s">
        <v>67</v>
      </c>
      <c r="D72" t="s">
        <v>70</v>
      </c>
      <c r="E72">
        <v>0</v>
      </c>
      <c r="F72" t="str">
        <f t="shared" si="2"/>
        <v>HER</v>
      </c>
      <c r="G72">
        <f t="shared" si="3"/>
        <v>7</v>
      </c>
      <c r="I72" s="178" t="s">
        <v>37</v>
      </c>
      <c r="J72" s="177">
        <v>39372838</v>
      </c>
      <c r="K72" s="177">
        <v>9345126</v>
      </c>
    </row>
    <row r="73" spans="1:11" x14ac:dyDescent="0.35">
      <c r="A73" t="s">
        <v>61</v>
      </c>
      <c r="B73" s="174">
        <v>44317</v>
      </c>
      <c r="C73" t="s">
        <v>67</v>
      </c>
      <c r="D73" t="s">
        <v>55</v>
      </c>
      <c r="E73">
        <v>29099</v>
      </c>
      <c r="F73" t="str">
        <f t="shared" si="2"/>
        <v>Large C&amp;I</v>
      </c>
      <c r="G73">
        <f t="shared" si="3"/>
        <v>7</v>
      </c>
      <c r="I73" s="178" t="s">
        <v>39</v>
      </c>
      <c r="J73" s="177">
        <v>4740701</v>
      </c>
      <c r="K73" s="177">
        <v>2572609</v>
      </c>
    </row>
    <row r="74" spans="1:11" x14ac:dyDescent="0.35">
      <c r="A74" t="s">
        <v>61</v>
      </c>
      <c r="B74" s="174">
        <v>44317</v>
      </c>
      <c r="C74" t="s">
        <v>67</v>
      </c>
      <c r="D74" t="s">
        <v>98</v>
      </c>
      <c r="E74">
        <v>2575990</v>
      </c>
      <c r="F74" t="str">
        <f t="shared" si="2"/>
        <v>Residential</v>
      </c>
      <c r="G74">
        <f t="shared" si="3"/>
        <v>7</v>
      </c>
    </row>
    <row r="75" spans="1:11" x14ac:dyDescent="0.35">
      <c r="A75" t="s">
        <v>61</v>
      </c>
      <c r="B75" s="174">
        <v>44317</v>
      </c>
      <c r="C75" t="s">
        <v>67</v>
      </c>
      <c r="D75" t="s">
        <v>99</v>
      </c>
      <c r="E75">
        <v>621518</v>
      </c>
      <c r="F75" t="str">
        <f t="shared" si="2"/>
        <v>Low Income Residential</v>
      </c>
      <c r="G75">
        <f t="shared" si="3"/>
        <v>7</v>
      </c>
    </row>
    <row r="76" spans="1:11" x14ac:dyDescent="0.35">
      <c r="A76" t="s">
        <v>61</v>
      </c>
      <c r="B76" s="174">
        <v>44317</v>
      </c>
      <c r="C76" t="s">
        <v>67</v>
      </c>
      <c r="D76" t="s">
        <v>53</v>
      </c>
      <c r="E76">
        <v>346352</v>
      </c>
      <c r="F76" t="str">
        <f t="shared" si="2"/>
        <v>Small C&amp;I</v>
      </c>
      <c r="G76">
        <f t="shared" si="3"/>
        <v>7</v>
      </c>
    </row>
    <row r="77" spans="1:11" x14ac:dyDescent="0.35">
      <c r="A77" t="s">
        <v>61</v>
      </c>
      <c r="B77" s="174">
        <v>44317</v>
      </c>
      <c r="C77" t="s">
        <v>66</v>
      </c>
      <c r="D77" t="s">
        <v>55</v>
      </c>
      <c r="E77">
        <v>2739273</v>
      </c>
      <c r="F77" t="str">
        <f t="shared" si="2"/>
        <v>Large C&amp;I</v>
      </c>
      <c r="G77">
        <f t="shared" si="3"/>
        <v>7</v>
      </c>
    </row>
    <row r="78" spans="1:11" x14ac:dyDescent="0.35">
      <c r="A78" t="s">
        <v>62</v>
      </c>
      <c r="B78" s="174">
        <v>44317</v>
      </c>
      <c r="C78" t="s">
        <v>66</v>
      </c>
      <c r="D78" t="s">
        <v>70</v>
      </c>
      <c r="E78">
        <v>0</v>
      </c>
      <c r="F78" t="str">
        <f t="shared" si="2"/>
        <v>HER</v>
      </c>
      <c r="G78">
        <f t="shared" si="3"/>
        <v>8</v>
      </c>
    </row>
    <row r="79" spans="1:11" x14ac:dyDescent="0.35">
      <c r="A79" t="s">
        <v>62</v>
      </c>
      <c r="B79" s="174">
        <v>44317</v>
      </c>
      <c r="C79" t="s">
        <v>67</v>
      </c>
      <c r="D79" t="s">
        <v>54</v>
      </c>
      <c r="E79">
        <v>246687</v>
      </c>
      <c r="F79" t="str">
        <f t="shared" si="2"/>
        <v>Medium C&amp;I</v>
      </c>
      <c r="G79">
        <f t="shared" si="3"/>
        <v>8</v>
      </c>
    </row>
    <row r="80" spans="1:11" x14ac:dyDescent="0.35">
      <c r="A80" t="s">
        <v>62</v>
      </c>
      <c r="B80" s="174">
        <v>44317</v>
      </c>
      <c r="C80" t="s">
        <v>66</v>
      </c>
      <c r="D80" t="s">
        <v>54</v>
      </c>
      <c r="E80">
        <v>1924367</v>
      </c>
      <c r="F80" t="str">
        <f t="shared" si="2"/>
        <v>Medium C&amp;I</v>
      </c>
      <c r="G80">
        <f t="shared" si="3"/>
        <v>8</v>
      </c>
    </row>
    <row r="81" spans="1:7" x14ac:dyDescent="0.35">
      <c r="A81" t="s">
        <v>62</v>
      </c>
      <c r="B81" s="174">
        <v>44317</v>
      </c>
      <c r="C81" t="s">
        <v>67</v>
      </c>
      <c r="D81" t="s">
        <v>55</v>
      </c>
      <c r="E81">
        <v>266499</v>
      </c>
      <c r="F81" t="str">
        <f t="shared" si="2"/>
        <v>Large C&amp;I</v>
      </c>
      <c r="G81">
        <f t="shared" si="3"/>
        <v>8</v>
      </c>
    </row>
    <row r="82" spans="1:7" x14ac:dyDescent="0.35">
      <c r="A82" t="s">
        <v>62</v>
      </c>
      <c r="B82" s="174">
        <v>44317</v>
      </c>
      <c r="C82" t="s">
        <v>66</v>
      </c>
      <c r="D82" t="s">
        <v>99</v>
      </c>
      <c r="E82">
        <v>35754570</v>
      </c>
      <c r="F82" t="str">
        <f t="shared" si="2"/>
        <v>Low Income Residential</v>
      </c>
      <c r="G82">
        <f t="shared" si="3"/>
        <v>8</v>
      </c>
    </row>
    <row r="83" spans="1:7" x14ac:dyDescent="0.35">
      <c r="A83" t="s">
        <v>62</v>
      </c>
      <c r="B83" s="174">
        <v>44317</v>
      </c>
      <c r="C83" t="s">
        <v>67</v>
      </c>
      <c r="D83" t="s">
        <v>53</v>
      </c>
      <c r="E83">
        <v>808803</v>
      </c>
      <c r="F83" t="str">
        <f t="shared" si="2"/>
        <v>Small C&amp;I</v>
      </c>
      <c r="G83">
        <f t="shared" si="3"/>
        <v>8</v>
      </c>
    </row>
    <row r="84" spans="1:7" x14ac:dyDescent="0.35">
      <c r="A84" t="s">
        <v>62</v>
      </c>
      <c r="B84" s="174">
        <v>44317</v>
      </c>
      <c r="C84" t="s">
        <v>66</v>
      </c>
      <c r="D84" t="s">
        <v>53</v>
      </c>
      <c r="E84">
        <v>2737223</v>
      </c>
      <c r="F84" t="str">
        <f t="shared" si="2"/>
        <v>Small C&amp;I</v>
      </c>
      <c r="G84">
        <f t="shared" si="3"/>
        <v>8</v>
      </c>
    </row>
    <row r="85" spans="1:7" x14ac:dyDescent="0.35">
      <c r="A85" t="s">
        <v>62</v>
      </c>
      <c r="B85" s="174">
        <v>44317</v>
      </c>
      <c r="C85" t="s">
        <v>66</v>
      </c>
      <c r="D85" t="s">
        <v>98</v>
      </c>
      <c r="E85">
        <v>57426360</v>
      </c>
      <c r="F85" t="str">
        <f t="shared" si="2"/>
        <v>Residential</v>
      </c>
      <c r="G85">
        <f t="shared" si="3"/>
        <v>8</v>
      </c>
    </row>
    <row r="86" spans="1:7" x14ac:dyDescent="0.35">
      <c r="A86" t="s">
        <v>62</v>
      </c>
      <c r="B86" s="174">
        <v>44317</v>
      </c>
      <c r="C86" t="s">
        <v>67</v>
      </c>
      <c r="D86" t="s">
        <v>98</v>
      </c>
      <c r="E86">
        <v>12107623</v>
      </c>
      <c r="F86" t="str">
        <f t="shared" si="2"/>
        <v>Residential</v>
      </c>
      <c r="G86">
        <f t="shared" si="3"/>
        <v>8</v>
      </c>
    </row>
    <row r="87" spans="1:7" x14ac:dyDescent="0.35">
      <c r="A87" t="s">
        <v>62</v>
      </c>
      <c r="B87" s="174">
        <v>44317</v>
      </c>
      <c r="C87" t="s">
        <v>67</v>
      </c>
      <c r="D87" t="s">
        <v>99</v>
      </c>
      <c r="E87">
        <v>5570176</v>
      </c>
      <c r="F87" t="str">
        <f t="shared" si="2"/>
        <v>Low Income Residential</v>
      </c>
      <c r="G87">
        <f t="shared" si="3"/>
        <v>8</v>
      </c>
    </row>
    <row r="88" spans="1:7" x14ac:dyDescent="0.35">
      <c r="A88" t="s">
        <v>62</v>
      </c>
      <c r="B88" s="174">
        <v>44317</v>
      </c>
      <c r="C88" t="s">
        <v>67</v>
      </c>
      <c r="D88" t="s">
        <v>70</v>
      </c>
      <c r="E88">
        <v>0</v>
      </c>
      <c r="F88" t="str">
        <f t="shared" si="2"/>
        <v>HER</v>
      </c>
      <c r="G88">
        <f t="shared" si="3"/>
        <v>8</v>
      </c>
    </row>
    <row r="89" spans="1:7" x14ac:dyDescent="0.35">
      <c r="A89" t="s">
        <v>62</v>
      </c>
      <c r="B89" s="174">
        <v>44317</v>
      </c>
      <c r="C89" t="s">
        <v>66</v>
      </c>
      <c r="D89" t="s">
        <v>55</v>
      </c>
      <c r="E89">
        <v>6229475</v>
      </c>
      <c r="F89" t="str">
        <f t="shared" si="2"/>
        <v>Large C&amp;I</v>
      </c>
      <c r="G89">
        <f t="shared" si="3"/>
        <v>8</v>
      </c>
    </row>
    <row r="90" spans="1:7" x14ac:dyDescent="0.35">
      <c r="A90" t="s">
        <v>68</v>
      </c>
      <c r="B90" s="174">
        <v>44317</v>
      </c>
      <c r="C90" t="s">
        <v>66</v>
      </c>
      <c r="D90" t="s">
        <v>54</v>
      </c>
      <c r="E90">
        <v>4402611</v>
      </c>
      <c r="F90" t="str">
        <f t="shared" si="2"/>
        <v>Medium C&amp;I</v>
      </c>
      <c r="G90">
        <f t="shared" si="3"/>
        <v>9</v>
      </c>
    </row>
    <row r="91" spans="1:7" x14ac:dyDescent="0.35">
      <c r="A91" t="s">
        <v>68</v>
      </c>
      <c r="B91" s="174">
        <v>44317</v>
      </c>
      <c r="C91" t="s">
        <v>66</v>
      </c>
      <c r="D91" t="s">
        <v>70</v>
      </c>
      <c r="E91">
        <v>0</v>
      </c>
      <c r="F91" t="str">
        <f t="shared" si="2"/>
        <v>HER</v>
      </c>
      <c r="G91">
        <f t="shared" si="3"/>
        <v>9</v>
      </c>
    </row>
    <row r="92" spans="1:7" x14ac:dyDescent="0.35">
      <c r="A92" t="s">
        <v>68</v>
      </c>
      <c r="B92" s="174">
        <v>44317</v>
      </c>
      <c r="C92" t="s">
        <v>66</v>
      </c>
      <c r="D92" t="s">
        <v>98</v>
      </c>
      <c r="E92">
        <v>87450280</v>
      </c>
      <c r="F92" t="str">
        <f t="shared" si="2"/>
        <v>Residential</v>
      </c>
      <c r="G92">
        <f t="shared" si="3"/>
        <v>9</v>
      </c>
    </row>
    <row r="93" spans="1:7" x14ac:dyDescent="0.35">
      <c r="A93" t="s">
        <v>68</v>
      </c>
      <c r="B93" s="174">
        <v>44317</v>
      </c>
      <c r="C93" t="s">
        <v>67</v>
      </c>
      <c r="D93" t="s">
        <v>55</v>
      </c>
      <c r="E93">
        <v>401825</v>
      </c>
      <c r="F93" t="str">
        <f t="shared" si="2"/>
        <v>Large C&amp;I</v>
      </c>
      <c r="G93">
        <f t="shared" si="3"/>
        <v>9</v>
      </c>
    </row>
    <row r="94" spans="1:7" x14ac:dyDescent="0.35">
      <c r="A94" t="s">
        <v>68</v>
      </c>
      <c r="B94" s="174">
        <v>44317</v>
      </c>
      <c r="C94" t="s">
        <v>67</v>
      </c>
      <c r="D94" t="s">
        <v>54</v>
      </c>
      <c r="E94">
        <v>594554</v>
      </c>
      <c r="F94" t="str">
        <f t="shared" si="2"/>
        <v>Medium C&amp;I</v>
      </c>
      <c r="G94">
        <f t="shared" si="3"/>
        <v>9</v>
      </c>
    </row>
    <row r="95" spans="1:7" x14ac:dyDescent="0.35">
      <c r="A95" t="s">
        <v>68</v>
      </c>
      <c r="B95" s="174">
        <v>44317</v>
      </c>
      <c r="C95" t="s">
        <v>66</v>
      </c>
      <c r="D95" t="s">
        <v>99</v>
      </c>
      <c r="E95">
        <v>43656364</v>
      </c>
      <c r="F95" t="str">
        <f t="shared" si="2"/>
        <v>Low Income Residential</v>
      </c>
      <c r="G95">
        <f t="shared" si="3"/>
        <v>9</v>
      </c>
    </row>
    <row r="96" spans="1:7" x14ac:dyDescent="0.35">
      <c r="A96" t="s">
        <v>68</v>
      </c>
      <c r="B96" s="174">
        <v>44317</v>
      </c>
      <c r="C96" t="s">
        <v>67</v>
      </c>
      <c r="D96" t="s">
        <v>70</v>
      </c>
      <c r="E96">
        <v>0</v>
      </c>
      <c r="F96" t="str">
        <f t="shared" si="2"/>
        <v>HER</v>
      </c>
      <c r="G96">
        <f t="shared" si="3"/>
        <v>9</v>
      </c>
    </row>
    <row r="97" spans="1:7" x14ac:dyDescent="0.35">
      <c r="A97" t="s">
        <v>68</v>
      </c>
      <c r="B97" s="174">
        <v>44317</v>
      </c>
      <c r="C97" t="s">
        <v>66</v>
      </c>
      <c r="D97" t="s">
        <v>53</v>
      </c>
      <c r="E97">
        <v>5493863</v>
      </c>
      <c r="F97" t="str">
        <f t="shared" si="2"/>
        <v>Small C&amp;I</v>
      </c>
      <c r="G97">
        <f t="shared" si="3"/>
        <v>9</v>
      </c>
    </row>
    <row r="98" spans="1:7" x14ac:dyDescent="0.35">
      <c r="A98" t="s">
        <v>68</v>
      </c>
      <c r="B98" s="174">
        <v>44317</v>
      </c>
      <c r="C98" t="s">
        <v>67</v>
      </c>
      <c r="D98" t="s">
        <v>53</v>
      </c>
      <c r="E98">
        <v>1867547</v>
      </c>
      <c r="F98" t="str">
        <f t="shared" si="2"/>
        <v>Small C&amp;I</v>
      </c>
      <c r="G98">
        <f t="shared" si="3"/>
        <v>9</v>
      </c>
    </row>
    <row r="99" spans="1:7" x14ac:dyDescent="0.35">
      <c r="A99" t="s">
        <v>68</v>
      </c>
      <c r="B99" s="174">
        <v>44317</v>
      </c>
      <c r="C99" t="s">
        <v>66</v>
      </c>
      <c r="D99" t="s">
        <v>55</v>
      </c>
      <c r="E99">
        <v>13930379</v>
      </c>
      <c r="F99" t="str">
        <f t="shared" si="2"/>
        <v>Large C&amp;I</v>
      </c>
      <c r="G99">
        <f t="shared" si="3"/>
        <v>9</v>
      </c>
    </row>
    <row r="100" spans="1:7" x14ac:dyDescent="0.35">
      <c r="A100" t="s">
        <v>68</v>
      </c>
      <c r="B100" s="174">
        <v>44317</v>
      </c>
      <c r="C100" t="s">
        <v>67</v>
      </c>
      <c r="D100" t="s">
        <v>98</v>
      </c>
      <c r="E100">
        <v>18254327</v>
      </c>
      <c r="F100" t="str">
        <f t="shared" si="2"/>
        <v>Residential</v>
      </c>
      <c r="G100">
        <f t="shared" si="3"/>
        <v>9</v>
      </c>
    </row>
    <row r="101" spans="1:7" x14ac:dyDescent="0.35">
      <c r="A101" t="s">
        <v>68</v>
      </c>
      <c r="B101" s="174">
        <v>44317</v>
      </c>
      <c r="C101" t="s">
        <v>67</v>
      </c>
      <c r="D101" t="s">
        <v>99</v>
      </c>
      <c r="E101">
        <v>6921932</v>
      </c>
      <c r="F101" t="str">
        <f t="shared" si="2"/>
        <v>Low Income Residential</v>
      </c>
      <c r="G101">
        <f t="shared" si="3"/>
        <v>9</v>
      </c>
    </row>
    <row r="102" spans="1:7" x14ac:dyDescent="0.35">
      <c r="A102" t="s">
        <v>79</v>
      </c>
      <c r="B102" s="174">
        <v>44317</v>
      </c>
      <c r="C102" t="s">
        <v>66</v>
      </c>
      <c r="D102" t="s">
        <v>98</v>
      </c>
      <c r="E102">
        <v>14</v>
      </c>
      <c r="F102" t="str">
        <f t="shared" si="2"/>
        <v>Residential</v>
      </c>
      <c r="G102">
        <f t="shared" si="3"/>
        <v>17</v>
      </c>
    </row>
    <row r="103" spans="1:7" x14ac:dyDescent="0.35">
      <c r="A103" t="s">
        <v>79</v>
      </c>
      <c r="B103" s="174">
        <v>44317</v>
      </c>
      <c r="C103" t="s">
        <v>67</v>
      </c>
      <c r="D103" t="s">
        <v>98</v>
      </c>
      <c r="E103">
        <v>5</v>
      </c>
      <c r="F103" t="str">
        <f t="shared" si="2"/>
        <v>Residential</v>
      </c>
      <c r="G103">
        <f t="shared" si="3"/>
        <v>17</v>
      </c>
    </row>
    <row r="104" spans="1:7" x14ac:dyDescent="0.35">
      <c r="A104" t="s">
        <v>79</v>
      </c>
      <c r="B104" s="174">
        <v>44317</v>
      </c>
      <c r="C104" t="s">
        <v>67</v>
      </c>
      <c r="D104" t="s">
        <v>99</v>
      </c>
      <c r="E104">
        <v>277</v>
      </c>
      <c r="F104" t="str">
        <f t="shared" si="2"/>
        <v>Low Income Residential</v>
      </c>
      <c r="G104">
        <f t="shared" si="3"/>
        <v>17</v>
      </c>
    </row>
    <row r="105" spans="1:7" x14ac:dyDescent="0.35">
      <c r="A105" t="s">
        <v>79</v>
      </c>
      <c r="B105" s="174">
        <v>44317</v>
      </c>
      <c r="C105" t="s">
        <v>66</v>
      </c>
      <c r="D105" t="s">
        <v>99</v>
      </c>
      <c r="E105">
        <v>1887</v>
      </c>
      <c r="F105" t="str">
        <f t="shared" si="2"/>
        <v>Low Income Residential</v>
      </c>
      <c r="G105">
        <f t="shared" si="3"/>
        <v>17</v>
      </c>
    </row>
    <row r="106" spans="1:7" x14ac:dyDescent="0.35">
      <c r="A106" t="s">
        <v>80</v>
      </c>
      <c r="B106" s="174">
        <v>44317</v>
      </c>
      <c r="C106" t="s">
        <v>66</v>
      </c>
      <c r="D106" t="s">
        <v>98</v>
      </c>
      <c r="E106">
        <v>3415</v>
      </c>
      <c r="F106" t="str">
        <f t="shared" si="2"/>
        <v>Residential</v>
      </c>
      <c r="G106">
        <f t="shared" si="3"/>
        <v>19</v>
      </c>
    </row>
    <row r="107" spans="1:7" x14ac:dyDescent="0.35">
      <c r="A107" t="s">
        <v>80</v>
      </c>
      <c r="B107" s="174">
        <v>44317</v>
      </c>
      <c r="C107" t="s">
        <v>67</v>
      </c>
      <c r="D107" t="s">
        <v>54</v>
      </c>
      <c r="E107">
        <v>3</v>
      </c>
      <c r="F107" t="str">
        <f t="shared" si="2"/>
        <v>Medium C&amp;I</v>
      </c>
      <c r="G107">
        <f t="shared" si="3"/>
        <v>19</v>
      </c>
    </row>
    <row r="108" spans="1:7" x14ac:dyDescent="0.35">
      <c r="A108" t="s">
        <v>80</v>
      </c>
      <c r="B108" s="174">
        <v>44317</v>
      </c>
      <c r="C108" t="s">
        <v>66</v>
      </c>
      <c r="D108" t="s">
        <v>54</v>
      </c>
      <c r="E108">
        <v>77</v>
      </c>
      <c r="F108" t="str">
        <f t="shared" si="2"/>
        <v>Medium C&amp;I</v>
      </c>
      <c r="G108">
        <f t="shared" si="3"/>
        <v>19</v>
      </c>
    </row>
    <row r="109" spans="1:7" x14ac:dyDescent="0.35">
      <c r="A109" t="s">
        <v>80</v>
      </c>
      <c r="B109" s="174">
        <v>44317</v>
      </c>
      <c r="C109" t="s">
        <v>66</v>
      </c>
      <c r="D109" t="s">
        <v>55</v>
      </c>
      <c r="E109">
        <v>40</v>
      </c>
      <c r="F109" t="str">
        <f t="shared" si="2"/>
        <v>Large C&amp;I</v>
      </c>
      <c r="G109">
        <f t="shared" si="3"/>
        <v>19</v>
      </c>
    </row>
    <row r="110" spans="1:7" x14ac:dyDescent="0.35">
      <c r="A110" t="s">
        <v>80</v>
      </c>
      <c r="B110" s="174">
        <v>44317</v>
      </c>
      <c r="C110" t="s">
        <v>66</v>
      </c>
      <c r="D110" t="s">
        <v>53</v>
      </c>
      <c r="E110">
        <v>246</v>
      </c>
      <c r="F110" t="str">
        <f t="shared" si="2"/>
        <v>Small C&amp;I</v>
      </c>
      <c r="G110">
        <f t="shared" si="3"/>
        <v>19</v>
      </c>
    </row>
    <row r="111" spans="1:7" x14ac:dyDescent="0.35">
      <c r="A111" t="s">
        <v>80</v>
      </c>
      <c r="B111" s="174">
        <v>44317</v>
      </c>
      <c r="C111" t="s">
        <v>66</v>
      </c>
      <c r="D111" t="s">
        <v>99</v>
      </c>
      <c r="E111">
        <v>1050</v>
      </c>
      <c r="F111" t="str">
        <f t="shared" si="2"/>
        <v>Low Income Residential</v>
      </c>
      <c r="G111">
        <f t="shared" si="3"/>
        <v>19</v>
      </c>
    </row>
    <row r="112" spans="1:7" x14ac:dyDescent="0.35">
      <c r="A112" t="s">
        <v>80</v>
      </c>
      <c r="B112" s="174">
        <v>44317</v>
      </c>
      <c r="C112" t="s">
        <v>67</v>
      </c>
      <c r="D112" t="s">
        <v>98</v>
      </c>
      <c r="E112">
        <v>785</v>
      </c>
      <c r="F112" t="str">
        <f t="shared" si="2"/>
        <v>Residential</v>
      </c>
      <c r="G112">
        <f t="shared" si="3"/>
        <v>19</v>
      </c>
    </row>
    <row r="113" spans="1:7" x14ac:dyDescent="0.35">
      <c r="A113" t="s">
        <v>80</v>
      </c>
      <c r="B113" s="174">
        <v>44317</v>
      </c>
      <c r="C113" t="s">
        <v>67</v>
      </c>
      <c r="D113" t="s">
        <v>99</v>
      </c>
      <c r="E113">
        <v>201</v>
      </c>
      <c r="F113" t="str">
        <f t="shared" si="2"/>
        <v>Low Income Residential</v>
      </c>
      <c r="G113">
        <f t="shared" si="3"/>
        <v>19</v>
      </c>
    </row>
    <row r="114" spans="1:7" x14ac:dyDescent="0.35">
      <c r="A114" t="s">
        <v>80</v>
      </c>
      <c r="B114" s="174">
        <v>44317</v>
      </c>
      <c r="C114" t="s">
        <v>67</v>
      </c>
      <c r="D114" t="s">
        <v>53</v>
      </c>
      <c r="E114">
        <v>86</v>
      </c>
      <c r="F114" t="str">
        <f t="shared" si="2"/>
        <v>Small C&amp;I</v>
      </c>
      <c r="G114">
        <f t="shared" si="3"/>
        <v>19</v>
      </c>
    </row>
    <row r="115" spans="1:7" x14ac:dyDescent="0.35">
      <c r="A115" t="s">
        <v>346</v>
      </c>
      <c r="B115" s="174">
        <v>44317</v>
      </c>
      <c r="C115" t="s">
        <v>66</v>
      </c>
      <c r="D115" t="s">
        <v>70</v>
      </c>
      <c r="E115">
        <v>13903</v>
      </c>
      <c r="F115" t="str">
        <f t="shared" si="2"/>
        <v>HER</v>
      </c>
      <c r="G115">
        <f t="shared" si="3"/>
        <v>20</v>
      </c>
    </row>
    <row r="116" spans="1:7" x14ac:dyDescent="0.35">
      <c r="A116" t="s">
        <v>346</v>
      </c>
      <c r="B116" s="174">
        <v>44317</v>
      </c>
      <c r="C116" t="s">
        <v>67</v>
      </c>
      <c r="D116" t="s">
        <v>55</v>
      </c>
      <c r="E116">
        <v>558207</v>
      </c>
      <c r="F116" t="str">
        <f t="shared" si="2"/>
        <v>Large C&amp;I</v>
      </c>
      <c r="G116">
        <f t="shared" si="3"/>
        <v>20</v>
      </c>
    </row>
    <row r="117" spans="1:7" x14ac:dyDescent="0.35">
      <c r="A117" t="s">
        <v>346</v>
      </c>
      <c r="B117" s="174">
        <v>44317</v>
      </c>
      <c r="C117" t="s">
        <v>66</v>
      </c>
      <c r="D117" t="s">
        <v>53</v>
      </c>
      <c r="E117">
        <v>4740701</v>
      </c>
      <c r="F117" t="str">
        <f t="shared" si="2"/>
        <v>Small C&amp;I</v>
      </c>
      <c r="G117">
        <f t="shared" si="3"/>
        <v>20</v>
      </c>
    </row>
    <row r="118" spans="1:7" x14ac:dyDescent="0.35">
      <c r="A118" t="s">
        <v>346</v>
      </c>
      <c r="B118" s="174">
        <v>44317</v>
      </c>
      <c r="C118" t="s">
        <v>67</v>
      </c>
      <c r="D118" t="s">
        <v>53</v>
      </c>
      <c r="E118">
        <v>2572609</v>
      </c>
      <c r="F118" t="str">
        <f t="shared" si="2"/>
        <v>Small C&amp;I</v>
      </c>
      <c r="G118">
        <f t="shared" si="3"/>
        <v>20</v>
      </c>
    </row>
    <row r="119" spans="1:7" x14ac:dyDescent="0.35">
      <c r="A119" t="s">
        <v>346</v>
      </c>
      <c r="B119" s="174">
        <v>44317</v>
      </c>
      <c r="C119" t="s">
        <v>67</v>
      </c>
      <c r="D119" t="s">
        <v>98</v>
      </c>
      <c r="E119">
        <v>9345126</v>
      </c>
      <c r="F119" t="str">
        <f t="shared" si="2"/>
        <v>Residential</v>
      </c>
      <c r="G119">
        <f t="shared" si="3"/>
        <v>20</v>
      </c>
    </row>
    <row r="120" spans="1:7" x14ac:dyDescent="0.35">
      <c r="A120" t="s">
        <v>346</v>
      </c>
      <c r="B120" s="174">
        <v>44317</v>
      </c>
      <c r="C120" t="s">
        <v>67</v>
      </c>
      <c r="D120" t="s">
        <v>99</v>
      </c>
      <c r="E120">
        <v>939124</v>
      </c>
      <c r="F120" t="str">
        <f t="shared" si="2"/>
        <v>Low Income Residential</v>
      </c>
      <c r="G120">
        <f t="shared" si="3"/>
        <v>20</v>
      </c>
    </row>
    <row r="121" spans="1:7" x14ac:dyDescent="0.35">
      <c r="A121" t="s">
        <v>346</v>
      </c>
      <c r="B121" s="174">
        <v>44317</v>
      </c>
      <c r="C121" t="s">
        <v>66</v>
      </c>
      <c r="D121" t="s">
        <v>99</v>
      </c>
      <c r="E121">
        <v>4976675</v>
      </c>
      <c r="F121" t="str">
        <f t="shared" si="2"/>
        <v>Low Income Residential</v>
      </c>
      <c r="G121">
        <f t="shared" si="3"/>
        <v>20</v>
      </c>
    </row>
    <row r="122" spans="1:7" x14ac:dyDescent="0.35">
      <c r="A122" t="s">
        <v>346</v>
      </c>
      <c r="B122" s="174">
        <v>44317</v>
      </c>
      <c r="C122" t="s">
        <v>67</v>
      </c>
      <c r="D122" t="s">
        <v>54</v>
      </c>
      <c r="E122">
        <v>1078163</v>
      </c>
      <c r="F122" t="str">
        <f t="shared" si="2"/>
        <v>Medium C&amp;I</v>
      </c>
      <c r="G122">
        <f t="shared" si="3"/>
        <v>20</v>
      </c>
    </row>
    <row r="123" spans="1:7" x14ac:dyDescent="0.35">
      <c r="A123" t="s">
        <v>346</v>
      </c>
      <c r="B123" s="174">
        <v>44317</v>
      </c>
      <c r="C123" t="s">
        <v>66</v>
      </c>
      <c r="D123" t="s">
        <v>54</v>
      </c>
      <c r="E123">
        <v>5273262</v>
      </c>
      <c r="F123" t="str">
        <f t="shared" si="2"/>
        <v>Medium C&amp;I</v>
      </c>
      <c r="G123">
        <f t="shared" si="3"/>
        <v>20</v>
      </c>
    </row>
    <row r="124" spans="1:7" x14ac:dyDescent="0.35">
      <c r="A124" t="s">
        <v>346</v>
      </c>
      <c r="B124" s="174">
        <v>44317</v>
      </c>
      <c r="C124" t="s">
        <v>66</v>
      </c>
      <c r="D124" t="s">
        <v>55</v>
      </c>
      <c r="E124">
        <v>20564351</v>
      </c>
      <c r="F124" t="str">
        <f t="shared" si="2"/>
        <v>Large C&amp;I</v>
      </c>
      <c r="G124">
        <f t="shared" si="3"/>
        <v>20</v>
      </c>
    </row>
    <row r="125" spans="1:7" x14ac:dyDescent="0.35">
      <c r="A125" t="s">
        <v>346</v>
      </c>
      <c r="B125" s="174">
        <v>44317</v>
      </c>
      <c r="C125" t="s">
        <v>67</v>
      </c>
      <c r="D125" t="s">
        <v>70</v>
      </c>
      <c r="E125">
        <v>0</v>
      </c>
      <c r="F125" t="str">
        <f t="shared" si="2"/>
        <v>HER</v>
      </c>
      <c r="G125">
        <f t="shared" si="3"/>
        <v>20</v>
      </c>
    </row>
    <row r="126" spans="1:7" x14ac:dyDescent="0.35">
      <c r="A126" t="s">
        <v>346</v>
      </c>
      <c r="B126" s="174">
        <v>44317</v>
      </c>
      <c r="C126" t="s">
        <v>66</v>
      </c>
      <c r="D126" t="s">
        <v>98</v>
      </c>
      <c r="E126">
        <v>39372838</v>
      </c>
      <c r="F126" t="str">
        <f t="shared" si="2"/>
        <v>Residential</v>
      </c>
      <c r="G126">
        <f t="shared" si="3"/>
        <v>20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K137"/>
  <sheetViews>
    <sheetView topLeftCell="A49" workbookViewId="0">
      <selection activeCell="I15" sqref="I15"/>
    </sheetView>
  </sheetViews>
  <sheetFormatPr defaultRowHeight="14.5" x14ac:dyDescent="0.35"/>
  <cols>
    <col min="2" max="2" width="11.54296875" style="174" customWidth="1"/>
    <col min="5" max="5" width="14.7265625" customWidth="1"/>
    <col min="6" max="6" width="24" customWidth="1"/>
    <col min="9" max="9" width="24.453125" bestFit="1" customWidth="1"/>
    <col min="10" max="10" width="15.36328125" bestFit="1" customWidth="1"/>
    <col min="11" max="11" width="9.81640625" bestFit="1" customWidth="1"/>
    <col min="12" max="12" width="10" bestFit="1" customWidth="1"/>
    <col min="13" max="13" width="9.1796875" bestFit="1" customWidth="1"/>
    <col min="14" max="14" width="12.1796875" bestFit="1" customWidth="1"/>
    <col min="15" max="15" width="11.26953125" bestFit="1" customWidth="1"/>
  </cols>
  <sheetData>
    <row r="1" spans="1:11" x14ac:dyDescent="0.35">
      <c r="A1" t="s">
        <v>78</v>
      </c>
      <c r="B1" s="174" t="s">
        <v>47</v>
      </c>
      <c r="C1" t="s">
        <v>48</v>
      </c>
      <c r="D1" t="s">
        <v>49</v>
      </c>
      <c r="E1" t="s">
        <v>76</v>
      </c>
      <c r="F1" t="s">
        <v>95</v>
      </c>
      <c r="G1" t="s">
        <v>96</v>
      </c>
    </row>
    <row r="2" spans="1:11" x14ac:dyDescent="0.35">
      <c r="A2" t="s">
        <v>69</v>
      </c>
      <c r="B2" s="174">
        <v>44317</v>
      </c>
      <c r="C2">
        <v>4</v>
      </c>
      <c r="D2" t="s">
        <v>98</v>
      </c>
      <c r="E2">
        <v>11965</v>
      </c>
      <c r="F2" t="str">
        <f t="shared" ref="F2:F65" si="0">TRIM(MID(D2,3,50))</f>
        <v>Residential</v>
      </c>
      <c r="G2">
        <f t="shared" ref="G2:G65" si="1">VALUE(TRIM(MID(A2,6,2)))</f>
        <v>1</v>
      </c>
      <c r="I2" s="175" t="s">
        <v>77</v>
      </c>
      <c r="J2" s="175" t="s">
        <v>57</v>
      </c>
    </row>
    <row r="3" spans="1:11" x14ac:dyDescent="0.35">
      <c r="A3" t="s">
        <v>69</v>
      </c>
      <c r="B3" s="174">
        <v>44317</v>
      </c>
      <c r="C3">
        <v>4</v>
      </c>
      <c r="D3" t="s">
        <v>99</v>
      </c>
      <c r="E3">
        <v>178</v>
      </c>
      <c r="F3" t="str">
        <f t="shared" si="0"/>
        <v>Low Income Residential</v>
      </c>
      <c r="G3">
        <f t="shared" si="1"/>
        <v>1</v>
      </c>
      <c r="J3" s="174">
        <v>44317</v>
      </c>
    </row>
    <row r="4" spans="1:11" x14ac:dyDescent="0.35">
      <c r="A4" t="s">
        <v>69</v>
      </c>
      <c r="B4" s="174">
        <v>44317</v>
      </c>
      <c r="C4">
        <v>4</v>
      </c>
      <c r="D4" t="s">
        <v>53</v>
      </c>
      <c r="E4">
        <v>1596</v>
      </c>
      <c r="F4" t="str">
        <f t="shared" si="0"/>
        <v>Small C&amp;I</v>
      </c>
      <c r="G4">
        <f t="shared" si="1"/>
        <v>1</v>
      </c>
      <c r="I4" s="175" t="s">
        <v>58</v>
      </c>
      <c r="J4">
        <v>4</v>
      </c>
      <c r="K4">
        <v>5</v>
      </c>
    </row>
    <row r="5" spans="1:11" x14ac:dyDescent="0.35">
      <c r="A5" t="s">
        <v>69</v>
      </c>
      <c r="B5" s="174">
        <v>44317</v>
      </c>
      <c r="C5">
        <v>4</v>
      </c>
      <c r="D5" t="s">
        <v>54</v>
      </c>
      <c r="E5">
        <v>78</v>
      </c>
      <c r="F5" t="str">
        <f t="shared" si="0"/>
        <v>Medium C&amp;I</v>
      </c>
      <c r="G5">
        <f t="shared" si="1"/>
        <v>1</v>
      </c>
      <c r="I5" s="176">
        <v>1</v>
      </c>
      <c r="J5" s="177"/>
      <c r="K5" s="177"/>
    </row>
    <row r="6" spans="1:11" x14ac:dyDescent="0.35">
      <c r="A6" t="s">
        <v>69</v>
      </c>
      <c r="B6" s="174">
        <v>44317</v>
      </c>
      <c r="C6">
        <v>4</v>
      </c>
      <c r="D6" t="s">
        <v>55</v>
      </c>
      <c r="E6">
        <v>11</v>
      </c>
      <c r="F6" t="str">
        <f t="shared" si="0"/>
        <v>Large C&amp;I</v>
      </c>
      <c r="G6">
        <f t="shared" si="1"/>
        <v>1</v>
      </c>
      <c r="I6" s="178" t="s">
        <v>41</v>
      </c>
      <c r="J6" s="177">
        <v>11</v>
      </c>
      <c r="K6" s="177">
        <v>2989</v>
      </c>
    </row>
    <row r="7" spans="1:11" x14ac:dyDescent="0.35">
      <c r="A7" t="s">
        <v>69</v>
      </c>
      <c r="B7" s="174">
        <v>44317</v>
      </c>
      <c r="C7">
        <v>4</v>
      </c>
      <c r="D7" t="s">
        <v>56</v>
      </c>
      <c r="E7">
        <v>88</v>
      </c>
      <c r="F7" t="str">
        <f t="shared" si="0"/>
        <v>OTHER</v>
      </c>
      <c r="G7">
        <f t="shared" si="1"/>
        <v>1</v>
      </c>
      <c r="I7" s="178" t="s">
        <v>38</v>
      </c>
      <c r="J7" s="177">
        <v>178</v>
      </c>
      <c r="K7" s="177">
        <v>140658</v>
      </c>
    </row>
    <row r="8" spans="1:11" x14ac:dyDescent="0.35">
      <c r="A8" t="s">
        <v>69</v>
      </c>
      <c r="B8" s="174">
        <v>44317</v>
      </c>
      <c r="C8">
        <v>5</v>
      </c>
      <c r="D8" t="s">
        <v>98</v>
      </c>
      <c r="E8">
        <v>1014950</v>
      </c>
      <c r="F8" t="str">
        <f t="shared" si="0"/>
        <v>Residential</v>
      </c>
      <c r="G8">
        <f t="shared" si="1"/>
        <v>1</v>
      </c>
      <c r="I8" s="178" t="s">
        <v>40</v>
      </c>
      <c r="J8" s="177">
        <v>78</v>
      </c>
      <c r="K8" s="177">
        <v>11676</v>
      </c>
    </row>
    <row r="9" spans="1:11" x14ac:dyDescent="0.35">
      <c r="A9" t="s">
        <v>69</v>
      </c>
      <c r="B9" s="174">
        <v>44317</v>
      </c>
      <c r="C9">
        <v>5</v>
      </c>
      <c r="D9" t="s">
        <v>99</v>
      </c>
      <c r="E9">
        <v>140658</v>
      </c>
      <c r="F9" t="str">
        <f t="shared" si="0"/>
        <v>Low Income Residential</v>
      </c>
      <c r="G9">
        <f t="shared" si="1"/>
        <v>1</v>
      </c>
      <c r="I9" s="178" t="s">
        <v>37</v>
      </c>
      <c r="J9" s="177">
        <v>11965</v>
      </c>
      <c r="K9" s="177">
        <v>1014950</v>
      </c>
    </row>
    <row r="10" spans="1:11" x14ac:dyDescent="0.35">
      <c r="A10" t="s">
        <v>69</v>
      </c>
      <c r="B10" s="174">
        <v>44317</v>
      </c>
      <c r="C10">
        <v>5</v>
      </c>
      <c r="D10" t="s">
        <v>53</v>
      </c>
      <c r="E10">
        <v>154548</v>
      </c>
      <c r="F10" t="str">
        <f t="shared" si="0"/>
        <v>Small C&amp;I</v>
      </c>
      <c r="G10">
        <f t="shared" si="1"/>
        <v>1</v>
      </c>
      <c r="I10" s="178" t="s">
        <v>39</v>
      </c>
      <c r="J10" s="177">
        <v>1596</v>
      </c>
      <c r="K10" s="177">
        <v>154548</v>
      </c>
    </row>
    <row r="11" spans="1:11" x14ac:dyDescent="0.35">
      <c r="A11" t="s">
        <v>69</v>
      </c>
      <c r="B11" s="174">
        <v>44317</v>
      </c>
      <c r="C11">
        <v>5</v>
      </c>
      <c r="D11" t="s">
        <v>54</v>
      </c>
      <c r="E11">
        <v>11676</v>
      </c>
      <c r="F11" t="str">
        <f t="shared" si="0"/>
        <v>Medium C&amp;I</v>
      </c>
      <c r="G11">
        <f t="shared" si="1"/>
        <v>1</v>
      </c>
      <c r="I11" s="176">
        <v>2</v>
      </c>
      <c r="J11" s="177"/>
      <c r="K11" s="177"/>
    </row>
    <row r="12" spans="1:11" x14ac:dyDescent="0.35">
      <c r="A12" t="s">
        <v>69</v>
      </c>
      <c r="B12" s="174">
        <v>44317</v>
      </c>
      <c r="C12">
        <v>5</v>
      </c>
      <c r="D12" t="s">
        <v>55</v>
      </c>
      <c r="E12">
        <v>2989</v>
      </c>
      <c r="F12" t="str">
        <f t="shared" si="0"/>
        <v>Large C&amp;I</v>
      </c>
      <c r="G12">
        <f t="shared" si="1"/>
        <v>1</v>
      </c>
      <c r="I12" s="178" t="s">
        <v>41</v>
      </c>
      <c r="J12" s="177">
        <v>4</v>
      </c>
      <c r="K12" s="177">
        <v>418</v>
      </c>
    </row>
    <row r="13" spans="1:11" x14ac:dyDescent="0.35">
      <c r="A13" t="s">
        <v>69</v>
      </c>
      <c r="B13" s="174">
        <v>44317</v>
      </c>
      <c r="C13">
        <v>5</v>
      </c>
      <c r="D13" t="s">
        <v>56</v>
      </c>
      <c r="E13">
        <v>16152</v>
      </c>
      <c r="F13" t="str">
        <f t="shared" si="0"/>
        <v>OTHER</v>
      </c>
      <c r="G13">
        <f t="shared" si="1"/>
        <v>1</v>
      </c>
      <c r="I13" s="178" t="s">
        <v>38</v>
      </c>
      <c r="J13" s="177">
        <v>56</v>
      </c>
      <c r="K13" s="177">
        <v>58315</v>
      </c>
    </row>
    <row r="14" spans="1:11" x14ac:dyDescent="0.35">
      <c r="A14" t="s">
        <v>71</v>
      </c>
      <c r="B14" s="174">
        <v>44317</v>
      </c>
      <c r="C14">
        <v>4</v>
      </c>
      <c r="D14" t="s">
        <v>55</v>
      </c>
      <c r="E14">
        <v>4</v>
      </c>
      <c r="F14" t="str">
        <f t="shared" si="0"/>
        <v>Large C&amp;I</v>
      </c>
      <c r="G14">
        <f t="shared" si="1"/>
        <v>2</v>
      </c>
      <c r="I14" s="178" t="s">
        <v>40</v>
      </c>
      <c r="J14" s="177">
        <v>14</v>
      </c>
      <c r="K14" s="177">
        <v>1588</v>
      </c>
    </row>
    <row r="15" spans="1:11" x14ac:dyDescent="0.35">
      <c r="A15" t="s">
        <v>71</v>
      </c>
      <c r="B15" s="174">
        <v>44317</v>
      </c>
      <c r="C15">
        <v>4</v>
      </c>
      <c r="D15" t="s">
        <v>98</v>
      </c>
      <c r="E15">
        <v>1295</v>
      </c>
      <c r="F15" t="str">
        <f t="shared" si="0"/>
        <v>Residential</v>
      </c>
      <c r="G15">
        <f t="shared" si="1"/>
        <v>2</v>
      </c>
      <c r="I15" s="178" t="s">
        <v>37</v>
      </c>
      <c r="J15" s="177">
        <v>1295</v>
      </c>
      <c r="K15" s="177">
        <v>190698</v>
      </c>
    </row>
    <row r="16" spans="1:11" x14ac:dyDescent="0.35">
      <c r="A16" t="s">
        <v>71</v>
      </c>
      <c r="B16" s="174">
        <v>44317</v>
      </c>
      <c r="C16">
        <v>4</v>
      </c>
      <c r="D16" t="s">
        <v>53</v>
      </c>
      <c r="E16">
        <v>180</v>
      </c>
      <c r="F16" t="str">
        <f t="shared" si="0"/>
        <v>Small C&amp;I</v>
      </c>
      <c r="G16">
        <f t="shared" si="1"/>
        <v>2</v>
      </c>
      <c r="I16" s="178" t="s">
        <v>39</v>
      </c>
      <c r="J16" s="177">
        <v>180</v>
      </c>
      <c r="K16" s="177">
        <v>28019</v>
      </c>
    </row>
    <row r="17" spans="1:11" x14ac:dyDescent="0.35">
      <c r="A17" t="s">
        <v>71</v>
      </c>
      <c r="B17" s="174">
        <v>44317</v>
      </c>
      <c r="C17">
        <v>4</v>
      </c>
      <c r="D17" t="s">
        <v>54</v>
      </c>
      <c r="E17">
        <v>14</v>
      </c>
      <c r="F17" t="str">
        <f t="shared" si="0"/>
        <v>Medium C&amp;I</v>
      </c>
      <c r="G17">
        <f t="shared" si="1"/>
        <v>2</v>
      </c>
      <c r="I17" s="176">
        <v>3</v>
      </c>
      <c r="J17" s="177"/>
      <c r="K17" s="177"/>
    </row>
    <row r="18" spans="1:11" x14ac:dyDescent="0.35">
      <c r="A18" t="s">
        <v>71</v>
      </c>
      <c r="B18" s="174">
        <v>44317</v>
      </c>
      <c r="C18">
        <v>5</v>
      </c>
      <c r="D18" t="s">
        <v>55</v>
      </c>
      <c r="E18">
        <v>418</v>
      </c>
      <c r="F18" t="str">
        <f t="shared" si="0"/>
        <v>Large C&amp;I</v>
      </c>
      <c r="G18">
        <f t="shared" si="1"/>
        <v>2</v>
      </c>
      <c r="I18" s="178" t="s">
        <v>41</v>
      </c>
      <c r="J18" s="177">
        <v>4</v>
      </c>
      <c r="K18" s="177">
        <v>220</v>
      </c>
    </row>
    <row r="19" spans="1:11" x14ac:dyDescent="0.35">
      <c r="A19" t="s">
        <v>71</v>
      </c>
      <c r="B19" s="174">
        <v>44317</v>
      </c>
      <c r="C19">
        <v>4</v>
      </c>
      <c r="D19" t="s">
        <v>56</v>
      </c>
      <c r="E19">
        <v>7</v>
      </c>
      <c r="F19" t="str">
        <f t="shared" si="0"/>
        <v>OTHER</v>
      </c>
      <c r="G19">
        <f t="shared" si="1"/>
        <v>2</v>
      </c>
      <c r="I19" s="178" t="s">
        <v>38</v>
      </c>
      <c r="J19" s="177">
        <v>10</v>
      </c>
      <c r="K19" s="177">
        <v>10318</v>
      </c>
    </row>
    <row r="20" spans="1:11" x14ac:dyDescent="0.35">
      <c r="A20" t="s">
        <v>71</v>
      </c>
      <c r="B20" s="174">
        <v>44317</v>
      </c>
      <c r="C20">
        <v>5</v>
      </c>
      <c r="D20" t="s">
        <v>54</v>
      </c>
      <c r="E20">
        <v>1588</v>
      </c>
      <c r="F20" t="str">
        <f t="shared" si="0"/>
        <v>Medium C&amp;I</v>
      </c>
      <c r="G20">
        <f t="shared" si="1"/>
        <v>2</v>
      </c>
      <c r="I20" s="178" t="s">
        <v>40</v>
      </c>
      <c r="J20" s="177">
        <v>11</v>
      </c>
      <c r="K20" s="177">
        <v>811</v>
      </c>
    </row>
    <row r="21" spans="1:11" x14ac:dyDescent="0.35">
      <c r="A21" t="s">
        <v>71</v>
      </c>
      <c r="B21" s="174">
        <v>44317</v>
      </c>
      <c r="C21">
        <v>5</v>
      </c>
      <c r="D21" t="s">
        <v>56</v>
      </c>
      <c r="E21">
        <v>2476</v>
      </c>
      <c r="F21" t="str">
        <f t="shared" si="0"/>
        <v>OTHER</v>
      </c>
      <c r="G21">
        <f t="shared" si="1"/>
        <v>2</v>
      </c>
      <c r="I21" s="178" t="s">
        <v>37</v>
      </c>
      <c r="J21" s="177">
        <v>603</v>
      </c>
      <c r="K21" s="177">
        <v>62134</v>
      </c>
    </row>
    <row r="22" spans="1:11" x14ac:dyDescent="0.35">
      <c r="A22" t="s">
        <v>71</v>
      </c>
      <c r="B22" s="174">
        <v>44317</v>
      </c>
      <c r="C22">
        <v>5</v>
      </c>
      <c r="D22" t="s">
        <v>53</v>
      </c>
      <c r="E22">
        <v>28019</v>
      </c>
      <c r="F22" t="str">
        <f t="shared" si="0"/>
        <v>Small C&amp;I</v>
      </c>
      <c r="G22">
        <f t="shared" si="1"/>
        <v>2</v>
      </c>
      <c r="I22" s="178" t="s">
        <v>39</v>
      </c>
      <c r="J22" s="177">
        <v>101</v>
      </c>
      <c r="K22" s="177">
        <v>13398</v>
      </c>
    </row>
    <row r="23" spans="1:11" x14ac:dyDescent="0.35">
      <c r="A23" t="s">
        <v>71</v>
      </c>
      <c r="B23" s="174">
        <v>44317</v>
      </c>
      <c r="C23">
        <v>5</v>
      </c>
      <c r="D23" t="s">
        <v>99</v>
      </c>
      <c r="E23">
        <v>58315</v>
      </c>
      <c r="F23" t="str">
        <f t="shared" si="0"/>
        <v>Low Income Residential</v>
      </c>
      <c r="G23">
        <f t="shared" si="1"/>
        <v>2</v>
      </c>
      <c r="I23" s="176">
        <v>4</v>
      </c>
      <c r="J23" s="177"/>
      <c r="K23" s="177"/>
    </row>
    <row r="24" spans="1:11" x14ac:dyDescent="0.35">
      <c r="A24" t="s">
        <v>71</v>
      </c>
      <c r="B24" s="174">
        <v>44317</v>
      </c>
      <c r="C24">
        <v>4</v>
      </c>
      <c r="D24" t="s">
        <v>99</v>
      </c>
      <c r="E24">
        <v>56</v>
      </c>
      <c r="F24" t="str">
        <f t="shared" si="0"/>
        <v>Low Income Residential</v>
      </c>
      <c r="G24">
        <f t="shared" si="1"/>
        <v>2</v>
      </c>
      <c r="I24" s="178" t="s">
        <v>41</v>
      </c>
      <c r="J24" s="177"/>
      <c r="K24" s="177">
        <v>79</v>
      </c>
    </row>
    <row r="25" spans="1:11" x14ac:dyDescent="0.35">
      <c r="A25" t="s">
        <v>71</v>
      </c>
      <c r="B25" s="174">
        <v>44317</v>
      </c>
      <c r="C25">
        <v>5</v>
      </c>
      <c r="D25" t="s">
        <v>98</v>
      </c>
      <c r="E25">
        <v>190698</v>
      </c>
      <c r="F25" t="str">
        <f t="shared" si="0"/>
        <v>Residential</v>
      </c>
      <c r="G25">
        <f t="shared" si="1"/>
        <v>2</v>
      </c>
      <c r="I25" s="178" t="s">
        <v>38</v>
      </c>
      <c r="J25" s="177">
        <v>7</v>
      </c>
      <c r="K25" s="177">
        <v>5229</v>
      </c>
    </row>
    <row r="26" spans="1:11" x14ac:dyDescent="0.35">
      <c r="A26" t="s">
        <v>65</v>
      </c>
      <c r="B26" s="174">
        <v>44317</v>
      </c>
      <c r="C26">
        <v>5</v>
      </c>
      <c r="D26" t="s">
        <v>55</v>
      </c>
      <c r="E26">
        <v>220</v>
      </c>
      <c r="F26" t="str">
        <f t="shared" si="0"/>
        <v>Large C&amp;I</v>
      </c>
      <c r="G26">
        <f t="shared" si="1"/>
        <v>3</v>
      </c>
      <c r="I26" s="178" t="s">
        <v>40</v>
      </c>
      <c r="J26" s="177">
        <v>2</v>
      </c>
      <c r="K26" s="177">
        <v>278</v>
      </c>
    </row>
    <row r="27" spans="1:11" x14ac:dyDescent="0.35">
      <c r="A27" t="s">
        <v>65</v>
      </c>
      <c r="B27" s="174">
        <v>44317</v>
      </c>
      <c r="C27">
        <v>5</v>
      </c>
      <c r="D27" t="s">
        <v>56</v>
      </c>
      <c r="E27">
        <v>751</v>
      </c>
      <c r="F27" t="str">
        <f t="shared" si="0"/>
        <v>OTHER</v>
      </c>
      <c r="G27">
        <f t="shared" si="1"/>
        <v>3</v>
      </c>
      <c r="I27" s="178" t="s">
        <v>37</v>
      </c>
      <c r="J27" s="177">
        <v>194</v>
      </c>
      <c r="K27" s="177">
        <v>26104</v>
      </c>
    </row>
    <row r="28" spans="1:11" x14ac:dyDescent="0.35">
      <c r="A28" t="s">
        <v>65</v>
      </c>
      <c r="B28" s="174">
        <v>44317</v>
      </c>
      <c r="C28">
        <v>4</v>
      </c>
      <c r="D28" t="s">
        <v>55</v>
      </c>
      <c r="E28">
        <v>4</v>
      </c>
      <c r="F28" t="str">
        <f t="shared" si="0"/>
        <v>Large C&amp;I</v>
      </c>
      <c r="G28">
        <f t="shared" si="1"/>
        <v>3</v>
      </c>
      <c r="I28" s="178" t="s">
        <v>39</v>
      </c>
      <c r="J28" s="177">
        <v>36</v>
      </c>
      <c r="K28" s="177">
        <v>4500</v>
      </c>
    </row>
    <row r="29" spans="1:11" x14ac:dyDescent="0.35">
      <c r="A29" t="s">
        <v>65</v>
      </c>
      <c r="B29" s="174">
        <v>44317</v>
      </c>
      <c r="C29">
        <v>4</v>
      </c>
      <c r="D29" t="s">
        <v>98</v>
      </c>
      <c r="E29">
        <v>603</v>
      </c>
      <c r="F29" t="str">
        <f t="shared" si="0"/>
        <v>Residential</v>
      </c>
      <c r="G29">
        <f t="shared" si="1"/>
        <v>3</v>
      </c>
      <c r="I29" s="176">
        <v>5</v>
      </c>
      <c r="J29" s="177"/>
      <c r="K29" s="177"/>
    </row>
    <row r="30" spans="1:11" x14ac:dyDescent="0.35">
      <c r="A30" t="s">
        <v>65</v>
      </c>
      <c r="B30" s="174">
        <v>44317</v>
      </c>
      <c r="C30">
        <v>4</v>
      </c>
      <c r="D30" t="s">
        <v>53</v>
      </c>
      <c r="E30">
        <v>101</v>
      </c>
      <c r="F30" t="str">
        <f t="shared" si="0"/>
        <v>Small C&amp;I</v>
      </c>
      <c r="G30">
        <f t="shared" si="1"/>
        <v>3</v>
      </c>
      <c r="I30" s="178" t="s">
        <v>41</v>
      </c>
      <c r="J30" s="177"/>
      <c r="K30" s="177">
        <v>119</v>
      </c>
    </row>
    <row r="31" spans="1:11" x14ac:dyDescent="0.35">
      <c r="A31" t="s">
        <v>65</v>
      </c>
      <c r="B31" s="174">
        <v>44317</v>
      </c>
      <c r="C31">
        <v>4</v>
      </c>
      <c r="D31" t="s">
        <v>54</v>
      </c>
      <c r="E31">
        <v>11</v>
      </c>
      <c r="F31" t="str">
        <f t="shared" si="0"/>
        <v>Medium C&amp;I</v>
      </c>
      <c r="G31">
        <f t="shared" si="1"/>
        <v>3</v>
      </c>
      <c r="I31" s="178" t="s">
        <v>38</v>
      </c>
      <c r="J31" s="177">
        <v>39</v>
      </c>
      <c r="K31" s="177">
        <v>42768</v>
      </c>
    </row>
    <row r="32" spans="1:11" x14ac:dyDescent="0.35">
      <c r="A32" t="s">
        <v>65</v>
      </c>
      <c r="B32" s="174">
        <v>44317</v>
      </c>
      <c r="C32">
        <v>5</v>
      </c>
      <c r="D32" t="s">
        <v>99</v>
      </c>
      <c r="E32">
        <v>10318</v>
      </c>
      <c r="F32" t="str">
        <f t="shared" si="0"/>
        <v>Low Income Residential</v>
      </c>
      <c r="G32">
        <f t="shared" si="1"/>
        <v>3</v>
      </c>
      <c r="I32" s="178" t="s">
        <v>40</v>
      </c>
      <c r="J32" s="177">
        <v>1</v>
      </c>
      <c r="K32" s="177">
        <v>499</v>
      </c>
    </row>
    <row r="33" spans="1:11" x14ac:dyDescent="0.35">
      <c r="A33" t="s">
        <v>65</v>
      </c>
      <c r="B33" s="174">
        <v>44317</v>
      </c>
      <c r="C33">
        <v>4</v>
      </c>
      <c r="D33" t="s">
        <v>56</v>
      </c>
      <c r="E33">
        <v>2</v>
      </c>
      <c r="F33" t="str">
        <f t="shared" si="0"/>
        <v>OTHER</v>
      </c>
      <c r="G33">
        <f t="shared" si="1"/>
        <v>3</v>
      </c>
      <c r="I33" s="178" t="s">
        <v>37</v>
      </c>
      <c r="J33" s="177">
        <v>498</v>
      </c>
      <c r="K33" s="177">
        <v>102460</v>
      </c>
    </row>
    <row r="34" spans="1:11" x14ac:dyDescent="0.35">
      <c r="A34" t="s">
        <v>65</v>
      </c>
      <c r="B34" s="174">
        <v>44317</v>
      </c>
      <c r="C34">
        <v>5</v>
      </c>
      <c r="D34" t="s">
        <v>53</v>
      </c>
      <c r="E34">
        <v>13398</v>
      </c>
      <c r="F34" t="str">
        <f t="shared" si="0"/>
        <v>Small C&amp;I</v>
      </c>
      <c r="G34">
        <f t="shared" si="1"/>
        <v>3</v>
      </c>
      <c r="I34" s="178" t="s">
        <v>39</v>
      </c>
      <c r="J34" s="177">
        <v>43</v>
      </c>
      <c r="K34" s="177">
        <v>10121</v>
      </c>
    </row>
    <row r="35" spans="1:11" x14ac:dyDescent="0.35">
      <c r="A35" t="s">
        <v>65</v>
      </c>
      <c r="B35" s="174">
        <v>44317</v>
      </c>
      <c r="C35">
        <v>5</v>
      </c>
      <c r="D35" t="s">
        <v>54</v>
      </c>
      <c r="E35">
        <v>811</v>
      </c>
      <c r="F35" t="str">
        <f t="shared" si="0"/>
        <v>Medium C&amp;I</v>
      </c>
      <c r="G35">
        <f t="shared" si="1"/>
        <v>3</v>
      </c>
      <c r="I35" s="176">
        <v>6</v>
      </c>
      <c r="J35" s="177"/>
      <c r="K35" s="177"/>
    </row>
    <row r="36" spans="1:11" x14ac:dyDescent="0.35">
      <c r="A36" t="s">
        <v>65</v>
      </c>
      <c r="B36" s="174">
        <v>44317</v>
      </c>
      <c r="C36">
        <v>4</v>
      </c>
      <c r="D36" t="s">
        <v>99</v>
      </c>
      <c r="E36">
        <v>10</v>
      </c>
      <c r="F36" t="str">
        <f t="shared" si="0"/>
        <v>Low Income Residential</v>
      </c>
      <c r="G36">
        <f t="shared" si="1"/>
        <v>3</v>
      </c>
      <c r="I36" s="178" t="s">
        <v>41</v>
      </c>
      <c r="J36" s="177">
        <v>3599</v>
      </c>
      <c r="K36" s="177">
        <v>6410125</v>
      </c>
    </row>
    <row r="37" spans="1:11" x14ac:dyDescent="0.35">
      <c r="A37" t="s">
        <v>65</v>
      </c>
      <c r="B37" s="174">
        <v>44317</v>
      </c>
      <c r="C37">
        <v>5</v>
      </c>
      <c r="D37" t="s">
        <v>98</v>
      </c>
      <c r="E37">
        <v>62134</v>
      </c>
      <c r="F37" t="str">
        <f t="shared" si="0"/>
        <v>Residential</v>
      </c>
      <c r="G37">
        <f t="shared" si="1"/>
        <v>3</v>
      </c>
      <c r="I37" s="178" t="s">
        <v>38</v>
      </c>
      <c r="J37" s="177">
        <v>13567</v>
      </c>
      <c r="K37" s="177">
        <v>7760260</v>
      </c>
    </row>
    <row r="38" spans="1:11" x14ac:dyDescent="0.35">
      <c r="A38" t="s">
        <v>50</v>
      </c>
      <c r="B38" s="174">
        <v>44317</v>
      </c>
      <c r="C38">
        <v>4</v>
      </c>
      <c r="D38" t="s">
        <v>56</v>
      </c>
      <c r="E38">
        <v>2</v>
      </c>
      <c r="F38" t="str">
        <f t="shared" si="0"/>
        <v>OTHER</v>
      </c>
      <c r="G38">
        <f t="shared" si="1"/>
        <v>4</v>
      </c>
      <c r="I38" s="178" t="s">
        <v>40</v>
      </c>
      <c r="J38" s="177">
        <v>35914</v>
      </c>
      <c r="K38" s="177">
        <v>4561429</v>
      </c>
    </row>
    <row r="39" spans="1:11" x14ac:dyDescent="0.35">
      <c r="A39" t="s">
        <v>50</v>
      </c>
      <c r="B39" s="174">
        <v>44317</v>
      </c>
      <c r="C39">
        <v>5</v>
      </c>
      <c r="D39" t="s">
        <v>55</v>
      </c>
      <c r="E39">
        <v>79</v>
      </c>
      <c r="F39" t="str">
        <f t="shared" si="0"/>
        <v>Large C&amp;I</v>
      </c>
      <c r="G39">
        <f t="shared" si="1"/>
        <v>4</v>
      </c>
      <c r="I39" s="178" t="s">
        <v>37</v>
      </c>
      <c r="J39" s="177">
        <v>274949</v>
      </c>
      <c r="K39" s="177">
        <v>33033556</v>
      </c>
    </row>
    <row r="40" spans="1:11" x14ac:dyDescent="0.35">
      <c r="A40" t="s">
        <v>50</v>
      </c>
      <c r="B40" s="174">
        <v>44317</v>
      </c>
      <c r="C40">
        <v>4</v>
      </c>
      <c r="D40" t="s">
        <v>98</v>
      </c>
      <c r="E40">
        <v>194</v>
      </c>
      <c r="F40" t="str">
        <f t="shared" si="0"/>
        <v>Residential</v>
      </c>
      <c r="G40">
        <f t="shared" si="1"/>
        <v>4</v>
      </c>
      <c r="I40" s="178" t="s">
        <v>39</v>
      </c>
      <c r="J40" s="177">
        <v>39668</v>
      </c>
      <c r="K40" s="177">
        <v>6291050</v>
      </c>
    </row>
    <row r="41" spans="1:11" x14ac:dyDescent="0.35">
      <c r="A41" t="s">
        <v>50</v>
      </c>
      <c r="B41" s="174">
        <v>44317</v>
      </c>
      <c r="C41">
        <v>4</v>
      </c>
      <c r="D41" t="s">
        <v>53</v>
      </c>
      <c r="E41">
        <v>36</v>
      </c>
      <c r="F41" t="str">
        <f t="shared" si="0"/>
        <v>Small C&amp;I</v>
      </c>
      <c r="G41">
        <f t="shared" si="1"/>
        <v>4</v>
      </c>
      <c r="I41" s="176">
        <v>7</v>
      </c>
      <c r="J41" s="177"/>
      <c r="K41" s="177"/>
    </row>
    <row r="42" spans="1:11" x14ac:dyDescent="0.35">
      <c r="A42" t="s">
        <v>50</v>
      </c>
      <c r="B42" s="174">
        <v>44317</v>
      </c>
      <c r="C42">
        <v>4</v>
      </c>
      <c r="D42" t="s">
        <v>54</v>
      </c>
      <c r="E42">
        <v>2</v>
      </c>
      <c r="F42" t="str">
        <f t="shared" si="0"/>
        <v>Medium C&amp;I</v>
      </c>
      <c r="G42">
        <f t="shared" si="1"/>
        <v>4</v>
      </c>
      <c r="I42" s="178" t="s">
        <v>41</v>
      </c>
      <c r="J42" s="177">
        <v>0</v>
      </c>
      <c r="K42" s="177">
        <v>1845084</v>
      </c>
    </row>
    <row r="43" spans="1:11" x14ac:dyDescent="0.35">
      <c r="A43" t="s">
        <v>50</v>
      </c>
      <c r="B43" s="174">
        <v>44317</v>
      </c>
      <c r="C43">
        <v>5</v>
      </c>
      <c r="D43" t="s">
        <v>54</v>
      </c>
      <c r="E43">
        <v>278</v>
      </c>
      <c r="F43" t="str">
        <f t="shared" si="0"/>
        <v>Medium C&amp;I</v>
      </c>
      <c r="G43">
        <f t="shared" si="1"/>
        <v>4</v>
      </c>
      <c r="I43" s="178" t="s">
        <v>38</v>
      </c>
      <c r="J43" s="177">
        <v>10352</v>
      </c>
      <c r="K43" s="177">
        <v>7110796</v>
      </c>
    </row>
    <row r="44" spans="1:11" x14ac:dyDescent="0.35">
      <c r="A44" t="s">
        <v>50</v>
      </c>
      <c r="B44" s="174">
        <v>44317</v>
      </c>
      <c r="C44">
        <v>5</v>
      </c>
      <c r="D44" t="s">
        <v>56</v>
      </c>
      <c r="E44">
        <v>565</v>
      </c>
      <c r="F44" t="str">
        <f t="shared" si="0"/>
        <v>OTHER</v>
      </c>
      <c r="G44">
        <f t="shared" si="1"/>
        <v>4</v>
      </c>
      <c r="I44" s="178" t="s">
        <v>40</v>
      </c>
      <c r="J44" s="177">
        <v>1000</v>
      </c>
      <c r="K44" s="177">
        <v>1961378</v>
      </c>
    </row>
    <row r="45" spans="1:11" x14ac:dyDescent="0.35">
      <c r="A45" t="s">
        <v>50</v>
      </c>
      <c r="B45" s="174">
        <v>44317</v>
      </c>
      <c r="C45">
        <v>5</v>
      </c>
      <c r="D45" t="s">
        <v>53</v>
      </c>
      <c r="E45">
        <v>4500</v>
      </c>
      <c r="F45" t="str">
        <f t="shared" si="0"/>
        <v>Small C&amp;I</v>
      </c>
      <c r="G45">
        <f t="shared" si="1"/>
        <v>4</v>
      </c>
      <c r="I45" s="178" t="s">
        <v>37</v>
      </c>
      <c r="J45" s="177">
        <v>170185</v>
      </c>
      <c r="K45" s="177">
        <v>24085714</v>
      </c>
    </row>
    <row r="46" spans="1:11" x14ac:dyDescent="0.35">
      <c r="A46" t="s">
        <v>50</v>
      </c>
      <c r="B46" s="174">
        <v>44317</v>
      </c>
      <c r="C46">
        <v>5</v>
      </c>
      <c r="D46" t="s">
        <v>99</v>
      </c>
      <c r="E46">
        <v>5229</v>
      </c>
      <c r="F46" t="str">
        <f t="shared" si="0"/>
        <v>Low Income Residential</v>
      </c>
      <c r="G46">
        <f t="shared" si="1"/>
        <v>4</v>
      </c>
      <c r="I46" s="178" t="s">
        <v>39</v>
      </c>
      <c r="J46" s="177">
        <v>11555</v>
      </c>
      <c r="K46" s="177">
        <v>2756433</v>
      </c>
    </row>
    <row r="47" spans="1:11" x14ac:dyDescent="0.35">
      <c r="A47" t="s">
        <v>50</v>
      </c>
      <c r="B47" s="174">
        <v>44317</v>
      </c>
      <c r="C47">
        <v>4</v>
      </c>
      <c r="D47" t="s">
        <v>99</v>
      </c>
      <c r="E47">
        <v>7</v>
      </c>
      <c r="F47" t="str">
        <f t="shared" si="0"/>
        <v>Low Income Residential</v>
      </c>
      <c r="G47">
        <f t="shared" si="1"/>
        <v>4</v>
      </c>
      <c r="I47" s="176">
        <v>8</v>
      </c>
      <c r="J47" s="177"/>
      <c r="K47" s="177"/>
    </row>
    <row r="48" spans="1:11" x14ac:dyDescent="0.35">
      <c r="A48" t="s">
        <v>50</v>
      </c>
      <c r="B48" s="174">
        <v>44317</v>
      </c>
      <c r="C48">
        <v>5</v>
      </c>
      <c r="D48" t="s">
        <v>98</v>
      </c>
      <c r="E48">
        <v>26104</v>
      </c>
      <c r="F48" t="str">
        <f t="shared" si="0"/>
        <v>Residential</v>
      </c>
      <c r="G48">
        <f t="shared" si="1"/>
        <v>4</v>
      </c>
      <c r="I48" s="178" t="s">
        <v>41</v>
      </c>
      <c r="J48" s="177">
        <v>0</v>
      </c>
      <c r="K48" s="177">
        <v>7884205</v>
      </c>
    </row>
    <row r="49" spans="1:11" x14ac:dyDescent="0.35">
      <c r="A49" t="s">
        <v>59</v>
      </c>
      <c r="B49" s="174">
        <v>44317</v>
      </c>
      <c r="C49">
        <v>5</v>
      </c>
      <c r="D49" t="s">
        <v>56</v>
      </c>
      <c r="E49">
        <v>1160</v>
      </c>
      <c r="F49" t="str">
        <f t="shared" si="0"/>
        <v>OTHER</v>
      </c>
      <c r="G49">
        <f t="shared" si="1"/>
        <v>5</v>
      </c>
      <c r="I49" s="178" t="s">
        <v>38</v>
      </c>
      <c r="J49" s="177">
        <v>100658</v>
      </c>
      <c r="K49" s="177">
        <v>89030571</v>
      </c>
    </row>
    <row r="50" spans="1:11" x14ac:dyDescent="0.35">
      <c r="A50" t="s">
        <v>59</v>
      </c>
      <c r="B50" s="174">
        <v>44317</v>
      </c>
      <c r="C50">
        <v>4</v>
      </c>
      <c r="D50" t="s">
        <v>98</v>
      </c>
      <c r="E50">
        <v>498</v>
      </c>
      <c r="F50" t="str">
        <f t="shared" si="0"/>
        <v>Residential</v>
      </c>
      <c r="G50">
        <f t="shared" si="1"/>
        <v>5</v>
      </c>
      <c r="I50" s="178" t="s">
        <v>40</v>
      </c>
      <c r="J50" s="177">
        <v>993</v>
      </c>
      <c r="K50" s="177">
        <v>6584996</v>
      </c>
    </row>
    <row r="51" spans="1:11" x14ac:dyDescent="0.35">
      <c r="A51" t="s">
        <v>59</v>
      </c>
      <c r="B51" s="174">
        <v>44317</v>
      </c>
      <c r="C51">
        <v>4</v>
      </c>
      <c r="D51" t="s">
        <v>53</v>
      </c>
      <c r="E51">
        <v>43</v>
      </c>
      <c r="F51" t="str">
        <f t="shared" si="0"/>
        <v>Small C&amp;I</v>
      </c>
      <c r="G51">
        <f t="shared" si="1"/>
        <v>5</v>
      </c>
      <c r="I51" s="178" t="s">
        <v>37</v>
      </c>
      <c r="J51" s="177">
        <v>796025</v>
      </c>
      <c r="K51" s="177">
        <v>201513171</v>
      </c>
    </row>
    <row r="52" spans="1:11" x14ac:dyDescent="0.35">
      <c r="A52" t="s">
        <v>59</v>
      </c>
      <c r="B52" s="174">
        <v>44317</v>
      </c>
      <c r="C52">
        <v>4</v>
      </c>
      <c r="D52" t="s">
        <v>54</v>
      </c>
      <c r="E52">
        <v>1</v>
      </c>
      <c r="F52" t="str">
        <f t="shared" si="0"/>
        <v>Medium C&amp;I</v>
      </c>
      <c r="G52">
        <f t="shared" si="1"/>
        <v>5</v>
      </c>
      <c r="I52" s="178" t="s">
        <v>39</v>
      </c>
      <c r="J52" s="177">
        <v>31311</v>
      </c>
      <c r="K52" s="177">
        <v>11154165</v>
      </c>
    </row>
    <row r="53" spans="1:11" x14ac:dyDescent="0.35">
      <c r="A53" t="s">
        <v>59</v>
      </c>
      <c r="B53" s="174">
        <v>44317</v>
      </c>
      <c r="C53">
        <v>5</v>
      </c>
      <c r="D53" t="s">
        <v>54</v>
      </c>
      <c r="E53">
        <v>499</v>
      </c>
      <c r="F53" t="str">
        <f t="shared" si="0"/>
        <v>Medium C&amp;I</v>
      </c>
      <c r="G53">
        <f t="shared" si="1"/>
        <v>5</v>
      </c>
      <c r="I53" s="176">
        <v>9</v>
      </c>
      <c r="J53" s="177"/>
      <c r="K53" s="177"/>
    </row>
    <row r="54" spans="1:11" x14ac:dyDescent="0.35">
      <c r="A54" t="s">
        <v>59</v>
      </c>
      <c r="B54" s="174">
        <v>44317</v>
      </c>
      <c r="C54">
        <v>5</v>
      </c>
      <c r="D54" t="s">
        <v>55</v>
      </c>
      <c r="E54">
        <v>119</v>
      </c>
      <c r="F54" t="str">
        <f t="shared" si="0"/>
        <v>Large C&amp;I</v>
      </c>
      <c r="G54">
        <f t="shared" si="1"/>
        <v>5</v>
      </c>
      <c r="I54" s="178" t="s">
        <v>41</v>
      </c>
      <c r="J54" s="177">
        <v>3599</v>
      </c>
      <c r="K54" s="177">
        <v>16139414</v>
      </c>
    </row>
    <row r="55" spans="1:11" x14ac:dyDescent="0.35">
      <c r="A55" t="s">
        <v>59</v>
      </c>
      <c r="B55" s="174">
        <v>44317</v>
      </c>
      <c r="C55">
        <v>5</v>
      </c>
      <c r="D55" t="s">
        <v>53</v>
      </c>
      <c r="E55">
        <v>10121</v>
      </c>
      <c r="F55" t="str">
        <f t="shared" si="0"/>
        <v>Small C&amp;I</v>
      </c>
      <c r="G55">
        <f t="shared" si="1"/>
        <v>5</v>
      </c>
      <c r="I55" s="178" t="s">
        <v>38</v>
      </c>
      <c r="J55" s="177">
        <v>124577</v>
      </c>
      <c r="K55" s="177">
        <v>103901627</v>
      </c>
    </row>
    <row r="56" spans="1:11" x14ac:dyDescent="0.35">
      <c r="A56" t="s">
        <v>59</v>
      </c>
      <c r="B56" s="174">
        <v>44317</v>
      </c>
      <c r="C56">
        <v>4</v>
      </c>
      <c r="D56" t="s">
        <v>56</v>
      </c>
      <c r="E56">
        <v>3</v>
      </c>
      <c r="F56" t="str">
        <f t="shared" si="0"/>
        <v>OTHER</v>
      </c>
      <c r="G56">
        <f t="shared" si="1"/>
        <v>5</v>
      </c>
      <c r="I56" s="178" t="s">
        <v>40</v>
      </c>
      <c r="J56" s="177">
        <v>37907</v>
      </c>
      <c r="K56" s="177">
        <v>13107804</v>
      </c>
    </row>
    <row r="57" spans="1:11" x14ac:dyDescent="0.35">
      <c r="A57" t="s">
        <v>59</v>
      </c>
      <c r="B57" s="174">
        <v>44317</v>
      </c>
      <c r="C57">
        <v>5</v>
      </c>
      <c r="D57" t="s">
        <v>99</v>
      </c>
      <c r="E57">
        <v>42768</v>
      </c>
      <c r="F57" t="str">
        <f t="shared" si="0"/>
        <v>Low Income Residential</v>
      </c>
      <c r="G57">
        <f t="shared" si="1"/>
        <v>5</v>
      </c>
      <c r="I57" s="178" t="s">
        <v>37</v>
      </c>
      <c r="J57" s="177">
        <v>1241159</v>
      </c>
      <c r="K57" s="177">
        <v>258632441</v>
      </c>
    </row>
    <row r="58" spans="1:11" x14ac:dyDescent="0.35">
      <c r="A58" t="s">
        <v>59</v>
      </c>
      <c r="B58" s="174">
        <v>44317</v>
      </c>
      <c r="C58">
        <v>4</v>
      </c>
      <c r="D58" t="s">
        <v>99</v>
      </c>
      <c r="E58">
        <v>39</v>
      </c>
      <c r="F58" t="str">
        <f t="shared" si="0"/>
        <v>Low Income Residential</v>
      </c>
      <c r="G58">
        <f t="shared" si="1"/>
        <v>5</v>
      </c>
      <c r="I58" s="178" t="s">
        <v>39</v>
      </c>
      <c r="J58" s="177">
        <v>82534</v>
      </c>
      <c r="K58" s="177">
        <v>20201647</v>
      </c>
    </row>
    <row r="59" spans="1:11" x14ac:dyDescent="0.35">
      <c r="A59" t="s">
        <v>59</v>
      </c>
      <c r="B59" s="174">
        <v>44317</v>
      </c>
      <c r="C59">
        <v>5</v>
      </c>
      <c r="D59" t="s">
        <v>98</v>
      </c>
      <c r="E59">
        <v>102460</v>
      </c>
      <c r="F59" t="str">
        <f t="shared" si="0"/>
        <v>Residential</v>
      </c>
      <c r="G59">
        <f t="shared" si="1"/>
        <v>5</v>
      </c>
      <c r="I59" s="176">
        <v>15</v>
      </c>
      <c r="J59" s="177"/>
      <c r="K59" s="177"/>
    </row>
    <row r="60" spans="1:11" x14ac:dyDescent="0.35">
      <c r="A60" t="s">
        <v>60</v>
      </c>
      <c r="B60" s="174">
        <v>44317</v>
      </c>
      <c r="C60">
        <v>4</v>
      </c>
      <c r="D60" t="s">
        <v>55</v>
      </c>
      <c r="E60">
        <v>3599</v>
      </c>
      <c r="F60" t="str">
        <f t="shared" si="0"/>
        <v>Large C&amp;I</v>
      </c>
      <c r="G60">
        <f t="shared" si="1"/>
        <v>6</v>
      </c>
      <c r="I60" s="178" t="s">
        <v>41</v>
      </c>
      <c r="J60" s="177"/>
      <c r="K60" s="177">
        <v>172</v>
      </c>
    </row>
    <row r="61" spans="1:11" x14ac:dyDescent="0.35">
      <c r="A61" t="s">
        <v>60</v>
      </c>
      <c r="B61" s="174">
        <v>44317</v>
      </c>
      <c r="C61">
        <v>4</v>
      </c>
      <c r="D61" t="s">
        <v>56</v>
      </c>
      <c r="E61">
        <v>918</v>
      </c>
      <c r="F61" t="str">
        <f t="shared" si="0"/>
        <v>OTHER</v>
      </c>
      <c r="G61">
        <f t="shared" si="1"/>
        <v>6</v>
      </c>
      <c r="I61" s="178" t="s">
        <v>38</v>
      </c>
      <c r="J61" s="177"/>
      <c r="K61" s="177">
        <v>3</v>
      </c>
    </row>
    <row r="62" spans="1:11" x14ac:dyDescent="0.35">
      <c r="A62" t="s">
        <v>60</v>
      </c>
      <c r="B62" s="174">
        <v>44317</v>
      </c>
      <c r="C62">
        <v>5</v>
      </c>
      <c r="D62" t="s">
        <v>55</v>
      </c>
      <c r="E62">
        <v>6410125</v>
      </c>
      <c r="F62" t="str">
        <f t="shared" si="0"/>
        <v>Large C&amp;I</v>
      </c>
      <c r="G62">
        <f t="shared" si="1"/>
        <v>6</v>
      </c>
      <c r="I62" s="178" t="s">
        <v>40</v>
      </c>
      <c r="J62" s="177"/>
      <c r="K62" s="177">
        <v>221</v>
      </c>
    </row>
    <row r="63" spans="1:11" x14ac:dyDescent="0.35">
      <c r="A63" t="s">
        <v>60</v>
      </c>
      <c r="B63" s="174">
        <v>44317</v>
      </c>
      <c r="C63">
        <v>4</v>
      </c>
      <c r="D63" t="s">
        <v>98</v>
      </c>
      <c r="E63">
        <v>274949</v>
      </c>
      <c r="F63" t="str">
        <f t="shared" si="0"/>
        <v>Residential</v>
      </c>
      <c r="G63">
        <f t="shared" si="1"/>
        <v>6</v>
      </c>
      <c r="I63" s="178" t="s">
        <v>37</v>
      </c>
      <c r="J63" s="177"/>
      <c r="K63" s="177">
        <v>240</v>
      </c>
    </row>
    <row r="64" spans="1:11" x14ac:dyDescent="0.35">
      <c r="A64" t="s">
        <v>60</v>
      </c>
      <c r="B64" s="174">
        <v>44317</v>
      </c>
      <c r="C64">
        <v>4</v>
      </c>
      <c r="D64" t="s">
        <v>53</v>
      </c>
      <c r="E64">
        <v>39668</v>
      </c>
      <c r="F64" t="str">
        <f t="shared" si="0"/>
        <v>Small C&amp;I</v>
      </c>
      <c r="G64">
        <f t="shared" si="1"/>
        <v>6</v>
      </c>
      <c r="I64" s="178" t="s">
        <v>39</v>
      </c>
      <c r="J64" s="177"/>
      <c r="K64" s="177">
        <v>428</v>
      </c>
    </row>
    <row r="65" spans="1:11" x14ac:dyDescent="0.35">
      <c r="A65" t="s">
        <v>60</v>
      </c>
      <c r="B65" s="174">
        <v>44317</v>
      </c>
      <c r="C65">
        <v>4</v>
      </c>
      <c r="D65" t="s">
        <v>54</v>
      </c>
      <c r="E65">
        <v>35914</v>
      </c>
      <c r="F65" t="str">
        <f t="shared" si="0"/>
        <v>Medium C&amp;I</v>
      </c>
      <c r="G65">
        <f t="shared" si="1"/>
        <v>6</v>
      </c>
      <c r="I65" s="176">
        <v>17</v>
      </c>
      <c r="J65" s="177"/>
      <c r="K65" s="177"/>
    </row>
    <row r="66" spans="1:11" x14ac:dyDescent="0.35">
      <c r="A66" t="s">
        <v>60</v>
      </c>
      <c r="B66" s="174">
        <v>44317</v>
      </c>
      <c r="C66">
        <v>5</v>
      </c>
      <c r="D66" t="s">
        <v>54</v>
      </c>
      <c r="E66">
        <v>4561429</v>
      </c>
      <c r="F66" t="str">
        <f t="shared" ref="F66:F129" si="2">TRIM(MID(D66,3,50))</f>
        <v>Medium C&amp;I</v>
      </c>
      <c r="G66">
        <f t="shared" ref="G66:G129" si="3">VALUE(TRIM(MID(A66,6,2)))</f>
        <v>6</v>
      </c>
      <c r="I66" s="178" t="s">
        <v>38</v>
      </c>
      <c r="J66" s="177">
        <v>28</v>
      </c>
      <c r="K66" s="177">
        <v>25160</v>
      </c>
    </row>
    <row r="67" spans="1:11" x14ac:dyDescent="0.35">
      <c r="A67" t="s">
        <v>60</v>
      </c>
      <c r="B67" s="174">
        <v>44317</v>
      </c>
      <c r="C67">
        <v>5</v>
      </c>
      <c r="D67" t="s">
        <v>56</v>
      </c>
      <c r="E67">
        <v>663277</v>
      </c>
      <c r="F67" t="str">
        <f t="shared" si="2"/>
        <v>OTHER</v>
      </c>
      <c r="G67">
        <f t="shared" si="3"/>
        <v>6</v>
      </c>
      <c r="I67" s="178" t="s">
        <v>37</v>
      </c>
      <c r="J67" s="177"/>
      <c r="K67" s="177">
        <v>2005</v>
      </c>
    </row>
    <row r="68" spans="1:11" x14ac:dyDescent="0.35">
      <c r="A68" t="s">
        <v>60</v>
      </c>
      <c r="B68" s="174">
        <v>44317</v>
      </c>
      <c r="C68">
        <v>5</v>
      </c>
      <c r="D68" t="s">
        <v>53</v>
      </c>
      <c r="E68">
        <v>6291050</v>
      </c>
      <c r="F68" t="str">
        <f t="shared" si="2"/>
        <v>Small C&amp;I</v>
      </c>
      <c r="G68">
        <f t="shared" si="3"/>
        <v>6</v>
      </c>
      <c r="I68" s="176">
        <v>19</v>
      </c>
      <c r="J68" s="177"/>
      <c r="K68" s="177"/>
    </row>
    <row r="69" spans="1:11" x14ac:dyDescent="0.35">
      <c r="A69" t="s">
        <v>60</v>
      </c>
      <c r="B69" s="174">
        <v>44317</v>
      </c>
      <c r="C69">
        <v>5</v>
      </c>
      <c r="D69" t="s">
        <v>99</v>
      </c>
      <c r="E69">
        <v>7760260</v>
      </c>
      <c r="F69" t="str">
        <f t="shared" si="2"/>
        <v>Low Income Residential</v>
      </c>
      <c r="G69">
        <f t="shared" si="3"/>
        <v>6</v>
      </c>
      <c r="I69" s="178" t="s">
        <v>41</v>
      </c>
      <c r="J69" s="177"/>
      <c r="K69" s="177">
        <v>22</v>
      </c>
    </row>
    <row r="70" spans="1:11" x14ac:dyDescent="0.35">
      <c r="A70" t="s">
        <v>60</v>
      </c>
      <c r="B70" s="174">
        <v>44317</v>
      </c>
      <c r="C70">
        <v>4</v>
      </c>
      <c r="D70" t="s">
        <v>99</v>
      </c>
      <c r="E70">
        <v>13567</v>
      </c>
      <c r="F70" t="str">
        <f t="shared" si="2"/>
        <v>Low Income Residential</v>
      </c>
      <c r="G70">
        <f t="shared" si="3"/>
        <v>6</v>
      </c>
      <c r="I70" s="178" t="s">
        <v>38</v>
      </c>
      <c r="J70" s="177"/>
      <c r="K70" s="177">
        <v>3468</v>
      </c>
    </row>
    <row r="71" spans="1:11" x14ac:dyDescent="0.35">
      <c r="A71" t="s">
        <v>60</v>
      </c>
      <c r="B71" s="174">
        <v>44317</v>
      </c>
      <c r="C71">
        <v>5</v>
      </c>
      <c r="D71" t="s">
        <v>98</v>
      </c>
      <c r="E71">
        <v>33033556</v>
      </c>
      <c r="F71" t="str">
        <f t="shared" si="2"/>
        <v>Residential</v>
      </c>
      <c r="G71">
        <f t="shared" si="3"/>
        <v>6</v>
      </c>
      <c r="I71" s="178" t="s">
        <v>40</v>
      </c>
      <c r="J71" s="177"/>
      <c r="K71" s="177">
        <v>92</v>
      </c>
    </row>
    <row r="72" spans="1:11" x14ac:dyDescent="0.35">
      <c r="A72" t="s">
        <v>61</v>
      </c>
      <c r="B72" s="174">
        <v>44317</v>
      </c>
      <c r="C72">
        <v>4</v>
      </c>
      <c r="D72" t="s">
        <v>55</v>
      </c>
      <c r="E72">
        <v>0</v>
      </c>
      <c r="F72" t="str">
        <f t="shared" si="2"/>
        <v>Large C&amp;I</v>
      </c>
      <c r="G72">
        <f t="shared" si="3"/>
        <v>7</v>
      </c>
      <c r="I72" s="178" t="s">
        <v>37</v>
      </c>
      <c r="J72" s="177">
        <v>59</v>
      </c>
      <c r="K72" s="177">
        <v>13011</v>
      </c>
    </row>
    <row r="73" spans="1:11" x14ac:dyDescent="0.35">
      <c r="A73" t="s">
        <v>61</v>
      </c>
      <c r="B73" s="174">
        <v>44317</v>
      </c>
      <c r="C73">
        <v>5</v>
      </c>
      <c r="D73" t="s">
        <v>55</v>
      </c>
      <c r="E73">
        <v>1845084</v>
      </c>
      <c r="F73" t="str">
        <f t="shared" si="2"/>
        <v>Large C&amp;I</v>
      </c>
      <c r="G73">
        <f t="shared" si="3"/>
        <v>7</v>
      </c>
      <c r="I73" s="178" t="s">
        <v>39</v>
      </c>
      <c r="J73" s="177">
        <v>1</v>
      </c>
      <c r="K73" s="177">
        <v>972</v>
      </c>
    </row>
    <row r="74" spans="1:11" x14ac:dyDescent="0.35">
      <c r="A74" t="s">
        <v>61</v>
      </c>
      <c r="B74" s="174">
        <v>44317</v>
      </c>
      <c r="C74">
        <v>4</v>
      </c>
      <c r="D74" t="s">
        <v>56</v>
      </c>
      <c r="E74">
        <v>939</v>
      </c>
      <c r="F74" t="str">
        <f t="shared" si="2"/>
        <v>OTHER</v>
      </c>
      <c r="G74">
        <f t="shared" si="3"/>
        <v>7</v>
      </c>
      <c r="I74" s="176">
        <v>20</v>
      </c>
      <c r="J74" s="177"/>
      <c r="K74" s="177"/>
    </row>
    <row r="75" spans="1:11" x14ac:dyDescent="0.35">
      <c r="A75" t="s">
        <v>61</v>
      </c>
      <c r="B75" s="174">
        <v>44317</v>
      </c>
      <c r="C75">
        <v>4</v>
      </c>
      <c r="D75" t="s">
        <v>98</v>
      </c>
      <c r="E75">
        <v>170185</v>
      </c>
      <c r="F75" t="str">
        <f t="shared" si="2"/>
        <v>Residential</v>
      </c>
      <c r="G75">
        <f t="shared" si="3"/>
        <v>7</v>
      </c>
      <c r="I75" s="178" t="s">
        <v>41</v>
      </c>
      <c r="J75" s="177">
        <v>119343</v>
      </c>
      <c r="K75" s="177">
        <v>38689305</v>
      </c>
    </row>
    <row r="76" spans="1:11" x14ac:dyDescent="0.35">
      <c r="A76" t="s">
        <v>61</v>
      </c>
      <c r="B76" s="174">
        <v>44317</v>
      </c>
      <c r="C76">
        <v>4</v>
      </c>
      <c r="D76" t="s">
        <v>53</v>
      </c>
      <c r="E76">
        <v>11555</v>
      </c>
      <c r="F76" t="str">
        <f t="shared" si="2"/>
        <v>Small C&amp;I</v>
      </c>
      <c r="G76">
        <f t="shared" si="3"/>
        <v>7</v>
      </c>
      <c r="I76" s="178" t="s">
        <v>38</v>
      </c>
      <c r="J76" s="177">
        <v>18012</v>
      </c>
      <c r="K76" s="177">
        <v>10157902</v>
      </c>
    </row>
    <row r="77" spans="1:11" x14ac:dyDescent="0.35">
      <c r="A77" t="s">
        <v>61</v>
      </c>
      <c r="B77" s="174">
        <v>44317</v>
      </c>
      <c r="C77">
        <v>4</v>
      </c>
      <c r="D77" t="s">
        <v>54</v>
      </c>
      <c r="E77">
        <v>1000</v>
      </c>
      <c r="F77" t="str">
        <f t="shared" si="2"/>
        <v>Medium C&amp;I</v>
      </c>
      <c r="G77">
        <f t="shared" si="3"/>
        <v>7</v>
      </c>
      <c r="I77" s="178" t="s">
        <v>40</v>
      </c>
      <c r="J77" s="177">
        <v>86733</v>
      </c>
      <c r="K77" s="177">
        <v>24337828</v>
      </c>
    </row>
    <row r="78" spans="1:11" x14ac:dyDescent="0.35">
      <c r="A78" t="s">
        <v>61</v>
      </c>
      <c r="B78" s="174">
        <v>44317</v>
      </c>
      <c r="C78">
        <v>5</v>
      </c>
      <c r="D78" t="s">
        <v>54</v>
      </c>
      <c r="E78">
        <v>1961378</v>
      </c>
      <c r="F78" t="str">
        <f t="shared" si="2"/>
        <v>Medium C&amp;I</v>
      </c>
      <c r="G78">
        <f t="shared" si="3"/>
        <v>7</v>
      </c>
      <c r="I78" s="178" t="s">
        <v>37</v>
      </c>
      <c r="J78" s="177">
        <v>1135299</v>
      </c>
      <c r="K78" s="177">
        <v>94152489</v>
      </c>
    </row>
    <row r="79" spans="1:11" x14ac:dyDescent="0.35">
      <c r="A79" t="s">
        <v>61</v>
      </c>
      <c r="B79" s="174">
        <v>44317</v>
      </c>
      <c r="C79">
        <v>5</v>
      </c>
      <c r="D79" t="s">
        <v>56</v>
      </c>
      <c r="E79">
        <v>530841</v>
      </c>
      <c r="F79" t="str">
        <f t="shared" si="2"/>
        <v>OTHER</v>
      </c>
      <c r="G79">
        <f t="shared" si="3"/>
        <v>7</v>
      </c>
      <c r="I79" s="178" t="s">
        <v>39</v>
      </c>
      <c r="J79" s="177">
        <v>170542</v>
      </c>
      <c r="K79" s="177">
        <v>24921384</v>
      </c>
    </row>
    <row r="80" spans="1:11" x14ac:dyDescent="0.35">
      <c r="A80" t="s">
        <v>61</v>
      </c>
      <c r="B80" s="174">
        <v>44317</v>
      </c>
      <c r="C80">
        <v>5</v>
      </c>
      <c r="D80" t="s">
        <v>53</v>
      </c>
      <c r="E80">
        <v>2756433</v>
      </c>
      <c r="F80" t="str">
        <f t="shared" si="2"/>
        <v>Small C&amp;I</v>
      </c>
      <c r="G80">
        <f t="shared" si="3"/>
        <v>7</v>
      </c>
    </row>
    <row r="81" spans="1:7" x14ac:dyDescent="0.35">
      <c r="A81" t="s">
        <v>61</v>
      </c>
      <c r="B81" s="174">
        <v>44317</v>
      </c>
      <c r="C81">
        <v>5</v>
      </c>
      <c r="D81" t="s">
        <v>99</v>
      </c>
      <c r="E81">
        <v>7110796</v>
      </c>
      <c r="F81" t="str">
        <f t="shared" si="2"/>
        <v>Low Income Residential</v>
      </c>
      <c r="G81">
        <f t="shared" si="3"/>
        <v>7</v>
      </c>
    </row>
    <row r="82" spans="1:7" x14ac:dyDescent="0.35">
      <c r="A82" t="s">
        <v>61</v>
      </c>
      <c r="B82" s="174">
        <v>44317</v>
      </c>
      <c r="C82">
        <v>4</v>
      </c>
      <c r="D82" t="s">
        <v>99</v>
      </c>
      <c r="E82">
        <v>10352</v>
      </c>
      <c r="F82" t="str">
        <f t="shared" si="2"/>
        <v>Low Income Residential</v>
      </c>
      <c r="G82">
        <f t="shared" si="3"/>
        <v>7</v>
      </c>
    </row>
    <row r="83" spans="1:7" x14ac:dyDescent="0.35">
      <c r="A83" t="s">
        <v>61</v>
      </c>
      <c r="B83" s="174">
        <v>44317</v>
      </c>
      <c r="C83">
        <v>5</v>
      </c>
      <c r="D83" t="s">
        <v>98</v>
      </c>
      <c r="E83">
        <v>24085714</v>
      </c>
      <c r="F83" t="str">
        <f t="shared" si="2"/>
        <v>Residential</v>
      </c>
      <c r="G83">
        <f t="shared" si="3"/>
        <v>7</v>
      </c>
    </row>
    <row r="84" spans="1:7" x14ac:dyDescent="0.35">
      <c r="A84" t="s">
        <v>62</v>
      </c>
      <c r="B84" s="174">
        <v>44317</v>
      </c>
      <c r="C84">
        <v>4</v>
      </c>
      <c r="D84" t="s">
        <v>55</v>
      </c>
      <c r="E84">
        <v>0</v>
      </c>
      <c r="F84" t="str">
        <f t="shared" si="2"/>
        <v>Large C&amp;I</v>
      </c>
      <c r="G84">
        <f t="shared" si="3"/>
        <v>8</v>
      </c>
    </row>
    <row r="85" spans="1:7" x14ac:dyDescent="0.35">
      <c r="A85" t="s">
        <v>62</v>
      </c>
      <c r="B85" s="174">
        <v>44317</v>
      </c>
      <c r="C85">
        <v>4</v>
      </c>
      <c r="D85" t="s">
        <v>56</v>
      </c>
      <c r="E85">
        <v>4678</v>
      </c>
      <c r="F85" t="str">
        <f t="shared" si="2"/>
        <v>OTHER</v>
      </c>
      <c r="G85">
        <f t="shared" si="3"/>
        <v>8</v>
      </c>
    </row>
    <row r="86" spans="1:7" x14ac:dyDescent="0.35">
      <c r="A86" t="s">
        <v>62</v>
      </c>
      <c r="B86" s="174">
        <v>44317</v>
      </c>
      <c r="C86">
        <v>5</v>
      </c>
      <c r="D86" t="s">
        <v>55</v>
      </c>
      <c r="E86">
        <v>7884205</v>
      </c>
      <c r="F86" t="str">
        <f t="shared" si="2"/>
        <v>Large C&amp;I</v>
      </c>
      <c r="G86">
        <f t="shared" si="3"/>
        <v>8</v>
      </c>
    </row>
    <row r="87" spans="1:7" x14ac:dyDescent="0.35">
      <c r="A87" t="s">
        <v>62</v>
      </c>
      <c r="B87" s="174">
        <v>44317</v>
      </c>
      <c r="C87">
        <v>4</v>
      </c>
      <c r="D87" t="s">
        <v>98</v>
      </c>
      <c r="E87">
        <v>796025</v>
      </c>
      <c r="F87" t="str">
        <f t="shared" si="2"/>
        <v>Residential</v>
      </c>
      <c r="G87">
        <f t="shared" si="3"/>
        <v>8</v>
      </c>
    </row>
    <row r="88" spans="1:7" x14ac:dyDescent="0.35">
      <c r="A88" t="s">
        <v>62</v>
      </c>
      <c r="B88" s="174">
        <v>44317</v>
      </c>
      <c r="C88">
        <v>4</v>
      </c>
      <c r="D88" t="s">
        <v>53</v>
      </c>
      <c r="E88">
        <v>31311</v>
      </c>
      <c r="F88" t="str">
        <f t="shared" si="2"/>
        <v>Small C&amp;I</v>
      </c>
      <c r="G88">
        <f t="shared" si="3"/>
        <v>8</v>
      </c>
    </row>
    <row r="89" spans="1:7" x14ac:dyDescent="0.35">
      <c r="A89" t="s">
        <v>62</v>
      </c>
      <c r="B89" s="174">
        <v>44317</v>
      </c>
      <c r="C89">
        <v>4</v>
      </c>
      <c r="D89" t="s">
        <v>54</v>
      </c>
      <c r="E89">
        <v>993</v>
      </c>
      <c r="F89" t="str">
        <f t="shared" si="2"/>
        <v>Medium C&amp;I</v>
      </c>
      <c r="G89">
        <f t="shared" si="3"/>
        <v>8</v>
      </c>
    </row>
    <row r="90" spans="1:7" x14ac:dyDescent="0.35">
      <c r="A90" t="s">
        <v>62</v>
      </c>
      <c r="B90" s="174">
        <v>44317</v>
      </c>
      <c r="C90">
        <v>5</v>
      </c>
      <c r="D90" t="s">
        <v>54</v>
      </c>
      <c r="E90">
        <v>6584996</v>
      </c>
      <c r="F90" t="str">
        <f t="shared" si="2"/>
        <v>Medium C&amp;I</v>
      </c>
      <c r="G90">
        <f t="shared" si="3"/>
        <v>8</v>
      </c>
    </row>
    <row r="91" spans="1:7" x14ac:dyDescent="0.35">
      <c r="A91" t="s">
        <v>62</v>
      </c>
      <c r="B91" s="174">
        <v>44317</v>
      </c>
      <c r="C91">
        <v>5</v>
      </c>
      <c r="D91" t="s">
        <v>56</v>
      </c>
      <c r="E91">
        <v>1165707</v>
      </c>
      <c r="F91" t="str">
        <f t="shared" si="2"/>
        <v>OTHER</v>
      </c>
      <c r="G91">
        <f t="shared" si="3"/>
        <v>8</v>
      </c>
    </row>
    <row r="92" spans="1:7" x14ac:dyDescent="0.35">
      <c r="A92" t="s">
        <v>62</v>
      </c>
      <c r="B92" s="174">
        <v>44317</v>
      </c>
      <c r="C92">
        <v>5</v>
      </c>
      <c r="D92" t="s">
        <v>53</v>
      </c>
      <c r="E92">
        <v>11154165</v>
      </c>
      <c r="F92" t="str">
        <f t="shared" si="2"/>
        <v>Small C&amp;I</v>
      </c>
      <c r="G92">
        <f t="shared" si="3"/>
        <v>8</v>
      </c>
    </row>
    <row r="93" spans="1:7" x14ac:dyDescent="0.35">
      <c r="A93" t="s">
        <v>62</v>
      </c>
      <c r="B93" s="174">
        <v>44317</v>
      </c>
      <c r="C93">
        <v>5</v>
      </c>
      <c r="D93" t="s">
        <v>99</v>
      </c>
      <c r="E93">
        <v>89030571</v>
      </c>
      <c r="F93" t="str">
        <f t="shared" si="2"/>
        <v>Low Income Residential</v>
      </c>
      <c r="G93">
        <f t="shared" si="3"/>
        <v>8</v>
      </c>
    </row>
    <row r="94" spans="1:7" x14ac:dyDescent="0.35">
      <c r="A94" t="s">
        <v>62</v>
      </c>
      <c r="B94" s="174">
        <v>44317</v>
      </c>
      <c r="C94">
        <v>4</v>
      </c>
      <c r="D94" t="s">
        <v>99</v>
      </c>
      <c r="E94">
        <v>100658</v>
      </c>
      <c r="F94" t="str">
        <f t="shared" si="2"/>
        <v>Low Income Residential</v>
      </c>
      <c r="G94">
        <f t="shared" si="3"/>
        <v>8</v>
      </c>
    </row>
    <row r="95" spans="1:7" x14ac:dyDescent="0.35">
      <c r="A95" t="s">
        <v>62</v>
      </c>
      <c r="B95" s="174">
        <v>44317</v>
      </c>
      <c r="C95">
        <v>5</v>
      </c>
      <c r="D95" t="s">
        <v>98</v>
      </c>
      <c r="E95">
        <v>201513171</v>
      </c>
      <c r="F95" t="str">
        <f t="shared" si="2"/>
        <v>Residential</v>
      </c>
      <c r="G95">
        <f t="shared" si="3"/>
        <v>8</v>
      </c>
    </row>
    <row r="96" spans="1:7" x14ac:dyDescent="0.35">
      <c r="A96" t="s">
        <v>68</v>
      </c>
      <c r="B96" s="174">
        <v>44317</v>
      </c>
      <c r="C96">
        <v>4</v>
      </c>
      <c r="D96" t="s">
        <v>56</v>
      </c>
      <c r="E96">
        <v>6535</v>
      </c>
      <c r="F96" t="str">
        <f t="shared" si="2"/>
        <v>OTHER</v>
      </c>
      <c r="G96">
        <f t="shared" si="3"/>
        <v>9</v>
      </c>
    </row>
    <row r="97" spans="1:7" x14ac:dyDescent="0.35">
      <c r="A97" t="s">
        <v>68</v>
      </c>
      <c r="B97" s="174">
        <v>44317</v>
      </c>
      <c r="C97">
        <v>4</v>
      </c>
      <c r="D97" t="s">
        <v>55</v>
      </c>
      <c r="E97">
        <v>3599</v>
      </c>
      <c r="F97" t="str">
        <f t="shared" si="2"/>
        <v>Large C&amp;I</v>
      </c>
      <c r="G97">
        <f t="shared" si="3"/>
        <v>9</v>
      </c>
    </row>
    <row r="98" spans="1:7" x14ac:dyDescent="0.35">
      <c r="A98" t="s">
        <v>68</v>
      </c>
      <c r="B98" s="174">
        <v>44317</v>
      </c>
      <c r="C98">
        <v>5</v>
      </c>
      <c r="D98" t="s">
        <v>55</v>
      </c>
      <c r="E98">
        <v>16139414</v>
      </c>
      <c r="F98" t="str">
        <f t="shared" si="2"/>
        <v>Large C&amp;I</v>
      </c>
      <c r="G98">
        <f t="shared" si="3"/>
        <v>9</v>
      </c>
    </row>
    <row r="99" spans="1:7" x14ac:dyDescent="0.35">
      <c r="A99" t="s">
        <v>68</v>
      </c>
      <c r="B99" s="174">
        <v>44317</v>
      </c>
      <c r="C99">
        <v>5</v>
      </c>
      <c r="D99" t="s">
        <v>54</v>
      </c>
      <c r="E99">
        <v>13107804</v>
      </c>
      <c r="F99" t="str">
        <f t="shared" si="2"/>
        <v>Medium C&amp;I</v>
      </c>
      <c r="G99">
        <f t="shared" si="3"/>
        <v>9</v>
      </c>
    </row>
    <row r="100" spans="1:7" x14ac:dyDescent="0.35">
      <c r="A100" t="s">
        <v>68</v>
      </c>
      <c r="B100" s="174">
        <v>44317</v>
      </c>
      <c r="C100">
        <v>4</v>
      </c>
      <c r="D100" t="s">
        <v>98</v>
      </c>
      <c r="E100">
        <v>1241159</v>
      </c>
      <c r="F100" t="str">
        <f t="shared" si="2"/>
        <v>Residential</v>
      </c>
      <c r="G100">
        <f t="shared" si="3"/>
        <v>9</v>
      </c>
    </row>
    <row r="101" spans="1:7" x14ac:dyDescent="0.35">
      <c r="A101" t="s">
        <v>68</v>
      </c>
      <c r="B101" s="174">
        <v>44317</v>
      </c>
      <c r="C101">
        <v>4</v>
      </c>
      <c r="D101" t="s">
        <v>53</v>
      </c>
      <c r="E101">
        <v>82534</v>
      </c>
      <c r="F101" t="str">
        <f t="shared" si="2"/>
        <v>Small C&amp;I</v>
      </c>
      <c r="G101">
        <f t="shared" si="3"/>
        <v>9</v>
      </c>
    </row>
    <row r="102" spans="1:7" x14ac:dyDescent="0.35">
      <c r="A102" t="s">
        <v>68</v>
      </c>
      <c r="B102" s="174">
        <v>44317</v>
      </c>
      <c r="C102">
        <v>4</v>
      </c>
      <c r="D102" t="s">
        <v>54</v>
      </c>
      <c r="E102">
        <v>37907</v>
      </c>
      <c r="F102" t="str">
        <f t="shared" si="2"/>
        <v>Medium C&amp;I</v>
      </c>
      <c r="G102">
        <f t="shared" si="3"/>
        <v>9</v>
      </c>
    </row>
    <row r="103" spans="1:7" x14ac:dyDescent="0.35">
      <c r="A103" t="s">
        <v>68</v>
      </c>
      <c r="B103" s="174">
        <v>44317</v>
      </c>
      <c r="C103">
        <v>5</v>
      </c>
      <c r="D103" t="s">
        <v>56</v>
      </c>
      <c r="E103">
        <v>2359826</v>
      </c>
      <c r="F103" t="str">
        <f t="shared" si="2"/>
        <v>OTHER</v>
      </c>
      <c r="G103">
        <f t="shared" si="3"/>
        <v>9</v>
      </c>
    </row>
    <row r="104" spans="1:7" x14ac:dyDescent="0.35">
      <c r="A104" t="s">
        <v>68</v>
      </c>
      <c r="B104" s="174">
        <v>44317</v>
      </c>
      <c r="C104">
        <v>5</v>
      </c>
      <c r="D104" t="s">
        <v>53</v>
      </c>
      <c r="E104">
        <v>20201647</v>
      </c>
      <c r="F104" t="str">
        <f t="shared" si="2"/>
        <v>Small C&amp;I</v>
      </c>
      <c r="G104">
        <f t="shared" si="3"/>
        <v>9</v>
      </c>
    </row>
    <row r="105" spans="1:7" x14ac:dyDescent="0.35">
      <c r="A105" t="s">
        <v>68</v>
      </c>
      <c r="B105" s="174">
        <v>44317</v>
      </c>
      <c r="C105">
        <v>5</v>
      </c>
      <c r="D105" t="s">
        <v>99</v>
      </c>
      <c r="E105">
        <v>103901627</v>
      </c>
      <c r="F105" t="str">
        <f t="shared" si="2"/>
        <v>Low Income Residential</v>
      </c>
      <c r="G105">
        <f t="shared" si="3"/>
        <v>9</v>
      </c>
    </row>
    <row r="106" spans="1:7" x14ac:dyDescent="0.35">
      <c r="A106" t="s">
        <v>68</v>
      </c>
      <c r="B106" s="174">
        <v>44317</v>
      </c>
      <c r="C106">
        <v>4</v>
      </c>
      <c r="D106" t="s">
        <v>99</v>
      </c>
      <c r="E106">
        <v>124577</v>
      </c>
      <c r="F106" t="str">
        <f t="shared" si="2"/>
        <v>Low Income Residential</v>
      </c>
      <c r="G106">
        <f t="shared" si="3"/>
        <v>9</v>
      </c>
    </row>
    <row r="107" spans="1:7" x14ac:dyDescent="0.35">
      <c r="A107" t="s">
        <v>68</v>
      </c>
      <c r="B107" s="174">
        <v>44317</v>
      </c>
      <c r="C107">
        <v>5</v>
      </c>
      <c r="D107" t="s">
        <v>98</v>
      </c>
      <c r="E107">
        <v>258632441</v>
      </c>
      <c r="F107" t="str">
        <f t="shared" si="2"/>
        <v>Residential</v>
      </c>
      <c r="G107">
        <f t="shared" si="3"/>
        <v>9</v>
      </c>
    </row>
    <row r="108" spans="1:7" x14ac:dyDescent="0.35">
      <c r="A108" t="s">
        <v>74</v>
      </c>
      <c r="B108" s="174">
        <v>44317</v>
      </c>
      <c r="C108">
        <v>5</v>
      </c>
      <c r="D108" t="s">
        <v>98</v>
      </c>
      <c r="E108">
        <v>240</v>
      </c>
      <c r="F108" t="str">
        <f t="shared" si="2"/>
        <v>Residential</v>
      </c>
      <c r="G108">
        <f t="shared" si="3"/>
        <v>15</v>
      </c>
    </row>
    <row r="109" spans="1:7" x14ac:dyDescent="0.35">
      <c r="A109" t="s">
        <v>74</v>
      </c>
      <c r="B109" s="174">
        <v>44317</v>
      </c>
      <c r="C109">
        <v>5</v>
      </c>
      <c r="D109" t="s">
        <v>99</v>
      </c>
      <c r="E109">
        <v>3</v>
      </c>
      <c r="F109" t="str">
        <f t="shared" si="2"/>
        <v>Low Income Residential</v>
      </c>
      <c r="G109">
        <f t="shared" si="3"/>
        <v>15</v>
      </c>
    </row>
    <row r="110" spans="1:7" x14ac:dyDescent="0.35">
      <c r="A110" t="s">
        <v>74</v>
      </c>
      <c r="B110" s="174">
        <v>44317</v>
      </c>
      <c r="C110">
        <v>5</v>
      </c>
      <c r="D110" t="s">
        <v>53</v>
      </c>
      <c r="E110">
        <v>428</v>
      </c>
      <c r="F110" t="str">
        <f t="shared" si="2"/>
        <v>Small C&amp;I</v>
      </c>
      <c r="G110">
        <f t="shared" si="3"/>
        <v>15</v>
      </c>
    </row>
    <row r="111" spans="1:7" x14ac:dyDescent="0.35">
      <c r="A111" t="s">
        <v>74</v>
      </c>
      <c r="B111" s="174">
        <v>44317</v>
      </c>
      <c r="C111">
        <v>5</v>
      </c>
      <c r="D111" t="s">
        <v>54</v>
      </c>
      <c r="E111">
        <v>221</v>
      </c>
      <c r="F111" t="str">
        <f t="shared" si="2"/>
        <v>Medium C&amp;I</v>
      </c>
      <c r="G111">
        <f t="shared" si="3"/>
        <v>15</v>
      </c>
    </row>
    <row r="112" spans="1:7" x14ac:dyDescent="0.35">
      <c r="A112" t="s">
        <v>74</v>
      </c>
      <c r="B112" s="174">
        <v>44317</v>
      </c>
      <c r="C112">
        <v>5</v>
      </c>
      <c r="D112" t="s">
        <v>55</v>
      </c>
      <c r="E112">
        <v>172</v>
      </c>
      <c r="F112" t="str">
        <f t="shared" si="2"/>
        <v>Large C&amp;I</v>
      </c>
      <c r="G112">
        <f t="shared" si="3"/>
        <v>15</v>
      </c>
    </row>
    <row r="113" spans="1:7" x14ac:dyDescent="0.35">
      <c r="A113" t="s">
        <v>74</v>
      </c>
      <c r="B113" s="174">
        <v>44317</v>
      </c>
      <c r="C113">
        <v>5</v>
      </c>
      <c r="D113" t="s">
        <v>56</v>
      </c>
      <c r="E113">
        <v>3</v>
      </c>
      <c r="F113" t="str">
        <f t="shared" si="2"/>
        <v>OTHER</v>
      </c>
      <c r="G113">
        <f t="shared" si="3"/>
        <v>15</v>
      </c>
    </row>
    <row r="114" spans="1:7" x14ac:dyDescent="0.35">
      <c r="A114" t="s">
        <v>79</v>
      </c>
      <c r="B114" s="174">
        <v>44317</v>
      </c>
      <c r="C114">
        <v>5</v>
      </c>
      <c r="D114" t="s">
        <v>56</v>
      </c>
      <c r="E114">
        <v>76</v>
      </c>
      <c r="F114" t="str">
        <f t="shared" si="2"/>
        <v>OTHER</v>
      </c>
      <c r="G114">
        <f t="shared" si="3"/>
        <v>17</v>
      </c>
    </row>
    <row r="115" spans="1:7" x14ac:dyDescent="0.35">
      <c r="A115" t="s">
        <v>79</v>
      </c>
      <c r="B115" s="174">
        <v>44317</v>
      </c>
      <c r="C115">
        <v>4</v>
      </c>
      <c r="D115" t="s">
        <v>99</v>
      </c>
      <c r="E115">
        <v>28</v>
      </c>
      <c r="F115" t="str">
        <f t="shared" si="2"/>
        <v>Low Income Residential</v>
      </c>
      <c r="G115">
        <f t="shared" si="3"/>
        <v>17</v>
      </c>
    </row>
    <row r="116" spans="1:7" x14ac:dyDescent="0.35">
      <c r="A116" t="s">
        <v>79</v>
      </c>
      <c r="B116" s="174">
        <v>44317</v>
      </c>
      <c r="C116">
        <v>5</v>
      </c>
      <c r="D116" t="s">
        <v>98</v>
      </c>
      <c r="E116">
        <v>2005</v>
      </c>
      <c r="F116" t="str">
        <f t="shared" si="2"/>
        <v>Residential</v>
      </c>
      <c r="G116">
        <f t="shared" si="3"/>
        <v>17</v>
      </c>
    </row>
    <row r="117" spans="1:7" x14ac:dyDescent="0.35">
      <c r="A117" t="s">
        <v>79</v>
      </c>
      <c r="B117" s="174">
        <v>44317</v>
      </c>
      <c r="C117">
        <v>5</v>
      </c>
      <c r="D117" t="s">
        <v>99</v>
      </c>
      <c r="E117">
        <v>25160</v>
      </c>
      <c r="F117" t="str">
        <f t="shared" si="2"/>
        <v>Low Income Residential</v>
      </c>
      <c r="G117">
        <f t="shared" si="3"/>
        <v>17</v>
      </c>
    </row>
    <row r="118" spans="1:7" x14ac:dyDescent="0.35">
      <c r="A118" t="s">
        <v>80</v>
      </c>
      <c r="B118" s="174">
        <v>44317</v>
      </c>
      <c r="C118">
        <v>5</v>
      </c>
      <c r="D118" t="s">
        <v>55</v>
      </c>
      <c r="E118">
        <v>22</v>
      </c>
      <c r="F118" t="str">
        <f t="shared" si="2"/>
        <v>Large C&amp;I</v>
      </c>
      <c r="G118">
        <f t="shared" si="3"/>
        <v>19</v>
      </c>
    </row>
    <row r="119" spans="1:7" x14ac:dyDescent="0.35">
      <c r="A119" t="s">
        <v>80</v>
      </c>
      <c r="B119" s="174">
        <v>44317</v>
      </c>
      <c r="C119">
        <v>5</v>
      </c>
      <c r="D119" t="s">
        <v>54</v>
      </c>
      <c r="E119">
        <v>92</v>
      </c>
      <c r="F119" t="str">
        <f t="shared" si="2"/>
        <v>Medium C&amp;I</v>
      </c>
      <c r="G119">
        <f t="shared" si="3"/>
        <v>19</v>
      </c>
    </row>
    <row r="120" spans="1:7" x14ac:dyDescent="0.35">
      <c r="A120" t="s">
        <v>80</v>
      </c>
      <c r="B120" s="174">
        <v>44317</v>
      </c>
      <c r="C120">
        <v>4</v>
      </c>
      <c r="D120" t="s">
        <v>98</v>
      </c>
      <c r="E120">
        <v>59</v>
      </c>
      <c r="F120" t="str">
        <f t="shared" si="2"/>
        <v>Residential</v>
      </c>
      <c r="G120">
        <f t="shared" si="3"/>
        <v>19</v>
      </c>
    </row>
    <row r="121" spans="1:7" x14ac:dyDescent="0.35">
      <c r="A121" t="s">
        <v>80</v>
      </c>
      <c r="B121" s="174">
        <v>44317</v>
      </c>
      <c r="C121">
        <v>4</v>
      </c>
      <c r="D121" t="s">
        <v>53</v>
      </c>
      <c r="E121">
        <v>1</v>
      </c>
      <c r="F121" t="str">
        <f t="shared" si="2"/>
        <v>Small C&amp;I</v>
      </c>
      <c r="G121">
        <f t="shared" si="3"/>
        <v>19</v>
      </c>
    </row>
    <row r="122" spans="1:7" x14ac:dyDescent="0.35">
      <c r="A122" t="s">
        <v>80</v>
      </c>
      <c r="B122" s="174">
        <v>44317</v>
      </c>
      <c r="C122">
        <v>5</v>
      </c>
      <c r="D122" t="s">
        <v>56</v>
      </c>
      <c r="E122">
        <v>235</v>
      </c>
      <c r="F122" t="str">
        <f t="shared" si="2"/>
        <v>OTHER</v>
      </c>
      <c r="G122">
        <f t="shared" si="3"/>
        <v>19</v>
      </c>
    </row>
    <row r="123" spans="1:7" x14ac:dyDescent="0.35">
      <c r="A123" t="s">
        <v>80</v>
      </c>
      <c r="B123" s="174">
        <v>44317</v>
      </c>
      <c r="C123">
        <v>5</v>
      </c>
      <c r="D123" t="s">
        <v>53</v>
      </c>
      <c r="E123">
        <v>972</v>
      </c>
      <c r="F123" t="str">
        <f t="shared" si="2"/>
        <v>Small C&amp;I</v>
      </c>
      <c r="G123">
        <f t="shared" si="3"/>
        <v>19</v>
      </c>
    </row>
    <row r="124" spans="1:7" x14ac:dyDescent="0.35">
      <c r="A124" t="s">
        <v>80</v>
      </c>
      <c r="B124" s="174">
        <v>44317</v>
      </c>
      <c r="C124">
        <v>5</v>
      </c>
      <c r="D124" t="s">
        <v>99</v>
      </c>
      <c r="E124">
        <v>3468</v>
      </c>
      <c r="F124" t="str">
        <f t="shared" si="2"/>
        <v>Low Income Residential</v>
      </c>
      <c r="G124">
        <f t="shared" si="3"/>
        <v>19</v>
      </c>
    </row>
    <row r="125" spans="1:7" x14ac:dyDescent="0.35">
      <c r="A125" t="s">
        <v>80</v>
      </c>
      <c r="B125" s="174">
        <v>44317</v>
      </c>
      <c r="C125">
        <v>5</v>
      </c>
      <c r="D125" t="s">
        <v>98</v>
      </c>
      <c r="E125">
        <v>13011</v>
      </c>
      <c r="F125" t="str">
        <f t="shared" si="2"/>
        <v>Residential</v>
      </c>
      <c r="G125">
        <f t="shared" si="3"/>
        <v>19</v>
      </c>
    </row>
    <row r="126" spans="1:7" x14ac:dyDescent="0.35">
      <c r="A126" t="s">
        <v>346</v>
      </c>
      <c r="B126" s="174">
        <v>44317</v>
      </c>
      <c r="C126">
        <v>4</v>
      </c>
      <c r="D126" t="s">
        <v>56</v>
      </c>
      <c r="E126">
        <v>3002</v>
      </c>
      <c r="F126" t="str">
        <f t="shared" si="2"/>
        <v>OTHER</v>
      </c>
      <c r="G126">
        <f t="shared" si="3"/>
        <v>20</v>
      </c>
    </row>
    <row r="127" spans="1:7" x14ac:dyDescent="0.35">
      <c r="A127" t="s">
        <v>346</v>
      </c>
      <c r="B127" s="174">
        <v>44317</v>
      </c>
      <c r="C127">
        <v>4</v>
      </c>
      <c r="D127" t="s">
        <v>55</v>
      </c>
      <c r="E127">
        <v>119343</v>
      </c>
      <c r="F127" t="str">
        <f t="shared" si="2"/>
        <v>Large C&amp;I</v>
      </c>
      <c r="G127">
        <f t="shared" si="3"/>
        <v>20</v>
      </c>
    </row>
    <row r="128" spans="1:7" x14ac:dyDescent="0.35">
      <c r="A128" t="s">
        <v>346</v>
      </c>
      <c r="B128" s="174">
        <v>44317</v>
      </c>
      <c r="C128">
        <v>5</v>
      </c>
      <c r="D128" t="s">
        <v>55</v>
      </c>
      <c r="E128">
        <v>38689305</v>
      </c>
      <c r="F128" t="str">
        <f t="shared" si="2"/>
        <v>Large C&amp;I</v>
      </c>
      <c r="G128">
        <f t="shared" si="3"/>
        <v>20</v>
      </c>
    </row>
    <row r="129" spans="1:7" x14ac:dyDescent="0.35">
      <c r="A129" t="s">
        <v>346</v>
      </c>
      <c r="B129" s="174">
        <v>44317</v>
      </c>
      <c r="C129">
        <v>5</v>
      </c>
      <c r="D129" t="s">
        <v>56</v>
      </c>
      <c r="E129">
        <v>1129527</v>
      </c>
      <c r="F129" t="str">
        <f t="shared" si="2"/>
        <v>OTHER</v>
      </c>
      <c r="G129">
        <f t="shared" si="3"/>
        <v>20</v>
      </c>
    </row>
    <row r="130" spans="1:7" x14ac:dyDescent="0.35">
      <c r="A130" t="s">
        <v>346</v>
      </c>
      <c r="B130" s="174">
        <v>44317</v>
      </c>
      <c r="C130">
        <v>5</v>
      </c>
      <c r="D130" t="s">
        <v>54</v>
      </c>
      <c r="E130">
        <v>24337828</v>
      </c>
      <c r="F130" t="str">
        <f t="shared" ref="F130:F137" si="4">TRIM(MID(D130,3,50))</f>
        <v>Medium C&amp;I</v>
      </c>
      <c r="G130">
        <f t="shared" ref="G130:G137" si="5">VALUE(TRIM(MID(A130,6,2)))</f>
        <v>20</v>
      </c>
    </row>
    <row r="131" spans="1:7" x14ac:dyDescent="0.35">
      <c r="A131" t="s">
        <v>346</v>
      </c>
      <c r="B131" s="174">
        <v>44317</v>
      </c>
      <c r="C131">
        <v>4</v>
      </c>
      <c r="D131" t="s">
        <v>98</v>
      </c>
      <c r="E131">
        <v>1135299</v>
      </c>
      <c r="F131" t="str">
        <f t="shared" si="4"/>
        <v>Residential</v>
      </c>
      <c r="G131">
        <f t="shared" si="5"/>
        <v>20</v>
      </c>
    </row>
    <row r="132" spans="1:7" x14ac:dyDescent="0.35">
      <c r="A132" t="s">
        <v>346</v>
      </c>
      <c r="B132" s="174">
        <v>44317</v>
      </c>
      <c r="C132">
        <v>4</v>
      </c>
      <c r="D132" t="s">
        <v>53</v>
      </c>
      <c r="E132">
        <v>170542</v>
      </c>
      <c r="F132" t="str">
        <f t="shared" si="4"/>
        <v>Small C&amp;I</v>
      </c>
      <c r="G132">
        <f t="shared" si="5"/>
        <v>20</v>
      </c>
    </row>
    <row r="133" spans="1:7" x14ac:dyDescent="0.35">
      <c r="A133" t="s">
        <v>346</v>
      </c>
      <c r="B133" s="174">
        <v>44317</v>
      </c>
      <c r="C133">
        <v>4</v>
      </c>
      <c r="D133" t="s">
        <v>54</v>
      </c>
      <c r="E133">
        <v>86733</v>
      </c>
      <c r="F133" t="str">
        <f t="shared" si="4"/>
        <v>Medium C&amp;I</v>
      </c>
      <c r="G133">
        <f t="shared" si="5"/>
        <v>20</v>
      </c>
    </row>
    <row r="134" spans="1:7" x14ac:dyDescent="0.35">
      <c r="A134" t="s">
        <v>346</v>
      </c>
      <c r="B134" s="174">
        <v>44317</v>
      </c>
      <c r="C134">
        <v>5</v>
      </c>
      <c r="D134" t="s">
        <v>53</v>
      </c>
      <c r="E134">
        <v>24921384</v>
      </c>
      <c r="F134" t="str">
        <f t="shared" si="4"/>
        <v>Small C&amp;I</v>
      </c>
      <c r="G134">
        <f t="shared" si="5"/>
        <v>20</v>
      </c>
    </row>
    <row r="135" spans="1:7" x14ac:dyDescent="0.35">
      <c r="A135" t="s">
        <v>346</v>
      </c>
      <c r="B135" s="174">
        <v>44317</v>
      </c>
      <c r="C135">
        <v>5</v>
      </c>
      <c r="D135" t="s">
        <v>99</v>
      </c>
      <c r="E135">
        <v>10157902</v>
      </c>
      <c r="F135" t="str">
        <f t="shared" si="4"/>
        <v>Low Income Residential</v>
      </c>
      <c r="G135">
        <f t="shared" si="5"/>
        <v>20</v>
      </c>
    </row>
    <row r="136" spans="1:7" x14ac:dyDescent="0.35">
      <c r="A136" t="s">
        <v>346</v>
      </c>
      <c r="B136" s="174">
        <v>44317</v>
      </c>
      <c r="C136">
        <v>4</v>
      </c>
      <c r="D136" t="s">
        <v>99</v>
      </c>
      <c r="E136">
        <v>18012</v>
      </c>
      <c r="F136" t="str">
        <f t="shared" si="4"/>
        <v>Low Income Residential</v>
      </c>
      <c r="G136">
        <f t="shared" si="5"/>
        <v>20</v>
      </c>
    </row>
    <row r="137" spans="1:7" x14ac:dyDescent="0.35">
      <c r="A137" t="s">
        <v>346</v>
      </c>
      <c r="B137" s="174">
        <v>44317</v>
      </c>
      <c r="C137">
        <v>5</v>
      </c>
      <c r="D137" t="s">
        <v>98</v>
      </c>
      <c r="E137">
        <v>94152489</v>
      </c>
      <c r="F137" t="str">
        <f t="shared" si="4"/>
        <v>Residential</v>
      </c>
      <c r="G137">
        <f t="shared" si="5"/>
        <v>20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2D5DC-3763-4737-9DD3-CB311589B0B0}">
  <dimension ref="A1:K111"/>
  <sheetViews>
    <sheetView topLeftCell="A40" workbookViewId="0">
      <selection activeCell="I15" sqref="I15"/>
    </sheetView>
  </sheetViews>
  <sheetFormatPr defaultRowHeight="14.5" x14ac:dyDescent="0.35"/>
  <cols>
    <col min="1" max="1" width="16.36328125" bestFit="1" customWidth="1"/>
    <col min="2" max="2" width="9.54296875" bestFit="1" customWidth="1"/>
    <col min="3" max="3" width="9.453125" bestFit="1" customWidth="1"/>
    <col min="4" max="4" width="27.36328125" bestFit="1" customWidth="1"/>
    <col min="5" max="5" width="11.81640625" bestFit="1" customWidth="1"/>
    <col min="6" max="6" width="30.7265625" style="302" customWidth="1"/>
    <col min="7" max="7" width="14.7265625" customWidth="1"/>
    <col min="9" max="9" width="29.54296875" bestFit="1" customWidth="1"/>
    <col min="10" max="10" width="15.36328125" bestFit="1" customWidth="1"/>
    <col min="11" max="11" width="9.81640625" bestFit="1" customWidth="1"/>
    <col min="12" max="12" width="14.26953125" bestFit="1" customWidth="1"/>
    <col min="13" max="14" width="10.7265625" bestFit="1" customWidth="1"/>
  </cols>
  <sheetData>
    <row r="1" spans="1:11" x14ac:dyDescent="0.35">
      <c r="A1" t="s">
        <v>405</v>
      </c>
      <c r="B1" t="s">
        <v>63</v>
      </c>
      <c r="C1" t="s">
        <v>64</v>
      </c>
      <c r="D1" t="s">
        <v>49</v>
      </c>
      <c r="E1" t="s">
        <v>76</v>
      </c>
      <c r="F1" s="302" t="s">
        <v>95</v>
      </c>
      <c r="G1" t="s">
        <v>96</v>
      </c>
    </row>
    <row r="2" spans="1:11" x14ac:dyDescent="0.35">
      <c r="A2" t="s">
        <v>69</v>
      </c>
      <c r="B2" s="174">
        <v>44317</v>
      </c>
      <c r="C2" t="s">
        <v>66</v>
      </c>
      <c r="D2" t="s">
        <v>401</v>
      </c>
      <c r="E2">
        <v>14194</v>
      </c>
      <c r="F2" t="str">
        <f t="shared" ref="F2" si="0">TRIM(MID(D2,3,50))</f>
        <v>Resdiential-ESCO</v>
      </c>
      <c r="G2">
        <f t="shared" ref="G2" si="1">VALUE(TRIM(MID(A2,6,2)))</f>
        <v>1</v>
      </c>
    </row>
    <row r="3" spans="1:11" x14ac:dyDescent="0.35">
      <c r="A3" t="s">
        <v>69</v>
      </c>
      <c r="B3" s="174">
        <v>44317</v>
      </c>
      <c r="C3" t="s">
        <v>66</v>
      </c>
      <c r="D3" t="s">
        <v>402</v>
      </c>
      <c r="E3">
        <v>596810</v>
      </c>
      <c r="F3" t="str">
        <f t="shared" ref="F3:F66" si="2">TRIM(MID(D3,3,50))</f>
        <v>Resdiential-GRID</v>
      </c>
      <c r="G3">
        <f t="shared" ref="G3:G66" si="3">VALUE(TRIM(MID(A3,6,2)))</f>
        <v>1</v>
      </c>
      <c r="I3" s="175" t="s">
        <v>77</v>
      </c>
      <c r="J3" s="175" t="s">
        <v>57</v>
      </c>
    </row>
    <row r="4" spans="1:11" x14ac:dyDescent="0.35">
      <c r="A4" t="s">
        <v>69</v>
      </c>
      <c r="B4" s="174">
        <v>44317</v>
      </c>
      <c r="C4" t="s">
        <v>66</v>
      </c>
      <c r="D4" t="s">
        <v>403</v>
      </c>
      <c r="E4">
        <v>2449</v>
      </c>
      <c r="F4" t="str">
        <f t="shared" si="2"/>
        <v>Low Income Resdiential-ESCO</v>
      </c>
      <c r="G4">
        <f t="shared" si="3"/>
        <v>1</v>
      </c>
      <c r="J4" s="174">
        <v>44317</v>
      </c>
    </row>
    <row r="5" spans="1:11" x14ac:dyDescent="0.35">
      <c r="A5" t="s">
        <v>69</v>
      </c>
      <c r="B5" s="174">
        <v>44317</v>
      </c>
      <c r="C5" t="s">
        <v>66</v>
      </c>
      <c r="D5" t="s">
        <v>404</v>
      </c>
      <c r="E5">
        <v>57212</v>
      </c>
      <c r="F5" t="str">
        <f t="shared" si="2"/>
        <v>Low Income Resdiential-GRID</v>
      </c>
      <c r="G5">
        <f t="shared" si="3"/>
        <v>1</v>
      </c>
      <c r="I5" s="175" t="s">
        <v>58</v>
      </c>
      <c r="J5" t="s">
        <v>66</v>
      </c>
      <c r="K5" t="s">
        <v>67</v>
      </c>
    </row>
    <row r="6" spans="1:11" x14ac:dyDescent="0.35">
      <c r="A6" t="s">
        <v>69</v>
      </c>
      <c r="B6" s="174">
        <v>44317</v>
      </c>
      <c r="C6" t="s">
        <v>67</v>
      </c>
      <c r="D6" t="s">
        <v>401</v>
      </c>
      <c r="E6">
        <v>2709</v>
      </c>
      <c r="F6" t="str">
        <f t="shared" si="2"/>
        <v>Resdiential-ESCO</v>
      </c>
      <c r="G6">
        <f t="shared" si="3"/>
        <v>1</v>
      </c>
      <c r="I6" s="176">
        <v>1</v>
      </c>
      <c r="J6" s="177"/>
      <c r="K6" s="177"/>
    </row>
    <row r="7" spans="1:11" x14ac:dyDescent="0.35">
      <c r="A7" t="s">
        <v>69</v>
      </c>
      <c r="B7" s="174">
        <v>44317</v>
      </c>
      <c r="C7" t="s">
        <v>67</v>
      </c>
      <c r="D7" t="s">
        <v>402</v>
      </c>
      <c r="E7">
        <v>181243</v>
      </c>
      <c r="F7" t="str">
        <f t="shared" si="2"/>
        <v>Resdiential-GRID</v>
      </c>
      <c r="G7">
        <f t="shared" si="3"/>
        <v>1</v>
      </c>
      <c r="I7" s="178" t="s">
        <v>406</v>
      </c>
      <c r="J7" s="177">
        <v>2449</v>
      </c>
      <c r="K7" s="177">
        <v>301</v>
      </c>
    </row>
    <row r="8" spans="1:11" x14ac:dyDescent="0.35">
      <c r="A8" t="s">
        <v>69</v>
      </c>
      <c r="B8" s="174">
        <v>44317</v>
      </c>
      <c r="C8" t="s">
        <v>67</v>
      </c>
      <c r="D8" t="s">
        <v>403</v>
      </c>
      <c r="E8">
        <v>301</v>
      </c>
      <c r="F8" t="str">
        <f t="shared" si="2"/>
        <v>Low Income Resdiential-ESCO</v>
      </c>
      <c r="G8">
        <f t="shared" si="3"/>
        <v>1</v>
      </c>
      <c r="I8" s="178" t="s">
        <v>407</v>
      </c>
      <c r="J8" s="177">
        <v>14194</v>
      </c>
      <c r="K8" s="177">
        <v>2709</v>
      </c>
    </row>
    <row r="9" spans="1:11" x14ac:dyDescent="0.35">
      <c r="A9" t="s">
        <v>69</v>
      </c>
      <c r="B9" s="174">
        <v>44317</v>
      </c>
      <c r="C9" t="s">
        <v>67</v>
      </c>
      <c r="D9" t="s">
        <v>404</v>
      </c>
      <c r="E9">
        <v>13057</v>
      </c>
      <c r="F9" t="str">
        <f t="shared" si="2"/>
        <v>Low Income Resdiential-GRID</v>
      </c>
      <c r="G9">
        <f t="shared" si="3"/>
        <v>1</v>
      </c>
      <c r="I9" s="176">
        <v>2</v>
      </c>
      <c r="J9" s="177"/>
      <c r="K9" s="177"/>
    </row>
    <row r="10" spans="1:11" x14ac:dyDescent="0.35">
      <c r="A10" t="s">
        <v>71</v>
      </c>
      <c r="B10" s="174">
        <v>44317</v>
      </c>
      <c r="C10" t="s">
        <v>66</v>
      </c>
      <c r="D10" t="s">
        <v>401</v>
      </c>
      <c r="E10">
        <v>2588</v>
      </c>
      <c r="F10" t="str">
        <f t="shared" si="2"/>
        <v>Resdiential-ESCO</v>
      </c>
      <c r="G10">
        <f t="shared" si="3"/>
        <v>2</v>
      </c>
      <c r="I10" s="178" t="s">
        <v>406</v>
      </c>
      <c r="J10" s="177">
        <v>934</v>
      </c>
      <c r="K10" s="177">
        <v>93</v>
      </c>
    </row>
    <row r="11" spans="1:11" x14ac:dyDescent="0.35">
      <c r="A11" t="s">
        <v>71</v>
      </c>
      <c r="B11" s="174">
        <v>44317</v>
      </c>
      <c r="C11" t="s">
        <v>66</v>
      </c>
      <c r="D11" t="s">
        <v>402</v>
      </c>
      <c r="E11">
        <v>101151</v>
      </c>
      <c r="F11" t="str">
        <f t="shared" si="2"/>
        <v>Resdiential-GRID</v>
      </c>
      <c r="G11">
        <f t="shared" si="3"/>
        <v>2</v>
      </c>
      <c r="I11" s="178" t="s">
        <v>407</v>
      </c>
      <c r="J11" s="177">
        <v>2588</v>
      </c>
      <c r="K11" s="177">
        <v>286</v>
      </c>
    </row>
    <row r="12" spans="1:11" x14ac:dyDescent="0.35">
      <c r="A12" t="s">
        <v>71</v>
      </c>
      <c r="B12" s="174">
        <v>44317</v>
      </c>
      <c r="C12" t="s">
        <v>66</v>
      </c>
      <c r="D12" t="s">
        <v>403</v>
      </c>
      <c r="E12">
        <v>934</v>
      </c>
      <c r="F12" t="str">
        <f t="shared" si="2"/>
        <v>Low Income Resdiential-ESCO</v>
      </c>
      <c r="G12">
        <f t="shared" si="3"/>
        <v>2</v>
      </c>
      <c r="I12" s="176">
        <v>3</v>
      </c>
      <c r="J12" s="177"/>
      <c r="K12" s="177"/>
    </row>
    <row r="13" spans="1:11" x14ac:dyDescent="0.35">
      <c r="A13" t="s">
        <v>71</v>
      </c>
      <c r="B13" s="174">
        <v>44317</v>
      </c>
      <c r="C13" t="s">
        <v>66</v>
      </c>
      <c r="D13" t="s">
        <v>404</v>
      </c>
      <c r="E13">
        <v>26708</v>
      </c>
      <c r="F13" t="str">
        <f t="shared" si="2"/>
        <v>Low Income Resdiential-GRID</v>
      </c>
      <c r="G13">
        <f t="shared" si="3"/>
        <v>2</v>
      </c>
      <c r="I13" s="178" t="s">
        <v>406</v>
      </c>
      <c r="J13" s="177">
        <v>303</v>
      </c>
      <c r="K13" s="177">
        <v>48</v>
      </c>
    </row>
    <row r="14" spans="1:11" x14ac:dyDescent="0.35">
      <c r="A14" t="s">
        <v>71</v>
      </c>
      <c r="B14" s="174">
        <v>44317</v>
      </c>
      <c r="C14" t="s">
        <v>67</v>
      </c>
      <c r="D14" t="s">
        <v>401</v>
      </c>
      <c r="E14">
        <v>286</v>
      </c>
      <c r="F14" t="str">
        <f t="shared" si="2"/>
        <v>Resdiential-ESCO</v>
      </c>
      <c r="G14">
        <f t="shared" si="3"/>
        <v>2</v>
      </c>
      <c r="I14" s="178" t="s">
        <v>407</v>
      </c>
      <c r="J14" s="177">
        <v>1053</v>
      </c>
      <c r="K14" s="177">
        <v>149</v>
      </c>
    </row>
    <row r="15" spans="1:11" x14ac:dyDescent="0.35">
      <c r="A15" t="s">
        <v>71</v>
      </c>
      <c r="B15" s="174">
        <v>44317</v>
      </c>
      <c r="C15" t="s">
        <v>67</v>
      </c>
      <c r="D15" t="s">
        <v>402</v>
      </c>
      <c r="E15">
        <v>23295</v>
      </c>
      <c r="F15" t="str">
        <f t="shared" si="2"/>
        <v>Resdiential-GRID</v>
      </c>
      <c r="G15">
        <f t="shared" si="3"/>
        <v>2</v>
      </c>
      <c r="I15" s="176">
        <v>4</v>
      </c>
      <c r="J15" s="177"/>
      <c r="K15" s="177"/>
    </row>
    <row r="16" spans="1:11" x14ac:dyDescent="0.35">
      <c r="A16" t="s">
        <v>71</v>
      </c>
      <c r="B16" s="174">
        <v>44317</v>
      </c>
      <c r="C16" t="s">
        <v>67</v>
      </c>
      <c r="D16" t="s">
        <v>403</v>
      </c>
      <c r="E16">
        <v>93</v>
      </c>
      <c r="F16" t="str">
        <f t="shared" si="2"/>
        <v>Low Income Resdiential-ESCO</v>
      </c>
      <c r="G16">
        <f t="shared" si="3"/>
        <v>2</v>
      </c>
      <c r="I16" s="178" t="s">
        <v>406</v>
      </c>
      <c r="J16" s="177">
        <v>134</v>
      </c>
      <c r="K16" s="177">
        <v>14</v>
      </c>
    </row>
    <row r="17" spans="1:11" x14ac:dyDescent="0.35">
      <c r="A17" t="s">
        <v>71</v>
      </c>
      <c r="B17" s="174">
        <v>44317</v>
      </c>
      <c r="C17" t="s">
        <v>67</v>
      </c>
      <c r="D17" t="s">
        <v>404</v>
      </c>
      <c r="E17">
        <v>5333</v>
      </c>
      <c r="F17" t="str">
        <f t="shared" si="2"/>
        <v>Low Income Resdiential-GRID</v>
      </c>
      <c r="G17">
        <f t="shared" si="3"/>
        <v>2</v>
      </c>
      <c r="I17" s="178" t="s">
        <v>407</v>
      </c>
      <c r="J17" s="177">
        <v>665</v>
      </c>
      <c r="K17" s="177">
        <v>57</v>
      </c>
    </row>
    <row r="18" spans="1:11" x14ac:dyDescent="0.35">
      <c r="A18" t="s">
        <v>65</v>
      </c>
      <c r="B18" s="174">
        <v>44317</v>
      </c>
      <c r="C18" t="s">
        <v>66</v>
      </c>
      <c r="D18" t="s">
        <v>401</v>
      </c>
      <c r="E18">
        <v>1053</v>
      </c>
      <c r="F18" t="str">
        <f t="shared" si="2"/>
        <v>Resdiential-ESCO</v>
      </c>
      <c r="G18">
        <f t="shared" si="3"/>
        <v>3</v>
      </c>
      <c r="I18" s="176">
        <v>5</v>
      </c>
      <c r="J18" s="177"/>
      <c r="K18" s="177"/>
    </row>
    <row r="19" spans="1:11" x14ac:dyDescent="0.35">
      <c r="A19" t="s">
        <v>65</v>
      </c>
      <c r="B19" s="174">
        <v>44317</v>
      </c>
      <c r="C19" t="s">
        <v>66</v>
      </c>
      <c r="D19" t="s">
        <v>402</v>
      </c>
      <c r="E19">
        <v>35942</v>
      </c>
      <c r="F19" t="str">
        <f t="shared" si="2"/>
        <v>Resdiential-GRID</v>
      </c>
      <c r="G19">
        <f t="shared" si="3"/>
        <v>3</v>
      </c>
      <c r="I19" s="178" t="s">
        <v>406</v>
      </c>
      <c r="J19" s="177">
        <v>497</v>
      </c>
      <c r="K19" s="177">
        <v>31</v>
      </c>
    </row>
    <row r="20" spans="1:11" x14ac:dyDescent="0.35">
      <c r="A20" t="s">
        <v>65</v>
      </c>
      <c r="B20" s="174">
        <v>44317</v>
      </c>
      <c r="C20" t="s">
        <v>66</v>
      </c>
      <c r="D20" t="s">
        <v>403</v>
      </c>
      <c r="E20">
        <v>303</v>
      </c>
      <c r="F20" t="str">
        <f t="shared" si="2"/>
        <v>Low Income Resdiential-ESCO</v>
      </c>
      <c r="G20">
        <f t="shared" si="3"/>
        <v>3</v>
      </c>
      <c r="I20" s="178" t="s">
        <v>407</v>
      </c>
      <c r="J20" s="177">
        <v>870</v>
      </c>
      <c r="K20" s="177">
        <v>80</v>
      </c>
    </row>
    <row r="21" spans="1:11" x14ac:dyDescent="0.35">
      <c r="A21" t="s">
        <v>65</v>
      </c>
      <c r="B21" s="174">
        <v>44317</v>
      </c>
      <c r="C21" t="s">
        <v>66</v>
      </c>
      <c r="D21" t="s">
        <v>404</v>
      </c>
      <c r="E21">
        <v>5268</v>
      </c>
      <c r="F21" t="str">
        <f t="shared" si="2"/>
        <v>Low Income Resdiential-GRID</v>
      </c>
      <c r="G21">
        <f t="shared" si="3"/>
        <v>3</v>
      </c>
      <c r="I21" s="176">
        <v>6</v>
      </c>
      <c r="J21" s="177"/>
      <c r="K21" s="177"/>
    </row>
    <row r="22" spans="1:11" x14ac:dyDescent="0.35">
      <c r="A22" t="s">
        <v>65</v>
      </c>
      <c r="B22" s="174">
        <v>44317</v>
      </c>
      <c r="C22" t="s">
        <v>67</v>
      </c>
      <c r="D22" t="s">
        <v>401</v>
      </c>
      <c r="E22">
        <v>149</v>
      </c>
      <c r="F22" t="str">
        <f t="shared" si="2"/>
        <v>Resdiential-ESCO</v>
      </c>
      <c r="G22">
        <f t="shared" si="3"/>
        <v>3</v>
      </c>
      <c r="I22" s="178" t="s">
        <v>406</v>
      </c>
      <c r="J22" s="177">
        <v>116751.43</v>
      </c>
      <c r="K22" s="177">
        <v>11617.24</v>
      </c>
    </row>
    <row r="23" spans="1:11" x14ac:dyDescent="0.35">
      <c r="A23" t="s">
        <v>65</v>
      </c>
      <c r="B23" s="174">
        <v>44317</v>
      </c>
      <c r="C23" t="s">
        <v>67</v>
      </c>
      <c r="D23" t="s">
        <v>402</v>
      </c>
      <c r="E23">
        <v>8606</v>
      </c>
      <c r="F23" t="str">
        <f t="shared" si="2"/>
        <v>Resdiential-GRID</v>
      </c>
      <c r="G23">
        <f t="shared" si="3"/>
        <v>3</v>
      </c>
      <c r="I23" s="178" t="s">
        <v>407</v>
      </c>
      <c r="J23" s="177">
        <v>357192.86</v>
      </c>
      <c r="K23" s="177">
        <v>36193.51</v>
      </c>
    </row>
    <row r="24" spans="1:11" x14ac:dyDescent="0.35">
      <c r="A24" t="s">
        <v>65</v>
      </c>
      <c r="B24" s="174">
        <v>44317</v>
      </c>
      <c r="C24" t="s">
        <v>67</v>
      </c>
      <c r="D24" t="s">
        <v>403</v>
      </c>
      <c r="E24">
        <v>48</v>
      </c>
      <c r="F24" t="str">
        <f t="shared" si="2"/>
        <v>Low Income Resdiential-ESCO</v>
      </c>
      <c r="G24">
        <f t="shared" si="3"/>
        <v>3</v>
      </c>
      <c r="I24" s="176">
        <v>7</v>
      </c>
      <c r="J24" s="177"/>
      <c r="K24" s="177"/>
    </row>
    <row r="25" spans="1:11" x14ac:dyDescent="0.35">
      <c r="A25" t="s">
        <v>65</v>
      </c>
      <c r="B25" s="174">
        <v>44317</v>
      </c>
      <c r="C25" t="s">
        <v>67</v>
      </c>
      <c r="D25" t="s">
        <v>404</v>
      </c>
      <c r="E25">
        <v>1191</v>
      </c>
      <c r="F25" t="str">
        <f t="shared" si="2"/>
        <v>Low Income Resdiential-GRID</v>
      </c>
      <c r="G25">
        <f t="shared" si="3"/>
        <v>3</v>
      </c>
      <c r="I25" s="178" t="s">
        <v>406</v>
      </c>
      <c r="J25" s="177">
        <v>106399.43</v>
      </c>
      <c r="K25" s="177">
        <v>6329.19</v>
      </c>
    </row>
    <row r="26" spans="1:11" x14ac:dyDescent="0.35">
      <c r="A26" t="s">
        <v>50</v>
      </c>
      <c r="B26" s="174">
        <v>44317</v>
      </c>
      <c r="C26" t="s">
        <v>66</v>
      </c>
      <c r="D26" t="s">
        <v>401</v>
      </c>
      <c r="E26">
        <v>665</v>
      </c>
      <c r="F26" t="str">
        <f t="shared" si="2"/>
        <v>Resdiential-ESCO</v>
      </c>
      <c r="G26">
        <f t="shared" si="3"/>
        <v>4</v>
      </c>
      <c r="I26" s="178" t="s">
        <v>407</v>
      </c>
      <c r="J26" s="177">
        <v>272269.43</v>
      </c>
      <c r="K26" s="177">
        <v>18080.03</v>
      </c>
    </row>
    <row r="27" spans="1:11" x14ac:dyDescent="0.35">
      <c r="A27" t="s">
        <v>50</v>
      </c>
      <c r="B27" s="174">
        <v>44317</v>
      </c>
      <c r="C27" t="s">
        <v>66</v>
      </c>
      <c r="D27" t="s">
        <v>402</v>
      </c>
      <c r="E27">
        <v>17999</v>
      </c>
      <c r="F27" t="str">
        <f t="shared" si="2"/>
        <v>Resdiential-GRID</v>
      </c>
      <c r="G27">
        <f t="shared" si="3"/>
        <v>4</v>
      </c>
      <c r="I27" s="176">
        <v>8</v>
      </c>
      <c r="J27" s="177"/>
      <c r="K27" s="177"/>
    </row>
    <row r="28" spans="1:11" x14ac:dyDescent="0.35">
      <c r="A28" t="s">
        <v>50</v>
      </c>
      <c r="B28" s="174">
        <v>44317</v>
      </c>
      <c r="C28" t="s">
        <v>66</v>
      </c>
      <c r="D28" t="s">
        <v>403</v>
      </c>
      <c r="E28">
        <v>134</v>
      </c>
      <c r="F28" t="str">
        <f t="shared" si="2"/>
        <v>Low Income Resdiential-ESCO</v>
      </c>
      <c r="G28">
        <f t="shared" si="3"/>
        <v>4</v>
      </c>
      <c r="I28" s="178" t="s">
        <v>406</v>
      </c>
      <c r="J28" s="177">
        <v>950675.18</v>
      </c>
      <c r="K28" s="177">
        <v>51891.56</v>
      </c>
    </row>
    <row r="29" spans="1:11" x14ac:dyDescent="0.35">
      <c r="A29" t="s">
        <v>50</v>
      </c>
      <c r="B29" s="174">
        <v>44317</v>
      </c>
      <c r="C29" t="s">
        <v>66</v>
      </c>
      <c r="D29" t="s">
        <v>404</v>
      </c>
      <c r="E29">
        <v>3377</v>
      </c>
      <c r="F29" t="str">
        <f t="shared" si="2"/>
        <v>Low Income Resdiential-GRID</v>
      </c>
      <c r="G29">
        <f t="shared" si="3"/>
        <v>4</v>
      </c>
      <c r="I29" s="178" t="s">
        <v>407</v>
      </c>
      <c r="J29" s="177">
        <v>1225257.1100000001</v>
      </c>
      <c r="K29" s="177">
        <v>60392.15</v>
      </c>
    </row>
    <row r="30" spans="1:11" x14ac:dyDescent="0.35">
      <c r="A30" t="s">
        <v>50</v>
      </c>
      <c r="B30" s="174">
        <v>44317</v>
      </c>
      <c r="C30" t="s">
        <v>67</v>
      </c>
      <c r="D30" t="s">
        <v>401</v>
      </c>
      <c r="E30">
        <v>57</v>
      </c>
      <c r="F30" t="str">
        <f t="shared" si="2"/>
        <v>Resdiential-ESCO</v>
      </c>
      <c r="G30">
        <f t="shared" si="3"/>
        <v>4</v>
      </c>
      <c r="I30" s="176">
        <v>9</v>
      </c>
      <c r="J30" s="177"/>
      <c r="K30" s="177"/>
    </row>
    <row r="31" spans="1:11" x14ac:dyDescent="0.35">
      <c r="A31" t="s">
        <v>50</v>
      </c>
      <c r="B31" s="174">
        <v>44317</v>
      </c>
      <c r="C31" t="s">
        <v>67</v>
      </c>
      <c r="D31" t="s">
        <v>402</v>
      </c>
      <c r="E31">
        <v>4035</v>
      </c>
      <c r="F31" t="str">
        <f t="shared" si="2"/>
        <v>Resdiential-GRID</v>
      </c>
      <c r="G31">
        <f t="shared" si="3"/>
        <v>4</v>
      </c>
      <c r="I31" s="178" t="s">
        <v>406</v>
      </c>
      <c r="J31" s="177">
        <v>1173826.04</v>
      </c>
      <c r="K31" s="177">
        <v>69837.990000000005</v>
      </c>
    </row>
    <row r="32" spans="1:11" x14ac:dyDescent="0.35">
      <c r="A32" t="s">
        <v>50</v>
      </c>
      <c r="B32" s="174">
        <v>44317</v>
      </c>
      <c r="C32" t="s">
        <v>67</v>
      </c>
      <c r="D32" t="s">
        <v>403</v>
      </c>
      <c r="E32">
        <v>14</v>
      </c>
      <c r="F32" t="str">
        <f t="shared" si="2"/>
        <v>Low Income Resdiential-ESCO</v>
      </c>
      <c r="G32">
        <f t="shared" si="3"/>
        <v>4</v>
      </c>
      <c r="I32" s="178" t="s">
        <v>407</v>
      </c>
      <c r="J32" s="177">
        <v>1854719.4</v>
      </c>
      <c r="K32" s="177">
        <v>114665.69</v>
      </c>
    </row>
    <row r="33" spans="1:11" x14ac:dyDescent="0.35">
      <c r="A33" t="s">
        <v>50</v>
      </c>
      <c r="B33" s="174">
        <v>44317</v>
      </c>
      <c r="C33" t="s">
        <v>67</v>
      </c>
      <c r="D33" t="s">
        <v>404</v>
      </c>
      <c r="E33">
        <v>614</v>
      </c>
      <c r="F33" t="str">
        <f t="shared" si="2"/>
        <v>Low Income Resdiential-GRID</v>
      </c>
      <c r="G33">
        <f t="shared" si="3"/>
        <v>4</v>
      </c>
      <c r="I33" s="176">
        <v>11</v>
      </c>
      <c r="J33" s="177"/>
      <c r="K33" s="177"/>
    </row>
    <row r="34" spans="1:11" x14ac:dyDescent="0.35">
      <c r="A34" t="s">
        <v>59</v>
      </c>
      <c r="B34" s="174">
        <v>44317</v>
      </c>
      <c r="C34" t="s">
        <v>66</v>
      </c>
      <c r="D34" t="s">
        <v>401</v>
      </c>
      <c r="E34">
        <v>870</v>
      </c>
      <c r="F34" t="str">
        <f t="shared" si="2"/>
        <v>Resdiential-ESCO</v>
      </c>
      <c r="G34">
        <f t="shared" si="3"/>
        <v>5</v>
      </c>
      <c r="I34" s="178" t="s">
        <v>406</v>
      </c>
      <c r="J34" s="177">
        <v>228661.69</v>
      </c>
      <c r="K34" s="177">
        <v>27799.61</v>
      </c>
    </row>
    <row r="35" spans="1:11" x14ac:dyDescent="0.35">
      <c r="A35" t="s">
        <v>59</v>
      </c>
      <c r="B35" s="174">
        <v>44317</v>
      </c>
      <c r="C35" t="s">
        <v>66</v>
      </c>
      <c r="D35" t="s">
        <v>402</v>
      </c>
      <c r="E35">
        <v>47210</v>
      </c>
      <c r="F35" t="str">
        <f t="shared" si="2"/>
        <v>Resdiential-GRID</v>
      </c>
      <c r="G35">
        <f t="shared" si="3"/>
        <v>5</v>
      </c>
      <c r="I35" s="178" t="s">
        <v>407</v>
      </c>
      <c r="J35" s="177">
        <v>1310685.51</v>
      </c>
      <c r="K35" s="177">
        <v>206158.64</v>
      </c>
    </row>
    <row r="36" spans="1:11" x14ac:dyDescent="0.35">
      <c r="A36" t="s">
        <v>59</v>
      </c>
      <c r="B36" s="174">
        <v>44317</v>
      </c>
      <c r="C36" t="s">
        <v>66</v>
      </c>
      <c r="D36" t="s">
        <v>403</v>
      </c>
      <c r="E36">
        <v>497</v>
      </c>
      <c r="F36" t="str">
        <f t="shared" si="2"/>
        <v>Low Income Resdiential-ESCO</v>
      </c>
      <c r="G36">
        <f t="shared" si="3"/>
        <v>5</v>
      </c>
      <c r="I36" s="176">
        <v>12</v>
      </c>
      <c r="J36" s="177"/>
      <c r="K36" s="177"/>
    </row>
    <row r="37" spans="1:11" x14ac:dyDescent="0.35">
      <c r="A37" t="s">
        <v>59</v>
      </c>
      <c r="B37" s="174">
        <v>44317</v>
      </c>
      <c r="C37" t="s">
        <v>66</v>
      </c>
      <c r="D37" t="s">
        <v>404</v>
      </c>
      <c r="E37">
        <v>18063</v>
      </c>
      <c r="F37" t="str">
        <f t="shared" si="2"/>
        <v>Low Income Resdiential-GRID</v>
      </c>
      <c r="G37">
        <f t="shared" si="3"/>
        <v>5</v>
      </c>
      <c r="I37" s="178" t="s">
        <v>406</v>
      </c>
      <c r="J37" s="177">
        <v>168563.67</v>
      </c>
      <c r="K37" s="177">
        <v>24494.36</v>
      </c>
    </row>
    <row r="38" spans="1:11" x14ac:dyDescent="0.35">
      <c r="A38" t="s">
        <v>59</v>
      </c>
      <c r="B38" s="174">
        <v>44317</v>
      </c>
      <c r="C38" t="s">
        <v>67</v>
      </c>
      <c r="D38" t="s">
        <v>401</v>
      </c>
      <c r="E38">
        <v>80</v>
      </c>
      <c r="F38" t="str">
        <f t="shared" si="2"/>
        <v>Resdiential-ESCO</v>
      </c>
      <c r="G38">
        <f t="shared" si="3"/>
        <v>5</v>
      </c>
      <c r="I38" s="178" t="s">
        <v>407</v>
      </c>
      <c r="J38" s="177">
        <v>844494.72</v>
      </c>
      <c r="K38" s="177">
        <v>174744.43</v>
      </c>
    </row>
    <row r="39" spans="1:11" x14ac:dyDescent="0.35">
      <c r="A39" t="s">
        <v>59</v>
      </c>
      <c r="B39" s="174">
        <v>44317</v>
      </c>
      <c r="C39" t="s">
        <v>67</v>
      </c>
      <c r="D39" t="s">
        <v>402</v>
      </c>
      <c r="E39">
        <v>10654</v>
      </c>
      <c r="F39" t="str">
        <f t="shared" si="2"/>
        <v>Resdiential-GRID</v>
      </c>
      <c r="G39">
        <f t="shared" si="3"/>
        <v>5</v>
      </c>
      <c r="I39" s="176">
        <v>17</v>
      </c>
      <c r="J39" s="177"/>
      <c r="K39" s="177"/>
    </row>
    <row r="40" spans="1:11" x14ac:dyDescent="0.35">
      <c r="A40" t="s">
        <v>59</v>
      </c>
      <c r="B40" s="174">
        <v>44317</v>
      </c>
      <c r="C40" t="s">
        <v>67</v>
      </c>
      <c r="D40" t="s">
        <v>403</v>
      </c>
      <c r="E40">
        <v>31</v>
      </c>
      <c r="F40" t="str">
        <f t="shared" si="2"/>
        <v>Low Income Resdiential-ESCO</v>
      </c>
      <c r="G40">
        <f t="shared" si="3"/>
        <v>5</v>
      </c>
      <c r="I40" s="178" t="s">
        <v>406</v>
      </c>
      <c r="J40" s="177">
        <v>16</v>
      </c>
      <c r="K40" s="177"/>
    </row>
    <row r="41" spans="1:11" x14ac:dyDescent="0.35">
      <c r="A41" t="s">
        <v>59</v>
      </c>
      <c r="B41" s="174">
        <v>44317</v>
      </c>
      <c r="C41" t="s">
        <v>67</v>
      </c>
      <c r="D41" t="s">
        <v>404</v>
      </c>
      <c r="E41">
        <v>3528</v>
      </c>
      <c r="F41" t="str">
        <f t="shared" si="2"/>
        <v>Low Income Resdiential-GRID</v>
      </c>
      <c r="G41">
        <f t="shared" si="3"/>
        <v>5</v>
      </c>
      <c r="I41" s="176">
        <v>19</v>
      </c>
      <c r="J41" s="177"/>
      <c r="K41" s="177"/>
    </row>
    <row r="42" spans="1:11" x14ac:dyDescent="0.35">
      <c r="A42" t="s">
        <v>60</v>
      </c>
      <c r="B42" s="174">
        <v>44317</v>
      </c>
      <c r="C42" t="s">
        <v>66</v>
      </c>
      <c r="D42" t="s">
        <v>401</v>
      </c>
      <c r="E42">
        <v>357192.86</v>
      </c>
      <c r="F42" t="str">
        <f t="shared" si="2"/>
        <v>Resdiential-ESCO</v>
      </c>
      <c r="G42">
        <f t="shared" si="3"/>
        <v>6</v>
      </c>
      <c r="I42" s="178" t="s">
        <v>406</v>
      </c>
      <c r="J42" s="177">
        <v>19</v>
      </c>
      <c r="K42" s="177">
        <v>2</v>
      </c>
    </row>
    <row r="43" spans="1:11" x14ac:dyDescent="0.35">
      <c r="A43" t="s">
        <v>60</v>
      </c>
      <c r="B43" s="174">
        <v>44317</v>
      </c>
      <c r="C43" t="s">
        <v>66</v>
      </c>
      <c r="D43" t="s">
        <v>402</v>
      </c>
      <c r="E43">
        <v>16439757.359999999</v>
      </c>
      <c r="F43" t="str">
        <f t="shared" si="2"/>
        <v>Resdiential-GRID</v>
      </c>
      <c r="G43">
        <f t="shared" si="3"/>
        <v>6</v>
      </c>
      <c r="I43" s="178" t="s">
        <v>407</v>
      </c>
      <c r="J43" s="177">
        <v>38</v>
      </c>
      <c r="K43" s="177">
        <v>4</v>
      </c>
    </row>
    <row r="44" spans="1:11" x14ac:dyDescent="0.35">
      <c r="A44" t="s">
        <v>60</v>
      </c>
      <c r="B44" s="174">
        <v>44317</v>
      </c>
      <c r="C44" t="s">
        <v>66</v>
      </c>
      <c r="D44" t="s">
        <v>403</v>
      </c>
      <c r="E44">
        <v>116751.43</v>
      </c>
      <c r="F44" t="str">
        <f t="shared" si="2"/>
        <v>Low Income Resdiential-ESCO</v>
      </c>
      <c r="G44">
        <f t="shared" si="3"/>
        <v>6</v>
      </c>
      <c r="I44" s="176">
        <v>20</v>
      </c>
      <c r="J44" s="177"/>
      <c r="K44" s="177"/>
    </row>
    <row r="45" spans="1:11" x14ac:dyDescent="0.35">
      <c r="A45" t="s">
        <v>60</v>
      </c>
      <c r="B45" s="174">
        <v>44317</v>
      </c>
      <c r="C45" t="s">
        <v>66</v>
      </c>
      <c r="D45" t="s">
        <v>404</v>
      </c>
      <c r="E45">
        <v>3857599.6</v>
      </c>
      <c r="F45" t="str">
        <f t="shared" si="2"/>
        <v>Low Income Resdiential-GRID</v>
      </c>
      <c r="G45">
        <f t="shared" si="3"/>
        <v>6</v>
      </c>
      <c r="I45" s="178" t="s">
        <v>406</v>
      </c>
      <c r="J45" s="177">
        <v>201403.49</v>
      </c>
      <c r="K45" s="177">
        <v>20309.82</v>
      </c>
    </row>
    <row r="46" spans="1:11" x14ac:dyDescent="0.35">
      <c r="A46" t="s">
        <v>60</v>
      </c>
      <c r="B46" s="174">
        <v>44317</v>
      </c>
      <c r="C46" t="s">
        <v>67</v>
      </c>
      <c r="D46" t="s">
        <v>401</v>
      </c>
      <c r="E46">
        <v>36193.51</v>
      </c>
      <c r="F46" t="str">
        <f t="shared" si="2"/>
        <v>Resdiential-ESCO</v>
      </c>
      <c r="G46">
        <f t="shared" si="3"/>
        <v>6</v>
      </c>
      <c r="I46" s="178" t="s">
        <v>407</v>
      </c>
      <c r="J46" s="177">
        <v>1231629.47</v>
      </c>
      <c r="K46" s="177">
        <v>153957.17000000001</v>
      </c>
    </row>
    <row r="47" spans="1:11" x14ac:dyDescent="0.35">
      <c r="A47" t="s">
        <v>60</v>
      </c>
      <c r="B47" s="174">
        <v>44317</v>
      </c>
      <c r="C47" t="s">
        <v>67</v>
      </c>
      <c r="D47" t="s">
        <v>402</v>
      </c>
      <c r="E47">
        <v>3534520.45</v>
      </c>
      <c r="F47" t="str">
        <f t="shared" si="2"/>
        <v>Resdiential-GRID</v>
      </c>
      <c r="G47">
        <f t="shared" si="3"/>
        <v>6</v>
      </c>
    </row>
    <row r="48" spans="1:11" x14ac:dyDescent="0.35">
      <c r="A48" t="s">
        <v>60</v>
      </c>
      <c r="B48" s="174">
        <v>44317</v>
      </c>
      <c r="C48" t="s">
        <v>67</v>
      </c>
      <c r="D48" t="s">
        <v>403</v>
      </c>
      <c r="E48">
        <v>11617.24</v>
      </c>
      <c r="F48" t="str">
        <f t="shared" si="2"/>
        <v>Low Income Resdiential-ESCO</v>
      </c>
      <c r="G48">
        <f t="shared" si="3"/>
        <v>6</v>
      </c>
    </row>
    <row r="49" spans="1:7" x14ac:dyDescent="0.35">
      <c r="A49" t="s">
        <v>60</v>
      </c>
      <c r="B49" s="174">
        <v>44317</v>
      </c>
      <c r="C49" t="s">
        <v>67</v>
      </c>
      <c r="D49" t="s">
        <v>404</v>
      </c>
      <c r="E49">
        <v>718621.74</v>
      </c>
      <c r="F49" t="str">
        <f t="shared" si="2"/>
        <v>Low Income Resdiential-GRID</v>
      </c>
      <c r="G49">
        <f t="shared" si="3"/>
        <v>6</v>
      </c>
    </row>
    <row r="50" spans="1:7" x14ac:dyDescent="0.35">
      <c r="A50" t="s">
        <v>61</v>
      </c>
      <c r="B50" s="174">
        <v>44317</v>
      </c>
      <c r="C50" t="s">
        <v>66</v>
      </c>
      <c r="D50" t="s">
        <v>401</v>
      </c>
      <c r="E50">
        <v>272269.43</v>
      </c>
      <c r="F50" t="str">
        <f t="shared" si="2"/>
        <v>Resdiential-ESCO</v>
      </c>
      <c r="G50">
        <f t="shared" si="3"/>
        <v>7</v>
      </c>
    </row>
    <row r="51" spans="1:7" x14ac:dyDescent="0.35">
      <c r="A51" t="s">
        <v>61</v>
      </c>
      <c r="B51" s="174">
        <v>44317</v>
      </c>
      <c r="C51" t="s">
        <v>66</v>
      </c>
      <c r="D51" t="s">
        <v>402</v>
      </c>
      <c r="E51">
        <v>12956023.59</v>
      </c>
      <c r="F51" t="str">
        <f t="shared" si="2"/>
        <v>Resdiential-GRID</v>
      </c>
      <c r="G51">
        <f t="shared" si="3"/>
        <v>7</v>
      </c>
    </row>
    <row r="52" spans="1:7" x14ac:dyDescent="0.35">
      <c r="A52" t="s">
        <v>61</v>
      </c>
      <c r="B52" s="174">
        <v>44317</v>
      </c>
      <c r="C52" t="s">
        <v>66</v>
      </c>
      <c r="D52" t="s">
        <v>403</v>
      </c>
      <c r="E52">
        <v>106399.43</v>
      </c>
      <c r="F52" t="str">
        <f t="shared" si="2"/>
        <v>Low Income Resdiential-ESCO</v>
      </c>
      <c r="G52">
        <f t="shared" si="3"/>
        <v>7</v>
      </c>
    </row>
    <row r="53" spans="1:7" x14ac:dyDescent="0.35">
      <c r="A53" t="s">
        <v>61</v>
      </c>
      <c r="B53" s="174">
        <v>44317</v>
      </c>
      <c r="C53" t="s">
        <v>66</v>
      </c>
      <c r="D53" t="s">
        <v>404</v>
      </c>
      <c r="E53">
        <v>3820364.87</v>
      </c>
      <c r="F53" t="str">
        <f t="shared" si="2"/>
        <v>Low Income Resdiential-GRID</v>
      </c>
      <c r="G53">
        <f t="shared" si="3"/>
        <v>7</v>
      </c>
    </row>
    <row r="54" spans="1:7" x14ac:dyDescent="0.35">
      <c r="A54" t="s">
        <v>61</v>
      </c>
      <c r="B54" s="174">
        <v>44317</v>
      </c>
      <c r="C54" t="s">
        <v>67</v>
      </c>
      <c r="D54" t="s">
        <v>401</v>
      </c>
      <c r="E54">
        <v>18080.03</v>
      </c>
      <c r="F54" t="str">
        <f t="shared" si="2"/>
        <v>Resdiential-ESCO</v>
      </c>
      <c r="G54">
        <f t="shared" si="3"/>
        <v>7</v>
      </c>
    </row>
    <row r="55" spans="1:7" x14ac:dyDescent="0.35">
      <c r="A55" t="s">
        <v>61</v>
      </c>
      <c r="B55" s="174">
        <v>44317</v>
      </c>
      <c r="C55" t="s">
        <v>67</v>
      </c>
      <c r="D55" t="s">
        <v>402</v>
      </c>
      <c r="E55">
        <v>2557910.2599999998</v>
      </c>
      <c r="F55" t="str">
        <f t="shared" si="2"/>
        <v>Resdiential-GRID</v>
      </c>
      <c r="G55">
        <f t="shared" si="3"/>
        <v>7</v>
      </c>
    </row>
    <row r="56" spans="1:7" x14ac:dyDescent="0.35">
      <c r="A56" t="s">
        <v>61</v>
      </c>
      <c r="B56" s="174">
        <v>44317</v>
      </c>
      <c r="C56" t="s">
        <v>67</v>
      </c>
      <c r="D56" t="s">
        <v>403</v>
      </c>
      <c r="E56">
        <v>6329.19</v>
      </c>
      <c r="F56" t="str">
        <f t="shared" si="2"/>
        <v>Low Income Resdiential-ESCO</v>
      </c>
      <c r="G56">
        <f t="shared" si="3"/>
        <v>7</v>
      </c>
    </row>
    <row r="57" spans="1:7" x14ac:dyDescent="0.35">
      <c r="A57" t="s">
        <v>61</v>
      </c>
      <c r="B57" s="174">
        <v>44317</v>
      </c>
      <c r="C57" t="s">
        <v>67</v>
      </c>
      <c r="D57" t="s">
        <v>404</v>
      </c>
      <c r="E57">
        <v>615188.64</v>
      </c>
      <c r="F57" t="str">
        <f t="shared" si="2"/>
        <v>Low Income Resdiential-GRID</v>
      </c>
      <c r="G57">
        <f t="shared" si="3"/>
        <v>7</v>
      </c>
    </row>
    <row r="58" spans="1:7" x14ac:dyDescent="0.35">
      <c r="A58" t="s">
        <v>62</v>
      </c>
      <c r="B58" s="174">
        <v>44317</v>
      </c>
      <c r="C58" t="s">
        <v>66</v>
      </c>
      <c r="D58" t="s">
        <v>401</v>
      </c>
      <c r="E58">
        <v>1225257.1100000001</v>
      </c>
      <c r="F58" t="str">
        <f t="shared" si="2"/>
        <v>Resdiential-ESCO</v>
      </c>
      <c r="G58">
        <f t="shared" si="3"/>
        <v>8</v>
      </c>
    </row>
    <row r="59" spans="1:7" x14ac:dyDescent="0.35">
      <c r="A59" t="s">
        <v>62</v>
      </c>
      <c r="B59" s="174">
        <v>44317</v>
      </c>
      <c r="C59" t="s">
        <v>66</v>
      </c>
      <c r="D59" t="s">
        <v>402</v>
      </c>
      <c r="E59">
        <v>56212057.329999998</v>
      </c>
      <c r="F59" t="str">
        <f t="shared" si="2"/>
        <v>Resdiential-GRID</v>
      </c>
      <c r="G59">
        <f t="shared" si="3"/>
        <v>8</v>
      </c>
    </row>
    <row r="60" spans="1:7" x14ac:dyDescent="0.35">
      <c r="A60" t="s">
        <v>62</v>
      </c>
      <c r="B60" s="174">
        <v>44317</v>
      </c>
      <c r="C60" t="s">
        <v>66</v>
      </c>
      <c r="D60" t="s">
        <v>403</v>
      </c>
      <c r="E60">
        <v>950675.18</v>
      </c>
      <c r="F60" t="str">
        <f t="shared" si="2"/>
        <v>Low Income Resdiential-ESCO</v>
      </c>
      <c r="G60">
        <f t="shared" si="3"/>
        <v>8</v>
      </c>
    </row>
    <row r="61" spans="1:7" x14ac:dyDescent="0.35">
      <c r="A61" t="s">
        <v>62</v>
      </c>
      <c r="B61" s="174">
        <v>44317</v>
      </c>
      <c r="C61" t="s">
        <v>66</v>
      </c>
      <c r="D61" t="s">
        <v>404</v>
      </c>
      <c r="E61">
        <v>34802293.32</v>
      </c>
      <c r="F61" t="str">
        <f t="shared" si="2"/>
        <v>Low Income Resdiential-GRID</v>
      </c>
      <c r="G61">
        <f t="shared" si="3"/>
        <v>8</v>
      </c>
    </row>
    <row r="62" spans="1:7" x14ac:dyDescent="0.35">
      <c r="A62" t="s">
        <v>62</v>
      </c>
      <c r="B62" s="174">
        <v>44317</v>
      </c>
      <c r="C62" t="s">
        <v>67</v>
      </c>
      <c r="D62" t="s">
        <v>401</v>
      </c>
      <c r="E62">
        <v>60392.15</v>
      </c>
      <c r="F62" t="str">
        <f t="shared" si="2"/>
        <v>Resdiential-ESCO</v>
      </c>
      <c r="G62">
        <f t="shared" si="3"/>
        <v>8</v>
      </c>
    </row>
    <row r="63" spans="1:7" x14ac:dyDescent="0.35">
      <c r="A63" t="s">
        <v>62</v>
      </c>
      <c r="B63" s="174">
        <v>44317</v>
      </c>
      <c r="C63" t="s">
        <v>67</v>
      </c>
      <c r="D63" t="s">
        <v>402</v>
      </c>
      <c r="E63">
        <v>12047230.949999999</v>
      </c>
      <c r="F63" t="str">
        <f t="shared" si="2"/>
        <v>Resdiential-GRID</v>
      </c>
      <c r="G63">
        <f t="shared" si="3"/>
        <v>8</v>
      </c>
    </row>
    <row r="64" spans="1:7" x14ac:dyDescent="0.35">
      <c r="A64" t="s">
        <v>62</v>
      </c>
      <c r="B64" s="174">
        <v>44317</v>
      </c>
      <c r="C64" t="s">
        <v>67</v>
      </c>
      <c r="D64" t="s">
        <v>403</v>
      </c>
      <c r="E64">
        <v>51891.56</v>
      </c>
      <c r="F64" t="str">
        <f t="shared" si="2"/>
        <v>Low Income Resdiential-ESCO</v>
      </c>
      <c r="G64">
        <f t="shared" si="3"/>
        <v>8</v>
      </c>
    </row>
    <row r="65" spans="1:7" x14ac:dyDescent="0.35">
      <c r="A65" t="s">
        <v>62</v>
      </c>
      <c r="B65" s="174">
        <v>44317</v>
      </c>
      <c r="C65" t="s">
        <v>67</v>
      </c>
      <c r="D65" t="s">
        <v>404</v>
      </c>
      <c r="E65">
        <v>5518284.0700000003</v>
      </c>
      <c r="F65" t="str">
        <f t="shared" si="2"/>
        <v>Low Income Resdiential-GRID</v>
      </c>
      <c r="G65">
        <f t="shared" si="3"/>
        <v>8</v>
      </c>
    </row>
    <row r="66" spans="1:7" x14ac:dyDescent="0.35">
      <c r="A66" t="s">
        <v>68</v>
      </c>
      <c r="B66" s="174">
        <v>44317</v>
      </c>
      <c r="C66" t="s">
        <v>66</v>
      </c>
      <c r="D66" t="s">
        <v>401</v>
      </c>
      <c r="E66">
        <v>1854719.4</v>
      </c>
      <c r="F66" t="str">
        <f t="shared" si="2"/>
        <v>Resdiential-ESCO</v>
      </c>
      <c r="G66">
        <f t="shared" si="3"/>
        <v>9</v>
      </c>
    </row>
    <row r="67" spans="1:7" x14ac:dyDescent="0.35">
      <c r="A67" t="s">
        <v>68</v>
      </c>
      <c r="B67" s="174">
        <v>44317</v>
      </c>
      <c r="C67" t="s">
        <v>66</v>
      </c>
      <c r="D67" t="s">
        <v>402</v>
      </c>
      <c r="E67">
        <v>85607838.280000001</v>
      </c>
      <c r="F67" t="str">
        <f t="shared" ref="F67:F94" si="4">TRIM(MID(D67,3,50))</f>
        <v>Resdiential-GRID</v>
      </c>
      <c r="G67">
        <f t="shared" ref="G67:G94" si="5">VALUE(TRIM(MID(A67,6,2)))</f>
        <v>9</v>
      </c>
    </row>
    <row r="68" spans="1:7" x14ac:dyDescent="0.35">
      <c r="A68" t="s">
        <v>68</v>
      </c>
      <c r="B68" s="174">
        <v>44317</v>
      </c>
      <c r="C68" t="s">
        <v>66</v>
      </c>
      <c r="D68" t="s">
        <v>403</v>
      </c>
      <c r="E68">
        <v>1173826.04</v>
      </c>
      <c r="F68" t="str">
        <f t="shared" si="4"/>
        <v>Low Income Resdiential-ESCO</v>
      </c>
      <c r="G68">
        <f t="shared" si="5"/>
        <v>9</v>
      </c>
    </row>
    <row r="69" spans="1:7" x14ac:dyDescent="0.35">
      <c r="A69" t="s">
        <v>68</v>
      </c>
      <c r="B69" s="174">
        <v>44317</v>
      </c>
      <c r="C69" t="s">
        <v>66</v>
      </c>
      <c r="D69" t="s">
        <v>404</v>
      </c>
      <c r="E69">
        <v>42480257.789999999</v>
      </c>
      <c r="F69" t="str">
        <f t="shared" si="4"/>
        <v>Low Income Resdiential-GRID</v>
      </c>
      <c r="G69">
        <f t="shared" si="5"/>
        <v>9</v>
      </c>
    </row>
    <row r="70" spans="1:7" x14ac:dyDescent="0.35">
      <c r="A70" t="s">
        <v>68</v>
      </c>
      <c r="B70" s="174">
        <v>44317</v>
      </c>
      <c r="C70" t="s">
        <v>67</v>
      </c>
      <c r="D70" t="s">
        <v>401</v>
      </c>
      <c r="E70">
        <v>114665.69</v>
      </c>
      <c r="F70" t="str">
        <f t="shared" si="4"/>
        <v>Resdiential-ESCO</v>
      </c>
      <c r="G70">
        <f t="shared" si="5"/>
        <v>9</v>
      </c>
    </row>
    <row r="71" spans="1:7" x14ac:dyDescent="0.35">
      <c r="A71" t="s">
        <v>68</v>
      </c>
      <c r="B71" s="174">
        <v>44317</v>
      </c>
      <c r="C71" t="s">
        <v>67</v>
      </c>
      <c r="D71" t="s">
        <v>402</v>
      </c>
      <c r="E71">
        <v>18139661.66</v>
      </c>
      <c r="F71" t="str">
        <f t="shared" si="4"/>
        <v>Resdiential-GRID</v>
      </c>
      <c r="G71">
        <f t="shared" si="5"/>
        <v>9</v>
      </c>
    </row>
    <row r="72" spans="1:7" x14ac:dyDescent="0.35">
      <c r="A72" t="s">
        <v>68</v>
      </c>
      <c r="B72" s="174">
        <v>44317</v>
      </c>
      <c r="C72" t="s">
        <v>67</v>
      </c>
      <c r="D72" t="s">
        <v>403</v>
      </c>
      <c r="E72">
        <v>69837.990000000005</v>
      </c>
      <c r="F72" t="str">
        <f t="shared" si="4"/>
        <v>Low Income Resdiential-ESCO</v>
      </c>
      <c r="G72">
        <f t="shared" si="5"/>
        <v>9</v>
      </c>
    </row>
    <row r="73" spans="1:7" x14ac:dyDescent="0.35">
      <c r="A73" t="s">
        <v>68</v>
      </c>
      <c r="B73" s="174">
        <v>44317</v>
      </c>
      <c r="C73" t="s">
        <v>67</v>
      </c>
      <c r="D73" t="s">
        <v>404</v>
      </c>
      <c r="E73">
        <v>6852094.4500000002</v>
      </c>
      <c r="F73" t="str">
        <f t="shared" si="4"/>
        <v>Low Income Resdiential-GRID</v>
      </c>
      <c r="G73">
        <f t="shared" si="5"/>
        <v>9</v>
      </c>
    </row>
    <row r="74" spans="1:7" x14ac:dyDescent="0.35">
      <c r="A74" t="s">
        <v>79</v>
      </c>
      <c r="B74" s="174">
        <v>44317</v>
      </c>
      <c r="C74" t="s">
        <v>66</v>
      </c>
      <c r="D74" t="s">
        <v>402</v>
      </c>
      <c r="E74">
        <v>13</v>
      </c>
      <c r="F74" t="str">
        <f t="shared" si="4"/>
        <v>Resdiential-GRID</v>
      </c>
      <c r="G74">
        <f t="shared" si="5"/>
        <v>17</v>
      </c>
    </row>
    <row r="75" spans="1:7" x14ac:dyDescent="0.35">
      <c r="A75" t="s">
        <v>79</v>
      </c>
      <c r="B75" s="174">
        <v>44317</v>
      </c>
      <c r="C75" t="s">
        <v>66</v>
      </c>
      <c r="D75" t="s">
        <v>403</v>
      </c>
      <c r="E75">
        <v>16</v>
      </c>
      <c r="F75" t="str">
        <f t="shared" si="4"/>
        <v>Low Income Resdiential-ESCO</v>
      </c>
      <c r="G75">
        <f t="shared" si="5"/>
        <v>17</v>
      </c>
    </row>
    <row r="76" spans="1:7" x14ac:dyDescent="0.35">
      <c r="A76" t="s">
        <v>79</v>
      </c>
      <c r="B76" s="174">
        <v>44317</v>
      </c>
      <c r="C76" t="s">
        <v>66</v>
      </c>
      <c r="D76" t="s">
        <v>404</v>
      </c>
      <c r="E76">
        <v>1870</v>
      </c>
      <c r="F76" t="str">
        <f t="shared" si="4"/>
        <v>Low Income Resdiential-GRID</v>
      </c>
      <c r="G76">
        <f t="shared" si="5"/>
        <v>17</v>
      </c>
    </row>
    <row r="77" spans="1:7" x14ac:dyDescent="0.35">
      <c r="A77" t="s">
        <v>79</v>
      </c>
      <c r="B77" s="174">
        <v>44317</v>
      </c>
      <c r="C77" t="s">
        <v>67</v>
      </c>
      <c r="D77" t="s">
        <v>402</v>
      </c>
      <c r="E77">
        <v>5</v>
      </c>
      <c r="F77" t="str">
        <f t="shared" si="4"/>
        <v>Resdiential-GRID</v>
      </c>
      <c r="G77">
        <f t="shared" si="5"/>
        <v>17</v>
      </c>
    </row>
    <row r="78" spans="1:7" x14ac:dyDescent="0.35">
      <c r="A78" t="s">
        <v>79</v>
      </c>
      <c r="B78" s="174">
        <v>44317</v>
      </c>
      <c r="C78" t="s">
        <v>67</v>
      </c>
      <c r="D78" t="s">
        <v>404</v>
      </c>
      <c r="E78">
        <v>277</v>
      </c>
      <c r="F78" t="str">
        <f t="shared" si="4"/>
        <v>Low Income Resdiential-GRID</v>
      </c>
      <c r="G78">
        <f t="shared" si="5"/>
        <v>17</v>
      </c>
    </row>
    <row r="79" spans="1:7" x14ac:dyDescent="0.35">
      <c r="A79" t="s">
        <v>80</v>
      </c>
      <c r="B79" s="174">
        <v>44317</v>
      </c>
      <c r="C79" t="s">
        <v>66</v>
      </c>
      <c r="D79" t="s">
        <v>401</v>
      </c>
      <c r="E79">
        <v>38</v>
      </c>
      <c r="F79" t="str">
        <f t="shared" si="4"/>
        <v>Resdiential-ESCO</v>
      </c>
      <c r="G79">
        <f t="shared" si="5"/>
        <v>19</v>
      </c>
    </row>
    <row r="80" spans="1:7" x14ac:dyDescent="0.35">
      <c r="A80" t="s">
        <v>80</v>
      </c>
      <c r="B80" s="174">
        <v>44317</v>
      </c>
      <c r="C80" t="s">
        <v>66</v>
      </c>
      <c r="D80" t="s">
        <v>402</v>
      </c>
      <c r="E80">
        <v>3378</v>
      </c>
      <c r="F80" t="str">
        <f t="shared" si="4"/>
        <v>Resdiential-GRID</v>
      </c>
      <c r="G80">
        <f t="shared" si="5"/>
        <v>19</v>
      </c>
    </row>
    <row r="81" spans="1:7" x14ac:dyDescent="0.35">
      <c r="A81" t="s">
        <v>80</v>
      </c>
      <c r="B81" s="174">
        <v>44317</v>
      </c>
      <c r="C81" t="s">
        <v>66</v>
      </c>
      <c r="D81" t="s">
        <v>403</v>
      </c>
      <c r="E81">
        <v>19</v>
      </c>
      <c r="F81" t="str">
        <f t="shared" si="4"/>
        <v>Low Income Resdiential-ESCO</v>
      </c>
      <c r="G81">
        <f t="shared" si="5"/>
        <v>19</v>
      </c>
    </row>
    <row r="82" spans="1:7" x14ac:dyDescent="0.35">
      <c r="A82" t="s">
        <v>80</v>
      </c>
      <c r="B82" s="174">
        <v>44317</v>
      </c>
      <c r="C82" t="s">
        <v>66</v>
      </c>
      <c r="D82" t="s">
        <v>404</v>
      </c>
      <c r="E82">
        <v>1031</v>
      </c>
      <c r="F82" t="str">
        <f t="shared" si="4"/>
        <v>Low Income Resdiential-GRID</v>
      </c>
      <c r="G82">
        <f t="shared" si="5"/>
        <v>19</v>
      </c>
    </row>
    <row r="83" spans="1:7" x14ac:dyDescent="0.35">
      <c r="A83" t="s">
        <v>80</v>
      </c>
      <c r="B83" s="174">
        <v>44317</v>
      </c>
      <c r="C83" t="s">
        <v>67</v>
      </c>
      <c r="D83" t="s">
        <v>401</v>
      </c>
      <c r="E83">
        <v>4</v>
      </c>
      <c r="F83" t="str">
        <f t="shared" si="4"/>
        <v>Resdiential-ESCO</v>
      </c>
      <c r="G83">
        <f t="shared" si="5"/>
        <v>19</v>
      </c>
    </row>
    <row r="84" spans="1:7" x14ac:dyDescent="0.35">
      <c r="A84" t="s">
        <v>80</v>
      </c>
      <c r="B84" s="174">
        <v>44317</v>
      </c>
      <c r="C84" t="s">
        <v>67</v>
      </c>
      <c r="D84" t="s">
        <v>402</v>
      </c>
      <c r="E84">
        <v>782</v>
      </c>
      <c r="F84" t="str">
        <f t="shared" si="4"/>
        <v>Resdiential-GRID</v>
      </c>
      <c r="G84">
        <f t="shared" si="5"/>
        <v>19</v>
      </c>
    </row>
    <row r="85" spans="1:7" x14ac:dyDescent="0.35">
      <c r="A85" t="s">
        <v>80</v>
      </c>
      <c r="B85" s="174">
        <v>44317</v>
      </c>
      <c r="C85" t="s">
        <v>67</v>
      </c>
      <c r="D85" t="s">
        <v>403</v>
      </c>
      <c r="E85">
        <v>2</v>
      </c>
      <c r="F85" t="str">
        <f t="shared" si="4"/>
        <v>Low Income Resdiential-ESCO</v>
      </c>
      <c r="G85">
        <f t="shared" si="5"/>
        <v>19</v>
      </c>
    </row>
    <row r="86" spans="1:7" x14ac:dyDescent="0.35">
      <c r="A86" t="s">
        <v>80</v>
      </c>
      <c r="B86" s="174">
        <v>44317</v>
      </c>
      <c r="C86" t="s">
        <v>67</v>
      </c>
      <c r="D86" t="s">
        <v>404</v>
      </c>
      <c r="E86">
        <v>199</v>
      </c>
      <c r="F86" t="str">
        <f t="shared" si="4"/>
        <v>Low Income Resdiential-GRID</v>
      </c>
      <c r="G86">
        <f t="shared" si="5"/>
        <v>19</v>
      </c>
    </row>
    <row r="87" spans="1:7" x14ac:dyDescent="0.35">
      <c r="A87" t="s">
        <v>346</v>
      </c>
      <c r="B87" s="174">
        <v>44317</v>
      </c>
      <c r="C87" t="s">
        <v>66</v>
      </c>
      <c r="D87" t="s">
        <v>401</v>
      </c>
      <c r="E87">
        <v>1231629.47</v>
      </c>
      <c r="F87" t="str">
        <f t="shared" si="4"/>
        <v>Resdiential-ESCO</v>
      </c>
      <c r="G87">
        <f t="shared" si="5"/>
        <v>20</v>
      </c>
    </row>
    <row r="88" spans="1:7" x14ac:dyDescent="0.35">
      <c r="A88" t="s">
        <v>346</v>
      </c>
      <c r="B88" s="174">
        <v>44317</v>
      </c>
      <c r="C88" t="s">
        <v>66</v>
      </c>
      <c r="D88" t="s">
        <v>402</v>
      </c>
      <c r="E88">
        <v>38141101.539999999</v>
      </c>
      <c r="F88" t="str">
        <f t="shared" si="4"/>
        <v>Resdiential-GRID</v>
      </c>
      <c r="G88">
        <f t="shared" si="5"/>
        <v>20</v>
      </c>
    </row>
    <row r="89" spans="1:7" x14ac:dyDescent="0.35">
      <c r="A89" t="s">
        <v>346</v>
      </c>
      <c r="B89" s="174">
        <v>44317</v>
      </c>
      <c r="C89" t="s">
        <v>66</v>
      </c>
      <c r="D89" t="s">
        <v>403</v>
      </c>
      <c r="E89">
        <v>201403.49</v>
      </c>
      <c r="F89" t="str">
        <f t="shared" si="4"/>
        <v>Low Income Resdiential-ESCO</v>
      </c>
      <c r="G89">
        <f t="shared" si="5"/>
        <v>20</v>
      </c>
    </row>
    <row r="90" spans="1:7" x14ac:dyDescent="0.35">
      <c r="A90" t="s">
        <v>346</v>
      </c>
      <c r="B90" s="174">
        <v>44317</v>
      </c>
      <c r="C90" t="s">
        <v>66</v>
      </c>
      <c r="D90" t="s">
        <v>404</v>
      </c>
      <c r="E90">
        <v>4775271.1900000004</v>
      </c>
      <c r="F90" t="str">
        <f t="shared" si="4"/>
        <v>Low Income Resdiential-GRID</v>
      </c>
      <c r="G90">
        <f t="shared" si="5"/>
        <v>20</v>
      </c>
    </row>
    <row r="91" spans="1:7" x14ac:dyDescent="0.35">
      <c r="A91" t="s">
        <v>346</v>
      </c>
      <c r="B91" s="174">
        <v>44317</v>
      </c>
      <c r="C91" t="s">
        <v>67</v>
      </c>
      <c r="D91" t="s">
        <v>401</v>
      </c>
      <c r="E91">
        <v>153957.17000000001</v>
      </c>
      <c r="F91" t="str">
        <f t="shared" si="4"/>
        <v>Resdiential-ESCO</v>
      </c>
      <c r="G91">
        <f t="shared" si="5"/>
        <v>20</v>
      </c>
    </row>
    <row r="92" spans="1:7" x14ac:dyDescent="0.35">
      <c r="A92" t="s">
        <v>346</v>
      </c>
      <c r="B92" s="174">
        <v>44317</v>
      </c>
      <c r="C92" t="s">
        <v>67</v>
      </c>
      <c r="D92" t="s">
        <v>402</v>
      </c>
      <c r="E92">
        <v>9191168.7300000004</v>
      </c>
      <c r="F92" t="str">
        <f t="shared" si="4"/>
        <v>Resdiential-GRID</v>
      </c>
      <c r="G92">
        <f t="shared" si="5"/>
        <v>20</v>
      </c>
    </row>
    <row r="93" spans="1:7" x14ac:dyDescent="0.35">
      <c r="A93" t="s">
        <v>346</v>
      </c>
      <c r="B93" s="174">
        <v>44317</v>
      </c>
      <c r="C93" t="s">
        <v>67</v>
      </c>
      <c r="D93" t="s">
        <v>403</v>
      </c>
      <c r="E93">
        <v>20309.82</v>
      </c>
      <c r="F93" t="str">
        <f t="shared" si="4"/>
        <v>Low Income Resdiential-ESCO</v>
      </c>
      <c r="G93">
        <f t="shared" si="5"/>
        <v>20</v>
      </c>
    </row>
    <row r="94" spans="1:7" x14ac:dyDescent="0.35">
      <c r="A94" t="s">
        <v>346</v>
      </c>
      <c r="B94" s="174">
        <v>44317</v>
      </c>
      <c r="C94" t="s">
        <v>67</v>
      </c>
      <c r="D94" t="s">
        <v>404</v>
      </c>
      <c r="E94">
        <v>918813.87</v>
      </c>
      <c r="F94" t="str">
        <f t="shared" si="4"/>
        <v>Low Income Resdiential-GRID</v>
      </c>
      <c r="G94">
        <f t="shared" si="5"/>
        <v>20</v>
      </c>
    </row>
    <row r="95" spans="1:7" x14ac:dyDescent="0.35">
      <c r="A95" t="s">
        <v>101</v>
      </c>
      <c r="B95" s="174">
        <v>44317</v>
      </c>
      <c r="C95" t="s">
        <v>66</v>
      </c>
      <c r="D95" t="s">
        <v>401</v>
      </c>
      <c r="E95">
        <v>1310685.51</v>
      </c>
      <c r="F95" t="str">
        <f t="shared" ref="F95:F110" si="6">TRIM(MID(D95,3,50))</f>
        <v>Resdiential-ESCO</v>
      </c>
      <c r="G95">
        <f t="shared" ref="G95:G110" si="7">VALUE(TRIM(MID(A95,6,2)))</f>
        <v>11</v>
      </c>
    </row>
    <row r="96" spans="1:7" x14ac:dyDescent="0.35">
      <c r="A96" t="s">
        <v>101</v>
      </c>
      <c r="B96" s="174">
        <v>44317</v>
      </c>
      <c r="C96" t="s">
        <v>66</v>
      </c>
      <c r="D96" t="s">
        <v>402</v>
      </c>
      <c r="E96">
        <v>76988858.650000006</v>
      </c>
      <c r="F96" t="str">
        <f t="shared" si="6"/>
        <v>Resdiential-GRID</v>
      </c>
      <c r="G96">
        <f t="shared" si="7"/>
        <v>11</v>
      </c>
    </row>
    <row r="97" spans="1:7" x14ac:dyDescent="0.35">
      <c r="A97" t="s">
        <v>101</v>
      </c>
      <c r="B97" s="174">
        <v>44317</v>
      </c>
      <c r="C97" t="s">
        <v>66</v>
      </c>
      <c r="D97" t="s">
        <v>403</v>
      </c>
      <c r="E97">
        <v>228661.69</v>
      </c>
      <c r="F97" t="str">
        <f t="shared" si="6"/>
        <v>Low Income Resdiential-ESCO</v>
      </c>
      <c r="G97">
        <f t="shared" si="7"/>
        <v>11</v>
      </c>
    </row>
    <row r="98" spans="1:7" x14ac:dyDescent="0.35">
      <c r="A98" t="s">
        <v>101</v>
      </c>
      <c r="B98" s="174">
        <v>44317</v>
      </c>
      <c r="C98" t="s">
        <v>66</v>
      </c>
      <c r="D98" t="s">
        <v>404</v>
      </c>
      <c r="E98">
        <v>9105990.5800000001</v>
      </c>
      <c r="F98" t="str">
        <f t="shared" si="6"/>
        <v>Low Income Resdiential-GRID</v>
      </c>
      <c r="G98">
        <f t="shared" si="7"/>
        <v>11</v>
      </c>
    </row>
    <row r="99" spans="1:7" x14ac:dyDescent="0.35">
      <c r="A99" t="s">
        <v>101</v>
      </c>
      <c r="B99" s="174">
        <v>44317</v>
      </c>
      <c r="C99" t="s">
        <v>67</v>
      </c>
      <c r="D99" t="s">
        <v>401</v>
      </c>
      <c r="E99">
        <v>206158.64</v>
      </c>
      <c r="F99" t="str">
        <f t="shared" si="6"/>
        <v>Resdiential-ESCO</v>
      </c>
      <c r="G99">
        <f t="shared" si="7"/>
        <v>11</v>
      </c>
    </row>
    <row r="100" spans="1:7" x14ac:dyDescent="0.35">
      <c r="A100" t="s">
        <v>101</v>
      </c>
      <c r="B100" s="174">
        <v>44317</v>
      </c>
      <c r="C100" t="s">
        <v>67</v>
      </c>
      <c r="D100" t="s">
        <v>402</v>
      </c>
      <c r="E100">
        <v>21214178.149999999</v>
      </c>
      <c r="F100" t="str">
        <f t="shared" si="6"/>
        <v>Resdiential-GRID</v>
      </c>
      <c r="G100">
        <f t="shared" si="7"/>
        <v>11</v>
      </c>
    </row>
    <row r="101" spans="1:7" x14ac:dyDescent="0.35">
      <c r="A101" t="s">
        <v>101</v>
      </c>
      <c r="B101" s="174">
        <v>44317</v>
      </c>
      <c r="C101" t="s">
        <v>67</v>
      </c>
      <c r="D101" t="s">
        <v>403</v>
      </c>
      <c r="E101">
        <v>27799.61</v>
      </c>
      <c r="F101" t="str">
        <f t="shared" si="6"/>
        <v>Low Income Resdiential-ESCO</v>
      </c>
      <c r="G101">
        <f t="shared" si="7"/>
        <v>11</v>
      </c>
    </row>
    <row r="102" spans="1:7" x14ac:dyDescent="0.35">
      <c r="A102" t="s">
        <v>101</v>
      </c>
      <c r="B102" s="174">
        <v>44317</v>
      </c>
      <c r="C102" t="s">
        <v>67</v>
      </c>
      <c r="D102" t="s">
        <v>404</v>
      </c>
      <c r="E102">
        <v>1874146.41</v>
      </c>
      <c r="F102" t="str">
        <f t="shared" si="6"/>
        <v>Low Income Resdiential-GRID</v>
      </c>
      <c r="G102">
        <f t="shared" si="7"/>
        <v>11</v>
      </c>
    </row>
    <row r="103" spans="1:7" x14ac:dyDescent="0.35">
      <c r="A103" t="s">
        <v>102</v>
      </c>
      <c r="B103" s="174">
        <v>44317</v>
      </c>
      <c r="C103" t="s">
        <v>66</v>
      </c>
      <c r="D103" t="s">
        <v>401</v>
      </c>
      <c r="E103">
        <v>844494.72</v>
      </c>
      <c r="F103" t="str">
        <f t="shared" si="6"/>
        <v>Resdiential-ESCO</v>
      </c>
      <c r="G103">
        <f t="shared" si="7"/>
        <v>12</v>
      </c>
    </row>
    <row r="104" spans="1:7" x14ac:dyDescent="0.35">
      <c r="A104" t="s">
        <v>102</v>
      </c>
      <c r="B104" s="174">
        <v>44317</v>
      </c>
      <c r="C104" t="s">
        <v>66</v>
      </c>
      <c r="D104" t="s">
        <v>402</v>
      </c>
      <c r="E104">
        <v>13849.44</v>
      </c>
      <c r="F104" t="str">
        <f t="shared" si="6"/>
        <v>Resdiential-GRID</v>
      </c>
      <c r="G104">
        <f t="shared" si="7"/>
        <v>12</v>
      </c>
    </row>
    <row r="105" spans="1:7" x14ac:dyDescent="0.35">
      <c r="A105" t="s">
        <v>102</v>
      </c>
      <c r="B105" s="174">
        <v>44317</v>
      </c>
      <c r="C105" t="s">
        <v>66</v>
      </c>
      <c r="D105" t="s">
        <v>403</v>
      </c>
      <c r="E105">
        <v>168563.67</v>
      </c>
      <c r="F105" t="str">
        <f t="shared" si="6"/>
        <v>Low Income Resdiential-ESCO</v>
      </c>
      <c r="G105">
        <f t="shared" si="7"/>
        <v>12</v>
      </c>
    </row>
    <row r="106" spans="1:7" x14ac:dyDescent="0.35">
      <c r="A106" t="s">
        <v>102</v>
      </c>
      <c r="B106" s="174">
        <v>44317</v>
      </c>
      <c r="C106" t="s">
        <v>66</v>
      </c>
      <c r="D106" t="s">
        <v>404</v>
      </c>
      <c r="E106">
        <v>3831.15</v>
      </c>
      <c r="F106" t="str">
        <f t="shared" si="6"/>
        <v>Low Income Resdiential-GRID</v>
      </c>
      <c r="G106">
        <f t="shared" si="7"/>
        <v>12</v>
      </c>
    </row>
    <row r="107" spans="1:7" x14ac:dyDescent="0.35">
      <c r="A107" t="s">
        <v>102</v>
      </c>
      <c r="B107" s="174">
        <v>44317</v>
      </c>
      <c r="C107" t="s">
        <v>67</v>
      </c>
      <c r="D107" t="s">
        <v>401</v>
      </c>
      <c r="E107">
        <v>174744.43</v>
      </c>
      <c r="F107" t="str">
        <f t="shared" si="6"/>
        <v>Resdiential-ESCO</v>
      </c>
      <c r="G107">
        <f t="shared" si="7"/>
        <v>12</v>
      </c>
    </row>
    <row r="108" spans="1:7" x14ac:dyDescent="0.35">
      <c r="A108" t="s">
        <v>102</v>
      </c>
      <c r="B108" s="174">
        <v>44317</v>
      </c>
      <c r="C108" t="s">
        <v>67</v>
      </c>
      <c r="D108" t="s">
        <v>402</v>
      </c>
      <c r="E108">
        <v>3210.79</v>
      </c>
      <c r="F108" t="str">
        <f t="shared" si="6"/>
        <v>Resdiential-GRID</v>
      </c>
      <c r="G108">
        <f t="shared" si="7"/>
        <v>12</v>
      </c>
    </row>
    <row r="109" spans="1:7" x14ac:dyDescent="0.35">
      <c r="A109" t="s">
        <v>102</v>
      </c>
      <c r="B109" s="174">
        <v>44317</v>
      </c>
      <c r="C109" t="s">
        <v>67</v>
      </c>
      <c r="D109" t="s">
        <v>403</v>
      </c>
      <c r="E109">
        <v>24494.36</v>
      </c>
      <c r="F109" t="str">
        <f t="shared" si="6"/>
        <v>Low Income Resdiential-ESCO</v>
      </c>
      <c r="G109">
        <f t="shared" si="7"/>
        <v>12</v>
      </c>
    </row>
    <row r="110" spans="1:7" x14ac:dyDescent="0.35">
      <c r="A110" t="s">
        <v>102</v>
      </c>
      <c r="B110" s="174">
        <v>44317</v>
      </c>
      <c r="C110" t="s">
        <v>67</v>
      </c>
      <c r="D110" t="s">
        <v>404</v>
      </c>
      <c r="E110">
        <v>855.88</v>
      </c>
      <c r="F110" t="str">
        <f t="shared" si="6"/>
        <v>Low Income Resdiential-GRID</v>
      </c>
      <c r="G110">
        <f t="shared" si="7"/>
        <v>12</v>
      </c>
    </row>
    <row r="111" spans="1:7" x14ac:dyDescent="0.35">
      <c r="B111" s="174"/>
      <c r="F11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F9E49-59AD-4E7D-A1DC-1F079FB5DA1C}">
  <dimension ref="A1:K302"/>
  <sheetViews>
    <sheetView workbookViewId="0">
      <selection activeCell="I15" sqref="I15"/>
    </sheetView>
  </sheetViews>
  <sheetFormatPr defaultRowHeight="14.5" x14ac:dyDescent="0.35"/>
  <cols>
    <col min="1" max="1" width="16.36328125" bestFit="1" customWidth="1"/>
    <col min="2" max="2" width="9.54296875" bestFit="1" customWidth="1"/>
    <col min="3" max="3" width="9.453125" bestFit="1" customWidth="1"/>
    <col min="4" max="4" width="27.36328125" bestFit="1" customWidth="1"/>
    <col min="5" max="5" width="11.81640625" bestFit="1" customWidth="1"/>
    <col min="6" max="6" width="8.7265625" style="284"/>
    <col min="9" max="9" width="29.36328125" bestFit="1" customWidth="1"/>
    <col min="10" max="10" width="15.36328125" bestFit="1" customWidth="1"/>
    <col min="11" max="11" width="11.81640625" bestFit="1" customWidth="1"/>
    <col min="12" max="12" width="14.26953125" bestFit="1" customWidth="1"/>
    <col min="13" max="14" width="10.7265625" bestFit="1" customWidth="1"/>
  </cols>
  <sheetData>
    <row r="1" spans="1:11" x14ac:dyDescent="0.35">
      <c r="A1" t="s">
        <v>405</v>
      </c>
      <c r="B1" t="s">
        <v>63</v>
      </c>
      <c r="C1" t="s">
        <v>64</v>
      </c>
      <c r="D1" t="s">
        <v>49</v>
      </c>
      <c r="E1" t="s">
        <v>76</v>
      </c>
      <c r="F1" t="s">
        <v>95</v>
      </c>
      <c r="G1" t="s">
        <v>96</v>
      </c>
    </row>
    <row r="2" spans="1:11" x14ac:dyDescent="0.35">
      <c r="A2" t="s">
        <v>69</v>
      </c>
      <c r="B2" s="174">
        <v>44317</v>
      </c>
      <c r="C2">
        <v>4</v>
      </c>
      <c r="D2" t="s">
        <v>408</v>
      </c>
      <c r="E2">
        <v>10456</v>
      </c>
      <c r="F2" t="str">
        <f t="shared" ref="F2:F65" si="0">TRIM(MID(D2,3,50))</f>
        <v>Residential-ESCO</v>
      </c>
      <c r="G2">
        <f t="shared" ref="G2:G65" si="1">VALUE(TRIM(MID(A2,6,2)))</f>
        <v>1</v>
      </c>
    </row>
    <row r="3" spans="1:11" x14ac:dyDescent="0.35">
      <c r="A3" t="s">
        <v>69</v>
      </c>
      <c r="B3" s="174">
        <v>44317</v>
      </c>
      <c r="C3">
        <v>4</v>
      </c>
      <c r="D3" t="s">
        <v>409</v>
      </c>
      <c r="E3">
        <v>1509</v>
      </c>
      <c r="F3" t="str">
        <f t="shared" si="0"/>
        <v>Residential-GRID</v>
      </c>
      <c r="G3">
        <f t="shared" si="1"/>
        <v>1</v>
      </c>
      <c r="I3" s="175" t="s">
        <v>77</v>
      </c>
      <c r="J3" s="175" t="s">
        <v>57</v>
      </c>
    </row>
    <row r="4" spans="1:11" x14ac:dyDescent="0.35">
      <c r="A4" t="s">
        <v>69</v>
      </c>
      <c r="B4" s="174">
        <v>44317</v>
      </c>
      <c r="C4">
        <v>4</v>
      </c>
      <c r="D4" t="s">
        <v>410</v>
      </c>
      <c r="E4">
        <v>141</v>
      </c>
      <c r="F4" t="str">
        <f t="shared" si="0"/>
        <v>Low Income Residential-ESCO</v>
      </c>
      <c r="G4">
        <f t="shared" si="1"/>
        <v>1</v>
      </c>
      <c r="J4" s="174">
        <v>44317</v>
      </c>
    </row>
    <row r="5" spans="1:11" x14ac:dyDescent="0.35">
      <c r="A5" t="s">
        <v>69</v>
      </c>
      <c r="B5" s="174">
        <v>44317</v>
      </c>
      <c r="C5">
        <v>4</v>
      </c>
      <c r="D5" t="s">
        <v>411</v>
      </c>
      <c r="E5">
        <v>37</v>
      </c>
      <c r="F5" t="str">
        <f t="shared" si="0"/>
        <v>Low Income Residential-GRID</v>
      </c>
      <c r="G5">
        <f t="shared" si="1"/>
        <v>1</v>
      </c>
      <c r="I5" s="175" t="s">
        <v>58</v>
      </c>
      <c r="J5">
        <v>4</v>
      </c>
      <c r="K5">
        <v>5</v>
      </c>
    </row>
    <row r="6" spans="1:11" x14ac:dyDescent="0.35">
      <c r="A6" t="s">
        <v>69</v>
      </c>
      <c r="B6" s="174">
        <v>44317</v>
      </c>
      <c r="C6">
        <v>5</v>
      </c>
      <c r="D6" t="s">
        <v>408</v>
      </c>
      <c r="E6">
        <v>519099</v>
      </c>
      <c r="F6" t="str">
        <f t="shared" si="0"/>
        <v>Residential-ESCO</v>
      </c>
      <c r="G6">
        <f t="shared" si="1"/>
        <v>1</v>
      </c>
      <c r="I6" s="176">
        <v>1</v>
      </c>
      <c r="J6" s="177"/>
      <c r="K6" s="177"/>
    </row>
    <row r="7" spans="1:11" x14ac:dyDescent="0.35">
      <c r="A7" t="s">
        <v>69</v>
      </c>
      <c r="B7" s="174">
        <v>44317</v>
      </c>
      <c r="C7">
        <v>5</v>
      </c>
      <c r="D7" t="s">
        <v>409</v>
      </c>
      <c r="E7">
        <v>495851</v>
      </c>
      <c r="F7" t="str">
        <f t="shared" si="0"/>
        <v>Residential-GRID</v>
      </c>
      <c r="G7">
        <f t="shared" si="1"/>
        <v>1</v>
      </c>
      <c r="I7" s="178" t="s">
        <v>412</v>
      </c>
      <c r="J7" s="177">
        <v>37</v>
      </c>
      <c r="K7" s="177">
        <v>64281</v>
      </c>
    </row>
    <row r="8" spans="1:11" x14ac:dyDescent="0.35">
      <c r="A8" t="s">
        <v>69</v>
      </c>
      <c r="B8" s="174">
        <v>44317</v>
      </c>
      <c r="C8">
        <v>5</v>
      </c>
      <c r="D8" t="s">
        <v>410</v>
      </c>
      <c r="E8">
        <v>76377</v>
      </c>
      <c r="F8" t="str">
        <f t="shared" si="0"/>
        <v>Low Income Residential-ESCO</v>
      </c>
      <c r="G8">
        <f t="shared" si="1"/>
        <v>1</v>
      </c>
      <c r="I8" s="178" t="s">
        <v>413</v>
      </c>
      <c r="J8" s="177">
        <v>1509</v>
      </c>
      <c r="K8" s="177">
        <v>495851</v>
      </c>
    </row>
    <row r="9" spans="1:11" x14ac:dyDescent="0.35">
      <c r="A9" t="s">
        <v>69</v>
      </c>
      <c r="B9" s="174">
        <v>44317</v>
      </c>
      <c r="C9">
        <v>5</v>
      </c>
      <c r="D9" t="s">
        <v>411</v>
      </c>
      <c r="E9">
        <v>64281</v>
      </c>
      <c r="F9" t="str">
        <f t="shared" si="0"/>
        <v>Low Income Residential-GRID</v>
      </c>
      <c r="G9">
        <f t="shared" si="1"/>
        <v>1</v>
      </c>
      <c r="I9" s="176">
        <v>2</v>
      </c>
      <c r="J9" s="177"/>
      <c r="K9" s="177"/>
    </row>
    <row r="10" spans="1:11" x14ac:dyDescent="0.35">
      <c r="A10" t="s">
        <v>71</v>
      </c>
      <c r="B10" s="174">
        <v>44317</v>
      </c>
      <c r="C10">
        <v>4</v>
      </c>
      <c r="D10" t="s">
        <v>408</v>
      </c>
      <c r="E10">
        <v>1119</v>
      </c>
      <c r="F10" t="str">
        <f t="shared" si="0"/>
        <v>Residential-ESCO</v>
      </c>
      <c r="G10">
        <f t="shared" si="1"/>
        <v>2</v>
      </c>
      <c r="I10" s="178" t="s">
        <v>412</v>
      </c>
      <c r="J10" s="177">
        <v>11</v>
      </c>
      <c r="K10" s="177">
        <v>25729</v>
      </c>
    </row>
    <row r="11" spans="1:11" x14ac:dyDescent="0.35">
      <c r="A11" t="s">
        <v>71</v>
      </c>
      <c r="B11" s="174">
        <v>44317</v>
      </c>
      <c r="C11">
        <v>4</v>
      </c>
      <c r="D11" t="s">
        <v>409</v>
      </c>
      <c r="E11">
        <v>176</v>
      </c>
      <c r="F11" t="str">
        <f t="shared" si="0"/>
        <v>Residential-GRID</v>
      </c>
      <c r="G11">
        <f t="shared" si="1"/>
        <v>2</v>
      </c>
      <c r="I11" s="178" t="s">
        <v>413</v>
      </c>
      <c r="J11" s="177">
        <v>176</v>
      </c>
      <c r="K11" s="177">
        <v>92473</v>
      </c>
    </row>
    <row r="12" spans="1:11" x14ac:dyDescent="0.35">
      <c r="A12" t="s">
        <v>71</v>
      </c>
      <c r="B12" s="174">
        <v>44317</v>
      </c>
      <c r="C12">
        <v>4</v>
      </c>
      <c r="D12" t="s">
        <v>410</v>
      </c>
      <c r="E12">
        <v>45</v>
      </c>
      <c r="F12" t="str">
        <f t="shared" si="0"/>
        <v>Low Income Residential-ESCO</v>
      </c>
      <c r="G12">
        <f t="shared" si="1"/>
        <v>2</v>
      </c>
      <c r="I12" s="176">
        <v>3</v>
      </c>
      <c r="J12" s="177"/>
      <c r="K12" s="177"/>
    </row>
    <row r="13" spans="1:11" x14ac:dyDescent="0.35">
      <c r="A13" t="s">
        <v>71</v>
      </c>
      <c r="B13" s="174">
        <v>44317</v>
      </c>
      <c r="C13">
        <v>4</v>
      </c>
      <c r="D13" t="s">
        <v>411</v>
      </c>
      <c r="E13">
        <v>11</v>
      </c>
      <c r="F13" t="str">
        <f t="shared" si="0"/>
        <v>Low Income Residential-GRID</v>
      </c>
      <c r="G13">
        <f t="shared" si="1"/>
        <v>2</v>
      </c>
      <c r="I13" s="178" t="s">
        <v>412</v>
      </c>
      <c r="J13" s="177">
        <v>5</v>
      </c>
      <c r="K13" s="177">
        <v>4820</v>
      </c>
    </row>
    <row r="14" spans="1:11" x14ac:dyDescent="0.35">
      <c r="A14" t="s">
        <v>71</v>
      </c>
      <c r="B14" s="174">
        <v>44317</v>
      </c>
      <c r="C14">
        <v>5</v>
      </c>
      <c r="D14" t="s">
        <v>408</v>
      </c>
      <c r="E14">
        <v>98225</v>
      </c>
      <c r="F14" t="str">
        <f t="shared" si="0"/>
        <v>Residential-ESCO</v>
      </c>
      <c r="G14">
        <f t="shared" si="1"/>
        <v>2</v>
      </c>
      <c r="I14" s="178" t="s">
        <v>413</v>
      </c>
      <c r="J14" s="177">
        <v>77</v>
      </c>
      <c r="K14" s="177">
        <v>31125</v>
      </c>
    </row>
    <row r="15" spans="1:11" x14ac:dyDescent="0.35">
      <c r="A15" t="s">
        <v>71</v>
      </c>
      <c r="B15" s="174">
        <v>44317</v>
      </c>
      <c r="C15">
        <v>5</v>
      </c>
      <c r="D15" t="s">
        <v>409</v>
      </c>
      <c r="E15">
        <v>92473</v>
      </c>
      <c r="F15" t="str">
        <f t="shared" si="0"/>
        <v>Residential-GRID</v>
      </c>
      <c r="G15">
        <f t="shared" si="1"/>
        <v>2</v>
      </c>
      <c r="I15" s="176">
        <v>4</v>
      </c>
      <c r="J15" s="177"/>
      <c r="K15" s="177"/>
    </row>
    <row r="16" spans="1:11" x14ac:dyDescent="0.35">
      <c r="A16" t="s">
        <v>71</v>
      </c>
      <c r="B16" s="174">
        <v>44317</v>
      </c>
      <c r="C16">
        <v>5</v>
      </c>
      <c r="D16" t="s">
        <v>410</v>
      </c>
      <c r="E16">
        <v>32586</v>
      </c>
      <c r="F16" t="str">
        <f t="shared" si="0"/>
        <v>Low Income Residential-ESCO</v>
      </c>
      <c r="G16">
        <f t="shared" si="1"/>
        <v>2</v>
      </c>
      <c r="I16" s="178" t="s">
        <v>412</v>
      </c>
      <c r="J16" s="177">
        <v>1</v>
      </c>
      <c r="K16" s="177">
        <v>2511</v>
      </c>
    </row>
    <row r="17" spans="1:11" x14ac:dyDescent="0.35">
      <c r="A17" t="s">
        <v>71</v>
      </c>
      <c r="B17" s="174">
        <v>44317</v>
      </c>
      <c r="C17">
        <v>5</v>
      </c>
      <c r="D17" t="s">
        <v>411</v>
      </c>
      <c r="E17">
        <v>25729</v>
      </c>
      <c r="F17" t="str">
        <f t="shared" si="0"/>
        <v>Low Income Residential-GRID</v>
      </c>
      <c r="G17">
        <f t="shared" si="1"/>
        <v>2</v>
      </c>
      <c r="I17" s="178" t="s">
        <v>413</v>
      </c>
      <c r="J17" s="177">
        <v>32</v>
      </c>
      <c r="K17" s="177">
        <v>13336</v>
      </c>
    </row>
    <row r="18" spans="1:11" x14ac:dyDescent="0.35">
      <c r="A18" t="s">
        <v>65</v>
      </c>
      <c r="B18" s="174">
        <v>44317</v>
      </c>
      <c r="C18">
        <v>4</v>
      </c>
      <c r="D18" t="s">
        <v>408</v>
      </c>
      <c r="E18">
        <v>526</v>
      </c>
      <c r="F18" t="str">
        <f t="shared" si="0"/>
        <v>Residential-ESCO</v>
      </c>
      <c r="G18">
        <f t="shared" si="1"/>
        <v>3</v>
      </c>
      <c r="I18" s="176">
        <v>5</v>
      </c>
      <c r="J18" s="177"/>
      <c r="K18" s="177"/>
    </row>
    <row r="19" spans="1:11" x14ac:dyDescent="0.35">
      <c r="A19" t="s">
        <v>65</v>
      </c>
      <c r="B19" s="174">
        <v>44317</v>
      </c>
      <c r="C19">
        <v>4</v>
      </c>
      <c r="D19" t="s">
        <v>409</v>
      </c>
      <c r="E19">
        <v>77</v>
      </c>
      <c r="F19" t="str">
        <f t="shared" si="0"/>
        <v>Residential-GRID</v>
      </c>
      <c r="G19">
        <f t="shared" si="1"/>
        <v>3</v>
      </c>
      <c r="I19" s="178" t="s">
        <v>412</v>
      </c>
      <c r="J19" s="177">
        <v>5</v>
      </c>
      <c r="K19" s="177">
        <v>18398</v>
      </c>
    </row>
    <row r="20" spans="1:11" x14ac:dyDescent="0.35">
      <c r="A20" t="s">
        <v>65</v>
      </c>
      <c r="B20" s="174">
        <v>44317</v>
      </c>
      <c r="C20">
        <v>4</v>
      </c>
      <c r="D20" t="s">
        <v>410</v>
      </c>
      <c r="E20">
        <v>5</v>
      </c>
      <c r="F20" t="str">
        <f t="shared" si="0"/>
        <v>Low Income Residential-ESCO</v>
      </c>
      <c r="G20">
        <f t="shared" si="1"/>
        <v>3</v>
      </c>
      <c r="I20" s="178" t="s">
        <v>413</v>
      </c>
      <c r="J20" s="177">
        <v>67</v>
      </c>
      <c r="K20" s="177">
        <v>48012</v>
      </c>
    </row>
    <row r="21" spans="1:11" x14ac:dyDescent="0.35">
      <c r="A21" t="s">
        <v>65</v>
      </c>
      <c r="B21" s="174">
        <v>44317</v>
      </c>
      <c r="C21">
        <v>4</v>
      </c>
      <c r="D21" t="s">
        <v>411</v>
      </c>
      <c r="E21">
        <v>5</v>
      </c>
      <c r="F21" t="str">
        <f t="shared" si="0"/>
        <v>Low Income Residential-GRID</v>
      </c>
      <c r="G21">
        <f t="shared" si="1"/>
        <v>3</v>
      </c>
      <c r="I21" s="176">
        <v>6</v>
      </c>
      <c r="J21" s="177"/>
      <c r="K21" s="177"/>
    </row>
    <row r="22" spans="1:11" x14ac:dyDescent="0.35">
      <c r="A22" t="s">
        <v>65</v>
      </c>
      <c r="B22" s="174">
        <v>44317</v>
      </c>
      <c r="C22">
        <v>5</v>
      </c>
      <c r="D22" t="s">
        <v>408</v>
      </c>
      <c r="E22">
        <v>31009</v>
      </c>
      <c r="F22" t="str">
        <f t="shared" si="0"/>
        <v>Residential-ESCO</v>
      </c>
      <c r="G22">
        <f t="shared" si="1"/>
        <v>3</v>
      </c>
      <c r="I22" s="178" t="s">
        <v>412</v>
      </c>
      <c r="J22" s="177">
        <v>2443.89</v>
      </c>
      <c r="K22" s="177">
        <v>3612447.72</v>
      </c>
    </row>
    <row r="23" spans="1:11" x14ac:dyDescent="0.35">
      <c r="A23" t="s">
        <v>65</v>
      </c>
      <c r="B23" s="174">
        <v>44317</v>
      </c>
      <c r="C23">
        <v>5</v>
      </c>
      <c r="D23" t="s">
        <v>409</v>
      </c>
      <c r="E23">
        <v>31125</v>
      </c>
      <c r="F23" t="str">
        <f t="shared" si="0"/>
        <v>Residential-GRID</v>
      </c>
      <c r="G23">
        <f t="shared" si="1"/>
        <v>3</v>
      </c>
      <c r="I23" s="178" t="s">
        <v>413</v>
      </c>
      <c r="J23" s="177">
        <v>34429.35</v>
      </c>
      <c r="K23" s="177">
        <v>15987846.880000001</v>
      </c>
    </row>
    <row r="24" spans="1:11" x14ac:dyDescent="0.35">
      <c r="A24" t="s">
        <v>65</v>
      </c>
      <c r="B24" s="174">
        <v>44317</v>
      </c>
      <c r="C24">
        <v>5</v>
      </c>
      <c r="D24" t="s">
        <v>410</v>
      </c>
      <c r="E24">
        <v>5498</v>
      </c>
      <c r="F24" t="str">
        <f t="shared" si="0"/>
        <v>Low Income Residential-ESCO</v>
      </c>
      <c r="G24">
        <f t="shared" si="1"/>
        <v>3</v>
      </c>
      <c r="I24" s="176">
        <v>7</v>
      </c>
      <c r="J24" s="177"/>
      <c r="K24" s="177"/>
    </row>
    <row r="25" spans="1:11" x14ac:dyDescent="0.35">
      <c r="A25" t="s">
        <v>65</v>
      </c>
      <c r="B25" s="174">
        <v>44317</v>
      </c>
      <c r="C25">
        <v>5</v>
      </c>
      <c r="D25" t="s">
        <v>411</v>
      </c>
      <c r="E25">
        <v>4820</v>
      </c>
      <c r="F25" t="str">
        <f t="shared" si="0"/>
        <v>Low Income Residential-GRID</v>
      </c>
      <c r="G25">
        <f t="shared" si="1"/>
        <v>3</v>
      </c>
      <c r="I25" s="178" t="s">
        <v>412</v>
      </c>
      <c r="J25" s="177">
        <v>978.19</v>
      </c>
      <c r="K25" s="177">
        <v>3277936.09</v>
      </c>
    </row>
    <row r="26" spans="1:11" x14ac:dyDescent="0.35">
      <c r="A26" t="s">
        <v>50</v>
      </c>
      <c r="B26" s="174">
        <v>44317</v>
      </c>
      <c r="C26">
        <v>4</v>
      </c>
      <c r="D26" t="s">
        <v>408</v>
      </c>
      <c r="E26">
        <v>162</v>
      </c>
      <c r="F26" t="str">
        <f t="shared" si="0"/>
        <v>Residential-ESCO</v>
      </c>
      <c r="G26">
        <f t="shared" si="1"/>
        <v>4</v>
      </c>
      <c r="I26" s="178" t="s">
        <v>413</v>
      </c>
      <c r="J26" s="177">
        <v>20500.740000000002</v>
      </c>
      <c r="K26" s="177">
        <v>11595209.050000001</v>
      </c>
    </row>
    <row r="27" spans="1:11" x14ac:dyDescent="0.35">
      <c r="A27" t="s">
        <v>50</v>
      </c>
      <c r="B27" s="174">
        <v>44317</v>
      </c>
      <c r="C27">
        <v>4</v>
      </c>
      <c r="D27" t="s">
        <v>409</v>
      </c>
      <c r="E27">
        <v>32</v>
      </c>
      <c r="F27" t="str">
        <f t="shared" si="0"/>
        <v>Residential-GRID</v>
      </c>
      <c r="G27">
        <f t="shared" si="1"/>
        <v>4</v>
      </c>
      <c r="I27" s="176">
        <v>8</v>
      </c>
      <c r="J27" s="177"/>
      <c r="K27" s="177"/>
    </row>
    <row r="28" spans="1:11" x14ac:dyDescent="0.35">
      <c r="A28" t="s">
        <v>50</v>
      </c>
      <c r="B28" s="174">
        <v>44317</v>
      </c>
      <c r="C28">
        <v>4</v>
      </c>
      <c r="D28" t="s">
        <v>410</v>
      </c>
      <c r="E28">
        <v>6</v>
      </c>
      <c r="F28" t="str">
        <f t="shared" si="0"/>
        <v>Low Income Residential-ESCO</v>
      </c>
      <c r="G28">
        <f t="shared" si="1"/>
        <v>4</v>
      </c>
      <c r="I28" s="178" t="s">
        <v>412</v>
      </c>
      <c r="J28" s="177">
        <v>10736.51</v>
      </c>
      <c r="K28" s="177">
        <v>34483290.450000003</v>
      </c>
    </row>
    <row r="29" spans="1:11" x14ac:dyDescent="0.35">
      <c r="A29" t="s">
        <v>50</v>
      </c>
      <c r="B29" s="174">
        <v>44317</v>
      </c>
      <c r="C29">
        <v>4</v>
      </c>
      <c r="D29" t="s">
        <v>411</v>
      </c>
      <c r="E29">
        <v>1</v>
      </c>
      <c r="F29" t="str">
        <f t="shared" si="0"/>
        <v>Low Income Residential-GRID</v>
      </c>
      <c r="G29">
        <f t="shared" si="1"/>
        <v>4</v>
      </c>
      <c r="I29" s="178" t="s">
        <v>413</v>
      </c>
      <c r="J29" s="177">
        <v>79627.789999999994</v>
      </c>
      <c r="K29" s="177">
        <v>86966114.640000001</v>
      </c>
    </row>
    <row r="30" spans="1:11" x14ac:dyDescent="0.35">
      <c r="A30" t="s">
        <v>50</v>
      </c>
      <c r="B30" s="174">
        <v>44317</v>
      </c>
      <c r="C30">
        <v>5</v>
      </c>
      <c r="D30" t="s">
        <v>408</v>
      </c>
      <c r="E30">
        <v>12768</v>
      </c>
      <c r="F30" t="str">
        <f t="shared" si="0"/>
        <v>Residential-ESCO</v>
      </c>
      <c r="G30">
        <f t="shared" si="1"/>
        <v>4</v>
      </c>
      <c r="I30" s="176">
        <v>9</v>
      </c>
      <c r="J30" s="177"/>
      <c r="K30" s="177"/>
    </row>
    <row r="31" spans="1:11" x14ac:dyDescent="0.35">
      <c r="A31" t="s">
        <v>50</v>
      </c>
      <c r="B31" s="174">
        <v>44317</v>
      </c>
      <c r="C31">
        <v>5</v>
      </c>
      <c r="D31" t="s">
        <v>409</v>
      </c>
      <c r="E31">
        <v>13336</v>
      </c>
      <c r="F31" t="str">
        <f t="shared" si="0"/>
        <v>Residential-GRID</v>
      </c>
      <c r="G31">
        <f t="shared" si="1"/>
        <v>4</v>
      </c>
      <c r="I31" s="178" t="s">
        <v>412</v>
      </c>
      <c r="J31" s="177">
        <v>14158.59</v>
      </c>
      <c r="K31" s="177">
        <v>41373674.259999998</v>
      </c>
    </row>
    <row r="32" spans="1:11" x14ac:dyDescent="0.35">
      <c r="A32" t="s">
        <v>50</v>
      </c>
      <c r="B32" s="174">
        <v>44317</v>
      </c>
      <c r="C32">
        <v>5</v>
      </c>
      <c r="D32" t="s">
        <v>410</v>
      </c>
      <c r="E32">
        <v>2718</v>
      </c>
      <c r="F32" t="str">
        <f t="shared" si="0"/>
        <v>Low Income Residential-ESCO</v>
      </c>
      <c r="G32">
        <f t="shared" si="1"/>
        <v>4</v>
      </c>
      <c r="I32" s="178" t="s">
        <v>413</v>
      </c>
      <c r="J32" s="177">
        <v>134557.88</v>
      </c>
      <c r="K32" s="177">
        <v>114549170.56999999</v>
      </c>
    </row>
    <row r="33" spans="1:11" x14ac:dyDescent="0.35">
      <c r="A33" t="s">
        <v>50</v>
      </c>
      <c r="B33" s="174">
        <v>44317</v>
      </c>
      <c r="C33">
        <v>5</v>
      </c>
      <c r="D33" t="s">
        <v>411</v>
      </c>
      <c r="E33">
        <v>2511</v>
      </c>
      <c r="F33" t="str">
        <f t="shared" si="0"/>
        <v>Low Income Residential-GRID</v>
      </c>
      <c r="G33">
        <f t="shared" si="1"/>
        <v>4</v>
      </c>
      <c r="I33" s="176">
        <v>13</v>
      </c>
      <c r="J33" s="177"/>
      <c r="K33" s="177"/>
    </row>
    <row r="34" spans="1:11" x14ac:dyDescent="0.35">
      <c r="A34" t="s">
        <v>59</v>
      </c>
      <c r="B34" s="174">
        <v>44317</v>
      </c>
      <c r="C34">
        <v>4</v>
      </c>
      <c r="D34" t="s">
        <v>408</v>
      </c>
      <c r="E34">
        <v>431</v>
      </c>
      <c r="F34" t="str">
        <f t="shared" si="0"/>
        <v>Residential-ESCO</v>
      </c>
      <c r="G34">
        <f t="shared" si="1"/>
        <v>5</v>
      </c>
      <c r="I34" s="178" t="s">
        <v>412</v>
      </c>
      <c r="J34" s="177">
        <v>5228.51</v>
      </c>
      <c r="K34" s="177">
        <v>6422994.9900000002</v>
      </c>
    </row>
    <row r="35" spans="1:11" x14ac:dyDescent="0.35">
      <c r="A35" t="s">
        <v>59</v>
      </c>
      <c r="B35" s="174">
        <v>44317</v>
      </c>
      <c r="C35">
        <v>4</v>
      </c>
      <c r="D35" t="s">
        <v>409</v>
      </c>
      <c r="E35">
        <v>67</v>
      </c>
      <c r="F35" t="str">
        <f t="shared" si="0"/>
        <v>Residential-GRID</v>
      </c>
      <c r="G35">
        <f t="shared" si="1"/>
        <v>5</v>
      </c>
      <c r="I35" s="178" t="s">
        <v>413</v>
      </c>
      <c r="J35" s="177">
        <v>259022.61</v>
      </c>
      <c r="K35" s="177">
        <v>67169991.829999998</v>
      </c>
    </row>
    <row r="36" spans="1:11" x14ac:dyDescent="0.35">
      <c r="A36" t="s">
        <v>59</v>
      </c>
      <c r="B36" s="174">
        <v>44317</v>
      </c>
      <c r="C36">
        <v>4</v>
      </c>
      <c r="D36" t="s">
        <v>410</v>
      </c>
      <c r="E36">
        <v>34</v>
      </c>
      <c r="F36" t="str">
        <f t="shared" si="0"/>
        <v>Low Income Residential-ESCO</v>
      </c>
      <c r="G36">
        <f t="shared" si="1"/>
        <v>5</v>
      </c>
      <c r="I36" s="176">
        <v>17</v>
      </c>
      <c r="J36" s="177"/>
      <c r="K36" s="177"/>
    </row>
    <row r="37" spans="1:11" x14ac:dyDescent="0.35">
      <c r="A37" t="s">
        <v>59</v>
      </c>
      <c r="B37" s="174">
        <v>44317</v>
      </c>
      <c r="C37">
        <v>4</v>
      </c>
      <c r="D37" t="s">
        <v>411</v>
      </c>
      <c r="E37">
        <v>5</v>
      </c>
      <c r="F37" t="str">
        <f t="shared" si="0"/>
        <v>Low Income Residential-GRID</v>
      </c>
      <c r="G37">
        <f t="shared" si="1"/>
        <v>5</v>
      </c>
      <c r="I37" s="178" t="s">
        <v>412</v>
      </c>
      <c r="J37" s="177">
        <v>3</v>
      </c>
      <c r="K37" s="177">
        <v>10888</v>
      </c>
    </row>
    <row r="38" spans="1:11" x14ac:dyDescent="0.35">
      <c r="A38" t="s">
        <v>59</v>
      </c>
      <c r="B38" s="174">
        <v>44317</v>
      </c>
      <c r="C38">
        <v>5</v>
      </c>
      <c r="D38" t="s">
        <v>408</v>
      </c>
      <c r="E38">
        <v>54448</v>
      </c>
      <c r="F38" t="str">
        <f t="shared" si="0"/>
        <v>Residential-ESCO</v>
      </c>
      <c r="G38">
        <f t="shared" si="1"/>
        <v>5</v>
      </c>
      <c r="I38" s="178" t="s">
        <v>413</v>
      </c>
      <c r="J38" s="177"/>
      <c r="K38" s="177">
        <v>929</v>
      </c>
    </row>
    <row r="39" spans="1:11" x14ac:dyDescent="0.35">
      <c r="A39" t="s">
        <v>59</v>
      </c>
      <c r="B39" s="174">
        <v>44317</v>
      </c>
      <c r="C39">
        <v>5</v>
      </c>
      <c r="D39" t="s">
        <v>409</v>
      </c>
      <c r="E39">
        <v>48012</v>
      </c>
      <c r="F39" t="str">
        <f t="shared" si="0"/>
        <v>Residential-GRID</v>
      </c>
      <c r="G39">
        <f t="shared" si="1"/>
        <v>5</v>
      </c>
      <c r="I39" s="176">
        <v>19</v>
      </c>
      <c r="J39" s="177"/>
      <c r="K39" s="177"/>
    </row>
    <row r="40" spans="1:11" x14ac:dyDescent="0.35">
      <c r="A40" t="s">
        <v>59</v>
      </c>
      <c r="B40" s="174">
        <v>44317</v>
      </c>
      <c r="C40">
        <v>5</v>
      </c>
      <c r="D40" t="s">
        <v>410</v>
      </c>
      <c r="E40">
        <v>24370</v>
      </c>
      <c r="F40" t="str">
        <f t="shared" si="0"/>
        <v>Low Income Residential-ESCO</v>
      </c>
      <c r="G40">
        <f t="shared" si="1"/>
        <v>5</v>
      </c>
      <c r="I40" s="178" t="s">
        <v>412</v>
      </c>
      <c r="J40" s="177"/>
      <c r="K40" s="177">
        <v>1668</v>
      </c>
    </row>
    <row r="41" spans="1:11" x14ac:dyDescent="0.35">
      <c r="A41" t="s">
        <v>59</v>
      </c>
      <c r="B41" s="174">
        <v>44317</v>
      </c>
      <c r="C41">
        <v>5</v>
      </c>
      <c r="D41" t="s">
        <v>411</v>
      </c>
      <c r="E41">
        <v>18398</v>
      </c>
      <c r="F41" t="str">
        <f t="shared" si="0"/>
        <v>Low Income Residential-GRID</v>
      </c>
      <c r="G41">
        <f t="shared" si="1"/>
        <v>5</v>
      </c>
      <c r="I41" s="178" t="s">
        <v>413</v>
      </c>
      <c r="J41" s="177">
        <v>9</v>
      </c>
      <c r="K41" s="177">
        <v>6304</v>
      </c>
    </row>
    <row r="42" spans="1:11" x14ac:dyDescent="0.35">
      <c r="A42" t="s">
        <v>60</v>
      </c>
      <c r="B42" s="174">
        <v>44317</v>
      </c>
      <c r="C42">
        <v>4</v>
      </c>
      <c r="D42" t="s">
        <v>408</v>
      </c>
      <c r="E42">
        <v>240520.04</v>
      </c>
      <c r="F42" t="str">
        <f t="shared" si="0"/>
        <v>Residential-ESCO</v>
      </c>
      <c r="G42">
        <f t="shared" si="1"/>
        <v>6</v>
      </c>
      <c r="I42" s="176">
        <v>20</v>
      </c>
      <c r="J42" s="177"/>
      <c r="K42" s="177"/>
    </row>
    <row r="43" spans="1:11" x14ac:dyDescent="0.35">
      <c r="A43" t="s">
        <v>60</v>
      </c>
      <c r="B43" s="174">
        <v>44317</v>
      </c>
      <c r="C43">
        <v>4</v>
      </c>
      <c r="D43" t="s">
        <v>409</v>
      </c>
      <c r="E43">
        <v>34429.35</v>
      </c>
      <c r="F43" t="str">
        <f t="shared" si="0"/>
        <v>Residential-GRID</v>
      </c>
      <c r="G43">
        <f t="shared" si="1"/>
        <v>6</v>
      </c>
      <c r="I43" s="178" t="s">
        <v>412</v>
      </c>
      <c r="J43" s="177">
        <v>3086.42</v>
      </c>
      <c r="K43" s="177">
        <v>4678963.83</v>
      </c>
    </row>
    <row r="44" spans="1:11" x14ac:dyDescent="0.35">
      <c r="A44" t="s">
        <v>60</v>
      </c>
      <c r="B44" s="174">
        <v>44317</v>
      </c>
      <c r="C44">
        <v>4</v>
      </c>
      <c r="D44" t="s">
        <v>410</v>
      </c>
      <c r="E44">
        <v>11122.86</v>
      </c>
      <c r="F44" t="str">
        <f t="shared" si="0"/>
        <v>Low Income Residential-ESCO</v>
      </c>
      <c r="G44">
        <f t="shared" si="1"/>
        <v>6</v>
      </c>
      <c r="I44" s="178" t="s">
        <v>413</v>
      </c>
      <c r="J44" s="177">
        <v>138001.28</v>
      </c>
      <c r="K44" s="177">
        <v>44205730.539999999</v>
      </c>
    </row>
    <row r="45" spans="1:11" x14ac:dyDescent="0.35">
      <c r="A45" t="s">
        <v>60</v>
      </c>
      <c r="B45" s="174">
        <v>44317</v>
      </c>
      <c r="C45">
        <v>4</v>
      </c>
      <c r="D45" t="s">
        <v>411</v>
      </c>
      <c r="E45">
        <v>2443.89</v>
      </c>
      <c r="F45" t="str">
        <f t="shared" si="0"/>
        <v>Low Income Residential-GRID</v>
      </c>
      <c r="G45">
        <f t="shared" si="1"/>
        <v>6</v>
      </c>
    </row>
    <row r="46" spans="1:11" x14ac:dyDescent="0.35">
      <c r="A46" t="s">
        <v>60</v>
      </c>
      <c r="B46" s="174">
        <v>44317</v>
      </c>
      <c r="C46">
        <v>5</v>
      </c>
      <c r="D46" t="s">
        <v>408</v>
      </c>
      <c r="E46">
        <v>17045708.949999999</v>
      </c>
      <c r="F46" t="str">
        <f t="shared" si="0"/>
        <v>Residential-ESCO</v>
      </c>
      <c r="G46">
        <f t="shared" si="1"/>
        <v>6</v>
      </c>
    </row>
    <row r="47" spans="1:11" x14ac:dyDescent="0.35">
      <c r="A47" t="s">
        <v>60</v>
      </c>
      <c r="B47" s="174">
        <v>44317</v>
      </c>
      <c r="C47">
        <v>5</v>
      </c>
      <c r="D47" t="s">
        <v>409</v>
      </c>
      <c r="E47">
        <v>15987846.880000001</v>
      </c>
      <c r="F47" t="str">
        <f t="shared" si="0"/>
        <v>Residential-GRID</v>
      </c>
      <c r="G47">
        <f t="shared" si="1"/>
        <v>6</v>
      </c>
    </row>
    <row r="48" spans="1:11" x14ac:dyDescent="0.35">
      <c r="A48" t="s">
        <v>60</v>
      </c>
      <c r="B48" s="174">
        <v>44317</v>
      </c>
      <c r="C48">
        <v>5</v>
      </c>
      <c r="D48" t="s">
        <v>410</v>
      </c>
      <c r="E48">
        <v>4147812.6</v>
      </c>
      <c r="F48" t="str">
        <f t="shared" si="0"/>
        <v>Low Income Residential-ESCO</v>
      </c>
      <c r="G48">
        <f t="shared" si="1"/>
        <v>6</v>
      </c>
    </row>
    <row r="49" spans="1:7" x14ac:dyDescent="0.35">
      <c r="A49" t="s">
        <v>60</v>
      </c>
      <c r="B49" s="174">
        <v>44317</v>
      </c>
      <c r="C49">
        <v>5</v>
      </c>
      <c r="D49" t="s">
        <v>411</v>
      </c>
      <c r="E49">
        <v>3612447.72</v>
      </c>
      <c r="F49" t="str">
        <f t="shared" si="0"/>
        <v>Low Income Residential-GRID</v>
      </c>
      <c r="G49">
        <f t="shared" si="1"/>
        <v>6</v>
      </c>
    </row>
    <row r="50" spans="1:7" x14ac:dyDescent="0.35">
      <c r="A50" t="s">
        <v>61</v>
      </c>
      <c r="B50" s="174">
        <v>44317</v>
      </c>
      <c r="C50">
        <v>4</v>
      </c>
      <c r="D50" t="s">
        <v>408</v>
      </c>
      <c r="E50">
        <v>149683.79999999999</v>
      </c>
      <c r="F50" t="str">
        <f t="shared" si="0"/>
        <v>Residential-ESCO</v>
      </c>
      <c r="G50">
        <f t="shared" si="1"/>
        <v>7</v>
      </c>
    </row>
    <row r="51" spans="1:7" x14ac:dyDescent="0.35">
      <c r="A51" t="s">
        <v>61</v>
      </c>
      <c r="B51" s="174">
        <v>44317</v>
      </c>
      <c r="C51">
        <v>4</v>
      </c>
      <c r="D51" t="s">
        <v>409</v>
      </c>
      <c r="E51">
        <v>20500.740000000002</v>
      </c>
      <c r="F51" t="str">
        <f t="shared" si="0"/>
        <v>Residential-GRID</v>
      </c>
      <c r="G51">
        <f t="shared" si="1"/>
        <v>7</v>
      </c>
    </row>
    <row r="52" spans="1:7" x14ac:dyDescent="0.35">
      <c r="A52" t="s">
        <v>61</v>
      </c>
      <c r="B52" s="174">
        <v>44317</v>
      </c>
      <c r="C52">
        <v>4</v>
      </c>
      <c r="D52" t="s">
        <v>410</v>
      </c>
      <c r="E52">
        <v>9374.2000000000007</v>
      </c>
      <c r="F52" t="str">
        <f t="shared" si="0"/>
        <v>Low Income Residential-ESCO</v>
      </c>
      <c r="G52">
        <f t="shared" si="1"/>
        <v>7</v>
      </c>
    </row>
    <row r="53" spans="1:7" x14ac:dyDescent="0.35">
      <c r="A53" t="s">
        <v>61</v>
      </c>
      <c r="B53" s="174">
        <v>44317</v>
      </c>
      <c r="C53">
        <v>4</v>
      </c>
      <c r="D53" t="s">
        <v>411</v>
      </c>
      <c r="E53">
        <v>978.19</v>
      </c>
      <c r="F53" t="str">
        <f t="shared" si="0"/>
        <v>Low Income Residential-GRID</v>
      </c>
      <c r="G53">
        <f t="shared" si="1"/>
        <v>7</v>
      </c>
    </row>
    <row r="54" spans="1:7" x14ac:dyDescent="0.35">
      <c r="A54" t="s">
        <v>61</v>
      </c>
      <c r="B54" s="174">
        <v>44317</v>
      </c>
      <c r="C54">
        <v>5</v>
      </c>
      <c r="D54" t="s">
        <v>408</v>
      </c>
      <c r="E54">
        <v>12490505.380000001</v>
      </c>
      <c r="F54" t="str">
        <f t="shared" si="0"/>
        <v>Residential-ESCO</v>
      </c>
      <c r="G54">
        <f t="shared" si="1"/>
        <v>7</v>
      </c>
    </row>
    <row r="55" spans="1:7" x14ac:dyDescent="0.35">
      <c r="A55" t="s">
        <v>61</v>
      </c>
      <c r="B55" s="174">
        <v>44317</v>
      </c>
      <c r="C55">
        <v>5</v>
      </c>
      <c r="D55" t="s">
        <v>409</v>
      </c>
      <c r="E55">
        <v>11595209.050000001</v>
      </c>
      <c r="F55" t="str">
        <f t="shared" si="0"/>
        <v>Residential-GRID</v>
      </c>
      <c r="G55">
        <f t="shared" si="1"/>
        <v>7</v>
      </c>
    </row>
    <row r="56" spans="1:7" x14ac:dyDescent="0.35">
      <c r="A56" t="s">
        <v>61</v>
      </c>
      <c r="B56" s="174">
        <v>44317</v>
      </c>
      <c r="C56">
        <v>5</v>
      </c>
      <c r="D56" t="s">
        <v>410</v>
      </c>
      <c r="E56">
        <v>3832859.48</v>
      </c>
      <c r="F56" t="str">
        <f t="shared" si="0"/>
        <v>Low Income Residential-ESCO</v>
      </c>
      <c r="G56">
        <f t="shared" si="1"/>
        <v>7</v>
      </c>
    </row>
    <row r="57" spans="1:7" x14ac:dyDescent="0.35">
      <c r="A57" t="s">
        <v>61</v>
      </c>
      <c r="B57" s="174">
        <v>44317</v>
      </c>
      <c r="C57">
        <v>5</v>
      </c>
      <c r="D57" t="s">
        <v>411</v>
      </c>
      <c r="E57">
        <v>3277936.09</v>
      </c>
      <c r="F57" t="str">
        <f t="shared" si="0"/>
        <v>Low Income Residential-GRID</v>
      </c>
      <c r="G57">
        <f t="shared" si="1"/>
        <v>7</v>
      </c>
    </row>
    <row r="58" spans="1:7" x14ac:dyDescent="0.35">
      <c r="A58" t="s">
        <v>62</v>
      </c>
      <c r="B58" s="174">
        <v>44317</v>
      </c>
      <c r="C58">
        <v>4</v>
      </c>
      <c r="D58" t="s">
        <v>408</v>
      </c>
      <c r="E58">
        <v>716397.14</v>
      </c>
      <c r="F58" t="str">
        <f t="shared" si="0"/>
        <v>Residential-ESCO</v>
      </c>
      <c r="G58">
        <f t="shared" si="1"/>
        <v>8</v>
      </c>
    </row>
    <row r="59" spans="1:7" x14ac:dyDescent="0.35">
      <c r="A59" t="s">
        <v>62</v>
      </c>
      <c r="B59" s="174">
        <v>44317</v>
      </c>
      <c r="C59">
        <v>4</v>
      </c>
      <c r="D59" t="s">
        <v>409</v>
      </c>
      <c r="E59">
        <v>79627.789999999994</v>
      </c>
      <c r="F59" t="str">
        <f t="shared" si="0"/>
        <v>Residential-GRID</v>
      </c>
      <c r="G59">
        <f t="shared" si="1"/>
        <v>8</v>
      </c>
    </row>
    <row r="60" spans="1:7" x14ac:dyDescent="0.35">
      <c r="A60" t="s">
        <v>62</v>
      </c>
      <c r="B60" s="174">
        <v>44317</v>
      </c>
      <c r="C60">
        <v>4</v>
      </c>
      <c r="D60" t="s">
        <v>410</v>
      </c>
      <c r="E60">
        <v>89921.78</v>
      </c>
      <c r="F60" t="str">
        <f t="shared" si="0"/>
        <v>Low Income Residential-ESCO</v>
      </c>
      <c r="G60">
        <f t="shared" si="1"/>
        <v>8</v>
      </c>
    </row>
    <row r="61" spans="1:7" x14ac:dyDescent="0.35">
      <c r="A61" t="s">
        <v>62</v>
      </c>
      <c r="B61" s="174">
        <v>44317</v>
      </c>
      <c r="C61">
        <v>4</v>
      </c>
      <c r="D61" t="s">
        <v>411</v>
      </c>
      <c r="E61">
        <v>10736.51</v>
      </c>
      <c r="F61" t="str">
        <f t="shared" si="0"/>
        <v>Low Income Residential-GRID</v>
      </c>
      <c r="G61">
        <f t="shared" si="1"/>
        <v>8</v>
      </c>
    </row>
    <row r="62" spans="1:7" x14ac:dyDescent="0.35">
      <c r="A62" t="s">
        <v>62</v>
      </c>
      <c r="B62" s="174">
        <v>44317</v>
      </c>
      <c r="C62">
        <v>5</v>
      </c>
      <c r="D62" t="s">
        <v>408</v>
      </c>
      <c r="E62">
        <v>114547056.18000001</v>
      </c>
      <c r="F62" t="str">
        <f t="shared" si="0"/>
        <v>Residential-ESCO</v>
      </c>
      <c r="G62">
        <f t="shared" si="1"/>
        <v>8</v>
      </c>
    </row>
    <row r="63" spans="1:7" x14ac:dyDescent="0.35">
      <c r="A63" t="s">
        <v>62</v>
      </c>
      <c r="B63" s="174">
        <v>44317</v>
      </c>
      <c r="C63">
        <v>5</v>
      </c>
      <c r="D63" t="s">
        <v>409</v>
      </c>
      <c r="E63">
        <v>86966114.640000001</v>
      </c>
      <c r="F63" t="str">
        <f t="shared" si="0"/>
        <v>Residential-GRID</v>
      </c>
      <c r="G63">
        <f t="shared" si="1"/>
        <v>8</v>
      </c>
    </row>
    <row r="64" spans="1:7" x14ac:dyDescent="0.35">
      <c r="A64" t="s">
        <v>62</v>
      </c>
      <c r="B64" s="174">
        <v>44317</v>
      </c>
      <c r="C64">
        <v>5</v>
      </c>
      <c r="D64" t="s">
        <v>410</v>
      </c>
      <c r="E64">
        <v>54547280.450000003</v>
      </c>
      <c r="F64" t="str">
        <f t="shared" si="0"/>
        <v>Low Income Residential-ESCO</v>
      </c>
      <c r="G64">
        <f t="shared" si="1"/>
        <v>8</v>
      </c>
    </row>
    <row r="65" spans="1:7" x14ac:dyDescent="0.35">
      <c r="A65" t="s">
        <v>62</v>
      </c>
      <c r="B65" s="174">
        <v>44317</v>
      </c>
      <c r="C65">
        <v>5</v>
      </c>
      <c r="D65" t="s">
        <v>411</v>
      </c>
      <c r="E65">
        <v>34483290.450000003</v>
      </c>
      <c r="F65" t="str">
        <f t="shared" si="0"/>
        <v>Low Income Residential-GRID</v>
      </c>
      <c r="G65">
        <f t="shared" si="1"/>
        <v>8</v>
      </c>
    </row>
    <row r="66" spans="1:7" x14ac:dyDescent="0.35">
      <c r="A66" t="s">
        <v>68</v>
      </c>
      <c r="B66" s="174">
        <v>44317</v>
      </c>
      <c r="C66">
        <v>4</v>
      </c>
      <c r="D66" t="s">
        <v>408</v>
      </c>
      <c r="E66">
        <v>1106600.98</v>
      </c>
      <c r="F66" t="str">
        <f t="shared" ref="F66:F100" si="2">TRIM(MID(D66,3,50))</f>
        <v>Residential-ESCO</v>
      </c>
      <c r="G66">
        <f t="shared" ref="G66:G100" si="3">VALUE(TRIM(MID(A66,6,2)))</f>
        <v>9</v>
      </c>
    </row>
    <row r="67" spans="1:7" x14ac:dyDescent="0.35">
      <c r="A67" t="s">
        <v>68</v>
      </c>
      <c r="B67" s="174">
        <v>44317</v>
      </c>
      <c r="C67">
        <v>4</v>
      </c>
      <c r="D67" t="s">
        <v>409</v>
      </c>
      <c r="E67">
        <v>134557.88</v>
      </c>
      <c r="F67" t="str">
        <f t="shared" si="2"/>
        <v>Residential-GRID</v>
      </c>
      <c r="G67">
        <f t="shared" si="3"/>
        <v>9</v>
      </c>
    </row>
    <row r="68" spans="1:7" x14ac:dyDescent="0.35">
      <c r="A68" t="s">
        <v>68</v>
      </c>
      <c r="B68" s="174">
        <v>44317</v>
      </c>
      <c r="C68">
        <v>4</v>
      </c>
      <c r="D68" t="s">
        <v>410</v>
      </c>
      <c r="E68">
        <v>110418.84</v>
      </c>
      <c r="F68" t="str">
        <f t="shared" si="2"/>
        <v>Low Income Residential-ESCO</v>
      </c>
      <c r="G68">
        <f t="shared" si="3"/>
        <v>9</v>
      </c>
    </row>
    <row r="69" spans="1:7" x14ac:dyDescent="0.35">
      <c r="A69" t="s">
        <v>68</v>
      </c>
      <c r="B69" s="174">
        <v>44317</v>
      </c>
      <c r="C69">
        <v>4</v>
      </c>
      <c r="D69" t="s">
        <v>411</v>
      </c>
      <c r="E69">
        <v>14158.59</v>
      </c>
      <c r="F69" t="str">
        <f t="shared" si="2"/>
        <v>Low Income Residential-GRID</v>
      </c>
      <c r="G69">
        <f t="shared" si="3"/>
        <v>9</v>
      </c>
    </row>
    <row r="70" spans="1:7" x14ac:dyDescent="0.35">
      <c r="A70" t="s">
        <v>68</v>
      </c>
      <c r="B70" s="174">
        <v>44317</v>
      </c>
      <c r="C70">
        <v>5</v>
      </c>
      <c r="D70" t="s">
        <v>408</v>
      </c>
      <c r="E70">
        <v>144083270.50999999</v>
      </c>
      <c r="F70" t="str">
        <f t="shared" si="2"/>
        <v>Residential-ESCO</v>
      </c>
      <c r="G70">
        <f t="shared" si="3"/>
        <v>9</v>
      </c>
    </row>
    <row r="71" spans="1:7" x14ac:dyDescent="0.35">
      <c r="A71" t="s">
        <v>68</v>
      </c>
      <c r="B71" s="174">
        <v>44317</v>
      </c>
      <c r="C71">
        <v>5</v>
      </c>
      <c r="D71" t="s">
        <v>409</v>
      </c>
      <c r="E71">
        <v>114549170.56999999</v>
      </c>
      <c r="F71" t="str">
        <f t="shared" si="2"/>
        <v>Residential-GRID</v>
      </c>
      <c r="G71">
        <f t="shared" si="3"/>
        <v>9</v>
      </c>
    </row>
    <row r="72" spans="1:7" x14ac:dyDescent="0.35">
      <c r="A72" t="s">
        <v>68</v>
      </c>
      <c r="B72" s="174">
        <v>44317</v>
      </c>
      <c r="C72">
        <v>5</v>
      </c>
      <c r="D72" t="s">
        <v>410</v>
      </c>
      <c r="E72">
        <v>62527952.530000001</v>
      </c>
      <c r="F72" t="str">
        <f t="shared" si="2"/>
        <v>Low Income Residential-ESCO</v>
      </c>
      <c r="G72">
        <f t="shared" si="3"/>
        <v>9</v>
      </c>
    </row>
    <row r="73" spans="1:7" x14ac:dyDescent="0.35">
      <c r="A73" t="s">
        <v>68</v>
      </c>
      <c r="B73" s="174">
        <v>44317</v>
      </c>
      <c r="C73">
        <v>5</v>
      </c>
      <c r="D73" t="s">
        <v>411</v>
      </c>
      <c r="E73">
        <v>41373674.259999998</v>
      </c>
      <c r="F73" t="str">
        <f t="shared" si="2"/>
        <v>Low Income Residential-GRID</v>
      </c>
      <c r="G73">
        <f t="shared" si="3"/>
        <v>9</v>
      </c>
    </row>
    <row r="74" spans="1:7" x14ac:dyDescent="0.35">
      <c r="A74" t="s">
        <v>79</v>
      </c>
      <c r="B74" s="174">
        <v>44317</v>
      </c>
      <c r="C74">
        <v>4</v>
      </c>
      <c r="D74" t="s">
        <v>410</v>
      </c>
      <c r="E74">
        <v>25</v>
      </c>
      <c r="F74" t="str">
        <f t="shared" si="2"/>
        <v>Low Income Residential-ESCO</v>
      </c>
      <c r="G74">
        <f t="shared" si="3"/>
        <v>17</v>
      </c>
    </row>
    <row r="75" spans="1:7" x14ac:dyDescent="0.35">
      <c r="A75" t="s">
        <v>79</v>
      </c>
      <c r="B75" s="174">
        <v>44317</v>
      </c>
      <c r="C75">
        <v>4</v>
      </c>
      <c r="D75" t="s">
        <v>411</v>
      </c>
      <c r="E75">
        <v>3</v>
      </c>
      <c r="F75" t="str">
        <f t="shared" si="2"/>
        <v>Low Income Residential-GRID</v>
      </c>
      <c r="G75">
        <f t="shared" si="3"/>
        <v>17</v>
      </c>
    </row>
    <row r="76" spans="1:7" x14ac:dyDescent="0.35">
      <c r="A76" t="s">
        <v>79</v>
      </c>
      <c r="B76" s="174">
        <v>44317</v>
      </c>
      <c r="C76">
        <v>5</v>
      </c>
      <c r="D76" t="s">
        <v>408</v>
      </c>
      <c r="E76">
        <v>1076</v>
      </c>
      <c r="F76" t="str">
        <f t="shared" si="2"/>
        <v>Residential-ESCO</v>
      </c>
      <c r="G76">
        <f t="shared" si="3"/>
        <v>17</v>
      </c>
    </row>
    <row r="77" spans="1:7" x14ac:dyDescent="0.35">
      <c r="A77" t="s">
        <v>79</v>
      </c>
      <c r="B77" s="174">
        <v>44317</v>
      </c>
      <c r="C77">
        <v>5</v>
      </c>
      <c r="D77" t="s">
        <v>409</v>
      </c>
      <c r="E77">
        <v>929</v>
      </c>
      <c r="F77" t="str">
        <f t="shared" si="2"/>
        <v>Residential-GRID</v>
      </c>
      <c r="G77">
        <f t="shared" si="3"/>
        <v>17</v>
      </c>
    </row>
    <row r="78" spans="1:7" x14ac:dyDescent="0.35">
      <c r="A78" t="s">
        <v>79</v>
      </c>
      <c r="B78" s="174">
        <v>44317</v>
      </c>
      <c r="C78">
        <v>5</v>
      </c>
      <c r="D78" t="s">
        <v>410</v>
      </c>
      <c r="E78">
        <v>14272</v>
      </c>
      <c r="F78" t="str">
        <f t="shared" si="2"/>
        <v>Low Income Residential-ESCO</v>
      </c>
      <c r="G78">
        <f t="shared" si="3"/>
        <v>17</v>
      </c>
    </row>
    <row r="79" spans="1:7" x14ac:dyDescent="0.35">
      <c r="A79" t="s">
        <v>79</v>
      </c>
      <c r="B79" s="174">
        <v>44317</v>
      </c>
      <c r="C79">
        <v>5</v>
      </c>
      <c r="D79" t="s">
        <v>411</v>
      </c>
      <c r="E79">
        <v>10888</v>
      </c>
      <c r="F79" t="str">
        <f t="shared" si="2"/>
        <v>Low Income Residential-GRID</v>
      </c>
      <c r="G79">
        <f t="shared" si="3"/>
        <v>17</v>
      </c>
    </row>
    <row r="80" spans="1:7" x14ac:dyDescent="0.35">
      <c r="A80" t="s">
        <v>80</v>
      </c>
      <c r="B80" s="174">
        <v>44317</v>
      </c>
      <c r="C80">
        <v>4</v>
      </c>
      <c r="D80" t="s">
        <v>408</v>
      </c>
      <c r="E80">
        <v>50</v>
      </c>
      <c r="F80" t="str">
        <f t="shared" si="2"/>
        <v>Residential-ESCO</v>
      </c>
      <c r="G80">
        <f t="shared" si="3"/>
        <v>19</v>
      </c>
    </row>
    <row r="81" spans="1:7" x14ac:dyDescent="0.35">
      <c r="A81" t="s">
        <v>80</v>
      </c>
      <c r="B81" s="174">
        <v>44317</v>
      </c>
      <c r="C81">
        <v>4</v>
      </c>
      <c r="D81" t="s">
        <v>409</v>
      </c>
      <c r="E81">
        <v>9</v>
      </c>
      <c r="F81" t="str">
        <f t="shared" si="2"/>
        <v>Residential-GRID</v>
      </c>
      <c r="G81">
        <f t="shared" si="3"/>
        <v>19</v>
      </c>
    </row>
    <row r="82" spans="1:7" x14ac:dyDescent="0.35">
      <c r="A82" t="s">
        <v>80</v>
      </c>
      <c r="B82" s="174">
        <v>44317</v>
      </c>
      <c r="C82">
        <v>5</v>
      </c>
      <c r="D82" t="s">
        <v>408</v>
      </c>
      <c r="E82">
        <v>6704</v>
      </c>
      <c r="F82" t="str">
        <f t="shared" si="2"/>
        <v>Residential-ESCO</v>
      </c>
      <c r="G82">
        <f t="shared" si="3"/>
        <v>19</v>
      </c>
    </row>
    <row r="83" spans="1:7" x14ac:dyDescent="0.35">
      <c r="A83" t="s">
        <v>80</v>
      </c>
      <c r="B83" s="174">
        <v>44317</v>
      </c>
      <c r="C83">
        <v>5</v>
      </c>
      <c r="D83" t="s">
        <v>409</v>
      </c>
      <c r="E83">
        <v>6304</v>
      </c>
      <c r="F83" t="str">
        <f t="shared" si="2"/>
        <v>Residential-GRID</v>
      </c>
      <c r="G83">
        <f t="shared" si="3"/>
        <v>19</v>
      </c>
    </row>
    <row r="84" spans="1:7" x14ac:dyDescent="0.35">
      <c r="A84" t="s">
        <v>80</v>
      </c>
      <c r="B84" s="174">
        <v>44317</v>
      </c>
      <c r="C84">
        <v>5</v>
      </c>
      <c r="D84" t="s">
        <v>410</v>
      </c>
      <c r="E84">
        <v>1800</v>
      </c>
      <c r="F84" t="str">
        <f t="shared" si="2"/>
        <v>Low Income Residential-ESCO</v>
      </c>
      <c r="G84">
        <f t="shared" si="3"/>
        <v>19</v>
      </c>
    </row>
    <row r="85" spans="1:7" x14ac:dyDescent="0.35">
      <c r="A85" t="s">
        <v>80</v>
      </c>
      <c r="B85" s="174">
        <v>44317</v>
      </c>
      <c r="C85">
        <v>5</v>
      </c>
      <c r="D85" t="s">
        <v>411</v>
      </c>
      <c r="E85">
        <v>1668</v>
      </c>
      <c r="F85" t="str">
        <f t="shared" si="2"/>
        <v>Low Income Residential-GRID</v>
      </c>
      <c r="G85">
        <f t="shared" si="3"/>
        <v>19</v>
      </c>
    </row>
    <row r="86" spans="1:7" x14ac:dyDescent="0.35">
      <c r="A86" t="s">
        <v>346</v>
      </c>
      <c r="B86" s="174">
        <v>44317</v>
      </c>
      <c r="C86">
        <v>4</v>
      </c>
      <c r="D86" t="s">
        <v>408</v>
      </c>
      <c r="E86">
        <v>997298.18</v>
      </c>
      <c r="F86" t="str">
        <f t="shared" si="2"/>
        <v>Residential-ESCO</v>
      </c>
      <c r="G86">
        <f t="shared" si="3"/>
        <v>20</v>
      </c>
    </row>
    <row r="87" spans="1:7" x14ac:dyDescent="0.35">
      <c r="A87" t="s">
        <v>346</v>
      </c>
      <c r="B87" s="174">
        <v>44317</v>
      </c>
      <c r="C87">
        <v>4</v>
      </c>
      <c r="D87" t="s">
        <v>409</v>
      </c>
      <c r="E87">
        <v>138001.28</v>
      </c>
      <c r="F87" t="str">
        <f t="shared" si="2"/>
        <v>Residential-GRID</v>
      </c>
      <c r="G87">
        <f t="shared" si="3"/>
        <v>20</v>
      </c>
    </row>
    <row r="88" spans="1:7" x14ac:dyDescent="0.35">
      <c r="A88" t="s">
        <v>346</v>
      </c>
      <c r="B88" s="174">
        <v>44317</v>
      </c>
      <c r="C88">
        <v>4</v>
      </c>
      <c r="D88" t="s">
        <v>410</v>
      </c>
      <c r="E88">
        <v>14925.95</v>
      </c>
      <c r="F88" t="str">
        <f t="shared" si="2"/>
        <v>Low Income Residential-ESCO</v>
      </c>
      <c r="G88">
        <f t="shared" si="3"/>
        <v>20</v>
      </c>
    </row>
    <row r="89" spans="1:7" x14ac:dyDescent="0.35">
      <c r="A89" t="s">
        <v>346</v>
      </c>
      <c r="B89" s="174">
        <v>44317</v>
      </c>
      <c r="C89">
        <v>4</v>
      </c>
      <c r="D89" t="s">
        <v>411</v>
      </c>
      <c r="E89">
        <v>3086.42</v>
      </c>
      <c r="F89" t="str">
        <f t="shared" si="2"/>
        <v>Low Income Residential-GRID</v>
      </c>
      <c r="G89">
        <f t="shared" si="3"/>
        <v>20</v>
      </c>
    </row>
    <row r="90" spans="1:7" x14ac:dyDescent="0.35">
      <c r="A90" t="s">
        <v>346</v>
      </c>
      <c r="B90" s="174">
        <v>44317</v>
      </c>
      <c r="C90">
        <v>5</v>
      </c>
      <c r="D90" t="s">
        <v>408</v>
      </c>
      <c r="E90">
        <v>49946758.880000003</v>
      </c>
      <c r="F90" t="str">
        <f t="shared" si="2"/>
        <v>Residential-ESCO</v>
      </c>
      <c r="G90">
        <f t="shared" si="3"/>
        <v>20</v>
      </c>
    </row>
    <row r="91" spans="1:7" x14ac:dyDescent="0.35">
      <c r="A91" t="s">
        <v>346</v>
      </c>
      <c r="B91" s="174">
        <v>44317</v>
      </c>
      <c r="C91">
        <v>5</v>
      </c>
      <c r="D91" t="s">
        <v>409</v>
      </c>
      <c r="E91">
        <v>44205730.539999999</v>
      </c>
      <c r="F91" t="str">
        <f t="shared" si="2"/>
        <v>Residential-GRID</v>
      </c>
      <c r="G91">
        <f t="shared" si="3"/>
        <v>20</v>
      </c>
    </row>
    <row r="92" spans="1:7" x14ac:dyDescent="0.35">
      <c r="A92" t="s">
        <v>346</v>
      </c>
      <c r="B92" s="174">
        <v>44317</v>
      </c>
      <c r="C92">
        <v>5</v>
      </c>
      <c r="D92" t="s">
        <v>410</v>
      </c>
      <c r="E92">
        <v>5478938.2800000003</v>
      </c>
      <c r="F92" t="str">
        <f t="shared" si="2"/>
        <v>Low Income Residential-ESCO</v>
      </c>
      <c r="G92">
        <f t="shared" si="3"/>
        <v>20</v>
      </c>
    </row>
    <row r="93" spans="1:7" x14ac:dyDescent="0.35">
      <c r="A93" t="s">
        <v>346</v>
      </c>
      <c r="B93" s="174">
        <v>44317</v>
      </c>
      <c r="C93">
        <v>5</v>
      </c>
      <c r="D93" t="s">
        <v>411</v>
      </c>
      <c r="E93">
        <v>4678963.83</v>
      </c>
      <c r="F93" t="str">
        <f t="shared" si="2"/>
        <v>Low Income Residential-GRID</v>
      </c>
      <c r="G93">
        <f t="shared" si="3"/>
        <v>20</v>
      </c>
    </row>
    <row r="94" spans="1:7" x14ac:dyDescent="0.35">
      <c r="A94" t="s">
        <v>72</v>
      </c>
      <c r="B94" s="174">
        <v>44317</v>
      </c>
      <c r="C94">
        <v>4</v>
      </c>
      <c r="D94" t="s">
        <v>408</v>
      </c>
      <c r="E94">
        <v>1824266.01</v>
      </c>
      <c r="F94" t="str">
        <f t="shared" ref="F94:F101" si="4">TRIM(MID(D94,3,50))</f>
        <v>Residential-ESCO</v>
      </c>
      <c r="G94">
        <f t="shared" ref="G94:G101" si="5">VALUE(TRIM(MID(A94,6,2)))</f>
        <v>13</v>
      </c>
    </row>
    <row r="95" spans="1:7" x14ac:dyDescent="0.35">
      <c r="A95" t="s">
        <v>72</v>
      </c>
      <c r="B95" s="174">
        <v>44317</v>
      </c>
      <c r="C95">
        <v>4</v>
      </c>
      <c r="D95" t="s">
        <v>409</v>
      </c>
      <c r="E95">
        <v>259022.61</v>
      </c>
      <c r="F95" t="str">
        <f t="shared" si="4"/>
        <v>Residential-GRID</v>
      </c>
      <c r="G95">
        <f t="shared" si="5"/>
        <v>13</v>
      </c>
    </row>
    <row r="96" spans="1:7" x14ac:dyDescent="0.35">
      <c r="A96" t="s">
        <v>72</v>
      </c>
      <c r="B96" s="174">
        <v>44317</v>
      </c>
      <c r="C96">
        <v>4</v>
      </c>
      <c r="D96" t="s">
        <v>410</v>
      </c>
      <c r="E96">
        <v>18419.13</v>
      </c>
      <c r="F96" t="str">
        <f t="shared" si="4"/>
        <v>Low Income Residential-ESCO</v>
      </c>
      <c r="G96">
        <f t="shared" si="5"/>
        <v>13</v>
      </c>
    </row>
    <row r="97" spans="1:7" x14ac:dyDescent="0.35">
      <c r="A97" t="s">
        <v>72</v>
      </c>
      <c r="B97" s="174">
        <v>44317</v>
      </c>
      <c r="C97">
        <v>4</v>
      </c>
      <c r="D97" t="s">
        <v>411</v>
      </c>
      <c r="E97">
        <v>5228.51</v>
      </c>
      <c r="F97" t="str">
        <f t="shared" si="4"/>
        <v>Low Income Residential-GRID</v>
      </c>
      <c r="G97">
        <f t="shared" si="5"/>
        <v>13</v>
      </c>
    </row>
    <row r="98" spans="1:7" x14ac:dyDescent="0.35">
      <c r="A98" t="s">
        <v>72</v>
      </c>
      <c r="B98" s="174">
        <v>44317</v>
      </c>
      <c r="C98">
        <v>5</v>
      </c>
      <c r="D98" t="s">
        <v>408</v>
      </c>
      <c r="E98">
        <v>72165866.420000002</v>
      </c>
      <c r="F98" t="str">
        <f t="shared" si="4"/>
        <v>Residential-ESCO</v>
      </c>
      <c r="G98">
        <f t="shared" si="5"/>
        <v>13</v>
      </c>
    </row>
    <row r="99" spans="1:7" x14ac:dyDescent="0.35">
      <c r="A99" t="s">
        <v>72</v>
      </c>
      <c r="B99" s="174">
        <v>44317</v>
      </c>
      <c r="C99">
        <v>5</v>
      </c>
      <c r="D99" t="s">
        <v>409</v>
      </c>
      <c r="E99">
        <v>67169991.829999998</v>
      </c>
      <c r="F99" t="str">
        <f t="shared" si="4"/>
        <v>Residential-GRID</v>
      </c>
      <c r="G99">
        <f t="shared" si="5"/>
        <v>13</v>
      </c>
    </row>
    <row r="100" spans="1:7" x14ac:dyDescent="0.35">
      <c r="A100" t="s">
        <v>72</v>
      </c>
      <c r="B100" s="174">
        <v>44317</v>
      </c>
      <c r="C100">
        <v>5</v>
      </c>
      <c r="D100" t="s">
        <v>410</v>
      </c>
      <c r="E100">
        <v>7250161.8399999999</v>
      </c>
      <c r="F100" t="str">
        <f t="shared" si="4"/>
        <v>Low Income Residential-ESCO</v>
      </c>
      <c r="G100">
        <f t="shared" si="5"/>
        <v>13</v>
      </c>
    </row>
    <row r="101" spans="1:7" x14ac:dyDescent="0.35">
      <c r="A101" t="s">
        <v>72</v>
      </c>
      <c r="B101" s="174">
        <v>44317</v>
      </c>
      <c r="C101">
        <v>5</v>
      </c>
      <c r="D101" t="s">
        <v>411</v>
      </c>
      <c r="E101">
        <v>6422994.9900000002</v>
      </c>
      <c r="F101" t="str">
        <f t="shared" si="4"/>
        <v>Low Income Residential-GRID</v>
      </c>
      <c r="G101">
        <f t="shared" si="5"/>
        <v>13</v>
      </c>
    </row>
    <row r="102" spans="1:7" x14ac:dyDescent="0.35">
      <c r="B102" s="174"/>
      <c r="F102"/>
    </row>
    <row r="103" spans="1:7" x14ac:dyDescent="0.35">
      <c r="B103" s="174"/>
      <c r="F103"/>
    </row>
    <row r="104" spans="1:7" x14ac:dyDescent="0.35">
      <c r="B104" s="174"/>
      <c r="F104"/>
    </row>
    <row r="105" spans="1:7" x14ac:dyDescent="0.35">
      <c r="B105" s="174"/>
      <c r="F105"/>
    </row>
    <row r="106" spans="1:7" x14ac:dyDescent="0.35">
      <c r="B106" s="174"/>
      <c r="F106"/>
    </row>
    <row r="107" spans="1:7" x14ac:dyDescent="0.35">
      <c r="B107" s="174"/>
      <c r="F107"/>
    </row>
    <row r="108" spans="1:7" x14ac:dyDescent="0.35">
      <c r="B108" s="174"/>
      <c r="F108"/>
    </row>
    <row r="109" spans="1:7" x14ac:dyDescent="0.35">
      <c r="B109" s="174"/>
      <c r="F109"/>
    </row>
    <row r="110" spans="1:7" x14ac:dyDescent="0.35">
      <c r="B110" s="174"/>
      <c r="F110"/>
    </row>
    <row r="111" spans="1:7" x14ac:dyDescent="0.35">
      <c r="B111" s="174"/>
      <c r="F111"/>
    </row>
    <row r="112" spans="1:7" x14ac:dyDescent="0.35">
      <c r="F112"/>
    </row>
    <row r="113" spans="6:6" x14ac:dyDescent="0.35">
      <c r="F113"/>
    </row>
    <row r="114" spans="6:6" x14ac:dyDescent="0.35">
      <c r="F114"/>
    </row>
    <row r="115" spans="6:6" x14ac:dyDescent="0.35">
      <c r="F115"/>
    </row>
    <row r="116" spans="6:6" x14ac:dyDescent="0.35">
      <c r="F116"/>
    </row>
    <row r="117" spans="6:6" x14ac:dyDescent="0.35">
      <c r="F117"/>
    </row>
    <row r="118" spans="6:6" x14ac:dyDescent="0.35">
      <c r="F118"/>
    </row>
    <row r="119" spans="6:6" x14ac:dyDescent="0.35">
      <c r="F119"/>
    </row>
    <row r="120" spans="6:6" x14ac:dyDescent="0.35">
      <c r="F120"/>
    </row>
    <row r="121" spans="6:6" x14ac:dyDescent="0.35">
      <c r="F121"/>
    </row>
    <row r="122" spans="6:6" x14ac:dyDescent="0.35">
      <c r="F122"/>
    </row>
    <row r="123" spans="6:6" x14ac:dyDescent="0.35">
      <c r="F123"/>
    </row>
    <row r="124" spans="6:6" x14ac:dyDescent="0.35">
      <c r="F124"/>
    </row>
    <row r="125" spans="6:6" x14ac:dyDescent="0.35">
      <c r="F125"/>
    </row>
    <row r="126" spans="6:6" x14ac:dyDescent="0.35">
      <c r="F126"/>
    </row>
    <row r="127" spans="6:6" x14ac:dyDescent="0.35">
      <c r="F127"/>
    </row>
    <row r="128" spans="6:6" x14ac:dyDescent="0.35">
      <c r="F128"/>
    </row>
    <row r="129" spans="6:6" x14ac:dyDescent="0.35">
      <c r="F129"/>
    </row>
    <row r="130" spans="6:6" x14ac:dyDescent="0.35">
      <c r="F130"/>
    </row>
    <row r="131" spans="6:6" x14ac:dyDescent="0.35">
      <c r="F131"/>
    </row>
    <row r="132" spans="6:6" x14ac:dyDescent="0.35">
      <c r="F132"/>
    </row>
    <row r="133" spans="6:6" x14ac:dyDescent="0.35">
      <c r="F133"/>
    </row>
    <row r="134" spans="6:6" x14ac:dyDescent="0.35">
      <c r="F134"/>
    </row>
    <row r="135" spans="6:6" x14ac:dyDescent="0.35">
      <c r="F135"/>
    </row>
    <row r="136" spans="6:6" x14ac:dyDescent="0.35">
      <c r="F136"/>
    </row>
    <row r="137" spans="6:6" x14ac:dyDescent="0.35">
      <c r="F137"/>
    </row>
    <row r="138" spans="6:6" x14ac:dyDescent="0.35">
      <c r="F138"/>
    </row>
    <row r="139" spans="6:6" x14ac:dyDescent="0.35">
      <c r="F139"/>
    </row>
    <row r="140" spans="6:6" x14ac:dyDescent="0.35">
      <c r="F140"/>
    </row>
    <row r="141" spans="6:6" x14ac:dyDescent="0.35">
      <c r="F141"/>
    </row>
    <row r="142" spans="6:6" x14ac:dyDescent="0.35">
      <c r="F142"/>
    </row>
    <row r="143" spans="6:6" x14ac:dyDescent="0.35">
      <c r="F143"/>
    </row>
    <row r="144" spans="6:6" x14ac:dyDescent="0.35">
      <c r="F144"/>
    </row>
    <row r="145" spans="6:6" x14ac:dyDescent="0.35">
      <c r="F145"/>
    </row>
    <row r="146" spans="6:6" x14ac:dyDescent="0.35">
      <c r="F146"/>
    </row>
    <row r="147" spans="6:6" x14ac:dyDescent="0.35">
      <c r="F147"/>
    </row>
    <row r="148" spans="6:6" x14ac:dyDescent="0.35">
      <c r="F148"/>
    </row>
    <row r="149" spans="6:6" x14ac:dyDescent="0.35">
      <c r="F149"/>
    </row>
    <row r="150" spans="6:6" x14ac:dyDescent="0.35">
      <c r="F150"/>
    </row>
    <row r="151" spans="6:6" x14ac:dyDescent="0.35">
      <c r="F151"/>
    </row>
    <row r="152" spans="6:6" x14ac:dyDescent="0.35">
      <c r="F152"/>
    </row>
    <row r="153" spans="6:6" x14ac:dyDescent="0.35">
      <c r="F153"/>
    </row>
    <row r="154" spans="6:6" x14ac:dyDescent="0.35">
      <c r="F154"/>
    </row>
    <row r="155" spans="6:6" x14ac:dyDescent="0.35">
      <c r="F155"/>
    </row>
    <row r="156" spans="6:6" x14ac:dyDescent="0.35">
      <c r="F156"/>
    </row>
    <row r="157" spans="6:6" x14ac:dyDescent="0.35">
      <c r="F157"/>
    </row>
    <row r="158" spans="6:6" x14ac:dyDescent="0.35">
      <c r="F158"/>
    </row>
    <row r="159" spans="6:6" x14ac:dyDescent="0.35">
      <c r="F159"/>
    </row>
    <row r="160" spans="6:6" x14ac:dyDescent="0.35">
      <c r="F160"/>
    </row>
    <row r="161" spans="6:6" x14ac:dyDescent="0.35">
      <c r="F161"/>
    </row>
    <row r="162" spans="6:6" x14ac:dyDescent="0.35">
      <c r="F162"/>
    </row>
    <row r="163" spans="6:6" x14ac:dyDescent="0.35">
      <c r="F163"/>
    </row>
    <row r="164" spans="6:6" x14ac:dyDescent="0.35">
      <c r="F164"/>
    </row>
    <row r="165" spans="6:6" x14ac:dyDescent="0.35">
      <c r="F165"/>
    </row>
    <row r="166" spans="6:6" x14ac:dyDescent="0.35">
      <c r="F166"/>
    </row>
    <row r="167" spans="6:6" x14ac:dyDescent="0.35">
      <c r="F167"/>
    </row>
    <row r="168" spans="6:6" x14ac:dyDescent="0.35">
      <c r="F168"/>
    </row>
    <row r="169" spans="6:6" x14ac:dyDescent="0.35">
      <c r="F169"/>
    </row>
    <row r="170" spans="6:6" x14ac:dyDescent="0.35">
      <c r="F170"/>
    </row>
    <row r="171" spans="6:6" x14ac:dyDescent="0.35">
      <c r="F171"/>
    </row>
    <row r="172" spans="6:6" x14ac:dyDescent="0.35">
      <c r="F172"/>
    </row>
    <row r="173" spans="6:6" x14ac:dyDescent="0.35">
      <c r="F173"/>
    </row>
    <row r="174" spans="6:6" x14ac:dyDescent="0.35">
      <c r="F174"/>
    </row>
    <row r="175" spans="6:6" x14ac:dyDescent="0.35">
      <c r="F175"/>
    </row>
    <row r="176" spans="6:6" x14ac:dyDescent="0.35">
      <c r="F176"/>
    </row>
    <row r="177" spans="6:6" x14ac:dyDescent="0.35">
      <c r="F177"/>
    </row>
    <row r="178" spans="6:6" x14ac:dyDescent="0.35">
      <c r="F178"/>
    </row>
    <row r="179" spans="6:6" x14ac:dyDescent="0.35">
      <c r="F179"/>
    </row>
    <row r="180" spans="6:6" x14ac:dyDescent="0.35">
      <c r="F180"/>
    </row>
    <row r="181" spans="6:6" x14ac:dyDescent="0.35">
      <c r="F181"/>
    </row>
    <row r="182" spans="6:6" x14ac:dyDescent="0.35">
      <c r="F182"/>
    </row>
    <row r="183" spans="6:6" x14ac:dyDescent="0.35">
      <c r="F183"/>
    </row>
    <row r="184" spans="6:6" x14ac:dyDescent="0.35">
      <c r="F184"/>
    </row>
    <row r="185" spans="6:6" x14ac:dyDescent="0.35">
      <c r="F185"/>
    </row>
    <row r="186" spans="6:6" x14ac:dyDescent="0.35">
      <c r="F186"/>
    </row>
    <row r="187" spans="6:6" x14ac:dyDescent="0.35">
      <c r="F187"/>
    </row>
    <row r="188" spans="6:6" x14ac:dyDescent="0.35">
      <c r="F188"/>
    </row>
    <row r="189" spans="6:6" x14ac:dyDescent="0.35">
      <c r="F189"/>
    </row>
    <row r="190" spans="6:6" x14ac:dyDescent="0.35">
      <c r="F190"/>
    </row>
    <row r="191" spans="6:6" x14ac:dyDescent="0.35">
      <c r="F191"/>
    </row>
    <row r="192" spans="6:6" x14ac:dyDescent="0.35">
      <c r="F192"/>
    </row>
    <row r="193" spans="6:6" x14ac:dyDescent="0.35">
      <c r="F193"/>
    </row>
    <row r="194" spans="6:6" x14ac:dyDescent="0.35">
      <c r="F194"/>
    </row>
    <row r="195" spans="6:6" x14ac:dyDescent="0.35">
      <c r="F195"/>
    </row>
    <row r="196" spans="6:6" x14ac:dyDescent="0.35">
      <c r="F196"/>
    </row>
    <row r="197" spans="6:6" x14ac:dyDescent="0.35">
      <c r="F197"/>
    </row>
    <row r="198" spans="6:6" x14ac:dyDescent="0.35">
      <c r="F198"/>
    </row>
    <row r="199" spans="6:6" x14ac:dyDescent="0.35">
      <c r="F199"/>
    </row>
    <row r="200" spans="6:6" x14ac:dyDescent="0.35">
      <c r="F200"/>
    </row>
    <row r="201" spans="6:6" x14ac:dyDescent="0.35">
      <c r="F201"/>
    </row>
    <row r="202" spans="6:6" x14ac:dyDescent="0.35">
      <c r="F202"/>
    </row>
    <row r="203" spans="6:6" x14ac:dyDescent="0.35">
      <c r="F203"/>
    </row>
    <row r="204" spans="6:6" x14ac:dyDescent="0.35">
      <c r="F204"/>
    </row>
    <row r="205" spans="6:6" x14ac:dyDescent="0.35">
      <c r="F205"/>
    </row>
    <row r="206" spans="6:6" x14ac:dyDescent="0.35">
      <c r="F206"/>
    </row>
    <row r="207" spans="6:6" x14ac:dyDescent="0.35">
      <c r="F207"/>
    </row>
    <row r="208" spans="6:6" x14ac:dyDescent="0.35">
      <c r="F208"/>
    </row>
    <row r="209" spans="6:6" x14ac:dyDescent="0.35">
      <c r="F209"/>
    </row>
    <row r="210" spans="6:6" x14ac:dyDescent="0.35">
      <c r="F210"/>
    </row>
    <row r="211" spans="6:6" x14ac:dyDescent="0.35">
      <c r="F211"/>
    </row>
    <row r="212" spans="6:6" x14ac:dyDescent="0.35">
      <c r="F212"/>
    </row>
    <row r="213" spans="6:6" x14ac:dyDescent="0.35">
      <c r="F213"/>
    </row>
    <row r="214" spans="6:6" x14ac:dyDescent="0.35">
      <c r="F214"/>
    </row>
    <row r="215" spans="6:6" x14ac:dyDescent="0.35">
      <c r="F215"/>
    </row>
    <row r="216" spans="6:6" x14ac:dyDescent="0.35">
      <c r="F216"/>
    </row>
    <row r="217" spans="6:6" x14ac:dyDescent="0.35">
      <c r="F217"/>
    </row>
    <row r="218" spans="6:6" x14ac:dyDescent="0.35">
      <c r="F218"/>
    </row>
    <row r="219" spans="6:6" x14ac:dyDescent="0.35">
      <c r="F219"/>
    </row>
    <row r="220" spans="6:6" x14ac:dyDescent="0.35">
      <c r="F220"/>
    </row>
    <row r="221" spans="6:6" x14ac:dyDescent="0.35">
      <c r="F221"/>
    </row>
    <row r="222" spans="6:6" x14ac:dyDescent="0.35">
      <c r="F222"/>
    </row>
    <row r="223" spans="6:6" x14ac:dyDescent="0.35">
      <c r="F223"/>
    </row>
    <row r="224" spans="6:6" x14ac:dyDescent="0.35">
      <c r="F224"/>
    </row>
    <row r="225" spans="6:6" x14ac:dyDescent="0.35">
      <c r="F225"/>
    </row>
    <row r="226" spans="6:6" x14ac:dyDescent="0.35">
      <c r="F226"/>
    </row>
    <row r="227" spans="6:6" x14ac:dyDescent="0.35">
      <c r="F227"/>
    </row>
    <row r="228" spans="6:6" x14ac:dyDescent="0.35">
      <c r="F228"/>
    </row>
    <row r="229" spans="6:6" x14ac:dyDescent="0.35">
      <c r="F229"/>
    </row>
    <row r="230" spans="6:6" x14ac:dyDescent="0.35">
      <c r="F230"/>
    </row>
    <row r="231" spans="6:6" x14ac:dyDescent="0.35">
      <c r="F231"/>
    </row>
    <row r="232" spans="6:6" x14ac:dyDescent="0.35">
      <c r="F232"/>
    </row>
    <row r="233" spans="6:6" x14ac:dyDescent="0.35">
      <c r="F233"/>
    </row>
    <row r="234" spans="6:6" x14ac:dyDescent="0.35">
      <c r="F234"/>
    </row>
    <row r="235" spans="6:6" x14ac:dyDescent="0.35">
      <c r="F235"/>
    </row>
    <row r="236" spans="6:6" x14ac:dyDescent="0.35">
      <c r="F236"/>
    </row>
    <row r="237" spans="6:6" x14ac:dyDescent="0.35">
      <c r="F237"/>
    </row>
    <row r="238" spans="6:6" x14ac:dyDescent="0.35">
      <c r="F238"/>
    </row>
    <row r="239" spans="6:6" x14ac:dyDescent="0.35">
      <c r="F239"/>
    </row>
    <row r="240" spans="6:6" x14ac:dyDescent="0.35">
      <c r="F240"/>
    </row>
    <row r="241" spans="6:6" x14ac:dyDescent="0.35">
      <c r="F241"/>
    </row>
    <row r="242" spans="6:6" x14ac:dyDescent="0.35">
      <c r="F242"/>
    </row>
    <row r="243" spans="6:6" x14ac:dyDescent="0.35">
      <c r="F243"/>
    </row>
    <row r="244" spans="6:6" x14ac:dyDescent="0.35">
      <c r="F244"/>
    </row>
    <row r="245" spans="6:6" x14ac:dyDescent="0.35">
      <c r="F245"/>
    </row>
    <row r="246" spans="6:6" x14ac:dyDescent="0.35">
      <c r="F246"/>
    </row>
    <row r="247" spans="6:6" x14ac:dyDescent="0.35">
      <c r="F247"/>
    </row>
    <row r="248" spans="6:6" x14ac:dyDescent="0.35">
      <c r="F248"/>
    </row>
    <row r="249" spans="6:6" x14ac:dyDescent="0.35">
      <c r="F249"/>
    </row>
    <row r="250" spans="6:6" x14ac:dyDescent="0.35">
      <c r="F250"/>
    </row>
    <row r="251" spans="6:6" x14ac:dyDescent="0.35">
      <c r="F251"/>
    </row>
    <row r="252" spans="6:6" x14ac:dyDescent="0.35">
      <c r="F252"/>
    </row>
    <row r="253" spans="6:6" x14ac:dyDescent="0.35">
      <c r="F253"/>
    </row>
    <row r="254" spans="6:6" x14ac:dyDescent="0.35">
      <c r="F254"/>
    </row>
    <row r="255" spans="6:6" x14ac:dyDescent="0.35">
      <c r="F255"/>
    </row>
    <row r="256" spans="6:6" x14ac:dyDescent="0.35">
      <c r="F256"/>
    </row>
    <row r="257" spans="6:6" x14ac:dyDescent="0.35">
      <c r="F257"/>
    </row>
    <row r="258" spans="6:6" x14ac:dyDescent="0.35">
      <c r="F258"/>
    </row>
    <row r="259" spans="6:6" x14ac:dyDescent="0.35">
      <c r="F259"/>
    </row>
    <row r="260" spans="6:6" x14ac:dyDescent="0.35">
      <c r="F260"/>
    </row>
    <row r="261" spans="6:6" x14ac:dyDescent="0.35">
      <c r="F261"/>
    </row>
    <row r="262" spans="6:6" x14ac:dyDescent="0.35">
      <c r="F262"/>
    </row>
    <row r="263" spans="6:6" x14ac:dyDescent="0.35">
      <c r="F263"/>
    </row>
    <row r="264" spans="6:6" x14ac:dyDescent="0.35">
      <c r="F264"/>
    </row>
    <row r="265" spans="6:6" x14ac:dyDescent="0.35">
      <c r="F265"/>
    </row>
    <row r="266" spans="6:6" x14ac:dyDescent="0.35">
      <c r="F266"/>
    </row>
    <row r="267" spans="6:6" x14ac:dyDescent="0.35">
      <c r="F267"/>
    </row>
    <row r="268" spans="6:6" x14ac:dyDescent="0.35">
      <c r="F268"/>
    </row>
    <row r="269" spans="6:6" x14ac:dyDescent="0.35">
      <c r="F269"/>
    </row>
    <row r="270" spans="6:6" x14ac:dyDescent="0.35">
      <c r="F270"/>
    </row>
    <row r="271" spans="6:6" x14ac:dyDescent="0.35">
      <c r="F271"/>
    </row>
    <row r="272" spans="6:6" x14ac:dyDescent="0.35">
      <c r="F272"/>
    </row>
    <row r="273" spans="6:6" x14ac:dyDescent="0.35">
      <c r="F273"/>
    </row>
    <row r="274" spans="6:6" x14ac:dyDescent="0.35">
      <c r="F274"/>
    </row>
    <row r="275" spans="6:6" x14ac:dyDescent="0.35">
      <c r="F275"/>
    </row>
    <row r="276" spans="6:6" x14ac:dyDescent="0.35">
      <c r="F276"/>
    </row>
    <row r="277" spans="6:6" x14ac:dyDescent="0.35">
      <c r="F277"/>
    </row>
    <row r="278" spans="6:6" x14ac:dyDescent="0.35">
      <c r="F278"/>
    </row>
    <row r="279" spans="6:6" x14ac:dyDescent="0.35">
      <c r="F279"/>
    </row>
    <row r="280" spans="6:6" x14ac:dyDescent="0.35">
      <c r="F280"/>
    </row>
    <row r="281" spans="6:6" x14ac:dyDescent="0.35">
      <c r="F281"/>
    </row>
    <row r="282" spans="6:6" x14ac:dyDescent="0.35">
      <c r="F282"/>
    </row>
    <row r="283" spans="6:6" x14ac:dyDescent="0.35">
      <c r="F283"/>
    </row>
    <row r="284" spans="6:6" x14ac:dyDescent="0.35">
      <c r="F284"/>
    </row>
    <row r="285" spans="6:6" x14ac:dyDescent="0.35">
      <c r="F285"/>
    </row>
    <row r="286" spans="6:6" x14ac:dyDescent="0.35">
      <c r="F286"/>
    </row>
    <row r="287" spans="6:6" x14ac:dyDescent="0.35">
      <c r="F287"/>
    </row>
    <row r="288" spans="6:6" x14ac:dyDescent="0.35">
      <c r="F288"/>
    </row>
    <row r="289" spans="6:6" x14ac:dyDescent="0.35">
      <c r="F289"/>
    </row>
    <row r="290" spans="6:6" x14ac:dyDescent="0.35">
      <c r="F290"/>
    </row>
    <row r="291" spans="6:6" x14ac:dyDescent="0.35">
      <c r="F291"/>
    </row>
    <row r="292" spans="6:6" x14ac:dyDescent="0.35">
      <c r="F292"/>
    </row>
    <row r="293" spans="6:6" x14ac:dyDescent="0.35">
      <c r="F293"/>
    </row>
    <row r="294" spans="6:6" x14ac:dyDescent="0.35">
      <c r="F294"/>
    </row>
    <row r="295" spans="6:6" x14ac:dyDescent="0.35">
      <c r="F295"/>
    </row>
    <row r="296" spans="6:6" x14ac:dyDescent="0.35">
      <c r="F296"/>
    </row>
    <row r="297" spans="6:6" x14ac:dyDescent="0.35">
      <c r="F297"/>
    </row>
    <row r="298" spans="6:6" x14ac:dyDescent="0.35">
      <c r="F298"/>
    </row>
    <row r="299" spans="6:6" x14ac:dyDescent="0.35">
      <c r="F299"/>
    </row>
    <row r="300" spans="6:6" x14ac:dyDescent="0.35">
      <c r="F300"/>
    </row>
    <row r="301" spans="6:6" x14ac:dyDescent="0.35">
      <c r="F301"/>
    </row>
    <row r="302" spans="6:6" x14ac:dyDescent="0.35">
      <c r="F302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B973B56-30BF-46F7-B54B-548DFB8C7C52}">
  <ds:schemaRefs>
    <ds:schemaRef ds:uri="f0d9c22b-fcf1-4ac5-af28-836ba5e16df8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a2e695b4-9150-42fe-b9c3-37332672e6b0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Glossary</vt:lpstr>
      <vt:lpstr>MECO</vt:lpstr>
      <vt:lpstr>NANT</vt:lpstr>
      <vt:lpstr>BOSTON</vt:lpstr>
      <vt:lpstr>COLONIAL</vt:lpstr>
      <vt:lpstr>CRS WK pvt</vt:lpstr>
      <vt:lpstr>CSS WK pvt</vt:lpstr>
      <vt:lpstr>CRS ESCO pvt</vt:lpstr>
      <vt:lpstr>CSS ESCO pvt</vt:lpstr>
      <vt:lpstr>MAE USE pvt</vt:lpstr>
      <vt:lpstr>MAE ESCO pvt</vt:lpstr>
      <vt:lpstr>CSS HIST pivot</vt:lpstr>
      <vt:lpstr>CRIS HIST pivot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Frodelius, Kimberly A.</cp:lastModifiedBy>
  <cp:lastPrinted>2020-04-08T17:51:05Z</cp:lastPrinted>
  <dcterms:created xsi:type="dcterms:W3CDTF">2020-04-08T09:56:20Z</dcterms:created>
  <dcterms:modified xsi:type="dcterms:W3CDTF">2021-05-04T20:06:34Z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4" name="_NewReviewCycle">
    <vt:lpwstr/>
  </property>
</Properties>
</file>